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MarioJohnson\Downloads\"/>
    </mc:Choice>
  </mc:AlternateContent>
  <xr:revisionPtr revIDLastSave="0" documentId="8_{4C38A010-1FC5-445A-A3C6-5D58363E06A5}" xr6:coauthVersionLast="47" xr6:coauthVersionMax="47" xr10:uidLastSave="{00000000-0000-0000-0000-000000000000}"/>
  <bookViews>
    <workbookView xWindow="-108" yWindow="-108" windowWidth="23256" windowHeight="13896" firstSheet="3" activeTab="7" xr2:uid="{00000000-000D-0000-FFFF-FFFF00000000}"/>
  </bookViews>
  <sheets>
    <sheet name="Summary" sheetId="1" r:id="rId1"/>
    <sheet name="Income Assumptions" sheetId="2" r:id="rId2"/>
    <sheet name="Balance Assumptions" sheetId="3" r:id="rId3"/>
    <sheet name="Income Statement" sheetId="4" r:id="rId4"/>
    <sheet name="Balance Sheet" sheetId="5" r:id="rId5"/>
    <sheet name="Cash Flow" sheetId="6" r:id="rId6"/>
    <sheet name="Debt Schedule" sheetId="7" r:id="rId7"/>
    <sheet name="DCF" sheetId="8" r:id="rId8"/>
    <sheet name="ERPs by Country" sheetId="9" r:id="rId9"/>
    <sheet name="Metrics"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uW8+76jpVXRh/6lEH1Rdn2fzCYeUETehPanCXBi1dVM="/>
    </ext>
  </extLst>
</workbook>
</file>

<file path=xl/calcChain.xml><?xml version="1.0" encoding="utf-8"?>
<calcChain xmlns="http://schemas.openxmlformats.org/spreadsheetml/2006/main">
  <c r="D77" i="8" l="1"/>
  <c r="D15" i="7"/>
  <c r="D16" i="7" l="1"/>
  <c r="E110" i="8" l="1"/>
  <c r="D39" i="8"/>
  <c r="C33" i="1"/>
  <c r="D7" i="1"/>
  <c r="D42" i="8"/>
  <c r="D38" i="8" a="1"/>
  <c r="D38" i="8" s="1"/>
  <c r="D41" i="8" s="1"/>
  <c r="D43" i="8" s="1"/>
  <c r="D32" i="8" a="1"/>
  <c r="D32" i="8" s="1"/>
  <c r="D34" i="8"/>
  <c r="D33" i="8" l="1"/>
  <c r="E104" i="8" s="1"/>
  <c r="G52" i="2"/>
  <c r="H52" i="2"/>
  <c r="I52" i="2"/>
  <c r="J52" i="2"/>
  <c r="F52" i="2"/>
  <c r="C26" i="10"/>
  <c r="C4" i="10"/>
  <c r="D4" i="10" s="1"/>
  <c r="E130" i="8"/>
  <c r="D9" i="1" s="1"/>
  <c r="D130" i="8"/>
  <c r="C9" i="1" s="1"/>
  <c r="D95" i="8"/>
  <c r="E127" i="8" s="1"/>
  <c r="F5" i="10" s="1"/>
  <c r="D92" i="8"/>
  <c r="D88" i="8"/>
  <c r="D87" i="8"/>
  <c r="D86" i="8"/>
  <c r="C38" i="1"/>
  <c r="D75" i="8"/>
  <c r="C59" i="8"/>
  <c r="C56" i="8"/>
  <c r="D48" i="8"/>
  <c r="C51" i="8"/>
  <c r="D110" i="8" s="1"/>
  <c r="D105" i="8"/>
  <c r="C37" i="1" s="1"/>
  <c r="G28" i="8"/>
  <c r="G27" i="8"/>
  <c r="G26" i="8"/>
  <c r="G25" i="8"/>
  <c r="G24" i="8"/>
  <c r="G23" i="8"/>
  <c r="G22" i="8"/>
  <c r="G21" i="8"/>
  <c r="G20" i="8"/>
  <c r="H7" i="8"/>
  <c r="G7" i="8"/>
  <c r="F7" i="8"/>
  <c r="E7" i="8"/>
  <c r="D7" i="8"/>
  <c r="H68" i="7"/>
  <c r="G68" i="7"/>
  <c r="F68" i="7"/>
  <c r="E68" i="7"/>
  <c r="D68" i="7"/>
  <c r="D66" i="7"/>
  <c r="D69" i="7" s="1"/>
  <c r="M65" i="7"/>
  <c r="L65" i="7"/>
  <c r="K65" i="7"/>
  <c r="J65" i="7"/>
  <c r="I65" i="7"/>
  <c r="M64" i="7"/>
  <c r="L64" i="7"/>
  <c r="K64" i="7"/>
  <c r="J64" i="7"/>
  <c r="I64" i="7"/>
  <c r="H64" i="7"/>
  <c r="G64" i="7"/>
  <c r="F64" i="7"/>
  <c r="E64" i="7"/>
  <c r="M63" i="7"/>
  <c r="L63" i="7"/>
  <c r="K63" i="7"/>
  <c r="J63" i="7"/>
  <c r="H63" i="7"/>
  <c r="G63" i="7"/>
  <c r="F63" i="7"/>
  <c r="E63" i="7"/>
  <c r="H51" i="7"/>
  <c r="G51" i="7"/>
  <c r="F51" i="7"/>
  <c r="E51" i="7"/>
  <c r="D51" i="7"/>
  <c r="H50" i="7"/>
  <c r="G50" i="7"/>
  <c r="F50" i="7"/>
  <c r="E50" i="7"/>
  <c r="D50" i="7"/>
  <c r="H44" i="7"/>
  <c r="I44" i="7" s="1"/>
  <c r="G44" i="7"/>
  <c r="F44" i="7"/>
  <c r="E44" i="7"/>
  <c r="D44" i="7"/>
  <c r="I42" i="7"/>
  <c r="I63" i="7" s="1"/>
  <c r="H41" i="7"/>
  <c r="C57" i="7" s="1"/>
  <c r="G41" i="7"/>
  <c r="G48" i="7" s="1"/>
  <c r="F41" i="7"/>
  <c r="E41" i="7"/>
  <c r="E48" i="7" s="1"/>
  <c r="D41" i="7"/>
  <c r="D48" i="7" s="1"/>
  <c r="C35" i="7"/>
  <c r="C36" i="7" s="1"/>
  <c r="H27" i="7"/>
  <c r="G27" i="7"/>
  <c r="G24" i="7" s="1"/>
  <c r="H22" i="7" s="1"/>
  <c r="F27" i="7"/>
  <c r="F24" i="7" s="1"/>
  <c r="G22" i="7" s="1"/>
  <c r="E27" i="7"/>
  <c r="D27" i="7"/>
  <c r="L26" i="7"/>
  <c r="L31" i="5" s="1"/>
  <c r="K26" i="7"/>
  <c r="K31" i="5" s="1"/>
  <c r="J26" i="7"/>
  <c r="K23" i="7" s="1"/>
  <c r="I26" i="7"/>
  <c r="J23" i="7" s="1"/>
  <c r="H26" i="7"/>
  <c r="I23" i="7" s="1"/>
  <c r="G26" i="7"/>
  <c r="F26" i="7"/>
  <c r="E26" i="7"/>
  <c r="D26" i="7"/>
  <c r="D24" i="7" s="1"/>
  <c r="E22" i="7" s="1"/>
  <c r="H23" i="7"/>
  <c r="G23" i="7"/>
  <c r="F23" i="7"/>
  <c r="E23" i="7"/>
  <c r="D23" i="7"/>
  <c r="D17" i="7"/>
  <c r="D18" i="7"/>
  <c r="H10" i="7"/>
  <c r="G10" i="7"/>
  <c r="F10" i="7"/>
  <c r="E10" i="7"/>
  <c r="D10" i="7"/>
  <c r="M9" i="7"/>
  <c r="M30" i="5" s="1"/>
  <c r="L9" i="7"/>
  <c r="M6" i="7" s="1"/>
  <c r="M41" i="6" s="1"/>
  <c r="K9" i="7"/>
  <c r="J9" i="7"/>
  <c r="J30" i="5" s="1"/>
  <c r="I9" i="7"/>
  <c r="J6" i="7" s="1"/>
  <c r="H9" i="7"/>
  <c r="I6" i="7" s="1"/>
  <c r="I41" i="6" s="1"/>
  <c r="G9" i="7"/>
  <c r="F9" i="7"/>
  <c r="E9" i="7"/>
  <c r="D9" i="7"/>
  <c r="D7" i="7" s="1"/>
  <c r="E4" i="7" s="1"/>
  <c r="L6" i="7"/>
  <c r="H6" i="7"/>
  <c r="G6" i="7"/>
  <c r="F6" i="7"/>
  <c r="E6" i="7"/>
  <c r="D6" i="7"/>
  <c r="H5" i="7"/>
  <c r="G5" i="7"/>
  <c r="F5" i="7"/>
  <c r="E5" i="7"/>
  <c r="D5" i="7"/>
  <c r="L41" i="6"/>
  <c r="J41" i="6"/>
  <c r="M40" i="6"/>
  <c r="L40" i="6"/>
  <c r="K40" i="6"/>
  <c r="J40" i="6"/>
  <c r="I40" i="6"/>
  <c r="H36" i="6"/>
  <c r="G36" i="6"/>
  <c r="F36" i="6"/>
  <c r="E36" i="6"/>
  <c r="D36" i="6"/>
  <c r="H30" i="6"/>
  <c r="G30" i="6"/>
  <c r="F30" i="6"/>
  <c r="E30" i="6"/>
  <c r="D30" i="6"/>
  <c r="H29" i="6"/>
  <c r="H33" i="6" s="1"/>
  <c r="G29" i="6"/>
  <c r="F29" i="6"/>
  <c r="E29" i="6"/>
  <c r="D29" i="6"/>
  <c r="M25" i="6"/>
  <c r="L25" i="6"/>
  <c r="K25" i="6"/>
  <c r="J25" i="6"/>
  <c r="I25" i="6"/>
  <c r="M23" i="6"/>
  <c r="L23" i="6"/>
  <c r="K23" i="6"/>
  <c r="J23" i="6"/>
  <c r="I23" i="6"/>
  <c r="H16" i="6"/>
  <c r="G16" i="6"/>
  <c r="F16" i="6"/>
  <c r="E16" i="6"/>
  <c r="H14" i="6"/>
  <c r="H12" i="6"/>
  <c r="G12" i="6"/>
  <c r="F12" i="6"/>
  <c r="E12" i="6"/>
  <c r="D12" i="6"/>
  <c r="M9" i="6"/>
  <c r="M51" i="4" s="1"/>
  <c r="M37" i="6" s="1"/>
  <c r="L9" i="6"/>
  <c r="L51" i="4" s="1"/>
  <c r="L37" i="6" s="1"/>
  <c r="K9" i="6"/>
  <c r="J9" i="6"/>
  <c r="J51" i="4" s="1"/>
  <c r="J37" i="6" s="1"/>
  <c r="I9" i="6"/>
  <c r="I51" i="4" s="1"/>
  <c r="I37" i="6" s="1"/>
  <c r="H9" i="6"/>
  <c r="H51" i="4" s="1"/>
  <c r="H37" i="6" s="1"/>
  <c r="G9" i="6"/>
  <c r="G51" i="4" s="1"/>
  <c r="G37" i="6" s="1"/>
  <c r="F9" i="6"/>
  <c r="F51" i="4" s="1"/>
  <c r="F37" i="6" s="1"/>
  <c r="E9" i="6"/>
  <c r="E51" i="4" s="1"/>
  <c r="E37" i="6" s="1"/>
  <c r="E43" i="6" s="1"/>
  <c r="D9" i="6"/>
  <c r="H59" i="5"/>
  <c r="G59" i="5"/>
  <c r="F59" i="5"/>
  <c r="E59" i="5"/>
  <c r="D59" i="5"/>
  <c r="H57" i="5"/>
  <c r="G57" i="5"/>
  <c r="F57" i="5"/>
  <c r="H57" i="2" s="1"/>
  <c r="E57" i="5"/>
  <c r="D57" i="5"/>
  <c r="F57" i="2" s="1"/>
  <c r="H55" i="5"/>
  <c r="G55" i="5"/>
  <c r="F55" i="5"/>
  <c r="E55" i="5"/>
  <c r="D55" i="5"/>
  <c r="H39" i="5"/>
  <c r="G39" i="5"/>
  <c r="F39" i="5"/>
  <c r="E39" i="5"/>
  <c r="D39" i="5"/>
  <c r="M32" i="5"/>
  <c r="L32" i="5"/>
  <c r="K32" i="5"/>
  <c r="J32" i="5"/>
  <c r="I32" i="5"/>
  <c r="M31" i="5"/>
  <c r="J31" i="5"/>
  <c r="I31" i="5"/>
  <c r="L30" i="5"/>
  <c r="K30" i="5"/>
  <c r="I30" i="5"/>
  <c r="H28" i="5"/>
  <c r="H33" i="5" s="1"/>
  <c r="H41" i="5" s="1"/>
  <c r="G28" i="5"/>
  <c r="F28" i="5"/>
  <c r="E28" i="5"/>
  <c r="E26" i="3" s="1"/>
  <c r="D28" i="5"/>
  <c r="D33" i="5" s="1"/>
  <c r="I19" i="5"/>
  <c r="K51" i="4"/>
  <c r="K37" i="6" s="1"/>
  <c r="D51" i="4"/>
  <c r="D37" i="6" s="1"/>
  <c r="H49" i="4"/>
  <c r="G49" i="4"/>
  <c r="F28" i="1" s="1"/>
  <c r="F49" i="4"/>
  <c r="E28" i="1" s="1"/>
  <c r="E49" i="4"/>
  <c r="D28" i="1" s="1"/>
  <c r="D49" i="4"/>
  <c r="C28" i="1" s="1"/>
  <c r="H23" i="4"/>
  <c r="G23" i="4"/>
  <c r="F23" i="4"/>
  <c r="E23" i="4"/>
  <c r="D23" i="4"/>
  <c r="H19" i="4"/>
  <c r="G19" i="4"/>
  <c r="F19" i="4"/>
  <c r="E19" i="4"/>
  <c r="D19" i="4"/>
  <c r="H18" i="4"/>
  <c r="G18" i="4"/>
  <c r="F18" i="4"/>
  <c r="E18" i="4"/>
  <c r="D18" i="4"/>
  <c r="H17" i="4"/>
  <c r="G17" i="4"/>
  <c r="F17" i="4"/>
  <c r="E17" i="4"/>
  <c r="D17" i="4"/>
  <c r="H16" i="4"/>
  <c r="G16" i="4"/>
  <c r="F16" i="4"/>
  <c r="E16" i="4"/>
  <c r="D16" i="4"/>
  <c r="H15" i="4"/>
  <c r="G15" i="4"/>
  <c r="F15" i="4"/>
  <c r="E15" i="4"/>
  <c r="D15" i="4"/>
  <c r="H14" i="4"/>
  <c r="G14" i="4"/>
  <c r="F14" i="4"/>
  <c r="E14" i="4"/>
  <c r="D14" i="4"/>
  <c r="G75" i="3"/>
  <c r="G8" i="6" s="1"/>
  <c r="H72" i="3"/>
  <c r="H60" i="3" s="1"/>
  <c r="G72" i="3"/>
  <c r="F72" i="3"/>
  <c r="F60" i="3" s="1"/>
  <c r="E72" i="3"/>
  <c r="E75" i="3" s="1"/>
  <c r="E8" i="6" s="1"/>
  <c r="D72" i="3"/>
  <c r="D60" i="3" s="1"/>
  <c r="D61" i="3" s="1"/>
  <c r="D64" i="3" s="1"/>
  <c r="G60" i="3"/>
  <c r="H59" i="3"/>
  <c r="G59" i="3"/>
  <c r="F59" i="3"/>
  <c r="E59" i="3"/>
  <c r="E50" i="3"/>
  <c r="D50" i="3" s="1"/>
  <c r="E49" i="3"/>
  <c r="D49" i="3" s="1"/>
  <c r="E48" i="3"/>
  <c r="I45" i="3"/>
  <c r="D43" i="3"/>
  <c r="E43" i="3" s="1"/>
  <c r="C43" i="3"/>
  <c r="I42" i="3"/>
  <c r="I46" i="3" s="1"/>
  <c r="I47" i="3" s="1"/>
  <c r="E42" i="3"/>
  <c r="E41" i="3"/>
  <c r="E40" i="3"/>
  <c r="H27" i="3"/>
  <c r="G27" i="3"/>
  <c r="F27" i="3"/>
  <c r="E27" i="3"/>
  <c r="D27" i="3"/>
  <c r="G26" i="3"/>
  <c r="D26" i="3"/>
  <c r="M22" i="3"/>
  <c r="L22" i="3"/>
  <c r="K22" i="3"/>
  <c r="J22" i="3"/>
  <c r="I22" i="3"/>
  <c r="H22" i="3"/>
  <c r="G22" i="3"/>
  <c r="F22" i="3"/>
  <c r="E22" i="3"/>
  <c r="D22" i="3"/>
  <c r="H21" i="3"/>
  <c r="G21" i="3"/>
  <c r="F21" i="3"/>
  <c r="E21" i="3"/>
  <c r="D21" i="3"/>
  <c r="H20" i="3"/>
  <c r="G20" i="3"/>
  <c r="F20" i="3"/>
  <c r="E20" i="3"/>
  <c r="D20" i="3"/>
  <c r="M19" i="3"/>
  <c r="L19" i="3"/>
  <c r="K19" i="3"/>
  <c r="J19" i="3"/>
  <c r="I19" i="3"/>
  <c r="H19" i="3"/>
  <c r="G19" i="3"/>
  <c r="F19" i="3"/>
  <c r="E19" i="3"/>
  <c r="D19" i="3"/>
  <c r="H18" i="3"/>
  <c r="G18" i="3"/>
  <c r="F18" i="3"/>
  <c r="E18" i="3"/>
  <c r="D18" i="3"/>
  <c r="J57" i="2"/>
  <c r="I57" i="2"/>
  <c r="G57" i="2"/>
  <c r="H54" i="2"/>
  <c r="J29" i="2"/>
  <c r="I29" i="2"/>
  <c r="H29" i="2"/>
  <c r="G29" i="2"/>
  <c r="F29" i="2"/>
  <c r="J26" i="2"/>
  <c r="I26" i="2"/>
  <c r="H26" i="2"/>
  <c r="G26" i="2"/>
  <c r="F26" i="2"/>
  <c r="E26" i="2"/>
  <c r="D26" i="2"/>
  <c r="J24" i="2"/>
  <c r="I24" i="2"/>
  <c r="H24" i="2"/>
  <c r="G24" i="2"/>
  <c r="F24" i="2"/>
  <c r="E24" i="2"/>
  <c r="D24" i="2"/>
  <c r="D17" i="2" s="1"/>
  <c r="J21" i="2"/>
  <c r="I21" i="2"/>
  <c r="H21" i="2"/>
  <c r="G21" i="2"/>
  <c r="F21" i="2"/>
  <c r="E21" i="2"/>
  <c r="D21" i="2"/>
  <c r="J19" i="2"/>
  <c r="J17" i="2" s="1"/>
  <c r="H8" i="4" s="1"/>
  <c r="I19" i="2"/>
  <c r="H19" i="2"/>
  <c r="G19" i="2"/>
  <c r="F19" i="2"/>
  <c r="F17" i="2" s="1"/>
  <c r="D8" i="4" s="1"/>
  <c r="E19" i="2"/>
  <c r="E17" i="2" s="1"/>
  <c r="D19" i="2"/>
  <c r="H14" i="2"/>
  <c r="O13" i="2"/>
  <c r="N13" i="2"/>
  <c r="M13" i="2"/>
  <c r="L13" i="2"/>
  <c r="K13" i="2"/>
  <c r="K12" i="2" s="1"/>
  <c r="K25" i="2" s="1"/>
  <c r="J13" i="2"/>
  <c r="I13" i="2"/>
  <c r="H13" i="2"/>
  <c r="G13" i="2"/>
  <c r="F13" i="2"/>
  <c r="E13" i="2"/>
  <c r="D13" i="2"/>
  <c r="O9" i="2"/>
  <c r="N9" i="2"/>
  <c r="M9" i="2"/>
  <c r="L9" i="2"/>
  <c r="K9" i="2"/>
  <c r="K8" i="2" s="1"/>
  <c r="J9" i="2"/>
  <c r="I9" i="2"/>
  <c r="H9" i="2"/>
  <c r="G9" i="2"/>
  <c r="F9" i="2"/>
  <c r="E9" i="2"/>
  <c r="D9" i="2"/>
  <c r="J5" i="2"/>
  <c r="J50" i="2" s="1"/>
  <c r="I5" i="2"/>
  <c r="I10" i="2" s="1"/>
  <c r="H5" i="2"/>
  <c r="F58" i="3" s="1"/>
  <c r="G5" i="2"/>
  <c r="G32" i="2" s="1"/>
  <c r="F5" i="2"/>
  <c r="F50" i="2" s="1"/>
  <c r="E5" i="2"/>
  <c r="E14" i="2" s="1"/>
  <c r="D5" i="2"/>
  <c r="D10" i="2" s="1"/>
  <c r="C36" i="1"/>
  <c r="L29" i="1"/>
  <c r="K29" i="1"/>
  <c r="J29" i="1"/>
  <c r="I29" i="1"/>
  <c r="H29" i="1"/>
  <c r="G28" i="1"/>
  <c r="C23" i="1"/>
  <c r="C15" i="1"/>
  <c r="C14" i="1"/>
  <c r="C52" i="8" l="1"/>
  <c r="E112" i="8"/>
  <c r="D112" i="8"/>
  <c r="C34" i="1"/>
  <c r="D104" i="8"/>
  <c r="F24" i="6"/>
  <c r="H40" i="7"/>
  <c r="C58" i="7" s="1"/>
  <c r="G17" i="2"/>
  <c r="E8" i="3" s="1"/>
  <c r="H21" i="4"/>
  <c r="I10" i="7"/>
  <c r="I36" i="5" s="1"/>
  <c r="I55" i="5" s="1"/>
  <c r="E24" i="7"/>
  <c r="F22" i="7" s="1"/>
  <c r="F29" i="7" s="1"/>
  <c r="F30" i="7" s="1"/>
  <c r="D53" i="7"/>
  <c r="F26" i="3"/>
  <c r="H17" i="2"/>
  <c r="H26" i="3"/>
  <c r="G40" i="7"/>
  <c r="G28" i="3"/>
  <c r="I17" i="2"/>
  <c r="G8" i="4" s="1"/>
  <c r="H23" i="3"/>
  <c r="E28" i="3"/>
  <c r="H6" i="2"/>
  <c r="G38" i="2"/>
  <c r="D27" i="4"/>
  <c r="D14" i="3" s="1"/>
  <c r="D41" i="5"/>
  <c r="I42" i="6"/>
  <c r="J44" i="7"/>
  <c r="J42" i="6" s="1"/>
  <c r="I41" i="2"/>
  <c r="D6" i="3"/>
  <c r="D23" i="3"/>
  <c r="G27" i="4"/>
  <c r="E33" i="6"/>
  <c r="J10" i="2"/>
  <c r="L12" i="2"/>
  <c r="G44" i="2"/>
  <c r="H6" i="3"/>
  <c r="E23" i="3"/>
  <c r="F28" i="3"/>
  <c r="H27" i="4"/>
  <c r="H14" i="3" s="1"/>
  <c r="F33" i="6"/>
  <c r="L23" i="7"/>
  <c r="E62" i="7"/>
  <c r="E66" i="7" s="1"/>
  <c r="E60" i="3"/>
  <c r="G33" i="6"/>
  <c r="D43" i="6"/>
  <c r="G29" i="7"/>
  <c r="G30" i="7" s="1"/>
  <c r="M23" i="7"/>
  <c r="E5" i="10"/>
  <c r="F5" i="4"/>
  <c r="E22" i="1" s="1"/>
  <c r="K6" i="7"/>
  <c r="K41" i="6" s="1"/>
  <c r="H45" i="7"/>
  <c r="I40" i="7" s="1"/>
  <c r="F40" i="7"/>
  <c r="F45" i="7" s="1"/>
  <c r="F27" i="4"/>
  <c r="F13" i="3" s="1"/>
  <c r="F10" i="2"/>
  <c r="D14" i="2"/>
  <c r="F23" i="3"/>
  <c r="F30" i="3" s="1"/>
  <c r="H58" i="3"/>
  <c r="G23" i="3"/>
  <c r="G30" i="3" s="1"/>
  <c r="D127" i="8"/>
  <c r="G29" i="8"/>
  <c r="C16" i="1"/>
  <c r="D85" i="8"/>
  <c r="D123" i="8" s="1"/>
  <c r="E56" i="3"/>
  <c r="D17" i="5"/>
  <c r="D22" i="5" s="1"/>
  <c r="F8" i="4"/>
  <c r="F10" i="4" s="1"/>
  <c r="F8" i="3"/>
  <c r="K19" i="2"/>
  <c r="L8" i="2"/>
  <c r="K20" i="2"/>
  <c r="K5" i="2"/>
  <c r="K10" i="2"/>
  <c r="L25" i="2"/>
  <c r="L24" i="2" s="1"/>
  <c r="M12" i="2"/>
  <c r="G5" i="4"/>
  <c r="G58" i="3"/>
  <c r="G6" i="3"/>
  <c r="I6" i="2"/>
  <c r="I50" i="2"/>
  <c r="I44" i="2"/>
  <c r="I38" i="2"/>
  <c r="I32" i="2"/>
  <c r="I54" i="2"/>
  <c r="I14" i="2"/>
  <c r="E10" i="2"/>
  <c r="K24" i="2"/>
  <c r="I47" i="2"/>
  <c r="E27" i="4"/>
  <c r="E21" i="4"/>
  <c r="F7" i="3"/>
  <c r="F9" i="3"/>
  <c r="E5" i="4"/>
  <c r="G54" i="2"/>
  <c r="G14" i="2"/>
  <c r="E58" i="3"/>
  <c r="G47" i="2"/>
  <c r="G41" i="2"/>
  <c r="G35" i="2"/>
  <c r="E6" i="3"/>
  <c r="G6" i="2"/>
  <c r="J6" i="2"/>
  <c r="G10" i="2"/>
  <c r="I35" i="2"/>
  <c r="G50" i="2"/>
  <c r="H13" i="3"/>
  <c r="F75" i="3"/>
  <c r="F8" i="6" s="1"/>
  <c r="H32" i="2"/>
  <c r="F35" i="2"/>
  <c r="J35" i="2"/>
  <c r="H38" i="2"/>
  <c r="F41" i="2"/>
  <c r="J41" i="2"/>
  <c r="H44" i="2"/>
  <c r="F47" i="2"/>
  <c r="J47" i="2"/>
  <c r="H50" i="2"/>
  <c r="G8" i="3"/>
  <c r="D58" i="3"/>
  <c r="H5" i="4"/>
  <c r="D21" i="4"/>
  <c r="C14" i="10"/>
  <c r="F14" i="2"/>
  <c r="J14" i="2"/>
  <c r="F54" i="2"/>
  <c r="J54" i="2"/>
  <c r="F6" i="3"/>
  <c r="D8" i="3"/>
  <c r="H8" i="3"/>
  <c r="D28" i="3"/>
  <c r="H28" i="3"/>
  <c r="H30" i="3" s="1"/>
  <c r="I50" i="3"/>
  <c r="I52" i="3" s="1"/>
  <c r="C48" i="3" s="1"/>
  <c r="H75" i="3"/>
  <c r="H8" i="6" s="1"/>
  <c r="D5" i="4"/>
  <c r="F21" i="4"/>
  <c r="F33" i="5"/>
  <c r="F41" i="5" s="1"/>
  <c r="H10" i="2"/>
  <c r="K14" i="2"/>
  <c r="F32" i="2"/>
  <c r="J32" i="2"/>
  <c r="H35" i="2"/>
  <c r="F38" i="2"/>
  <c r="J38" i="2"/>
  <c r="H41" i="2"/>
  <c r="F44" i="2"/>
  <c r="J44" i="2"/>
  <c r="H47" i="2"/>
  <c r="I66" i="3"/>
  <c r="D75" i="3"/>
  <c r="D8" i="6" s="1"/>
  <c r="G21" i="4"/>
  <c r="D26" i="10"/>
  <c r="J19" i="5"/>
  <c r="K19" i="5" s="1"/>
  <c r="L19" i="5" s="1"/>
  <c r="M19" i="5" s="1"/>
  <c r="E26" i="10" s="1"/>
  <c r="G33" i="5"/>
  <c r="G41" i="5" s="1"/>
  <c r="G24" i="6"/>
  <c r="F43" i="6"/>
  <c r="G45" i="7"/>
  <c r="G53" i="7"/>
  <c r="E40" i="7"/>
  <c r="E45" i="7" s="1"/>
  <c r="D45" i="7"/>
  <c r="E24" i="6"/>
  <c r="E33" i="5"/>
  <c r="E41" i="5" s="1"/>
  <c r="D33" i="6"/>
  <c r="H43" i="6"/>
  <c r="E7" i="7"/>
  <c r="F4" i="7" s="1"/>
  <c r="E11" i="7"/>
  <c r="I27" i="7"/>
  <c r="H24" i="7"/>
  <c r="I22" i="7" s="1"/>
  <c r="C56" i="7"/>
  <c r="I41" i="7" s="1"/>
  <c r="C58" i="8"/>
  <c r="C63" i="8" s="1"/>
  <c r="G43" i="6"/>
  <c r="F53" i="7"/>
  <c r="K44" i="7"/>
  <c r="F48" i="7"/>
  <c r="D103" i="8"/>
  <c r="D108" i="8" s="1"/>
  <c r="C54" i="8"/>
  <c r="C5" i="10"/>
  <c r="H53" i="7"/>
  <c r="H48" i="7"/>
  <c r="E113" i="8" l="1"/>
  <c r="D113" i="8"/>
  <c r="D35" i="8"/>
  <c r="E12" i="7"/>
  <c r="J10" i="7"/>
  <c r="E8" i="4"/>
  <c r="D13" i="3"/>
  <c r="F14" i="3"/>
  <c r="D30" i="3"/>
  <c r="E29" i="7"/>
  <c r="E30" i="7" s="1"/>
  <c r="E30" i="3"/>
  <c r="F31" i="3" s="1"/>
  <c r="C61" i="8"/>
  <c r="F62" i="7"/>
  <c r="F66" i="7" s="1"/>
  <c r="E69" i="7"/>
  <c r="G13" i="3"/>
  <c r="G14" i="3"/>
  <c r="E123" i="8"/>
  <c r="C17" i="1"/>
  <c r="H32" i="3"/>
  <c r="H31" i="3"/>
  <c r="I15" i="6"/>
  <c r="I53" i="7"/>
  <c r="I48" i="7"/>
  <c r="I47" i="7" s="1"/>
  <c r="I45" i="7"/>
  <c r="F29" i="4"/>
  <c r="F11" i="4"/>
  <c r="E6" i="4"/>
  <c r="D23" i="1" s="1"/>
  <c r="E7" i="3"/>
  <c r="E10" i="4"/>
  <c r="E9" i="3"/>
  <c r="D22" i="1"/>
  <c r="E31" i="3"/>
  <c r="D32" i="3"/>
  <c r="C62" i="8"/>
  <c r="K17" i="2"/>
  <c r="F7" i="7"/>
  <c r="G4" i="7" s="1"/>
  <c r="G31" i="3"/>
  <c r="F32" i="3"/>
  <c r="F6" i="4"/>
  <c r="E23" i="1" s="1"/>
  <c r="E14" i="3"/>
  <c r="E13" i="3"/>
  <c r="M25" i="2"/>
  <c r="M24" i="2" s="1"/>
  <c r="N12" i="2"/>
  <c r="I12" i="5"/>
  <c r="I9" i="5"/>
  <c r="I5" i="4"/>
  <c r="K43" i="2"/>
  <c r="I18" i="4" s="1"/>
  <c r="K37" i="2"/>
  <c r="I16" i="4" s="1"/>
  <c r="K31" i="2"/>
  <c r="I57" i="3"/>
  <c r="K53" i="2"/>
  <c r="K6" i="2"/>
  <c r="K46" i="2"/>
  <c r="I19" i="4" s="1"/>
  <c r="K40" i="2"/>
  <c r="I17" i="4" s="1"/>
  <c r="K34" i="2"/>
  <c r="I15" i="4" s="1"/>
  <c r="I8" i="5"/>
  <c r="E61" i="3"/>
  <c r="E64" i="3" s="1"/>
  <c r="L44" i="7"/>
  <c r="K42" i="6"/>
  <c r="L5" i="2"/>
  <c r="L10" i="2" s="1"/>
  <c r="M8" i="2"/>
  <c r="C35" i="1"/>
  <c r="I24" i="7"/>
  <c r="J22" i="7" s="1"/>
  <c r="D9" i="3"/>
  <c r="D7" i="3"/>
  <c r="C22" i="1"/>
  <c r="D10" i="4"/>
  <c r="H10" i="4"/>
  <c r="H9" i="3"/>
  <c r="H7" i="3"/>
  <c r="G22" i="1"/>
  <c r="H6" i="4"/>
  <c r="G23" i="1" s="1"/>
  <c r="E53" i="7"/>
  <c r="J27" i="7"/>
  <c r="I37" i="5"/>
  <c r="J66" i="3"/>
  <c r="D5" i="10"/>
  <c r="C6" i="10"/>
  <c r="H29" i="7"/>
  <c r="H30" i="7" s="1"/>
  <c r="D48" i="3"/>
  <c r="D51" i="3" s="1"/>
  <c r="C51" i="3"/>
  <c r="C47" i="3"/>
  <c r="G6" i="4"/>
  <c r="F23" i="1" s="1"/>
  <c r="G10" i="4"/>
  <c r="G9" i="3"/>
  <c r="G7" i="3"/>
  <c r="F22" i="1"/>
  <c r="G32" i="3"/>
  <c r="D111" i="8" l="1"/>
  <c r="E111" i="8"/>
  <c r="E109" i="8"/>
  <c r="D109" i="8"/>
  <c r="C50" i="8"/>
  <c r="C65" i="8" s="1"/>
  <c r="E106" i="8"/>
  <c r="D106" i="8"/>
  <c r="E32" i="3"/>
  <c r="E51" i="3"/>
  <c r="D54" i="3" s="1"/>
  <c r="K10" i="7"/>
  <c r="J36" i="5"/>
  <c r="J55" i="5" s="1"/>
  <c r="F11" i="7"/>
  <c r="F12" i="7" s="1"/>
  <c r="F69" i="7"/>
  <c r="G62" i="7"/>
  <c r="G66" i="7" s="1"/>
  <c r="I23" i="4"/>
  <c r="K52" i="2"/>
  <c r="E17" i="5"/>
  <c r="E22" i="5" s="1"/>
  <c r="F56" i="3"/>
  <c r="I29" i="6"/>
  <c r="I11" i="5"/>
  <c r="I8" i="4"/>
  <c r="F39" i="4"/>
  <c r="F31" i="4"/>
  <c r="F30" i="4"/>
  <c r="K66" i="3"/>
  <c r="D11" i="4"/>
  <c r="D29" i="4"/>
  <c r="L42" i="6"/>
  <c r="M44" i="7"/>
  <c r="N25" i="2"/>
  <c r="N24" i="2" s="1"/>
  <c r="O12" i="2"/>
  <c r="J40" i="7"/>
  <c r="I51" i="7"/>
  <c r="I38" i="5" s="1"/>
  <c r="I57" i="5" s="1"/>
  <c r="N8" i="2"/>
  <c r="M5" i="2"/>
  <c r="D14" i="8"/>
  <c r="I30" i="6"/>
  <c r="I67" i="3"/>
  <c r="I59" i="3"/>
  <c r="I6" i="4"/>
  <c r="H23" i="1" s="1"/>
  <c r="I10" i="4"/>
  <c r="H22" i="1"/>
  <c r="E29" i="4"/>
  <c r="E11" i="4"/>
  <c r="I59" i="5"/>
  <c r="I38" i="6"/>
  <c r="H11" i="4"/>
  <c r="C16" i="10" s="1"/>
  <c r="H29" i="4"/>
  <c r="I21" i="3"/>
  <c r="I22" i="6"/>
  <c r="K27" i="7"/>
  <c r="J37" i="5"/>
  <c r="J24" i="7"/>
  <c r="K22" i="7" s="1"/>
  <c r="I29" i="7"/>
  <c r="I30" i="7" s="1"/>
  <c r="G29" i="4"/>
  <c r="G11" i="4"/>
  <c r="D6" i="10"/>
  <c r="J9" i="5"/>
  <c r="J5" i="4"/>
  <c r="L43" i="2"/>
  <c r="J18" i="4" s="1"/>
  <c r="L37" i="2"/>
  <c r="J16" i="4" s="1"/>
  <c r="L31" i="2"/>
  <c r="J57" i="3"/>
  <c r="L53" i="2"/>
  <c r="J8" i="5"/>
  <c r="L46" i="2"/>
  <c r="J19" i="4" s="1"/>
  <c r="L40" i="2"/>
  <c r="J17" i="4" s="1"/>
  <c r="L34" i="2"/>
  <c r="J15" i="4" s="1"/>
  <c r="L20" i="2"/>
  <c r="L19" i="2" s="1"/>
  <c r="L17" i="2" s="1"/>
  <c r="J12" i="5"/>
  <c r="L6" i="2"/>
  <c r="L14" i="2"/>
  <c r="I14" i="4"/>
  <c r="I20" i="6"/>
  <c r="I18" i="3"/>
  <c r="G11" i="7"/>
  <c r="G12" i="7" s="1"/>
  <c r="G7" i="7"/>
  <c r="H4" i="7" s="1"/>
  <c r="D115" i="8" l="1"/>
  <c r="C7" i="1" s="1"/>
  <c r="E108" i="8"/>
  <c r="L10" i="7"/>
  <c r="K36" i="5"/>
  <c r="K55" i="5" s="1"/>
  <c r="J29" i="7"/>
  <c r="J30" i="7" s="1"/>
  <c r="G69" i="7"/>
  <c r="H62" i="7"/>
  <c r="H66" i="7" s="1"/>
  <c r="J23" i="4"/>
  <c r="L52" i="2"/>
  <c r="J59" i="5"/>
  <c r="J38" i="6"/>
  <c r="C28" i="10"/>
  <c r="C23" i="10"/>
  <c r="H30" i="4"/>
  <c r="C18" i="10" s="1"/>
  <c r="H39" i="4"/>
  <c r="H31" i="4"/>
  <c r="E24" i="1"/>
  <c r="F32" i="4"/>
  <c r="E25" i="1" s="1"/>
  <c r="G31" i="4"/>
  <c r="G30" i="4"/>
  <c r="G39" i="4"/>
  <c r="L27" i="7"/>
  <c r="K37" i="5"/>
  <c r="F6" i="6"/>
  <c r="F17" i="6" s="1"/>
  <c r="F26" i="6" s="1"/>
  <c r="F45" i="6" s="1"/>
  <c r="F48" i="6" s="1"/>
  <c r="F44" i="4"/>
  <c r="E26" i="1"/>
  <c r="F50" i="4"/>
  <c r="E29" i="1" s="1"/>
  <c r="F40" i="4"/>
  <c r="I33" i="6"/>
  <c r="E30" i="4"/>
  <c r="E39" i="4"/>
  <c r="E31" i="4"/>
  <c r="K9" i="5"/>
  <c r="K5" i="4"/>
  <c r="K8" i="5"/>
  <c r="K29" i="6" s="1"/>
  <c r="K57" i="3"/>
  <c r="M53" i="2"/>
  <c r="M6" i="2"/>
  <c r="M46" i="2"/>
  <c r="K19" i="4" s="1"/>
  <c r="M40" i="2"/>
  <c r="K17" i="4" s="1"/>
  <c r="M34" i="2"/>
  <c r="K15" i="4" s="1"/>
  <c r="M20" i="2"/>
  <c r="M19" i="2" s="1"/>
  <c r="M17" i="2" s="1"/>
  <c r="K12" i="5"/>
  <c r="M31" i="2"/>
  <c r="M43" i="2"/>
  <c r="K18" i="4" s="1"/>
  <c r="M37" i="2"/>
  <c r="K16" i="4" s="1"/>
  <c r="M14" i="2"/>
  <c r="I34" i="4"/>
  <c r="O25" i="2"/>
  <c r="O24" i="2" s="1"/>
  <c r="L66" i="3"/>
  <c r="F61" i="3"/>
  <c r="F64" i="3" s="1"/>
  <c r="J11" i="5"/>
  <c r="J8" i="4"/>
  <c r="J10" i="4" s="1"/>
  <c r="I11" i="4"/>
  <c r="D16" i="10" s="1"/>
  <c r="N5" i="2"/>
  <c r="N10" i="2" s="1"/>
  <c r="O8" i="2"/>
  <c r="M42" i="6"/>
  <c r="J29" i="6"/>
  <c r="E14" i="8"/>
  <c r="J59" i="3"/>
  <c r="J30" i="6"/>
  <c r="J68" i="3"/>
  <c r="J6" i="4"/>
  <c r="I23" i="1" s="1"/>
  <c r="I22" i="1"/>
  <c r="H7" i="7"/>
  <c r="I4" i="7" s="1"/>
  <c r="J22" i="6"/>
  <c r="J21" i="3"/>
  <c r="J14" i="4"/>
  <c r="J20" i="6"/>
  <c r="J18" i="3"/>
  <c r="K24" i="7"/>
  <c r="L22" i="7" s="1"/>
  <c r="I39" i="5"/>
  <c r="K67" i="3"/>
  <c r="M67" i="3"/>
  <c r="L67" i="3"/>
  <c r="J67" i="3"/>
  <c r="I72" i="3"/>
  <c r="M10" i="2"/>
  <c r="J41" i="7"/>
  <c r="D39" i="4"/>
  <c r="D31" i="4"/>
  <c r="D30" i="4"/>
  <c r="I21" i="6"/>
  <c r="I20" i="3"/>
  <c r="I23" i="3" s="1"/>
  <c r="E115" i="8" l="1"/>
  <c r="H11" i="7"/>
  <c r="H12" i="7" s="1"/>
  <c r="J72" i="3"/>
  <c r="M10" i="7"/>
  <c r="M36" i="5" s="1"/>
  <c r="M55" i="5" s="1"/>
  <c r="L36" i="5"/>
  <c r="L55" i="5" s="1"/>
  <c r="I62" i="7"/>
  <c r="I66" i="7" s="1"/>
  <c r="H69" i="7"/>
  <c r="K23" i="4"/>
  <c r="M52" i="2"/>
  <c r="I75" i="3"/>
  <c r="I60" i="3"/>
  <c r="J75" i="3"/>
  <c r="J60" i="3"/>
  <c r="G56" i="3"/>
  <c r="F17" i="5"/>
  <c r="F22" i="5" s="1"/>
  <c r="H6" i="6"/>
  <c r="H17" i="6" s="1"/>
  <c r="H26" i="6" s="1"/>
  <c r="C33" i="10" s="1"/>
  <c r="H50" i="4"/>
  <c r="G29" i="1" s="1"/>
  <c r="H40" i="4"/>
  <c r="C19" i="10" s="1"/>
  <c r="H44" i="4"/>
  <c r="G26" i="1"/>
  <c r="L24" i="7"/>
  <c r="M22" i="7" s="1"/>
  <c r="J33" i="6"/>
  <c r="K14" i="4"/>
  <c r="F14" i="8"/>
  <c r="K30" i="6"/>
  <c r="K33" i="6" s="1"/>
  <c r="K69" i="3"/>
  <c r="K59" i="3"/>
  <c r="E32" i="4"/>
  <c r="D25" i="1" s="1"/>
  <c r="D24" i="1"/>
  <c r="G50" i="4"/>
  <c r="F29" i="1" s="1"/>
  <c r="G40" i="4"/>
  <c r="G44" i="4"/>
  <c r="F26" i="1"/>
  <c r="G6" i="6"/>
  <c r="G17" i="6" s="1"/>
  <c r="G26" i="6" s="1"/>
  <c r="G45" i="6" s="1"/>
  <c r="G48" i="6" s="1"/>
  <c r="D6" i="6"/>
  <c r="D17" i="6" s="1"/>
  <c r="D26" i="6" s="1"/>
  <c r="D45" i="6" s="1"/>
  <c r="D48" i="5"/>
  <c r="D50" i="4"/>
  <c r="C29" i="1" s="1"/>
  <c r="D40" i="4"/>
  <c r="D44" i="4"/>
  <c r="C27" i="1" s="1"/>
  <c r="C26" i="1"/>
  <c r="J53" i="7"/>
  <c r="J48" i="7"/>
  <c r="J47" i="7" s="1"/>
  <c r="J15" i="6"/>
  <c r="K68" i="3"/>
  <c r="M68" i="3"/>
  <c r="L68" i="3"/>
  <c r="O5" i="2"/>
  <c r="K20" i="6"/>
  <c r="K18" i="3"/>
  <c r="E27" i="1"/>
  <c r="J45" i="7"/>
  <c r="D32" i="4"/>
  <c r="C25" i="1" s="1"/>
  <c r="C24" i="1"/>
  <c r="K29" i="7"/>
  <c r="K30" i="7" s="1"/>
  <c r="I7" i="7"/>
  <c r="J4" i="7" s="1"/>
  <c r="M66" i="3"/>
  <c r="K22" i="6"/>
  <c r="K21" i="3"/>
  <c r="E6" i="6"/>
  <c r="E17" i="6" s="1"/>
  <c r="E26" i="6" s="1"/>
  <c r="E45" i="6" s="1"/>
  <c r="E48" i="6" s="1"/>
  <c r="E44" i="4"/>
  <c r="F45" i="4" s="1"/>
  <c r="E50" i="4"/>
  <c r="D29" i="1" s="1"/>
  <c r="D26" i="1"/>
  <c r="E40" i="4"/>
  <c r="K38" i="6"/>
  <c r="K59" i="5"/>
  <c r="J11" i="4"/>
  <c r="L8" i="5"/>
  <c r="L29" i="6" s="1"/>
  <c r="L57" i="3"/>
  <c r="L12" i="5"/>
  <c r="N46" i="2"/>
  <c r="L19" i="4" s="1"/>
  <c r="N40" i="2"/>
  <c r="L17" i="4" s="1"/>
  <c r="N34" i="2"/>
  <c r="L15" i="4" s="1"/>
  <c r="N20" i="2"/>
  <c r="N19" i="2" s="1"/>
  <c r="N17" i="2" s="1"/>
  <c r="N43" i="2"/>
  <c r="L18" i="4" s="1"/>
  <c r="N37" i="2"/>
  <c r="L16" i="4" s="1"/>
  <c r="N31" i="2"/>
  <c r="L5" i="4"/>
  <c r="N53" i="2"/>
  <c r="L9" i="5"/>
  <c r="N6" i="2"/>
  <c r="N14" i="2"/>
  <c r="J21" i="6"/>
  <c r="J20" i="3"/>
  <c r="J23" i="3" s="1"/>
  <c r="K11" i="5"/>
  <c r="K8" i="4"/>
  <c r="K10" i="4" s="1"/>
  <c r="K6" i="4"/>
  <c r="J23" i="1" s="1"/>
  <c r="J22" i="1"/>
  <c r="M27" i="7"/>
  <c r="M37" i="5" s="1"/>
  <c r="L37" i="5"/>
  <c r="G32" i="4"/>
  <c r="F25" i="1" s="1"/>
  <c r="F24" i="1"/>
  <c r="H32" i="4"/>
  <c r="G24" i="1"/>
  <c r="L23" i="4" l="1"/>
  <c r="N52" i="2"/>
  <c r="I11" i="7"/>
  <c r="I12" i="7" s="1"/>
  <c r="K72" i="3"/>
  <c r="K75" i="3" s="1"/>
  <c r="J62" i="7"/>
  <c r="J66" i="7" s="1"/>
  <c r="I18" i="5"/>
  <c r="K11" i="4"/>
  <c r="K60" i="3"/>
  <c r="K21" i="6"/>
  <c r="K20" i="3"/>
  <c r="K23" i="3" s="1"/>
  <c r="L14" i="4"/>
  <c r="G45" i="4"/>
  <c r="F27" i="1"/>
  <c r="M24" i="7"/>
  <c r="M29" i="7" s="1"/>
  <c r="M30" i="7" s="1"/>
  <c r="L20" i="6"/>
  <c r="L18" i="3"/>
  <c r="D48" i="6"/>
  <c r="D7" i="5"/>
  <c r="L29" i="7"/>
  <c r="L30" i="7" s="1"/>
  <c r="M59" i="5"/>
  <c r="M38" i="6"/>
  <c r="L30" i="6"/>
  <c r="L33" i="6" s="1"/>
  <c r="G14" i="8"/>
  <c r="L59" i="3"/>
  <c r="L70" i="3"/>
  <c r="M70" i="3" s="1"/>
  <c r="M12" i="5"/>
  <c r="M8" i="5"/>
  <c r="M29" i="6" s="1"/>
  <c r="O43" i="2"/>
  <c r="M18" i="4" s="1"/>
  <c r="O37" i="2"/>
  <c r="M16" i="4" s="1"/>
  <c r="O31" i="2"/>
  <c r="M9" i="5"/>
  <c r="M5" i="4"/>
  <c r="O53" i="2"/>
  <c r="O6" i="2"/>
  <c r="O40" i="2"/>
  <c r="M17" i="4" s="1"/>
  <c r="O34" i="2"/>
  <c r="M15" i="4" s="1"/>
  <c r="M57" i="3"/>
  <c r="O46" i="2"/>
  <c r="M19" i="4" s="1"/>
  <c r="O20" i="2"/>
  <c r="O19" i="2" s="1"/>
  <c r="O17" i="2" s="1"/>
  <c r="O14" i="2"/>
  <c r="D49" i="5"/>
  <c r="E48" i="5"/>
  <c r="I8" i="6"/>
  <c r="D10" i="8"/>
  <c r="D9" i="8" s="1"/>
  <c r="K49" i="2"/>
  <c r="L59" i="5"/>
  <c r="L38" i="6"/>
  <c r="J7" i="7"/>
  <c r="K4" i="7" s="1"/>
  <c r="J51" i="7"/>
  <c r="J38" i="5" s="1"/>
  <c r="K40" i="7"/>
  <c r="L69" i="3"/>
  <c r="M69" i="3"/>
  <c r="E10" i="8"/>
  <c r="E9" i="8" s="1"/>
  <c r="J8" i="6"/>
  <c r="L49" i="2"/>
  <c r="C17" i="10"/>
  <c r="G25" i="1"/>
  <c r="L6" i="4"/>
  <c r="K23" i="1" s="1"/>
  <c r="K22" i="1"/>
  <c r="L8" i="4"/>
  <c r="L10" i="4" s="1"/>
  <c r="L11" i="5"/>
  <c r="L22" i="6"/>
  <c r="L21" i="3"/>
  <c r="E45" i="4"/>
  <c r="D27" i="1"/>
  <c r="O10" i="2"/>
  <c r="H45" i="4"/>
  <c r="G27" i="1"/>
  <c r="C10" i="10"/>
  <c r="H45" i="6"/>
  <c r="H48" i="6" s="1"/>
  <c r="C13" i="10"/>
  <c r="G61" i="3"/>
  <c r="G64" i="3" s="1"/>
  <c r="K62" i="7" l="1"/>
  <c r="K66" i="7" s="1"/>
  <c r="J18" i="5"/>
  <c r="M23" i="4"/>
  <c r="O52" i="2"/>
  <c r="L72" i="3"/>
  <c r="L60" i="3" s="1"/>
  <c r="L11" i="4"/>
  <c r="D51" i="5"/>
  <c r="D58" i="5"/>
  <c r="D56" i="5"/>
  <c r="J57" i="5"/>
  <c r="J39" i="5"/>
  <c r="L22" i="1"/>
  <c r="M6" i="4"/>
  <c r="L23" i="1" s="1"/>
  <c r="K41" i="7"/>
  <c r="K45" i="7"/>
  <c r="I20" i="4"/>
  <c r="K50" i="2"/>
  <c r="K29" i="2"/>
  <c r="M30" i="6"/>
  <c r="M71" i="3"/>
  <c r="M72" i="3" s="1"/>
  <c r="M59" i="3"/>
  <c r="J20" i="4"/>
  <c r="L50" i="2"/>
  <c r="L29" i="2"/>
  <c r="J11" i="7"/>
  <c r="J12" i="7" s="1"/>
  <c r="M11" i="5"/>
  <c r="M8" i="4"/>
  <c r="M10" i="4" s="1"/>
  <c r="M20" i="6"/>
  <c r="M18" i="3"/>
  <c r="G17" i="5"/>
  <c r="G22" i="5" s="1"/>
  <c r="H56" i="3"/>
  <c r="L21" i="6"/>
  <c r="L20" i="3"/>
  <c r="L23" i="3" s="1"/>
  <c r="K7" i="7"/>
  <c r="L4" i="7" s="1"/>
  <c r="M33" i="6"/>
  <c r="F48" i="5"/>
  <c r="E49" i="5"/>
  <c r="M14" i="4"/>
  <c r="M22" i="6"/>
  <c r="M21" i="3"/>
  <c r="E7" i="5"/>
  <c r="D14" i="5"/>
  <c r="D24" i="5" s="1"/>
  <c r="F10" i="8"/>
  <c r="F9" i="8" s="1"/>
  <c r="K8" i="6"/>
  <c r="M49" i="2"/>
  <c r="K11" i="7" l="1"/>
  <c r="K12" i="7" s="1"/>
  <c r="L75" i="3"/>
  <c r="L8" i="6" s="1"/>
  <c r="L62" i="7"/>
  <c r="L66" i="7" s="1"/>
  <c r="K18" i="5"/>
  <c r="D53" i="5"/>
  <c r="M11" i="4"/>
  <c r="M75" i="3"/>
  <c r="M60" i="3"/>
  <c r="G10" i="8"/>
  <c r="G9" i="8" s="1"/>
  <c r="N49" i="2"/>
  <c r="F49" i="5"/>
  <c r="G48" i="5"/>
  <c r="J34" i="4"/>
  <c r="E58" i="5"/>
  <c r="E56" i="5"/>
  <c r="E51" i="5"/>
  <c r="K20" i="4"/>
  <c r="M50" i="2"/>
  <c r="M29" i="2"/>
  <c r="M21" i="6"/>
  <c r="M20" i="3"/>
  <c r="M23" i="3" s="1"/>
  <c r="L40" i="7"/>
  <c r="K51" i="7"/>
  <c r="K38" i="5" s="1"/>
  <c r="J27" i="4"/>
  <c r="J21" i="4"/>
  <c r="I21" i="4"/>
  <c r="I27" i="4"/>
  <c r="E14" i="5"/>
  <c r="E24" i="5" s="1"/>
  <c r="F7" i="5"/>
  <c r="L7" i="7"/>
  <c r="M4" i="7" s="1"/>
  <c r="L11" i="7"/>
  <c r="L12" i="7" s="1"/>
  <c r="H61" i="3"/>
  <c r="H64" i="3" s="1"/>
  <c r="K48" i="7"/>
  <c r="K47" i="7" s="1"/>
  <c r="K53" i="7"/>
  <c r="K15" i="6"/>
  <c r="M62" i="7" l="1"/>
  <c r="M66" i="7" s="1"/>
  <c r="M18" i="5" s="1"/>
  <c r="L18" i="5"/>
  <c r="E53" i="5"/>
  <c r="I56" i="3"/>
  <c r="I64" i="3" s="1"/>
  <c r="H17" i="5"/>
  <c r="I28" i="5"/>
  <c r="I29" i="5"/>
  <c r="I27" i="3" s="1"/>
  <c r="I29" i="4"/>
  <c r="H10" i="8"/>
  <c r="M8" i="6"/>
  <c r="O49" i="2"/>
  <c r="K57" i="5"/>
  <c r="K39" i="5"/>
  <c r="H48" i="5"/>
  <c r="G49" i="5"/>
  <c r="J29" i="5"/>
  <c r="J27" i="3" s="1"/>
  <c r="J28" i="5"/>
  <c r="J29" i="4"/>
  <c r="K27" i="4"/>
  <c r="K21" i="4"/>
  <c r="L20" i="4"/>
  <c r="N50" i="2"/>
  <c r="N29" i="2"/>
  <c r="F14" i="5"/>
  <c r="F24" i="5" s="1"/>
  <c r="G7" i="5"/>
  <c r="M7" i="7"/>
  <c r="M11" i="7" s="1"/>
  <c r="M12" i="7" s="1"/>
  <c r="L41" i="7"/>
  <c r="L45" i="7"/>
  <c r="F58" i="5"/>
  <c r="F56" i="5"/>
  <c r="F51" i="5"/>
  <c r="F53" i="5" l="1"/>
  <c r="H49" i="5"/>
  <c r="J24" i="6"/>
  <c r="J33" i="5"/>
  <c r="J41" i="5" s="1"/>
  <c r="J26" i="3"/>
  <c r="J28" i="3" s="1"/>
  <c r="J30" i="3" s="1"/>
  <c r="H14" i="8"/>
  <c r="H9" i="8"/>
  <c r="C24" i="10"/>
  <c r="H22" i="5"/>
  <c r="E5" i="8"/>
  <c r="J39" i="4"/>
  <c r="J31" i="4"/>
  <c r="J30" i="4"/>
  <c r="I24" i="6"/>
  <c r="I33" i="5"/>
  <c r="I41" i="5" s="1"/>
  <c r="I26" i="3"/>
  <c r="I28" i="3" s="1"/>
  <c r="I30" i="3" s="1"/>
  <c r="L51" i="7"/>
  <c r="L38" i="5" s="1"/>
  <c r="M40" i="7"/>
  <c r="G14" i="5"/>
  <c r="G24" i="5" s="1"/>
  <c r="H7" i="5"/>
  <c r="L21" i="4"/>
  <c r="L27" i="4"/>
  <c r="L15" i="6"/>
  <c r="L53" i="7"/>
  <c r="L48" i="7"/>
  <c r="L47" i="7" s="1"/>
  <c r="K34" i="4"/>
  <c r="D28" i="10"/>
  <c r="D5" i="8"/>
  <c r="D23" i="10"/>
  <c r="I30" i="4"/>
  <c r="D18" i="10" s="1"/>
  <c r="I39" i="4"/>
  <c r="I31" i="4"/>
  <c r="I17" i="5"/>
  <c r="J56" i="3"/>
  <c r="J64" i="3" s="1"/>
  <c r="K28" i="5"/>
  <c r="K29" i="5"/>
  <c r="K27" i="3" s="1"/>
  <c r="K29" i="4"/>
  <c r="G58" i="5"/>
  <c r="G56" i="5"/>
  <c r="G51" i="5"/>
  <c r="O50" i="2"/>
  <c r="M20" i="4"/>
  <c r="O29" i="2"/>
  <c r="I44" i="4" l="1"/>
  <c r="I48" i="4"/>
  <c r="I40" i="4"/>
  <c r="D19" i="10" s="1"/>
  <c r="I6" i="6"/>
  <c r="I17" i="6" s="1"/>
  <c r="I26" i="6" s="1"/>
  <c r="H26" i="1"/>
  <c r="D91" i="8"/>
  <c r="D90" i="8" s="1"/>
  <c r="H14" i="5"/>
  <c r="I24" i="1"/>
  <c r="J32" i="4"/>
  <c r="I25" i="1" s="1"/>
  <c r="K56" i="3"/>
  <c r="K64" i="3" s="1"/>
  <c r="J17" i="5"/>
  <c r="J22" i="5" s="1"/>
  <c r="J6" i="6"/>
  <c r="J17" i="6" s="1"/>
  <c r="J26" i="6" s="1"/>
  <c r="J44" i="4"/>
  <c r="J48" i="4"/>
  <c r="J40" i="4"/>
  <c r="I26" i="1"/>
  <c r="C25" i="10"/>
  <c r="I32" i="3"/>
  <c r="J31" i="3"/>
  <c r="I31" i="3"/>
  <c r="C22" i="10"/>
  <c r="M27" i="4"/>
  <c r="M21" i="4"/>
  <c r="K31" i="4"/>
  <c r="F5" i="8"/>
  <c r="K39" i="4"/>
  <c r="K30" i="4"/>
  <c r="D24" i="10"/>
  <c r="I22" i="5"/>
  <c r="L29" i="5"/>
  <c r="L27" i="3" s="1"/>
  <c r="L28" i="5"/>
  <c r="L29" i="4"/>
  <c r="M41" i="7"/>
  <c r="I48" i="5"/>
  <c r="K33" i="5"/>
  <c r="K41" i="5" s="1"/>
  <c r="K24" i="6"/>
  <c r="K26" i="3"/>
  <c r="K28" i="3" s="1"/>
  <c r="K30" i="3" s="1"/>
  <c r="K31" i="3" s="1"/>
  <c r="G53" i="5"/>
  <c r="I32" i="4"/>
  <c r="H24" i="1"/>
  <c r="L57" i="5"/>
  <c r="L39" i="5"/>
  <c r="D25" i="10"/>
  <c r="D22" i="10" s="1"/>
  <c r="J32" i="3"/>
  <c r="H51" i="5"/>
  <c r="H56" i="5"/>
  <c r="C32" i="10"/>
  <c r="C31" i="10"/>
  <c r="H58" i="5"/>
  <c r="C12" i="10"/>
  <c r="C20" i="10"/>
  <c r="D13" i="10" l="1"/>
  <c r="D33" i="10"/>
  <c r="J48" i="5"/>
  <c r="I49" i="5"/>
  <c r="M53" i="7"/>
  <c r="M48" i="7"/>
  <c r="M47" i="7" s="1"/>
  <c r="M15" i="6"/>
  <c r="K6" i="6"/>
  <c r="K17" i="6" s="1"/>
  <c r="K26" i="6" s="1"/>
  <c r="K48" i="4"/>
  <c r="K40" i="4"/>
  <c r="K44" i="4"/>
  <c r="J26" i="1"/>
  <c r="M28" i="5"/>
  <c r="M29" i="5"/>
  <c r="M27" i="3" s="1"/>
  <c r="M29" i="4"/>
  <c r="I45" i="4"/>
  <c r="H27" i="1"/>
  <c r="D10" i="10"/>
  <c r="K32" i="3"/>
  <c r="G5" i="8"/>
  <c r="L30" i="4"/>
  <c r="L31" i="4"/>
  <c r="J49" i="4"/>
  <c r="I28" i="1" s="1"/>
  <c r="J36" i="6"/>
  <c r="J43" i="6" s="1"/>
  <c r="J45" i="6" s="1"/>
  <c r="C29" i="10"/>
  <c r="C30" i="10"/>
  <c r="H24" i="5"/>
  <c r="C21" i="10" s="1"/>
  <c r="L24" i="6"/>
  <c r="L33" i="5"/>
  <c r="L41" i="5" s="1"/>
  <c r="L26" i="3"/>
  <c r="L28" i="3" s="1"/>
  <c r="L30" i="3" s="1"/>
  <c r="K32" i="4"/>
  <c r="J25" i="1" s="1"/>
  <c r="J24" i="1"/>
  <c r="D12" i="8"/>
  <c r="D16" i="8" s="1"/>
  <c r="I33" i="3"/>
  <c r="I27" i="1"/>
  <c r="J45" i="4"/>
  <c r="K17" i="5"/>
  <c r="K22" i="5" s="1"/>
  <c r="L56" i="3"/>
  <c r="L64" i="3" s="1"/>
  <c r="F12" i="8"/>
  <c r="F16" i="8" s="1"/>
  <c r="F70" i="8" s="1"/>
  <c r="K33" i="3"/>
  <c r="D17" i="10"/>
  <c r="H25" i="1"/>
  <c r="L34" i="4"/>
  <c r="L39" i="4" s="1"/>
  <c r="M45" i="7"/>
  <c r="M51" i="7" s="1"/>
  <c r="M38" i="5" s="1"/>
  <c r="E12" i="8"/>
  <c r="E16" i="8" s="1"/>
  <c r="E70" i="8" s="1"/>
  <c r="J33" i="3"/>
  <c r="E124" i="8"/>
  <c r="D124" i="8"/>
  <c r="C18" i="1"/>
  <c r="C19" i="1" s="1"/>
  <c r="C7" i="10"/>
  <c r="I36" i="6"/>
  <c r="I43" i="6" s="1"/>
  <c r="I45" i="6" s="1"/>
  <c r="I7" i="5" s="1"/>
  <c r="I49" i="4"/>
  <c r="D70" i="8" l="1"/>
  <c r="I47" i="6"/>
  <c r="I46" i="6" s="1"/>
  <c r="J7" i="5"/>
  <c r="I14" i="5"/>
  <c r="L48" i="4"/>
  <c r="L40" i="4"/>
  <c r="L6" i="6"/>
  <c r="L17" i="6" s="1"/>
  <c r="L26" i="6" s="1"/>
  <c r="L44" i="4"/>
  <c r="K26" i="1"/>
  <c r="L32" i="3"/>
  <c r="M33" i="5"/>
  <c r="M26" i="3"/>
  <c r="M28" i="3" s="1"/>
  <c r="M30" i="3" s="1"/>
  <c r="M24" i="6"/>
  <c r="K36" i="6"/>
  <c r="K43" i="6" s="1"/>
  <c r="K45" i="6" s="1"/>
  <c r="K49" i="4"/>
  <c r="J28" i="1" s="1"/>
  <c r="H53" i="5"/>
  <c r="L32" i="4"/>
  <c r="K25" i="1" s="1"/>
  <c r="K24" i="1"/>
  <c r="L31" i="3"/>
  <c r="D31" i="10"/>
  <c r="I56" i="5"/>
  <c r="I58" i="5"/>
  <c r="D32" i="10"/>
  <c r="D12" i="10"/>
  <c r="D20" i="10"/>
  <c r="I51" i="5"/>
  <c r="D7" i="10"/>
  <c r="D11" i="10" s="1"/>
  <c r="C11" i="10"/>
  <c r="M56" i="3"/>
  <c r="M64" i="3" s="1"/>
  <c r="M17" i="5" s="1"/>
  <c r="L17" i="5"/>
  <c r="L22" i="5" s="1"/>
  <c r="D14" i="10"/>
  <c r="H28" i="1"/>
  <c r="M57" i="5"/>
  <c r="M39" i="5"/>
  <c r="E23" i="10"/>
  <c r="H5" i="8"/>
  <c r="M30" i="4"/>
  <c r="M31" i="4"/>
  <c r="K45" i="4"/>
  <c r="J27" i="1"/>
  <c r="J49" i="5"/>
  <c r="K48" i="5"/>
  <c r="M41" i="5" l="1"/>
  <c r="G12" i="8"/>
  <c r="G16" i="8" s="1"/>
  <c r="L33" i="3"/>
  <c r="L45" i="4"/>
  <c r="K27" i="1"/>
  <c r="D30" i="10"/>
  <c r="D29" i="10"/>
  <c r="I24" i="5"/>
  <c r="D21" i="10" s="1"/>
  <c r="L48" i="5"/>
  <c r="K49" i="5"/>
  <c r="M32" i="4"/>
  <c r="L25" i="1" s="1"/>
  <c r="L24" i="1"/>
  <c r="M34" i="4"/>
  <c r="M39" i="4" s="1"/>
  <c r="E24" i="10"/>
  <c r="M22" i="5"/>
  <c r="J47" i="6"/>
  <c r="J46" i="6" s="1"/>
  <c r="J14" i="5"/>
  <c r="J24" i="5" s="1"/>
  <c r="K7" i="5"/>
  <c r="L36" i="6"/>
  <c r="L43" i="6" s="1"/>
  <c r="L45" i="6" s="1"/>
  <c r="L49" i="4"/>
  <c r="K28" i="1" s="1"/>
  <c r="J56" i="5"/>
  <c r="J58" i="5"/>
  <c r="J51" i="5"/>
  <c r="E25" i="10"/>
  <c r="H12" i="8"/>
  <c r="H16" i="8" s="1"/>
  <c r="M32" i="3"/>
  <c r="M31" i="3"/>
  <c r="M33" i="3" s="1"/>
  <c r="D117" i="8" l="1"/>
  <c r="E117" i="8"/>
  <c r="D118" i="8"/>
  <c r="D120" i="8" s="1"/>
  <c r="E118" i="8"/>
  <c r="E22" i="10"/>
  <c r="C66" i="8" s="1"/>
  <c r="J53" i="5"/>
  <c r="I53" i="5"/>
  <c r="D78" i="8"/>
  <c r="D80" i="8" s="1"/>
  <c r="H70" i="8"/>
  <c r="K56" i="5"/>
  <c r="K58" i="5"/>
  <c r="K51" i="5"/>
  <c r="M6" i="6"/>
  <c r="M17" i="6" s="1"/>
  <c r="M26" i="6" s="1"/>
  <c r="M44" i="4"/>
  <c r="M40" i="4"/>
  <c r="L26" i="1"/>
  <c r="M48" i="4"/>
  <c r="L49" i="5"/>
  <c r="K47" i="6"/>
  <c r="K46" i="6" s="1"/>
  <c r="K14" i="5"/>
  <c r="K24" i="5" s="1"/>
  <c r="L7" i="5"/>
  <c r="G70" i="8"/>
  <c r="D119" i="8" l="1"/>
  <c r="C39" i="1" s="1"/>
  <c r="E120" i="8"/>
  <c r="E119" i="8"/>
  <c r="E121" i="8"/>
  <c r="D121" i="8"/>
  <c r="M49" i="4"/>
  <c r="L28" i="1" s="1"/>
  <c r="M36" i="6"/>
  <c r="M43" i="6" s="1"/>
  <c r="K53" i="5"/>
  <c r="M45" i="6"/>
  <c r="M7" i="5" s="1"/>
  <c r="C40" i="1"/>
  <c r="M48" i="5"/>
  <c r="M49" i="5" s="1"/>
  <c r="L14" i="5"/>
  <c r="L24" i="5" s="1"/>
  <c r="L47" i="6"/>
  <c r="L46" i="6" s="1"/>
  <c r="L56" i="5"/>
  <c r="L58" i="5"/>
  <c r="L51" i="5"/>
  <c r="M45" i="4"/>
  <c r="L27" i="1"/>
  <c r="D83" i="8"/>
  <c r="D94" i="8" s="1"/>
  <c r="D97" i="8" s="1"/>
  <c r="D98" i="8" s="1"/>
  <c r="D79" i="8"/>
  <c r="L53" i="5" l="1"/>
  <c r="F7" i="10"/>
  <c r="F11" i="10" s="1"/>
  <c r="E126" i="8"/>
  <c r="D126" i="8"/>
  <c r="E7" i="10"/>
  <c r="E11" i="10" s="1"/>
  <c r="M47" i="6"/>
  <c r="M46" i="6" s="1"/>
  <c r="M14" i="5"/>
  <c r="M24" i="5" s="1"/>
  <c r="M56" i="5"/>
  <c r="M58" i="5"/>
  <c r="M51" i="5"/>
  <c r="D129" i="8" l="1"/>
  <c r="D131" i="8" s="1"/>
  <c r="E6" i="10"/>
  <c r="F6" i="10"/>
  <c r="E129" i="8"/>
  <c r="M53" i="5"/>
  <c r="F4" i="10" l="1"/>
  <c r="E131" i="8"/>
  <c r="D10" i="1" s="1"/>
  <c r="D8" i="1"/>
  <c r="E13" i="10"/>
  <c r="E12" i="10"/>
  <c r="F13" i="10"/>
  <c r="F12" i="10"/>
  <c r="E4" i="10"/>
  <c r="C10" i="1"/>
  <c r="C8" i="1"/>
  <c r="E10" i="10" l="1"/>
  <c r="E14" i="10"/>
  <c r="F10" i="10"/>
  <c r="F14" i="10"/>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2"/>
        </ext>
      </extLst>
    </bk>
  </futureMetadata>
  <cellMetadata count="1">
    <bk>
      <rc t="1" v="0"/>
    </bk>
  </cellMetadata>
  <valueMetadata count="1">
    <bk>
      <rc t="2" v="0"/>
    </bk>
  </valueMetadata>
</metadata>
</file>

<file path=xl/sharedStrings.xml><?xml version="1.0" encoding="utf-8"?>
<sst xmlns="http://schemas.openxmlformats.org/spreadsheetml/2006/main" count="1587" uniqueCount="660">
  <si>
    <r>
      <rPr>
        <i/>
        <sz val="11"/>
        <color theme="1"/>
        <rFont val="Arial"/>
      </rPr>
      <t xml:space="preserve">(Thousands of Bahamian Dollars) All assumptions are highlighted in </t>
    </r>
    <r>
      <rPr>
        <i/>
        <sz val="11"/>
        <color rgb="FF0000FF"/>
        <rFont val="Arial"/>
      </rPr>
      <t>BLUE</t>
    </r>
  </si>
  <si>
    <t>Valuation Summary:</t>
  </si>
  <si>
    <r>
      <rPr>
        <i/>
        <sz val="11"/>
        <color theme="1"/>
        <rFont val="Arial"/>
      </rPr>
      <t xml:space="preserve">(Thousands of Bahamian Dollars) All assumptions are highlighted in </t>
    </r>
    <r>
      <rPr>
        <i/>
        <sz val="11"/>
        <color rgb="FF0000FF"/>
        <rFont val="Arial"/>
      </rPr>
      <t>BLUE</t>
    </r>
  </si>
  <si>
    <r>
      <rPr>
        <i/>
        <sz val="11"/>
        <color theme="1"/>
        <rFont val="Arial"/>
      </rPr>
      <t xml:space="preserve">(Thousands of Bahamian Dollars) All assumptions are highlighted in </t>
    </r>
    <r>
      <rPr>
        <i/>
        <sz val="11"/>
        <color rgb="FF0000FF"/>
        <rFont val="Arial"/>
      </rPr>
      <t>BLUE</t>
    </r>
  </si>
  <si>
    <t>(Thousands of Bahamian Dollars)</t>
  </si>
  <si>
    <t>Historical</t>
  </si>
  <si>
    <t>Valuation Conclusion</t>
  </si>
  <si>
    <t>Projections</t>
  </si>
  <si>
    <t>Income Statement:</t>
  </si>
  <si>
    <t>Balance Sheet Assumptions:</t>
  </si>
  <si>
    <t>Income Statement Assumptions:</t>
  </si>
  <si>
    <t>Units</t>
  </si>
  <si>
    <t>International Investor</t>
  </si>
  <si>
    <t>FY21</t>
  </si>
  <si>
    <t>Domestic Investor</t>
  </si>
  <si>
    <t>FY22</t>
  </si>
  <si>
    <t>FY23</t>
  </si>
  <si>
    <t>FY24</t>
  </si>
  <si>
    <t>FY25</t>
  </si>
  <si>
    <t>FY26</t>
  </si>
  <si>
    <t>Discount Rate</t>
  </si>
  <si>
    <t>FY27</t>
  </si>
  <si>
    <t>FY28</t>
  </si>
  <si>
    <t>FY29</t>
  </si>
  <si>
    <t>FY30</t>
  </si>
  <si>
    <t>COVID impact mentioned in MD&amp;A of FY20-22…no longer mentioned in FY23 onward</t>
  </si>
  <si>
    <t>Operating Assets:</t>
  </si>
  <si>
    <t>Intrinsic Value/Share</t>
  </si>
  <si>
    <t>Total Revenue:</t>
  </si>
  <si>
    <t>$ Thousands</t>
  </si>
  <si>
    <t>Current Price:</t>
  </si>
  <si>
    <t>Term Deposits % Revenue:</t>
  </si>
  <si>
    <t>%</t>
  </si>
  <si>
    <t>Implied Upside/Downside</t>
  </si>
  <si>
    <t>Their goal is $250M by FY30</t>
  </si>
  <si>
    <t>Revenue Growth Rate:</t>
  </si>
  <si>
    <t>N/A</t>
  </si>
  <si>
    <t>Account Receivable % Revenue:</t>
  </si>
  <si>
    <t>Market Data and Capital Structure:</t>
  </si>
  <si>
    <t>Cost of Goods Sold</t>
  </si>
  <si>
    <t>Active Scenario</t>
  </si>
  <si>
    <t>Share Price</t>
  </si>
  <si>
    <t>Merchandise Inventory % CoGs:</t>
  </si>
  <si>
    <t>Food Distribution</t>
  </si>
  <si>
    <t>Shares Outstanding:</t>
  </si>
  <si>
    <t>Current Market Cap:</t>
  </si>
  <si>
    <t>Base</t>
  </si>
  <si>
    <t>Other Current Assets % Revenue:</t>
  </si>
  <si>
    <t>Growth Rate:</t>
  </si>
  <si>
    <t>Total Debt and Preferred Shares:</t>
  </si>
  <si>
    <t>Cash &amp; Cash Equivalents:</t>
  </si>
  <si>
    <t>Gross Profit:</t>
  </si>
  <si>
    <t>Enterprise Value</t>
  </si>
  <si>
    <t>Operating Liabilities:</t>
  </si>
  <si>
    <t>% Revenue</t>
  </si>
  <si>
    <t>Account Payable % OpEx:</t>
  </si>
  <si>
    <t>Gross Margin:</t>
  </si>
  <si>
    <t>Financial Summary:</t>
  </si>
  <si>
    <t>Revenue Stream</t>
  </si>
  <si>
    <t>Food Franchise</t>
  </si>
  <si>
    <t>Operating Expenses:</t>
  </si>
  <si>
    <t>Accrued Expenses % OpEx:</t>
  </si>
  <si>
    <t>Bear</t>
  </si>
  <si>
    <t>Payroll and Related Costs:</t>
  </si>
  <si>
    <t>Expansion plans underdeliver, Old Trail rebuild delayed | Domino's deceleration accelerates</t>
  </si>
  <si>
    <t>Food Franchise (Domino's)</t>
  </si>
  <si>
    <t>Working Capital Schedule:</t>
  </si>
  <si>
    <t>Revenue Growth:</t>
  </si>
  <si>
    <t>Management executes on expansion (Eleuthera + Old Trail + Chef Direct) | Domino's normalizes gradually</t>
  </si>
  <si>
    <t>Facilities and Rent:</t>
  </si>
  <si>
    <t>Operating Current Assets:</t>
  </si>
  <si>
    <t>EBITDA:</t>
  </si>
  <si>
    <t>Accounts Receivable</t>
  </si>
  <si>
    <t>Bull</t>
  </si>
  <si>
    <t>Sales and Marketing:</t>
  </si>
  <si>
    <t>Additional acquisitions and continue to gain mkt. share in Grand Bahama, Chef Direct B2B overdelivers</t>
  </si>
  <si>
    <t>EBITDA Margin:</t>
  </si>
  <si>
    <t>Insurance Claim Receivables:</t>
  </si>
  <si>
    <t>Office and Computer Costs:</t>
  </si>
  <si>
    <t>Net Income:</t>
  </si>
  <si>
    <t>Merchandise Inventory:</t>
  </si>
  <si>
    <t>Pension &amp; Directors Fees:</t>
  </si>
  <si>
    <t>Diluted EPS:</t>
  </si>
  <si>
    <t>Other Costs:</t>
  </si>
  <si>
    <t>Other Current Assets:</t>
  </si>
  <si>
    <t>COGS</t>
  </si>
  <si>
    <t>Dividends per Share:</t>
  </si>
  <si>
    <t>Depreciation &amp; Amortization:</t>
  </si>
  <si>
    <t>Other Non-Current Assets:</t>
  </si>
  <si>
    <t>Selling General &amp; Administrative:</t>
  </si>
  <si>
    <t>Payout Ratio:</t>
  </si>
  <si>
    <t>Total Operating Current Assets</t>
  </si>
  <si>
    <t>Gross Margin %:</t>
  </si>
  <si>
    <t>Loss on Property Evaluation:</t>
  </si>
  <si>
    <t>Other Operating Income: (NEG here means income) (note 17)</t>
  </si>
  <si>
    <t>Valuation Inputs:</t>
  </si>
  <si>
    <t>Accounts Payable</t>
  </si>
  <si>
    <t>Loss on Disposal of PP&amp;E:</t>
  </si>
  <si>
    <t>Pre-opening expenses:</t>
  </si>
  <si>
    <t>Equity Risk Premium:</t>
  </si>
  <si>
    <t>Damodaran mature market ERP, July 2026</t>
  </si>
  <si>
    <t>Hurricane Recoveries</t>
  </si>
  <si>
    <t>Accrued Expenses</t>
  </si>
  <si>
    <t>Risk-Free Rate: US10Y</t>
  </si>
  <si>
    <t>Total Operating Expenses:</t>
  </si>
  <si>
    <t>Risk-Free Rate: Bahamas 10Y</t>
  </si>
  <si>
    <t>Total Operating Liabilities</t>
  </si>
  <si>
    <t>Country Risk Premium (Global Investor Only):</t>
  </si>
  <si>
    <t>Damodaran Bahamas CRP, July 2026</t>
  </si>
  <si>
    <t>Terminal Growth Rate:</t>
  </si>
  <si>
    <t>Operating Income (EBIT):</t>
  </si>
  <si>
    <t>Net Working Capital</t>
  </si>
  <si>
    <t>Implied Terminal Multiple (Global Investor):</t>
  </si>
  <si>
    <t>Implied Terminal Multiple (Domestic Investor):</t>
  </si>
  <si>
    <t>Change in NWC</t>
  </si>
  <si>
    <t>Operating (EBIT) Margin:</t>
  </si>
  <si>
    <t>Why Global AND Domestic Valuations?</t>
  </si>
  <si>
    <t>NWC % of Revenue</t>
  </si>
  <si>
    <t>- The standard discount rate formula assumes the buyer can invest anywhere in the world. Starting with a U.S. Treasury, add a premium for stock market risk, then an additional premium because the Bahamas is riskier than the US.
-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 For a Bahamian buyer, Bahamas risk is not an extra premium added, it is their market.</t>
  </si>
  <si>
    <t>Check vs Cash Flow Statement WC</t>
  </si>
  <si>
    <t>Interest Income (Expense)</t>
  </si>
  <si>
    <t>CapEx &amp; Depreciation Schedule:</t>
  </si>
  <si>
    <t>Dividends on Preference Shares</t>
  </si>
  <si>
    <t>Insurance Claim Income (Note 23)</t>
  </si>
  <si>
    <t>Land, Land Improvements and Buildings Calculation</t>
  </si>
  <si>
    <t>Loss From Fire-Related Destruction (Note 23)</t>
  </si>
  <si>
    <t>Remaining Life of Existing Assets</t>
  </si>
  <si>
    <t>Note 10</t>
  </si>
  <si>
    <t>FY25 - pg 25</t>
  </si>
  <si>
    <t>Gross Cost of Land, Land Improvements and Buildings</t>
  </si>
  <si>
    <t>Category</t>
  </si>
  <si>
    <t>NBV</t>
  </si>
  <si>
    <t>FY25 Depreciation</t>
  </si>
  <si>
    <t>Useful Life</t>
  </si>
  <si>
    <t>Land/Buildings &amp; Land Improvements</t>
  </si>
  <si>
    <t>Land &amp; Buildings</t>
  </si>
  <si>
    <t>Net Income Margin:</t>
  </si>
  <si>
    <t>Accumulated Depr (FY25)</t>
  </si>
  <si>
    <t>Supplementary Data:</t>
  </si>
  <si>
    <t>Weighted Average Diluted Shares Outstanding</t>
  </si>
  <si>
    <t>Equipment &amp; Motor Vehicles</t>
  </si>
  <si>
    <t>Accumulated Depr (FY24)</t>
  </si>
  <si>
    <t>Leasehold Improvements</t>
  </si>
  <si>
    <t>$</t>
  </si>
  <si>
    <t>Annual Depreciation (FY25)</t>
  </si>
  <si>
    <t>Total</t>
  </si>
  <si>
    <t>EPS Growth Rate:</t>
  </si>
  <si>
    <t>How Far Into Life</t>
  </si>
  <si>
    <t>Life of Brand New Assets</t>
  </si>
  <si>
    <t>Dividends:</t>
  </si>
  <si>
    <t>Accumulated Depr FY 25</t>
  </si>
  <si>
    <t>Dividends Paid (Ordinary)</t>
  </si>
  <si>
    <t>Gross Cost</t>
  </si>
  <si>
    <t>Annual Change</t>
  </si>
  <si>
    <t>Dividends per Share (Ordinary):</t>
  </si>
  <si>
    <t>Years Ran Off</t>
  </si>
  <si>
    <t>Depreciation and Amortization:</t>
  </si>
  <si>
    <t>Buildings and Land Improvements</t>
  </si>
  <si>
    <t xml:space="preserve">     Payout Ratio:</t>
  </si>
  <si>
    <t>D&amp;A Margin</t>
  </si>
  <si>
    <t>Dividends Paid (Preference)</t>
  </si>
  <si>
    <t>Cost of Land</t>
  </si>
  <si>
    <t>Other Operating Expenses</t>
  </si>
  <si>
    <t>Total (EXCLUDES Land)</t>
  </si>
  <si>
    <t>Other Operating Income:</t>
  </si>
  <si>
    <t>Useful Life of Buildings</t>
  </si>
  <si>
    <t>Building &amp; Land Improvements Cost</t>
  </si>
  <si>
    <t>Useful Life of New PP&amp;E:</t>
  </si>
  <si>
    <t>Years</t>
  </si>
  <si>
    <t>Other</t>
  </si>
  <si>
    <t>Beginning Net PP&amp;E</t>
  </si>
  <si>
    <r>
      <rPr>
        <sz val="11"/>
        <color theme="1"/>
        <rFont val="Arial"/>
      </rPr>
      <t xml:space="preserve">Pre-tax Cost of Debt: </t>
    </r>
    <r>
      <rPr>
        <sz val="10"/>
        <color theme="1"/>
        <rFont val="Arial"/>
      </rPr>
      <t>Interest Expense / Total Debt</t>
    </r>
  </si>
  <si>
    <t>Annual CapEx:</t>
  </si>
  <si>
    <t>Effective Tax Rate:</t>
  </si>
  <si>
    <t>3% is normalized CapEx, FY24 spiked (Old Trail rebuild &amp; Cost Right renovation)...FY25 slightly elevated by Burrow's acquisition and continued renovation. Expect to reopen Old Trail rebuild by end of 2026 (FY26 and part of FY27) so it stays elevated for FY26 and FY27 then normalizes</t>
  </si>
  <si>
    <t>% Revenue:</t>
  </si>
  <si>
    <t>Annual Growth %:</t>
  </si>
  <si>
    <t>Physical PP&amp;E Depreciation:</t>
  </si>
  <si>
    <t>Other Adjustments (Disposals/Reevaluations):</t>
  </si>
  <si>
    <t>Sanity Check (Actual PP&amp;E on BS that year)</t>
  </si>
  <si>
    <t>Total Ending Net PP&amp;E:</t>
  </si>
  <si>
    <t>Remaining Depreciation of Existing PP&amp;E:</t>
  </si>
  <si>
    <t>This divides by 10yrs because net PP&amp;E / annual depreciation</t>
  </si>
  <si>
    <t>Depreciation - FY26 New:</t>
  </si>
  <si>
    <t>Depreciation - FY27 New:</t>
  </si>
  <si>
    <t>Depreciation - FY28 New:</t>
  </si>
  <si>
    <t>Depreciation - FY29 New:</t>
  </si>
  <si>
    <t>Depreciation - FY30 New:</t>
  </si>
  <si>
    <t>Depreciation of Physical PP&amp;E:</t>
  </si>
  <si>
    <t>Right-of-Use (Lease) Amortization:</t>
  </si>
  <si>
    <t>Annual Depreciation and Amortization:</t>
  </si>
  <si>
    <r>
      <rPr>
        <i/>
        <sz val="11"/>
        <color theme="1"/>
        <rFont val="Arial"/>
      </rPr>
      <t xml:space="preserve">(Thousands of Bahamian Dollars) All assumptions are highlighted in </t>
    </r>
    <r>
      <rPr>
        <i/>
        <sz val="11"/>
        <color rgb="FF0000FF"/>
        <rFont val="Arial"/>
      </rPr>
      <t>BLUE</t>
    </r>
  </si>
  <si>
    <r>
      <rPr>
        <i/>
        <sz val="11"/>
        <color theme="1"/>
        <rFont val="Arial"/>
      </rPr>
      <t xml:space="preserve">(Thousands of Bahamian Dollars) All assumptions are highlighted in </t>
    </r>
    <r>
      <rPr>
        <i/>
        <sz val="11"/>
        <color rgb="FF0000FF"/>
        <rFont val="Arial"/>
      </rPr>
      <t>BLUE</t>
    </r>
  </si>
  <si>
    <t>Balance Sheet:</t>
  </si>
  <si>
    <t>Cash Flow Statement:</t>
  </si>
  <si>
    <t>ASSETS:</t>
  </si>
  <si>
    <t>Current Assets:</t>
  </si>
  <si>
    <t>CASH FLOW FROM OPERATING ACTIVITIES:</t>
  </si>
  <si>
    <t>Term Deposits</t>
  </si>
  <si>
    <t>Adjustments for Non-Cash Charges:</t>
  </si>
  <si>
    <t>Accounts Receivable:</t>
  </si>
  <si>
    <t>Dividends on Preference Shares:</t>
  </si>
  <si>
    <t>Other current Assets:</t>
  </si>
  <si>
    <t>Increase in Inventory Provision:</t>
  </si>
  <si>
    <t>Increase in Provision for Doubtful Debts:</t>
  </si>
  <si>
    <t>Total Current Assets:</t>
  </si>
  <si>
    <t>Loss from Fire/Impairments/Reval:</t>
  </si>
  <si>
    <t>Insurance Claim Income:</t>
  </si>
  <si>
    <t>Non-Current Assets:</t>
  </si>
  <si>
    <t>Interest on Lease Liability:</t>
  </si>
  <si>
    <t>Property, Plants &amp; Equipment, Net:</t>
  </si>
  <si>
    <t>Interest Growth Rate</t>
  </si>
  <si>
    <t>Right-of-Use Asset:</t>
  </si>
  <si>
    <t>Operating CF before changes in WC:</t>
  </si>
  <si>
    <t>Goodwill and Other Intangibles:</t>
  </si>
  <si>
    <t>Changes in Operating Assets &amp; Liabilities:</t>
  </si>
  <si>
    <t>Fodder (PP&amp;E Net)</t>
  </si>
  <si>
    <t>Total Non-Current Assets:</t>
  </si>
  <si>
    <t>Merchandise Inventories:</t>
  </si>
  <si>
    <t>Total Assets:</t>
  </si>
  <si>
    <t>LIABILITIES &amp; SHAREHOLDERS EQUITY:</t>
  </si>
  <si>
    <t>Accounts Payable:</t>
  </si>
  <si>
    <t>Accrued Expenses:</t>
  </si>
  <si>
    <t>Accounts Payable and Accrued Expenses</t>
  </si>
  <si>
    <t>Current Portion of Bank Loan:</t>
  </si>
  <si>
    <t>Current Portion of Preference Shares:</t>
  </si>
  <si>
    <t>Insurance Claim Receivables</t>
  </si>
  <si>
    <t>Current Portion of Lease Liability:</t>
  </si>
  <si>
    <t>Net Change in Operating Activities:</t>
  </si>
  <si>
    <t>Bank Loan (Long-term):</t>
  </si>
  <si>
    <t>CASH FLOW FROM INVESTING ACTIVITIES:</t>
  </si>
  <si>
    <t>Movement in Term Deposits:</t>
  </si>
  <si>
    <t>Preference Shares (Long-term):</t>
  </si>
  <si>
    <t>Lease Liability (Long-term):</t>
  </si>
  <si>
    <t>Purchases of PP&amp;E / CapEX:</t>
  </si>
  <si>
    <t>Total Non-Current Liabiltiies:</t>
  </si>
  <si>
    <t>Proceeds from Sale/Insurance of PP&amp;E:</t>
  </si>
  <si>
    <t>Total Liabilities:</t>
  </si>
  <si>
    <t>Acquisition of Business:</t>
  </si>
  <si>
    <t>Shareholders Equity:</t>
  </si>
  <si>
    <t>If left at $0, CapEx at 3% Rev inflates cash to ~$72M by FY30 with no purchases (unrealistic). Adding $3M of acquistions year (like $2.5M Burrow’s One Stop acquisition in FY25). FY26 is $1,500 since they're still finishing Old Trail Road rebuild so they may focus on that.</t>
  </si>
  <si>
    <t>Net Cash In Investing Activites:</t>
  </si>
  <si>
    <t>Ordinary Share Capital:</t>
  </si>
  <si>
    <t>Treasury Shares:</t>
  </si>
  <si>
    <t>Contributed Surplus:</t>
  </si>
  <si>
    <t>CASH FLOW FROM FINANCING ACTIVITIES:</t>
  </si>
  <si>
    <t>Revaluation Surplus:</t>
  </si>
  <si>
    <t>Dividends Paid (Ordinary):</t>
  </si>
  <si>
    <t>Retained Earnings:</t>
  </si>
  <si>
    <t>Dividends Paid (Preference):</t>
  </si>
  <si>
    <t>Total Shareholders Equity:</t>
  </si>
  <si>
    <t>Repayment of Preference Shares:</t>
  </si>
  <si>
    <t>Total Liabilities &amp; Shareholders Equity:</t>
  </si>
  <si>
    <t>Balance Check:</t>
  </si>
  <si>
    <t>Repurchase of Shares:</t>
  </si>
  <si>
    <t>Proceeds from Bank Loans:</t>
  </si>
  <si>
    <t>Long-term Debt:</t>
  </si>
  <si>
    <t>Repayment of Bank Loan:</t>
  </si>
  <si>
    <t>Payment of Lease Liabilities:</t>
  </si>
  <si>
    <t xml:space="preserve">     Long-term Debt/Equity:</t>
  </si>
  <si>
    <t>x</t>
  </si>
  <si>
    <t>Total Debt:</t>
  </si>
  <si>
    <t>Net Cash in Financing Activities:</t>
  </si>
  <si>
    <t xml:space="preserve">     Total Debt/Equity:</t>
  </si>
  <si>
    <t>Net Change in Cash:</t>
  </si>
  <si>
    <t>Preference Shares:</t>
  </si>
  <si>
    <t>Cash at BoP</t>
  </si>
  <si>
    <t>Cash at EoP</t>
  </si>
  <si>
    <t>Sanity Check</t>
  </si>
  <si>
    <r>
      <rPr>
        <i/>
        <sz val="11"/>
        <color theme="1"/>
        <rFont val="Arial"/>
      </rPr>
      <t xml:space="preserve">(Thousands of Bahamian Dollars) All assumptions are highlighted in </t>
    </r>
    <r>
      <rPr>
        <i/>
        <sz val="11"/>
        <color rgb="FF0000FF"/>
        <rFont val="Arial"/>
      </rPr>
      <t>BLUE</t>
    </r>
  </si>
  <si>
    <t>Bank Loan Schedule</t>
  </si>
  <si>
    <t>Source</t>
  </si>
  <si>
    <t>BoP Total Debt</t>
  </si>
  <si>
    <t>New Borrwings/Proceeds from Bank Loans</t>
  </si>
  <si>
    <t>Repayments</t>
  </si>
  <si>
    <t>EoP Total Debt</t>
  </si>
  <si>
    <t>Note 14</t>
  </si>
  <si>
    <t>Bank Loan (Long-Term):</t>
  </si>
  <si>
    <t>Avg Balance</t>
  </si>
  <si>
    <t>Interest Expense</t>
  </si>
  <si>
    <t>Interest % used for projections: Effective Rate</t>
  </si>
  <si>
    <t>Interest Expense FY25</t>
  </si>
  <si>
    <t>Lease Interest (-)</t>
  </si>
  <si>
    <t>Note 15</t>
  </si>
  <si>
    <r>
      <rPr>
        <b/>
        <sz val="11"/>
        <color theme="1"/>
        <rFont val="Arial"/>
      </rPr>
      <t>Interest (bank part)</t>
    </r>
    <r>
      <rPr>
        <b/>
        <sz val="11"/>
        <color rgb="FF999999"/>
        <rFont val="Arial"/>
      </rPr>
      <t xml:space="preserve"> </t>
    </r>
    <r>
      <rPr>
        <b/>
        <i/>
        <sz val="11"/>
        <color rgb="FF999999"/>
        <rFont val="Arial"/>
      </rPr>
      <t>(Sanity checking with FY25 interest expense)</t>
    </r>
  </si>
  <si>
    <t>Preference Shares Redemption Schedule</t>
  </si>
  <si>
    <t>BoP Balance</t>
  </si>
  <si>
    <t>Repayment of Preference Shares</t>
  </si>
  <si>
    <t>EoP Balance</t>
  </si>
  <si>
    <t>FY25 Note 14: Full 5,441 will be paid off within 5 yrs so FY25 accounts for the first of those 5 years and it will be 0 in FY30</t>
  </si>
  <si>
    <t>Dividend Expense</t>
  </si>
  <si>
    <t>Dividend Rate</t>
  </si>
  <si>
    <t>Total Preference Shares</t>
  </si>
  <si>
    <t>MD&amp;A</t>
  </si>
  <si>
    <t>Preferred Dividends FY25</t>
  </si>
  <si>
    <t>Dividend Rate (Sanity Check)</t>
  </si>
  <si>
    <t>Lease Liability Schedule</t>
  </si>
  <si>
    <t>BoP Lease Liability</t>
  </si>
  <si>
    <t>FY25 Cash Flow Ops +$1,502</t>
  </si>
  <si>
    <t>Additions - New Lease Contracts</t>
  </si>
  <si>
    <t>Note 15: FY25 | Assumption = FY25 Depreciation of Leases</t>
  </si>
  <si>
    <t>Adjustments:</t>
  </si>
  <si>
    <t>Note 15: FY25</t>
  </si>
  <si>
    <t>FY25 Cash Flow Financing -$3,597 | Estimates = Last Yr. Payment * Inflation in DCF</t>
  </si>
  <si>
    <t>EoP Lease Liability</t>
  </si>
  <si>
    <t>Principal Portion of Leases:</t>
  </si>
  <si>
    <t>Note 15: FY25 Cash outflows for leases - Financing</t>
  </si>
  <si>
    <t>Interest Portion of Leases:</t>
  </si>
  <si>
    <t>Interest Rate</t>
  </si>
  <si>
    <t>Interest on Lease Liability FY25:</t>
  </si>
  <si>
    <r>
      <rPr>
        <sz val="11"/>
        <color theme="1"/>
        <rFont val="Arial"/>
      </rPr>
      <t>FY25 pg 27:</t>
    </r>
    <r>
      <rPr>
        <b/>
        <i/>
        <sz val="11"/>
        <color theme="1"/>
        <rFont val="Arial"/>
      </rPr>
      <t xml:space="preserve"> "The lease payments are discounted using the interest rate implicit in the lease, if the rate can be readily determined, or the Company’s incremental borrowing rate"</t>
    </r>
    <r>
      <rPr>
        <sz val="11"/>
        <color theme="1"/>
        <rFont val="Arial"/>
      </rPr>
      <t xml:space="preserve"> so they don't use the bank rate they have a lease rate</t>
    </r>
  </si>
  <si>
    <t>BoP Lease Liability FY25</t>
  </si>
  <si>
    <t>ROU Asset Schedule</t>
  </si>
  <si>
    <t>BoP ROU Asset</t>
  </si>
  <si>
    <t>Additions - New Lease Contracts (+)</t>
  </si>
  <si>
    <t>Adjustments (+ or -)</t>
  </si>
  <si>
    <t>Depreciation for the year (ROU)</t>
  </si>
  <si>
    <t>Note 15 (Leases)</t>
  </si>
  <si>
    <t>EoP ROU Asset</t>
  </si>
  <si>
    <t>Sanity Check (ROU from BS)</t>
  </si>
  <si>
    <t>Difference</t>
  </si>
  <si>
    <r>
      <rPr>
        <i/>
        <sz val="11"/>
        <color theme="1"/>
        <rFont val="Arial"/>
      </rPr>
      <t xml:space="preserve">(Thousands of Bahamian Dollars) All assumptions are highlighted in </t>
    </r>
    <r>
      <rPr>
        <i/>
        <sz val="11"/>
        <color rgb="FF0000FF"/>
        <rFont val="Arial"/>
      </rPr>
      <t>BLUE</t>
    </r>
  </si>
  <si>
    <t>FCF Modelling:</t>
  </si>
  <si>
    <t>EBIT:</t>
  </si>
  <si>
    <t>Change in Net Working Capital:</t>
  </si>
  <si>
    <t>Terminal Year = -(FY30 NWC * Terminal Growth Rate)</t>
  </si>
  <si>
    <t>CapEx:</t>
  </si>
  <si>
    <t>Terminal Year CapEx = D&amp;A</t>
  </si>
  <si>
    <t>Unlevered Free Cash Flow:</t>
  </si>
  <si>
    <t>Information sourced from TIKR</t>
  </si>
  <si>
    <t>Ticker</t>
  </si>
  <si>
    <t>Comparable Companies</t>
  </si>
  <si>
    <t>Levered Beta</t>
  </si>
  <si>
    <t>Debt</t>
  </si>
  <si>
    <t>Equity</t>
  </si>
  <si>
    <t>Tax Rate</t>
  </si>
  <si>
    <t>Unlevered Beta</t>
  </si>
  <si>
    <t>WMK</t>
  </si>
  <si>
    <t>Weis Markets</t>
  </si>
  <si>
    <t>IMKTA</t>
  </si>
  <si>
    <t>Ingles Markets</t>
  </si>
  <si>
    <t>VSU</t>
  </si>
  <si>
    <t>Village Super Market</t>
  </si>
  <si>
    <t>NGVC</t>
  </si>
  <si>
    <t>Natural Grocers</t>
  </si>
  <si>
    <t>PSMT</t>
  </si>
  <si>
    <t>PriceSmart</t>
  </si>
  <si>
    <t>BJ</t>
  </si>
  <si>
    <t>BJ's Wholesale</t>
  </si>
  <si>
    <t>KR</t>
  </si>
  <si>
    <t>Kroger</t>
  </si>
  <si>
    <t>ACI</t>
  </si>
  <si>
    <t>Albertsons</t>
  </si>
  <si>
    <t>DPZ</t>
  </si>
  <si>
    <t>Domino's Pizza</t>
  </si>
  <si>
    <t>Dominos segment is 5.4% of revenue</t>
  </si>
  <si>
    <t>Median:</t>
  </si>
  <si>
    <t>Discount Rate Calculation</t>
  </si>
  <si>
    <t>Equity Risk Premium</t>
  </si>
  <si>
    <t>Link</t>
  </si>
  <si>
    <t>Country Risk Premium</t>
  </si>
  <si>
    <t>Relevered Beta</t>
  </si>
  <si>
    <t>Cost of Debt</t>
  </si>
  <si>
    <t>Cost of Preferred Shares</t>
  </si>
  <si>
    <t>Dividends on Preferred Shares</t>
  </si>
  <si>
    <t>Preferred Shares Outstanding</t>
  </si>
  <si>
    <t>Cost of Equity (CAPM)</t>
  </si>
  <si>
    <t>MV Equity</t>
  </si>
  <si>
    <t>Shares</t>
  </si>
  <si>
    <t>MV Debt</t>
  </si>
  <si>
    <t>MV Preferred Shares</t>
  </si>
  <si>
    <t>Weight of Equity</t>
  </si>
  <si>
    <t>Weight of Debt</t>
  </si>
  <si>
    <t>Weight of Preferred Shares</t>
  </si>
  <si>
    <t>FY 30 ROIC</t>
  </si>
  <si>
    <t>Discount Period</t>
  </si>
  <si>
    <t>PV of Unlevered Free Cash Flows:</t>
  </si>
  <si>
    <t>Sensitivity Lever</t>
  </si>
  <si>
    <t>Terminal Value:</t>
  </si>
  <si>
    <t>Value</t>
  </si>
  <si>
    <t>Upper</t>
  </si>
  <si>
    <t>Nominal GDP Growth Rate</t>
  </si>
  <si>
    <r>
      <rPr>
        <i/>
        <u/>
        <sz val="8"/>
        <color rgb="FF999999"/>
        <rFont val="Arial"/>
      </rPr>
      <t>Real long-term GDP growth (1.5) + Expected Inflation</t>
    </r>
    <r>
      <rPr>
        <i/>
        <u/>
        <sz val="8"/>
        <color rgb="FF1155CC"/>
        <rFont val="Arial"/>
      </rPr>
      <t xml:space="preserve"> "Over the medium term, growth is expected to slow toward the assessed potential growth rate of the economy (1½ percent)"</t>
    </r>
  </si>
  <si>
    <t>2.50% for AML because grocers grows with population, tourism driven consumption and their small store expansion</t>
  </si>
  <si>
    <t>Long Run Inflation Rate</t>
  </si>
  <si>
    <r>
      <rPr>
        <i/>
        <u/>
        <sz val="8"/>
        <color rgb="FF1155CC"/>
        <rFont val="Arial"/>
      </rPr>
      <t xml:space="preserve">https://www.theglobaleconomy.com/Bahamas/inflation_outlook_imf/  </t>
    </r>
    <r>
      <rPr>
        <i/>
        <u/>
        <sz val="8"/>
        <color rgb="FF999999"/>
        <rFont val="Arial"/>
      </rPr>
      <t>per IMF World Economic Outlook (2029E–2030E)</t>
    </r>
  </si>
  <si>
    <t>See sensitivity table</t>
  </si>
  <si>
    <t>Gordon Growth Terminal Value:</t>
  </si>
  <si>
    <t>Terminal ROIC &gt; Cost of Capital. Growth creates value so raising terminal growth rate increases fair value</t>
  </si>
  <si>
    <t>Implied Terminal Multiple:</t>
  </si>
  <si>
    <t>PV of Terminal Value:</t>
  </si>
  <si>
    <t>Enterprise Value (Global Investor)</t>
  </si>
  <si>
    <t>DCF Enterprise Value:</t>
  </si>
  <si>
    <t>Less:</t>
  </si>
  <si>
    <t>Preferred Stock:</t>
  </si>
  <si>
    <t>Lease Liabilities:</t>
  </si>
  <si>
    <t>Plus:</t>
  </si>
  <si>
    <t>Cash:</t>
  </si>
  <si>
    <t>Term Deposits:</t>
  </si>
  <si>
    <t>Implied Market Cap:</t>
  </si>
  <si>
    <t>Country and Equity Risk Premiums</t>
  </si>
  <si>
    <t>Date of update:</t>
  </si>
  <si>
    <t>Implied ERP for S&amp;P 500 with adjusted dollar riskfree rate (for US Aa1 rating</t>
  </si>
  <si>
    <t>US equity risk premium computed using implied ERP approach</t>
  </si>
  <si>
    <t>Country</t>
  </si>
  <si>
    <t>Africa</t>
  </si>
  <si>
    <t>Domestic vs. Global Cost of Capital</t>
  </si>
  <si>
    <t>Moody's rating</t>
  </si>
  <si>
    <t>Rating-based Default Spread</t>
  </si>
  <si>
    <t>Total Equity Risk Premium</t>
  </si>
  <si>
    <t>Sovereign CDS, net of Swiss CDS</t>
  </si>
  <si>
    <t>Total Equity Risk Premium2</t>
  </si>
  <si>
    <t>Country Risk Premium3</t>
  </si>
  <si>
    <t>Abu Dhabi</t>
  </si>
  <si>
    <t>Global Investor</t>
  </si>
  <si>
    <t>Middle East</t>
  </si>
  <si>
    <t>Bahamas Investor</t>
  </si>
  <si>
    <t>Aa2</t>
  </si>
  <si>
    <t>Risk-Free Rate (US10Y vs Bahamas10Y)</t>
  </si>
  <si>
    <t>As of July 2026</t>
  </si>
  <si>
    <t>Albania</t>
  </si>
  <si>
    <t>Eastern Europe &amp; Russia</t>
  </si>
  <si>
    <t>Ba3</t>
  </si>
  <si>
    <t>NA</t>
  </si>
  <si>
    <t>Andorra (Principality of)</t>
  </si>
  <si>
    <t>Western Europe</t>
  </si>
  <si>
    <t>Baa1</t>
  </si>
  <si>
    <t>Angola</t>
  </si>
  <si>
    <t>B3</t>
  </si>
  <si>
    <t>Argentina</t>
  </si>
  <si>
    <t>Central and South America</t>
  </si>
  <si>
    <t>Caa1</t>
  </si>
  <si>
    <t>The standard discount rate formula assumes the buyer can invest anywhere in the world. Starting with a U.S. Treasury, add a premium for stock market risk, then an additional premium because the Bahamas is riskier than the US.
However, this company trades on the BISX exchange and Bahamian laws limit how much money residents can move abroad. So the people actually buying the stock are mostly Bahamian institutional investors. They compare it against a Bahamas government bond because that is what they can realistically buy instead. They are not comparing it against a U.S. Treasury.
For a Bahamian buyer, Bahamas risk is not an extra premium added, it is their market.</t>
  </si>
  <si>
    <t>Armenia</t>
  </si>
  <si>
    <t>Aruba</t>
  </si>
  <si>
    <t>Caribbean</t>
  </si>
  <si>
    <t>PV of FCFs</t>
  </si>
  <si>
    <t>Baa3</t>
  </si>
  <si>
    <t>Australia</t>
  </si>
  <si>
    <t>Australia &amp; New Zealand</t>
  </si>
  <si>
    <t>Aaa</t>
  </si>
  <si>
    <t>Terminal Value</t>
  </si>
  <si>
    <t>Austria</t>
  </si>
  <si>
    <t xml:space="preserve">   Implied Terminal Multiple</t>
  </si>
  <si>
    <t>Aa1</t>
  </si>
  <si>
    <t>PV of Terminal Value</t>
  </si>
  <si>
    <t>Azerbaijan</t>
  </si>
  <si>
    <t>Bahamas</t>
  </si>
  <si>
    <t>Bahrain</t>
  </si>
  <si>
    <t>Implied Market Cap</t>
  </si>
  <si>
    <t>B2</t>
  </si>
  <si>
    <t xml:space="preserve">   Shares Outstanding</t>
  </si>
  <si>
    <t>Bangladesh</t>
  </si>
  <si>
    <t>Asia</t>
  </si>
  <si>
    <t>Barbados</t>
  </si>
  <si>
    <t>C</t>
  </si>
  <si>
    <t>Belarus</t>
  </si>
  <si>
    <t>Belgium</t>
  </si>
  <si>
    <t>A1</t>
  </si>
  <si>
    <t>Belize</t>
  </si>
  <si>
    <t>Benin</t>
  </si>
  <si>
    <t>B1</t>
  </si>
  <si>
    <t>Bermuda</t>
  </si>
  <si>
    <t>Bolivia</t>
  </si>
  <si>
    <t>Caa3</t>
  </si>
  <si>
    <t>Bosnia and Herzegovina</t>
  </si>
  <si>
    <t>Botswana</t>
  </si>
  <si>
    <t>Brazil</t>
  </si>
  <si>
    <t>Ba1</t>
  </si>
  <si>
    <t>Bulgaria</t>
  </si>
  <si>
    <t>Burkina Faso</t>
  </si>
  <si>
    <t>Cambodia</t>
  </si>
  <si>
    <t>Cameroon</t>
  </si>
  <si>
    <t>Canada</t>
  </si>
  <si>
    <t>North America</t>
  </si>
  <si>
    <t>Cape Verde</t>
  </si>
  <si>
    <t>Cayman Islands</t>
  </si>
  <si>
    <t>Aa3</t>
  </si>
  <si>
    <t>Chile</t>
  </si>
  <si>
    <t>A2</t>
  </si>
  <si>
    <t>China</t>
  </si>
  <si>
    <t>Colombia</t>
  </si>
  <si>
    <t>Congo (Democratic Republic of)</t>
  </si>
  <si>
    <t>Congo (Republic of)</t>
  </si>
  <si>
    <t>Caa2</t>
  </si>
  <si>
    <t>Cook Islands</t>
  </si>
  <si>
    <t>Costa Rica</t>
  </si>
  <si>
    <t>Côte d'Ivoire</t>
  </si>
  <si>
    <t>Ba2</t>
  </si>
  <si>
    <t>Croatia</t>
  </si>
  <si>
    <t>A3</t>
  </si>
  <si>
    <t>Cuba</t>
  </si>
  <si>
    <t>Ca</t>
  </si>
  <si>
    <t>Curacao</t>
  </si>
  <si>
    <t>Cyprus</t>
  </si>
  <si>
    <t>Czech Republic</t>
  </si>
  <si>
    <t>Denmark</t>
  </si>
  <si>
    <t>Dominican Republic</t>
  </si>
  <si>
    <t>Ecuador</t>
  </si>
  <si>
    <t>Egypt</t>
  </si>
  <si>
    <t>El Salvador</t>
  </si>
  <si>
    <t>Estonia</t>
  </si>
  <si>
    <t>Ethiopia</t>
  </si>
  <si>
    <t>Fiji</t>
  </si>
  <si>
    <t>Finland</t>
  </si>
  <si>
    <t>France</t>
  </si>
  <si>
    <t>Gabon</t>
  </si>
  <si>
    <t>Georgia</t>
  </si>
  <si>
    <t>Germany</t>
  </si>
  <si>
    <t>Ghana</t>
  </si>
  <si>
    <t>Greece</t>
  </si>
  <si>
    <t>Guatemala</t>
  </si>
  <si>
    <t>Guernsey (States of)</t>
  </si>
  <si>
    <t>Honduras</t>
  </si>
  <si>
    <t>Hong Kong</t>
  </si>
  <si>
    <t>Hungary</t>
  </si>
  <si>
    <t>Baa2</t>
  </si>
  <si>
    <t>Iceland</t>
  </si>
  <si>
    <t>India</t>
  </si>
  <si>
    <t>Indonesia</t>
  </si>
  <si>
    <t>Iraq</t>
  </si>
  <si>
    <t>Ireland</t>
  </si>
  <si>
    <t>Isle of Man</t>
  </si>
  <si>
    <t>Israel</t>
  </si>
  <si>
    <t>Italy</t>
  </si>
  <si>
    <t>Jamaica</t>
  </si>
  <si>
    <t>Japan</t>
  </si>
  <si>
    <t>Jersey (States of)</t>
  </si>
  <si>
    <t>Jordan</t>
  </si>
  <si>
    <t>Kazakhstan</t>
  </si>
  <si>
    <t>Kenya</t>
  </si>
  <si>
    <t>Korea</t>
  </si>
  <si>
    <t>Kuwait</t>
  </si>
  <si>
    <t>Kyrgyzstan</t>
  </si>
  <si>
    <t>Laos</t>
  </si>
  <si>
    <t>Latvia</t>
  </si>
  <si>
    <t>Lebanon</t>
  </si>
  <si>
    <t>Liechtenstein</t>
  </si>
  <si>
    <t>Trailing (FY25 A)</t>
  </si>
  <si>
    <t>Lithuania</t>
  </si>
  <si>
    <t>Forward (FY26 E)</t>
  </si>
  <si>
    <t>At Fair Value (Global)</t>
  </si>
  <si>
    <t>At Fair Value (Domestic)</t>
  </si>
  <si>
    <t>Luxembourg</t>
  </si>
  <si>
    <t>Valuation</t>
  </si>
  <si>
    <t>Macao</t>
  </si>
  <si>
    <t>Price</t>
  </si>
  <si>
    <t>Macedonia</t>
  </si>
  <si>
    <t>Malaysia</t>
  </si>
  <si>
    <t>Shares Outstanding</t>
  </si>
  <si>
    <t>Maldives</t>
  </si>
  <si>
    <t>Market Cap</t>
  </si>
  <si>
    <t>Mali</t>
  </si>
  <si>
    <t>Malta</t>
  </si>
  <si>
    <t>Mauritius</t>
  </si>
  <si>
    <t>Trading Multiples</t>
  </si>
  <si>
    <t>Mexico</t>
  </si>
  <si>
    <t>P/E</t>
  </si>
  <si>
    <t>Moldova</t>
  </si>
  <si>
    <t>EV/EBITDA</t>
  </si>
  <si>
    <t>Mongolia</t>
  </si>
  <si>
    <t>P/B</t>
  </si>
  <si>
    <t>Montenegro</t>
  </si>
  <si>
    <t>Montserrat</t>
  </si>
  <si>
    <t>FCF Yield</t>
  </si>
  <si>
    <t>Morocco</t>
  </si>
  <si>
    <t>Dividend Yield</t>
  </si>
  <si>
    <t>Mozambique</t>
  </si>
  <si>
    <t>Namibia</t>
  </si>
  <si>
    <t>Gross Margin</t>
  </si>
  <si>
    <t>Nepal</t>
  </si>
  <si>
    <t>EBITDA Margin</t>
  </si>
  <si>
    <t>Netherlands</t>
  </si>
  <si>
    <t>EBIT Margin</t>
  </si>
  <si>
    <t>New Zealand</t>
  </si>
  <si>
    <t>Net Income Margin</t>
  </si>
  <si>
    <t>ROE</t>
  </si>
  <si>
    <t>Nicaragua</t>
  </si>
  <si>
    <t>ROA</t>
  </si>
  <si>
    <t>Niger</t>
  </si>
  <si>
    <t>ROIC</t>
  </si>
  <si>
    <t>NOPAT</t>
  </si>
  <si>
    <t>Nigeria</t>
  </si>
  <si>
    <t>Net PP&amp;E</t>
  </si>
  <si>
    <t>Norway</t>
  </si>
  <si>
    <t>Net WC</t>
  </si>
  <si>
    <t>Oman</t>
  </si>
  <si>
    <t>Goodwill and Intangibles</t>
  </si>
  <si>
    <t>Pakistan</t>
  </si>
  <si>
    <t>Panama</t>
  </si>
  <si>
    <t>Interest Coverage</t>
  </si>
  <si>
    <t>Papua New Guinea</t>
  </si>
  <si>
    <t>Current Ratio</t>
  </si>
  <si>
    <t>Paraguay</t>
  </si>
  <si>
    <t>Quick Ratio</t>
  </si>
  <si>
    <t>Peru</t>
  </si>
  <si>
    <t>Long-term Debt / Equity</t>
  </si>
  <si>
    <t>Philippines</t>
  </si>
  <si>
    <t>Total Debt / Equity</t>
  </si>
  <si>
    <t>Poland</t>
  </si>
  <si>
    <t>FCF Conversion</t>
  </si>
  <si>
    <t>Portugal</t>
  </si>
  <si>
    <t>Qatar</t>
  </si>
  <si>
    <t>Ras Al Khaimah (Emirate of)</t>
  </si>
  <si>
    <t>Romania</t>
  </si>
  <si>
    <t>Rwanda</t>
  </si>
  <si>
    <t>Saudi Arabia</t>
  </si>
  <si>
    <t>Senegal</t>
  </si>
  <si>
    <t>Serbia</t>
  </si>
  <si>
    <t>Sharjah</t>
  </si>
  <si>
    <t>Singapore</t>
  </si>
  <si>
    <t>Slovakia</t>
  </si>
  <si>
    <t>Slovenia</t>
  </si>
  <si>
    <t>Solomon Islands</t>
  </si>
  <si>
    <t>South Africa</t>
  </si>
  <si>
    <t>Spain</t>
  </si>
  <si>
    <t>Sri Lanka</t>
  </si>
  <si>
    <t>St. Maarten</t>
  </si>
  <si>
    <t>St. Vincent &amp; the Grenadines</t>
  </si>
  <si>
    <t>Suriname</t>
  </si>
  <si>
    <t>Swaziland</t>
  </si>
  <si>
    <t>Sweden</t>
  </si>
  <si>
    <t>Switzerland</t>
  </si>
  <si>
    <t>Taiwan</t>
  </si>
  <si>
    <t>Tajikistan</t>
  </si>
  <si>
    <t>Tanzania</t>
  </si>
  <si>
    <t>Thailand</t>
  </si>
  <si>
    <t>Togo</t>
  </si>
  <si>
    <t>Trinidad and Tobago</t>
  </si>
  <si>
    <t>Tunisia</t>
  </si>
  <si>
    <t>Turkey</t>
  </si>
  <si>
    <t>Turks and Caicos Islands</t>
  </si>
  <si>
    <t>Uganda</t>
  </si>
  <si>
    <t>Ukraine</t>
  </si>
  <si>
    <t>United Arab Emirates</t>
  </si>
  <si>
    <t>United Kingdom</t>
  </si>
  <si>
    <t>United States</t>
  </si>
  <si>
    <t>Uruguay</t>
  </si>
  <si>
    <t>Uzbekistan</t>
  </si>
  <si>
    <t>Venezuela</t>
  </si>
  <si>
    <t>Vietnam</t>
  </si>
  <si>
    <t>Zambia</t>
  </si>
  <si>
    <t>Non-Current Liabilties:</t>
  </si>
  <si>
    <t>Total Current Liabilties:</t>
  </si>
  <si>
    <t>Current Liabilties:</t>
  </si>
  <si>
    <t>Forecasted them making tuck in acquisitions (to keep from inflating) to goodwill so that the balance sheet balances</t>
  </si>
  <si>
    <r>
      <t xml:space="preserve">Using Damodaran's ERP and CRP (Bahamas) in </t>
    </r>
    <r>
      <rPr>
        <b/>
        <i/>
        <sz val="10"/>
        <color rgb="FF000000"/>
        <rFont val="Arial"/>
        <family val="2"/>
      </rPr>
      <t xml:space="preserve">July 1, 2026 </t>
    </r>
    <r>
      <rPr>
        <i/>
        <sz val="10"/>
        <color rgb="FF000000"/>
        <rFont val="Arial"/>
        <family val="2"/>
      </rPr>
      <t>update</t>
    </r>
  </si>
  <si>
    <t>WACC</t>
  </si>
  <si>
    <t>US 10-Year Treasury</t>
  </si>
  <si>
    <t>Interest Coverage Ratio</t>
  </si>
  <si>
    <t>Pre-tax Cost of Debt</t>
  </si>
  <si>
    <t>Damodoran's Rating, Interest Coverage Ratios and Default Spread as of Jan. 2026</t>
  </si>
  <si>
    <t>Country Default Spread</t>
  </si>
  <si>
    <t>After-tax Cost of Debt</t>
  </si>
  <si>
    <t>From ERPs by Country tab</t>
  </si>
  <si>
    <t>Cost of Equity</t>
  </si>
  <si>
    <t>Cost of Preferred</t>
  </si>
  <si>
    <t>Company Spread</t>
  </si>
  <si>
    <t>Beta</t>
  </si>
  <si>
    <t>Lower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</si>
</sst>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6" formatCode="&quot;$&quot;#,##0_);[Red]\(&quot;$&quot;#,##0\)"/>
    <numFmt numFmtId="44" formatCode="_(&quot;$&quot;* #,##0.00_);_(&quot;$&quot;* \(#,##0.00\);_(&quot;$&quot;* &quot;-&quot;??_);_(@_)"/>
    <numFmt numFmtId="164" formatCode="&quot;FY&quot;yy"/>
    <numFmt numFmtId="165" formatCode="#,##0;\(#,##0\)"/>
    <numFmt numFmtId="166" formatCode="\$#,##0.00"/>
    <numFmt numFmtId="167" formatCode="0.0%;\(0.0%\)"/>
    <numFmt numFmtId="168" formatCode="0%;\(0%\)"/>
    <numFmt numFmtId="169" formatCode="0.00%;\(0.00%\)"/>
    <numFmt numFmtId="170" formatCode="#,##0;\(#,##0\);\-"/>
    <numFmt numFmtId="171" formatCode="0.0%"/>
    <numFmt numFmtId="172" formatCode="0.0%;\(0.0%\);\-"/>
    <numFmt numFmtId="173" formatCode="#,##0.00;\(#,##0.00\)"/>
    <numFmt numFmtId="174" formatCode="0.0\x"/>
    <numFmt numFmtId="175" formatCode="0.0&quot;x&quot;"/>
    <numFmt numFmtId="176" formatCode="&quot;$&quot;#,##0"/>
    <numFmt numFmtId="177" formatCode="_(&quot;$&quot;* #,##0_);_(&quot;$&quot;* \(#,##0\);_(&quot;$&quot;* &quot;-&quot;??_);_(@_)"/>
    <numFmt numFmtId="178" formatCode="0.00&quot;x&quot;"/>
    <numFmt numFmtId="180" formatCode="[$-409]d\-mmm\-yy"/>
    <numFmt numFmtId="181" formatCode="&quot;$&quot;#,##0.00"/>
    <numFmt numFmtId="182" formatCode="0.00%;\(0.00%\);\-"/>
  </numFmts>
  <fonts count="80">
    <font>
      <sz val="12"/>
      <color theme="1"/>
      <name val="Arial"/>
      <scheme val="minor"/>
    </font>
    <font>
      <sz val="11"/>
      <color theme="1"/>
      <name val="Arial"/>
      <family val="2"/>
      <scheme val="minor"/>
    </font>
    <font>
      <sz val="12"/>
      <color theme="1"/>
      <name val="Arial"/>
    </font>
    <font>
      <i/>
      <sz val="11"/>
      <color theme="1"/>
      <name val="Arial"/>
    </font>
    <font>
      <b/>
      <sz val="11"/>
      <color rgb="FFFFFFFF"/>
      <name val="Arial"/>
    </font>
    <font>
      <sz val="11"/>
      <color theme="1"/>
      <name val="Arial"/>
    </font>
    <font>
      <b/>
      <sz val="11"/>
      <color theme="0"/>
      <name val="Calibri"/>
    </font>
    <font>
      <sz val="12"/>
      <name val="Arial"/>
    </font>
    <font>
      <b/>
      <sz val="11"/>
      <color theme="1"/>
      <name val="Arial"/>
    </font>
    <font>
      <b/>
      <sz val="11"/>
      <color theme="0"/>
      <name val="Arial"/>
    </font>
    <font>
      <b/>
      <i/>
      <sz val="11"/>
      <color theme="0"/>
      <name val="Arial"/>
    </font>
    <font>
      <b/>
      <sz val="11"/>
      <color rgb="FFFFFFFF"/>
      <name val="Calibri"/>
    </font>
    <font>
      <b/>
      <sz val="11"/>
      <color rgb="FFFF0000"/>
      <name val="Calibri"/>
    </font>
    <font>
      <i/>
      <sz val="10"/>
      <color theme="1"/>
      <name val="Arial"/>
    </font>
    <font>
      <b/>
      <i/>
      <sz val="11"/>
      <color theme="1"/>
      <name val="Arial"/>
    </font>
    <font>
      <b/>
      <sz val="11"/>
      <color rgb="FF0000FF"/>
      <name val="Arial"/>
    </font>
    <font>
      <sz val="11"/>
      <color theme="1"/>
      <name val="Arial"/>
      <scheme val="minor"/>
    </font>
    <font>
      <i/>
      <sz val="11"/>
      <color rgb="FF0000FF"/>
      <name val="Arial"/>
    </font>
    <font>
      <b/>
      <sz val="12"/>
      <color theme="1"/>
      <name val="Arial"/>
    </font>
    <font>
      <sz val="11"/>
      <color rgb="FF0000FF"/>
      <name val="Arial"/>
    </font>
    <font>
      <b/>
      <i/>
      <sz val="11"/>
      <color rgb="FFFFFFFF"/>
      <name val="Arial"/>
    </font>
    <font>
      <sz val="11"/>
      <color rgb="FF666666"/>
      <name val="Arial"/>
    </font>
    <font>
      <i/>
      <sz val="11"/>
      <color rgb="FF666666"/>
      <name val="Arial"/>
    </font>
    <font>
      <sz val="12"/>
      <color theme="1"/>
      <name val="Arial"/>
      <scheme val="minor"/>
    </font>
    <font>
      <i/>
      <sz val="9"/>
      <color theme="1"/>
      <name val="Arial"/>
    </font>
    <font>
      <b/>
      <sz val="11"/>
      <color rgb="FF000000"/>
      <name val="Arial"/>
    </font>
    <font>
      <sz val="11"/>
      <color rgb="FF000000"/>
      <name val="Arial"/>
    </font>
    <font>
      <i/>
      <sz val="11"/>
      <color theme="1"/>
      <name val="Arial"/>
      <scheme val="minor"/>
    </font>
    <font>
      <i/>
      <sz val="11"/>
      <color rgb="FFFF0000"/>
      <name val="Arial"/>
    </font>
    <font>
      <strike/>
      <sz val="11"/>
      <color theme="1"/>
      <name val="Arial"/>
    </font>
    <font>
      <sz val="11"/>
      <color rgb="FF000000"/>
      <name val="Calibri"/>
    </font>
    <font>
      <i/>
      <sz val="9"/>
      <color rgb="FF0000FF"/>
      <name val="Arial"/>
    </font>
    <font>
      <i/>
      <sz val="10"/>
      <color rgb="FFFF0000"/>
      <name val="Arial"/>
    </font>
    <font>
      <i/>
      <sz val="11"/>
      <color rgb="FF999999"/>
      <name val="Arial"/>
    </font>
    <font>
      <sz val="10"/>
      <color theme="1"/>
      <name val="Arial"/>
    </font>
    <font>
      <i/>
      <sz val="9"/>
      <color rgb="FFCCCCCC"/>
      <name val="Arial"/>
    </font>
    <font>
      <sz val="9"/>
      <color rgb="FFCCCCCC"/>
      <name val="Arial"/>
    </font>
    <font>
      <sz val="11"/>
      <color rgb="FFFF0000"/>
      <name val="Arial"/>
    </font>
    <font>
      <i/>
      <sz val="9"/>
      <color rgb="FFFF0000"/>
      <name val="Arial"/>
    </font>
    <font>
      <b/>
      <sz val="10"/>
      <color theme="1"/>
      <name val="Arial"/>
    </font>
    <font>
      <b/>
      <sz val="11"/>
      <color theme="1"/>
      <name val="Arial"/>
      <scheme val="minor"/>
    </font>
    <font>
      <b/>
      <i/>
      <sz val="11"/>
      <color rgb="FF7F7F7F"/>
      <name val="Arial"/>
    </font>
    <font>
      <i/>
      <sz val="10"/>
      <color theme="1"/>
      <name val="Arial"/>
      <scheme val="minor"/>
    </font>
    <font>
      <b/>
      <sz val="12"/>
      <color rgb="FFFFFFFF"/>
      <name val="Arial"/>
    </font>
    <font>
      <i/>
      <u/>
      <sz val="8"/>
      <color rgb="FF0000FF"/>
      <name val="Arial"/>
    </font>
    <font>
      <i/>
      <u/>
      <sz val="8"/>
      <color rgb="FF0000FF"/>
      <name val="Arial"/>
    </font>
    <font>
      <b/>
      <i/>
      <sz val="8"/>
      <color theme="1"/>
      <name val="Arial"/>
    </font>
    <font>
      <b/>
      <sz val="12"/>
      <color theme="1"/>
      <name val="Times"/>
    </font>
    <font>
      <u/>
      <sz val="11"/>
      <color rgb="FF1155CC"/>
      <name val="Arial"/>
    </font>
    <font>
      <sz val="12"/>
      <color theme="1"/>
      <name val="Times"/>
    </font>
    <font>
      <sz val="9"/>
      <color theme="1"/>
      <name val="Arimo"/>
    </font>
    <font>
      <i/>
      <sz val="9"/>
      <color theme="1"/>
      <name val="Arimo"/>
    </font>
    <font>
      <b/>
      <i/>
      <sz val="12"/>
      <color theme="1"/>
      <name val="Times"/>
    </font>
    <font>
      <b/>
      <sz val="14"/>
      <color rgb="FFFFFFFF"/>
      <name val="Arial"/>
    </font>
    <font>
      <u/>
      <sz val="10"/>
      <color rgb="FF1155CC"/>
      <name val="Arial"/>
    </font>
    <font>
      <sz val="9"/>
      <color rgb="FF7F7F7F"/>
      <name val="Arial"/>
    </font>
    <font>
      <b/>
      <sz val="11"/>
      <color rgb="FF999999"/>
      <name val="Arial"/>
    </font>
    <font>
      <b/>
      <i/>
      <sz val="11"/>
      <color rgb="FF999999"/>
      <name val="Arial"/>
    </font>
    <font>
      <i/>
      <u/>
      <sz val="8"/>
      <color rgb="FF999999"/>
      <name val="Arial"/>
    </font>
    <font>
      <i/>
      <u/>
      <sz val="8"/>
      <color rgb="FF1155CC"/>
      <name val="Arial"/>
    </font>
    <font>
      <b/>
      <sz val="11"/>
      <color theme="1"/>
      <name val="Arial"/>
      <family val="2"/>
      <scheme val="minor"/>
    </font>
    <font>
      <b/>
      <sz val="11"/>
      <name val="Arial"/>
      <family val="2"/>
    </font>
    <font>
      <i/>
      <sz val="10"/>
      <color theme="1"/>
      <name val="Arial"/>
      <family val="2"/>
    </font>
    <font>
      <sz val="10"/>
      <color theme="1"/>
      <name val="Arial"/>
      <family val="2"/>
    </font>
    <font>
      <sz val="10"/>
      <color theme="1"/>
      <name val="Arial"/>
      <family val="2"/>
      <scheme val="minor"/>
    </font>
    <font>
      <i/>
      <sz val="10"/>
      <name val="Arial"/>
      <family val="2"/>
    </font>
    <font>
      <i/>
      <sz val="10"/>
      <color theme="1"/>
      <name val="Arial"/>
      <family val="2"/>
      <scheme val="minor"/>
    </font>
    <font>
      <b/>
      <i/>
      <sz val="10"/>
      <color theme="1"/>
      <name val="Arial"/>
      <family val="2"/>
    </font>
    <font>
      <sz val="12"/>
      <color theme="1"/>
      <name val="Arial"/>
      <family val="2"/>
      <scheme val="minor"/>
    </font>
    <font>
      <i/>
      <sz val="10"/>
      <color rgb="FFFF0000"/>
      <name val="Arial"/>
      <family val="2"/>
    </font>
    <font>
      <i/>
      <sz val="10"/>
      <color rgb="FF000000"/>
      <name val="Arial"/>
      <family val="2"/>
    </font>
    <font>
      <b/>
      <i/>
      <sz val="10"/>
      <color rgb="FF000000"/>
      <name val="Arial"/>
      <family val="2"/>
    </font>
    <font>
      <i/>
      <u/>
      <sz val="10"/>
      <color rgb="FF0000FF"/>
      <name val="Arial"/>
      <family val="2"/>
    </font>
    <font>
      <b/>
      <i/>
      <sz val="11"/>
      <color theme="1"/>
      <name val="Arial"/>
      <family val="2"/>
    </font>
    <font>
      <b/>
      <sz val="11"/>
      <color theme="1"/>
      <name val="Arial"/>
      <family val="2"/>
    </font>
    <font>
      <sz val="11"/>
      <color theme="1"/>
      <name val="Arial"/>
      <family val="2"/>
    </font>
    <font>
      <sz val="11"/>
      <color rgb="FF0000FF"/>
      <name val="Arial"/>
      <family val="2"/>
    </font>
    <font>
      <sz val="11"/>
      <color rgb="FF0000FF"/>
      <name val="Arial"/>
      <family val="2"/>
      <scheme val="minor"/>
    </font>
    <font>
      <i/>
      <sz val="11"/>
      <color theme="1"/>
      <name val="Arial"/>
      <family val="2"/>
    </font>
    <font>
      <b/>
      <sz val="11"/>
      <color rgb="FFFFFFFF"/>
      <name val="Arial"/>
      <family val="2"/>
    </font>
  </fonts>
  <fills count="17">
    <fill>
      <patternFill patternType="none"/>
    </fill>
    <fill>
      <patternFill patternType="gray125"/>
    </fill>
    <fill>
      <patternFill patternType="solid">
        <fgColor rgb="FF222A35"/>
        <bgColor rgb="FF222A35"/>
      </patternFill>
    </fill>
    <fill>
      <patternFill patternType="solid">
        <fgColor rgb="FFB7B7B7"/>
        <bgColor rgb="FFB7B7B7"/>
      </patternFill>
    </fill>
    <fill>
      <patternFill patternType="solid">
        <fgColor rgb="FF000000"/>
        <bgColor rgb="FF000000"/>
      </patternFill>
    </fill>
    <fill>
      <patternFill patternType="solid">
        <fgColor rgb="FFCCCCCC"/>
        <bgColor rgb="FFCCCCCC"/>
      </patternFill>
    </fill>
    <fill>
      <patternFill patternType="solid">
        <fgColor rgb="FFFFFF00"/>
        <bgColor rgb="FFFFFF00"/>
      </patternFill>
    </fill>
    <fill>
      <patternFill patternType="solid">
        <fgColor rgb="FFD9EAD3"/>
        <bgColor rgb="FFD9EAD3"/>
      </patternFill>
    </fill>
    <fill>
      <patternFill patternType="solid">
        <fgColor rgb="FF0B5394"/>
        <bgColor rgb="FF0B5394"/>
      </patternFill>
    </fill>
    <fill>
      <patternFill patternType="solid">
        <fgColor rgb="FF9FC5E8"/>
        <bgColor rgb="FF9FC5E8"/>
      </patternFill>
    </fill>
    <fill>
      <patternFill patternType="solid">
        <fgColor rgb="FFFF9900"/>
        <bgColor rgb="FFFF9900"/>
      </patternFill>
    </fill>
    <fill>
      <patternFill patternType="solid">
        <fgColor rgb="FFFF0000"/>
        <bgColor rgb="FFFF0000"/>
      </patternFill>
    </fill>
    <fill>
      <patternFill patternType="solid">
        <fgColor theme="0"/>
        <bgColor theme="0"/>
      </patternFill>
    </fill>
    <fill>
      <patternFill patternType="solid">
        <fgColor rgb="FFD8D8D8"/>
        <bgColor rgb="FFD8D8D8"/>
      </patternFill>
    </fill>
    <fill>
      <patternFill patternType="solid">
        <fgColor rgb="FFD9D9D9"/>
        <bgColor rgb="FFD9D9D9"/>
      </patternFill>
    </fill>
    <fill>
      <patternFill patternType="solid">
        <fgColor rgb="FFFCF305"/>
        <bgColor rgb="FFFCF305"/>
      </patternFill>
    </fill>
    <fill>
      <patternFill patternType="solid">
        <fgColor rgb="FFFFFFFF"/>
        <bgColor rgb="FFFFFFFF"/>
      </patternFill>
    </fill>
  </fills>
  <borders count="66">
    <border>
      <left/>
      <right/>
      <top/>
      <bottom/>
      <diagonal/>
    </border>
    <border>
      <left/>
      <right/>
      <top/>
      <bottom/>
      <diagonal/>
    </border>
    <border>
      <left/>
      <right/>
      <top/>
      <bottom style="thin">
        <color theme="0"/>
      </bottom>
      <diagonal/>
    </border>
    <border>
      <left/>
      <right/>
      <top/>
      <bottom style="thin">
        <color theme="0"/>
      </bottom>
      <diagonal/>
    </border>
    <border>
      <left/>
      <right/>
      <top/>
      <bottom style="thin">
        <color theme="0"/>
      </bottom>
      <diagonal/>
    </border>
    <border>
      <left/>
      <right/>
      <top/>
      <bottom style="thin">
        <color rgb="FF000000"/>
      </bottom>
      <diagonal/>
    </border>
    <border>
      <left/>
      <right/>
      <top/>
      <bottom/>
      <diagonal/>
    </border>
    <border>
      <left/>
      <right/>
      <top style="thin">
        <color theme="0"/>
      </top>
      <bottom style="thin">
        <color rgb="FF000000"/>
      </bottom>
      <diagonal/>
    </border>
    <border>
      <left/>
      <right/>
      <top style="thin">
        <color theme="0"/>
      </top>
      <bottom style="thin">
        <color rgb="FF000000"/>
      </bottom>
      <diagonal/>
    </border>
    <border>
      <left style="thin">
        <color rgb="FF000000"/>
      </left>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theme="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style="thin">
        <color theme="0"/>
      </bottom>
      <diagonal/>
    </border>
    <border>
      <left/>
      <right/>
      <top style="thin">
        <color rgb="FF000000"/>
      </top>
      <bottom style="thin">
        <color theme="0"/>
      </bottom>
      <diagonal/>
    </border>
    <border>
      <left/>
      <right/>
      <top style="thin">
        <color rgb="FF000000"/>
      </top>
      <bottom style="thin">
        <color theme="0"/>
      </bottom>
      <diagonal/>
    </border>
    <border>
      <left/>
      <right style="thin">
        <color rgb="FF000000"/>
      </right>
      <top style="thin">
        <color rgb="FF000000"/>
      </top>
      <bottom style="thin">
        <color theme="0"/>
      </bottom>
      <diagonal/>
    </border>
    <border>
      <left style="thin">
        <color rgb="FF000000"/>
      </left>
      <right/>
      <top/>
      <bottom style="thin">
        <color rgb="FF000000"/>
      </bottom>
      <diagonal/>
    </border>
    <border>
      <left/>
      <right/>
      <top style="thin">
        <color theme="0"/>
      </top>
      <bottom/>
      <diagonal/>
    </border>
    <border>
      <left/>
      <right style="thin">
        <color rgb="FF000000"/>
      </right>
      <top style="thin">
        <color theme="0"/>
      </top>
      <bottom/>
      <diagonal/>
    </border>
    <border>
      <left/>
      <right style="thin">
        <color rgb="FF000000"/>
      </right>
      <top style="thin">
        <color theme="0"/>
      </top>
      <bottom/>
      <diagonal/>
    </border>
    <border>
      <left/>
      <right/>
      <top/>
      <bottom/>
      <diagonal/>
    </border>
    <border>
      <left/>
      <right/>
      <top/>
      <bottom style="thin">
        <color theme="0"/>
      </bottom>
      <diagonal/>
    </border>
    <border>
      <left/>
      <right/>
      <top/>
      <bottom style="thin">
        <color theme="0"/>
      </bottom>
      <diagonal/>
    </border>
    <border>
      <left/>
      <right/>
      <top/>
      <bottom style="thin">
        <color theme="0"/>
      </bottom>
      <diagonal/>
    </border>
    <border>
      <left/>
      <right style="thin">
        <color rgb="FF000000"/>
      </right>
      <top/>
      <bottom style="thin">
        <color theme="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bottom/>
      <diagonal/>
    </border>
  </borders>
  <cellStyleXfs count="3">
    <xf numFmtId="0" fontId="0" fillId="0" borderId="0"/>
    <xf numFmtId="44" fontId="23" fillId="0" borderId="0" applyFont="0" applyFill="0" applyBorder="0" applyAlignment="0" applyProtection="0"/>
    <xf numFmtId="9" fontId="23" fillId="0" borderId="0" applyFont="0" applyFill="0" applyBorder="0" applyAlignment="0" applyProtection="0"/>
  </cellStyleXfs>
  <cellXfs count="610">
    <xf numFmtId="0" fontId="0" fillId="0" borderId="0" xfId="0"/>
    <xf numFmtId="0" fontId="2" fillId="2" borderId="0" xfId="0" applyFont="1" applyFill="1"/>
    <xf numFmtId="0" fontId="3" fillId="0" borderId="0" xfId="0" applyFont="1"/>
    <xf numFmtId="0" fontId="4" fillId="2" borderId="1" xfId="0" applyFont="1" applyFill="1" applyBorder="1"/>
    <xf numFmtId="0" fontId="5" fillId="0" borderId="0" xfId="0" applyFont="1"/>
    <xf numFmtId="0" fontId="2" fillId="2" borderId="1" xfId="0" applyFont="1" applyFill="1" applyBorder="1"/>
    <xf numFmtId="0" fontId="3" fillId="0" borderId="0" xfId="0" applyFont="1" applyAlignment="1">
      <alignment horizontal="center"/>
    </xf>
    <xf numFmtId="0" fontId="5" fillId="0" borderId="0" xfId="0" applyFont="1" applyAlignment="1">
      <alignment horizontal="center"/>
    </xf>
    <xf numFmtId="0" fontId="2" fillId="0" borderId="0" xfId="0" applyFont="1"/>
    <xf numFmtId="0" fontId="5" fillId="2" borderId="1" xfId="0" applyFont="1" applyFill="1" applyBorder="1"/>
    <xf numFmtId="0" fontId="3" fillId="2" borderId="1" xfId="0" applyFont="1" applyFill="1" applyBorder="1" applyAlignment="1">
      <alignment horizontal="center"/>
    </xf>
    <xf numFmtId="0" fontId="6" fillId="2" borderId="1" xfId="0" applyFont="1" applyFill="1" applyBorder="1" applyAlignment="1">
      <alignment horizontal="center"/>
    </xf>
    <xf numFmtId="0" fontId="4" fillId="2" borderId="5" xfId="0" applyFont="1" applyFill="1" applyBorder="1" applyAlignment="1">
      <alignment vertical="center"/>
    </xf>
    <xf numFmtId="0" fontId="2" fillId="0" borderId="6" xfId="0" applyFont="1" applyBorder="1"/>
    <xf numFmtId="0" fontId="8" fillId="2" borderId="5" xfId="0" applyFont="1" applyFill="1" applyBorder="1" applyAlignment="1">
      <alignment vertical="center"/>
    </xf>
    <xf numFmtId="0" fontId="9" fillId="2" borderId="5" xfId="0" applyFont="1" applyFill="1" applyBorder="1" applyAlignment="1">
      <alignment vertical="center"/>
    </xf>
    <xf numFmtId="164" fontId="10" fillId="2" borderId="5" xfId="0" applyNumberFormat="1" applyFont="1" applyFill="1" applyBorder="1" applyAlignment="1">
      <alignment horizontal="center" vertical="center"/>
    </xf>
    <xf numFmtId="0" fontId="8" fillId="0" borderId="6" xfId="0" applyFont="1" applyBorder="1" applyAlignment="1">
      <alignment horizontal="center" wrapText="1"/>
    </xf>
    <xf numFmtId="0" fontId="11" fillId="2" borderId="5"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5" fillId="0" borderId="9" xfId="0" applyFont="1" applyBorder="1" applyAlignment="1">
      <alignment horizontal="center"/>
    </xf>
    <xf numFmtId="10" fontId="5" fillId="0" borderId="0" xfId="0" applyNumberFormat="1" applyFont="1" applyAlignment="1">
      <alignment horizontal="center"/>
    </xf>
    <xf numFmtId="0" fontId="5" fillId="0" borderId="9" xfId="0" applyFont="1" applyBorder="1"/>
    <xf numFmtId="0" fontId="8" fillId="0" borderId="10" xfId="0" applyFont="1" applyBorder="1"/>
    <xf numFmtId="0" fontId="14" fillId="0" borderId="10" xfId="0" applyFont="1" applyBorder="1" applyAlignment="1">
      <alignment horizontal="center"/>
    </xf>
    <xf numFmtId="0" fontId="8" fillId="0" borderId="1" xfId="0" applyFont="1" applyBorder="1"/>
    <xf numFmtId="165" fontId="8" fillId="0" borderId="10" xfId="0" applyNumberFormat="1" applyFont="1" applyBorder="1" applyAlignment="1">
      <alignment horizontal="center"/>
    </xf>
    <xf numFmtId="166" fontId="8" fillId="0" borderId="0" xfId="0" applyNumberFormat="1" applyFont="1" applyAlignment="1">
      <alignment horizontal="center"/>
    </xf>
    <xf numFmtId="165" fontId="8" fillId="0" borderId="11" xfId="0" applyNumberFormat="1" applyFont="1" applyBorder="1" applyAlignment="1">
      <alignment horizontal="center"/>
    </xf>
    <xf numFmtId="166" fontId="5" fillId="0" borderId="0" xfId="0" applyNumberFormat="1" applyFont="1" applyAlignment="1">
      <alignment horizontal="center"/>
    </xf>
    <xf numFmtId="165" fontId="15" fillId="0" borderId="11" xfId="0" applyNumberFormat="1" applyFont="1" applyBorder="1" applyAlignment="1">
      <alignment horizontal="center"/>
    </xf>
    <xf numFmtId="165" fontId="8" fillId="0" borderId="0" xfId="0" applyNumberFormat="1" applyFont="1" applyAlignment="1">
      <alignment horizontal="center"/>
    </xf>
    <xf numFmtId="165" fontId="15" fillId="0" borderId="0" xfId="0" applyNumberFormat="1" applyFont="1" applyAlignment="1">
      <alignment horizontal="center"/>
    </xf>
    <xf numFmtId="49" fontId="3" fillId="0" borderId="0" xfId="0" applyNumberFormat="1" applyFont="1"/>
    <xf numFmtId="167" fontId="3" fillId="0" borderId="0" xfId="0" applyNumberFormat="1" applyFont="1" applyAlignment="1">
      <alignment horizontal="center"/>
    </xf>
    <xf numFmtId="168" fontId="16" fillId="0" borderId="0" xfId="0" applyNumberFormat="1" applyFont="1" applyAlignment="1">
      <alignment horizontal="center"/>
    </xf>
    <xf numFmtId="169" fontId="17" fillId="0" borderId="9" xfId="0" applyNumberFormat="1" applyFont="1" applyBorder="1" applyAlignment="1">
      <alignment horizontal="center"/>
    </xf>
    <xf numFmtId="169" fontId="17" fillId="0" borderId="0" xfId="0" applyNumberFormat="1" applyFont="1" applyAlignment="1">
      <alignment horizontal="center"/>
    </xf>
    <xf numFmtId="167" fontId="3" fillId="0" borderId="9" xfId="0" applyNumberFormat="1" applyFont="1" applyBorder="1" applyAlignment="1">
      <alignment horizontal="center"/>
    </xf>
    <xf numFmtId="167" fontId="3" fillId="0" borderId="12" xfId="0" applyNumberFormat="1" applyFont="1" applyBorder="1" applyAlignment="1">
      <alignment horizontal="center"/>
    </xf>
    <xf numFmtId="167" fontId="3" fillId="0" borderId="13" xfId="0" applyNumberFormat="1" applyFont="1" applyBorder="1" applyAlignment="1">
      <alignment horizontal="center"/>
    </xf>
    <xf numFmtId="166" fontId="2" fillId="0" borderId="0" xfId="0" applyNumberFormat="1" applyFont="1"/>
    <xf numFmtId="167" fontId="17" fillId="0" borderId="9" xfId="0" applyNumberFormat="1" applyFont="1" applyBorder="1" applyAlignment="1">
      <alignment horizontal="center"/>
    </xf>
    <xf numFmtId="167" fontId="17" fillId="0" borderId="0" xfId="0" applyNumberFormat="1" applyFont="1" applyAlignment="1">
      <alignment horizontal="center"/>
    </xf>
    <xf numFmtId="0" fontId="8" fillId="3" borderId="1" xfId="0" applyFont="1" applyFill="1" applyBorder="1" applyAlignment="1">
      <alignment horizontal="center"/>
    </xf>
    <xf numFmtId="0" fontId="18" fillId="0" borderId="0" xfId="0" applyFont="1"/>
    <xf numFmtId="165" fontId="5" fillId="0" borderId="0" xfId="0" applyNumberFormat="1" applyFont="1" applyAlignment="1">
      <alignment horizontal="center"/>
    </xf>
    <xf numFmtId="170" fontId="5" fillId="0" borderId="0" xfId="0" applyNumberFormat="1" applyFont="1" applyAlignment="1">
      <alignment horizontal="center"/>
    </xf>
    <xf numFmtId="165" fontId="17" fillId="0" borderId="9" xfId="0" applyNumberFormat="1" applyFont="1" applyBorder="1" applyAlignment="1">
      <alignment horizontal="center"/>
    </xf>
    <xf numFmtId="165" fontId="17" fillId="0" borderId="0" xfId="0" applyNumberFormat="1" applyFont="1" applyAlignment="1">
      <alignment horizontal="center"/>
    </xf>
    <xf numFmtId="165" fontId="19" fillId="0" borderId="9" xfId="0" applyNumberFormat="1" applyFont="1" applyBorder="1" applyAlignment="1">
      <alignment horizontal="center"/>
    </xf>
    <xf numFmtId="0" fontId="8" fillId="0" borderId="0" xfId="0" applyFont="1"/>
    <xf numFmtId="0" fontId="20" fillId="4" borderId="1" xfId="0" applyFont="1" applyFill="1" applyBorder="1" applyAlignment="1">
      <alignment horizontal="center"/>
    </xf>
    <xf numFmtId="165" fontId="19" fillId="0" borderId="0" xfId="0" applyNumberFormat="1" applyFont="1" applyAlignment="1">
      <alignment horizontal="center"/>
    </xf>
    <xf numFmtId="170" fontId="8" fillId="0" borderId="0" xfId="0" applyNumberFormat="1" applyFont="1" applyAlignment="1">
      <alignment horizontal="center"/>
    </xf>
    <xf numFmtId="49" fontId="5" fillId="0" borderId="0" xfId="0" applyNumberFormat="1" applyFont="1"/>
    <xf numFmtId="171" fontId="3" fillId="0" borderId="0" xfId="0" applyNumberFormat="1" applyFont="1" applyAlignment="1">
      <alignment horizontal="center"/>
    </xf>
    <xf numFmtId="168" fontId="3" fillId="0" borderId="0" xfId="0" applyNumberFormat="1" applyFont="1" applyAlignment="1">
      <alignment horizontal="center"/>
    </xf>
    <xf numFmtId="168" fontId="5" fillId="0" borderId="0" xfId="0" applyNumberFormat="1" applyFont="1" applyAlignment="1">
      <alignment horizontal="center"/>
    </xf>
    <xf numFmtId="168" fontId="3" fillId="0" borderId="9" xfId="0" applyNumberFormat="1" applyFont="1" applyBorder="1" applyAlignment="1">
      <alignment horizontal="center"/>
    </xf>
    <xf numFmtId="0" fontId="14" fillId="0" borderId="0" xfId="0" applyFont="1" applyAlignment="1">
      <alignment horizontal="center"/>
    </xf>
    <xf numFmtId="49" fontId="21" fillId="0" borderId="0" xfId="0" applyNumberFormat="1" applyFont="1"/>
    <xf numFmtId="165" fontId="8" fillId="0" borderId="9" xfId="0" applyNumberFormat="1" applyFont="1" applyBorder="1" applyAlignment="1">
      <alignment horizontal="center"/>
    </xf>
    <xf numFmtId="170" fontId="8" fillId="0" borderId="1" xfId="0" applyNumberFormat="1" applyFont="1" applyBorder="1" applyAlignment="1">
      <alignment horizontal="center"/>
    </xf>
    <xf numFmtId="168" fontId="22" fillId="0" borderId="0" xfId="0" applyNumberFormat="1" applyFont="1" applyAlignment="1">
      <alignment horizontal="center"/>
    </xf>
    <xf numFmtId="168" fontId="22" fillId="0" borderId="9" xfId="0" applyNumberFormat="1" applyFont="1" applyBorder="1" applyAlignment="1">
      <alignment horizontal="center"/>
    </xf>
    <xf numFmtId="0" fontId="11" fillId="2" borderId="6" xfId="0" applyFont="1" applyFill="1" applyBorder="1" applyAlignment="1">
      <alignment horizontal="center"/>
    </xf>
    <xf numFmtId="0" fontId="8" fillId="3" borderId="14" xfId="0" applyFont="1" applyFill="1" applyBorder="1" applyAlignment="1">
      <alignment horizontal="left"/>
    </xf>
    <xf numFmtId="168" fontId="17" fillId="0" borderId="9" xfId="0" applyNumberFormat="1" applyFont="1" applyBorder="1" applyAlignment="1">
      <alignment horizontal="center"/>
    </xf>
    <xf numFmtId="0" fontId="8" fillId="3" borderId="14" xfId="0" applyFont="1" applyFill="1" applyBorder="1" applyAlignment="1">
      <alignment horizontal="center"/>
    </xf>
    <xf numFmtId="0" fontId="12" fillId="2" borderId="6" xfId="0" applyFont="1" applyFill="1" applyBorder="1" applyAlignment="1">
      <alignment horizontal="center"/>
    </xf>
    <xf numFmtId="168" fontId="17" fillId="0" borderId="13" xfId="0" applyNumberFormat="1" applyFont="1" applyBorder="1" applyAlignment="1">
      <alignment horizontal="center"/>
    </xf>
    <xf numFmtId="0" fontId="12" fillId="2" borderId="15" xfId="0" applyFont="1" applyFill="1" applyBorder="1" applyAlignment="1">
      <alignment horizontal="center"/>
    </xf>
    <xf numFmtId="0" fontId="8" fillId="0" borderId="0" xfId="0" applyFont="1" applyAlignment="1">
      <alignment horizontal="left"/>
    </xf>
    <xf numFmtId="168" fontId="17" fillId="0" borderId="0" xfId="0" applyNumberFormat="1" applyFont="1" applyAlignment="1">
      <alignment horizontal="center"/>
    </xf>
    <xf numFmtId="0" fontId="8" fillId="0" borderId="16" xfId="0" applyFont="1" applyBorder="1" applyAlignment="1">
      <alignment horizontal="center"/>
    </xf>
    <xf numFmtId="171" fontId="3" fillId="0" borderId="16" xfId="0" applyNumberFormat="1" applyFont="1" applyBorder="1" applyAlignment="1">
      <alignment horizontal="center"/>
    </xf>
    <xf numFmtId="3" fontId="5" fillId="0" borderId="0" xfId="0" applyNumberFormat="1" applyFont="1" applyAlignment="1">
      <alignment horizontal="center"/>
    </xf>
    <xf numFmtId="0" fontId="8" fillId="5" borderId="17" xfId="0" applyFont="1" applyFill="1" applyBorder="1"/>
    <xf numFmtId="0" fontId="8" fillId="0" borderId="14" xfId="0" applyFont="1" applyBorder="1" applyAlignment="1">
      <alignment horizontal="center"/>
    </xf>
    <xf numFmtId="0" fontId="2" fillId="5" borderId="18" xfId="0" applyFont="1" applyFill="1" applyBorder="1"/>
    <xf numFmtId="167" fontId="5" fillId="0" borderId="0" xfId="0" applyNumberFormat="1" applyFont="1" applyAlignment="1">
      <alignment horizontal="center"/>
    </xf>
    <xf numFmtId="167" fontId="2" fillId="5" borderId="18" xfId="0" applyNumberFormat="1" applyFont="1" applyFill="1" applyBorder="1"/>
    <xf numFmtId="171" fontId="3" fillId="0" borderId="14" xfId="0" applyNumberFormat="1" applyFont="1" applyBorder="1" applyAlignment="1">
      <alignment horizontal="center"/>
    </xf>
    <xf numFmtId="168" fontId="2" fillId="5" borderId="17" xfId="0" applyNumberFormat="1" applyFont="1" applyFill="1" applyBorder="1"/>
    <xf numFmtId="168" fontId="2" fillId="5" borderId="18" xfId="0" applyNumberFormat="1" applyFont="1" applyFill="1" applyBorder="1"/>
    <xf numFmtId="168" fontId="2" fillId="5" borderId="19" xfId="0" applyNumberFormat="1" applyFont="1" applyFill="1" applyBorder="1"/>
    <xf numFmtId="0" fontId="8" fillId="0" borderId="12" xfId="0" applyFont="1" applyBorder="1"/>
    <xf numFmtId="172" fontId="5" fillId="0" borderId="0" xfId="0" applyNumberFormat="1" applyFont="1" applyAlignment="1">
      <alignment horizontal="center"/>
    </xf>
    <xf numFmtId="0" fontId="2" fillId="0" borderId="13" xfId="0" applyFont="1" applyBorder="1"/>
    <xf numFmtId="167" fontId="2" fillId="0" borderId="13" xfId="0" applyNumberFormat="1" applyFont="1" applyBorder="1"/>
    <xf numFmtId="168" fontId="2" fillId="0" borderId="12" xfId="0" applyNumberFormat="1" applyFont="1" applyBorder="1"/>
    <xf numFmtId="168" fontId="2" fillId="0" borderId="13" xfId="0" applyNumberFormat="1" applyFont="1" applyBorder="1"/>
    <xf numFmtId="168" fontId="2" fillId="0" borderId="20" xfId="0" applyNumberFormat="1" applyFont="1" applyBorder="1"/>
    <xf numFmtId="49" fontId="5" fillId="0" borderId="9" xfId="0" applyNumberFormat="1" applyFont="1" applyBorder="1"/>
    <xf numFmtId="0" fontId="8" fillId="0" borderId="21" xfId="0" applyFont="1" applyBorder="1" applyAlignment="1">
      <alignment horizontal="center"/>
    </xf>
    <xf numFmtId="171" fontId="3" fillId="0" borderId="21" xfId="0" applyNumberFormat="1" applyFont="1" applyBorder="1" applyAlignment="1">
      <alignment horizontal="center"/>
    </xf>
    <xf numFmtId="165" fontId="5" fillId="0" borderId="9" xfId="0" applyNumberFormat="1" applyFont="1" applyBorder="1" applyAlignment="1">
      <alignment horizontal="center"/>
    </xf>
    <xf numFmtId="165" fontId="5" fillId="0" borderId="22" xfId="0" applyNumberFormat="1" applyFont="1" applyBorder="1" applyAlignment="1">
      <alignment horizontal="center"/>
    </xf>
    <xf numFmtId="0" fontId="8" fillId="0" borderId="0" xfId="0" applyFont="1" applyAlignment="1">
      <alignment horizontal="center"/>
    </xf>
    <xf numFmtId="0" fontId="23" fillId="0" borderId="9" xfId="0" applyFont="1" applyBorder="1"/>
    <xf numFmtId="173" fontId="5" fillId="0" borderId="0" xfId="0" applyNumberFormat="1" applyFont="1" applyAlignment="1">
      <alignment horizontal="center"/>
    </xf>
    <xf numFmtId="165" fontId="5" fillId="0" borderId="9" xfId="0" applyNumberFormat="1" applyFont="1" applyBorder="1"/>
    <xf numFmtId="165" fontId="5" fillId="0" borderId="0" xfId="0" applyNumberFormat="1" applyFont="1"/>
    <xf numFmtId="2" fontId="5" fillId="0" borderId="0" xfId="0" applyNumberFormat="1" applyFont="1" applyAlignment="1">
      <alignment horizontal="center"/>
    </xf>
    <xf numFmtId="3" fontId="19" fillId="0" borderId="9" xfId="0" applyNumberFormat="1" applyFont="1" applyBorder="1" applyAlignment="1">
      <alignment horizontal="center"/>
    </xf>
    <xf numFmtId="3" fontId="19" fillId="0" borderId="0" xfId="0" applyNumberFormat="1" applyFont="1" applyAlignment="1">
      <alignment horizontal="center"/>
    </xf>
    <xf numFmtId="3" fontId="8" fillId="0" borderId="0" xfId="0" applyNumberFormat="1" applyFont="1" applyAlignment="1">
      <alignment horizontal="center"/>
    </xf>
    <xf numFmtId="0" fontId="8" fillId="0" borderId="9" xfId="0" applyFont="1" applyBorder="1"/>
    <xf numFmtId="49" fontId="13" fillId="0" borderId="0" xfId="0" applyNumberFormat="1" applyFont="1"/>
    <xf numFmtId="0" fontId="19" fillId="0" borderId="9" xfId="0" applyFont="1" applyBorder="1" applyAlignment="1">
      <alignment horizontal="center"/>
    </xf>
    <xf numFmtId="0" fontId="19" fillId="0" borderId="0" xfId="0" applyFont="1" applyAlignment="1">
      <alignment horizontal="center"/>
    </xf>
    <xf numFmtId="165" fontId="8" fillId="0" borderId="22" xfId="0" applyNumberFormat="1" applyFont="1" applyBorder="1" applyAlignment="1">
      <alignment horizontal="center"/>
    </xf>
    <xf numFmtId="0" fontId="2" fillId="0" borderId="9" xfId="0" applyFont="1" applyBorder="1"/>
    <xf numFmtId="167" fontId="2" fillId="0" borderId="0" xfId="0" applyNumberFormat="1" applyFont="1"/>
    <xf numFmtId="167" fontId="2" fillId="0" borderId="9" xfId="0" applyNumberFormat="1" applyFont="1" applyBorder="1"/>
    <xf numFmtId="167" fontId="2" fillId="0" borderId="22" xfId="0" applyNumberFormat="1" applyFont="1" applyBorder="1"/>
    <xf numFmtId="2" fontId="2" fillId="0" borderId="0" xfId="0" applyNumberFormat="1" applyFont="1"/>
    <xf numFmtId="49" fontId="13" fillId="0" borderId="10" xfId="0" applyNumberFormat="1" applyFont="1" applyBorder="1"/>
    <xf numFmtId="0" fontId="3" fillId="0" borderId="10" xfId="0" applyFont="1" applyBorder="1" applyAlignment="1">
      <alignment horizontal="center"/>
    </xf>
    <xf numFmtId="165" fontId="5" fillId="0" borderId="10" xfId="0" applyNumberFormat="1" applyFont="1" applyBorder="1" applyAlignment="1">
      <alignment horizontal="center"/>
    </xf>
    <xf numFmtId="0" fontId="19" fillId="0" borderId="11" xfId="0" applyFont="1" applyBorder="1" applyAlignment="1">
      <alignment horizontal="center"/>
    </xf>
    <xf numFmtId="0" fontId="19" fillId="0" borderId="10" xfId="0" applyFont="1" applyBorder="1" applyAlignment="1">
      <alignment horizontal="center"/>
    </xf>
    <xf numFmtId="0" fontId="8" fillId="0" borderId="0" xfId="0" applyFont="1" applyAlignment="1">
      <alignment horizontal="right" vertical="top"/>
    </xf>
    <xf numFmtId="0" fontId="3" fillId="0" borderId="0" xfId="0" applyFont="1" applyAlignment="1">
      <alignment horizontal="left" wrapText="1"/>
    </xf>
    <xf numFmtId="171" fontId="5" fillId="0" borderId="0" xfId="0" applyNumberFormat="1" applyFont="1" applyAlignment="1">
      <alignment horizontal="center"/>
    </xf>
    <xf numFmtId="174" fontId="5" fillId="0" borderId="0" xfId="0" applyNumberFormat="1" applyFont="1" applyAlignment="1">
      <alignment horizontal="center"/>
    </xf>
    <xf numFmtId="165" fontId="25" fillId="0" borderId="10" xfId="0" applyNumberFormat="1" applyFont="1" applyBorder="1" applyAlignment="1">
      <alignment horizontal="center"/>
    </xf>
    <xf numFmtId="175" fontId="5" fillId="0" borderId="0" xfId="0" applyNumberFormat="1" applyFont="1" applyAlignment="1">
      <alignment horizontal="center"/>
    </xf>
    <xf numFmtId="165" fontId="25" fillId="0" borderId="11" xfId="0" applyNumberFormat="1" applyFont="1" applyBorder="1" applyAlignment="1">
      <alignment horizontal="center"/>
    </xf>
    <xf numFmtId="165" fontId="3" fillId="0" borderId="0" xfId="0" applyNumberFormat="1" applyFont="1" applyAlignment="1">
      <alignment horizontal="center"/>
    </xf>
    <xf numFmtId="167" fontId="5" fillId="0" borderId="9" xfId="0" applyNumberFormat="1" applyFont="1" applyBorder="1" applyAlignment="1">
      <alignment horizontal="center"/>
    </xf>
    <xf numFmtId="165" fontId="3" fillId="0" borderId="9" xfId="0" applyNumberFormat="1" applyFont="1" applyBorder="1" applyAlignment="1">
      <alignment horizontal="center"/>
    </xf>
    <xf numFmtId="165" fontId="26" fillId="0" borderId="9" xfId="0" applyNumberFormat="1" applyFont="1" applyBorder="1" applyAlignment="1">
      <alignment horizontal="center"/>
    </xf>
    <xf numFmtId="165" fontId="26" fillId="0" borderId="0" xfId="0" applyNumberFormat="1" applyFont="1" applyAlignment="1">
      <alignment horizontal="center"/>
    </xf>
    <xf numFmtId="167" fontId="5" fillId="0" borderId="22" xfId="0" applyNumberFormat="1" applyFont="1" applyBorder="1" applyAlignment="1">
      <alignment horizontal="center"/>
    </xf>
    <xf numFmtId="0" fontId="5" fillId="0" borderId="0" xfId="0" applyFont="1" applyAlignment="1">
      <alignment horizontal="left"/>
    </xf>
    <xf numFmtId="49" fontId="5" fillId="0" borderId="11" xfId="0" applyNumberFormat="1" applyFont="1" applyBorder="1"/>
    <xf numFmtId="49" fontId="27" fillId="0" borderId="0" xfId="0" applyNumberFormat="1" applyFont="1"/>
    <xf numFmtId="0" fontId="2" fillId="0" borderId="10" xfId="0" applyFont="1" applyBorder="1"/>
    <xf numFmtId="167" fontId="2" fillId="0" borderId="10" xfId="0" applyNumberFormat="1" applyFont="1" applyBorder="1"/>
    <xf numFmtId="165" fontId="5" fillId="0" borderId="11" xfId="0" applyNumberFormat="1" applyFont="1" applyBorder="1" applyAlignment="1">
      <alignment horizontal="center"/>
    </xf>
    <xf numFmtId="10" fontId="14" fillId="0" borderId="0" xfId="0" applyNumberFormat="1" applyFont="1" applyAlignment="1">
      <alignment horizontal="center"/>
    </xf>
    <xf numFmtId="165" fontId="5" fillId="0" borderId="23" xfId="0" applyNumberFormat="1" applyFont="1" applyBorder="1" applyAlignment="1">
      <alignment horizontal="center"/>
    </xf>
    <xf numFmtId="0" fontId="8" fillId="0" borderId="0" xfId="0" applyFont="1" applyAlignment="1">
      <alignment wrapText="1"/>
    </xf>
    <xf numFmtId="0" fontId="28" fillId="6" borderId="1" xfId="0" applyFont="1" applyFill="1" applyBorder="1"/>
    <xf numFmtId="0" fontId="8" fillId="0" borderId="26" xfId="0" applyFont="1" applyBorder="1" applyAlignment="1">
      <alignment wrapText="1"/>
    </xf>
    <xf numFmtId="0" fontId="8" fillId="0" borderId="26" xfId="0" applyFont="1" applyBorder="1"/>
    <xf numFmtId="0" fontId="5" fillId="0" borderId="12" xfId="0" applyFont="1" applyBorder="1" applyAlignment="1">
      <alignment wrapText="1"/>
    </xf>
    <xf numFmtId="6" fontId="5" fillId="0" borderId="26" xfId="0" applyNumberFormat="1" applyFont="1" applyBorder="1" applyAlignment="1">
      <alignment horizontal="right" wrapText="1"/>
    </xf>
    <xf numFmtId="0" fontId="8" fillId="0" borderId="0" xfId="0" applyFont="1" applyAlignment="1">
      <alignment vertical="center" wrapText="1"/>
    </xf>
    <xf numFmtId="9" fontId="14" fillId="0" borderId="0" xfId="0" applyNumberFormat="1" applyFont="1" applyAlignment="1">
      <alignment horizontal="center"/>
    </xf>
    <xf numFmtId="1" fontId="5" fillId="0" borderId="20" xfId="0" applyNumberFormat="1" applyFont="1" applyBorder="1" applyAlignment="1">
      <alignment horizontal="right" wrapText="1"/>
    </xf>
    <xf numFmtId="177" fontId="5" fillId="0" borderId="20" xfId="0" applyNumberFormat="1" applyFont="1" applyBorder="1" applyAlignment="1">
      <alignment horizontal="center"/>
    </xf>
    <xf numFmtId="0" fontId="5" fillId="0" borderId="10" xfId="0" applyFont="1" applyBorder="1"/>
    <xf numFmtId="0" fontId="5" fillId="0" borderId="9" xfId="0" applyFont="1" applyBorder="1" applyAlignment="1">
      <alignment wrapText="1"/>
    </xf>
    <xf numFmtId="6" fontId="5" fillId="0" borderId="16" xfId="0" applyNumberFormat="1" applyFont="1" applyBorder="1" applyAlignment="1">
      <alignment horizontal="right" wrapText="1"/>
    </xf>
    <xf numFmtId="1" fontId="5" fillId="0" borderId="22" xfId="0" applyNumberFormat="1" applyFont="1" applyBorder="1" applyAlignment="1">
      <alignment horizontal="right" wrapText="1"/>
    </xf>
    <xf numFmtId="0" fontId="5" fillId="0" borderId="9" xfId="0" applyFont="1" applyBorder="1" applyAlignment="1">
      <alignment horizontal="left"/>
    </xf>
    <xf numFmtId="177" fontId="5" fillId="0" borderId="22" xfId="0" applyNumberFormat="1" applyFont="1" applyBorder="1" applyAlignment="1">
      <alignment horizontal="center"/>
    </xf>
    <xf numFmtId="165" fontId="19" fillId="0" borderId="11" xfId="0" applyNumberFormat="1" applyFont="1" applyBorder="1" applyAlignment="1">
      <alignment horizontal="center"/>
    </xf>
    <xf numFmtId="165" fontId="19" fillId="0" borderId="10" xfId="0" applyNumberFormat="1" applyFont="1" applyBorder="1" applyAlignment="1">
      <alignment horizontal="center"/>
    </xf>
    <xf numFmtId="0" fontId="8" fillId="0" borderId="9" xfId="0" applyFont="1" applyBorder="1" applyAlignment="1">
      <alignment horizontal="left"/>
    </xf>
    <xf numFmtId="173" fontId="8" fillId="0" borderId="0" xfId="0" applyNumberFormat="1" applyFont="1" applyAlignment="1">
      <alignment horizontal="center"/>
    </xf>
    <xf numFmtId="177" fontId="8" fillId="0" borderId="22" xfId="0" applyNumberFormat="1" applyFont="1" applyBorder="1" applyAlignment="1">
      <alignment horizontal="center"/>
    </xf>
    <xf numFmtId="173" fontId="8" fillId="0" borderId="9" xfId="0" applyNumberFormat="1" applyFont="1" applyBorder="1" applyAlignment="1">
      <alignment horizontal="center"/>
    </xf>
    <xf numFmtId="171" fontId="3" fillId="0" borderId="0" xfId="0" applyNumberFormat="1" applyFont="1" applyAlignment="1">
      <alignment horizontal="left"/>
    </xf>
    <xf numFmtId="0" fontId="8" fillId="0" borderId="11" xfId="0" applyFont="1" applyBorder="1" applyAlignment="1">
      <alignment wrapText="1"/>
    </xf>
    <xf numFmtId="169" fontId="3" fillId="0" borderId="0" xfId="0" applyNumberFormat="1" applyFont="1" applyAlignment="1">
      <alignment horizontal="center"/>
    </xf>
    <xf numFmtId="6" fontId="8" fillId="0" borderId="21" xfId="0" applyNumberFormat="1" applyFont="1" applyBorder="1" applyAlignment="1">
      <alignment horizontal="right" wrapText="1"/>
    </xf>
    <xf numFmtId="1" fontId="8" fillId="0" borderId="23" xfId="0" applyNumberFormat="1" applyFont="1" applyBorder="1" applyAlignment="1">
      <alignment horizontal="right" wrapText="1"/>
    </xf>
    <xf numFmtId="0" fontId="5" fillId="0" borderId="22" xfId="0" applyFont="1" applyBorder="1" applyAlignment="1">
      <alignment horizontal="center"/>
    </xf>
    <xf numFmtId="169" fontId="3" fillId="0" borderId="9" xfId="0" applyNumberFormat="1" applyFont="1" applyBorder="1" applyAlignment="1">
      <alignment horizontal="center"/>
    </xf>
    <xf numFmtId="0" fontId="25" fillId="0" borderId="0" xfId="0" applyFont="1"/>
    <xf numFmtId="0" fontId="8" fillId="0" borderId="14" xfId="0" applyFont="1" applyBorder="1"/>
    <xf numFmtId="0" fontId="8" fillId="0" borderId="14" xfId="0" applyFont="1" applyBorder="1" applyAlignment="1">
      <alignment horizontal="left"/>
    </xf>
    <xf numFmtId="0" fontId="29" fillId="7" borderId="30" xfId="0" applyFont="1" applyFill="1" applyBorder="1"/>
    <xf numFmtId="177" fontId="29" fillId="7" borderId="30" xfId="0" applyNumberFormat="1" applyFont="1" applyFill="1" applyBorder="1"/>
    <xf numFmtId="176" fontId="29" fillId="7" borderId="30" xfId="0" applyNumberFormat="1" applyFont="1" applyFill="1" applyBorder="1" applyAlignment="1">
      <alignment horizontal="right"/>
    </xf>
    <xf numFmtId="165" fontId="29" fillId="7" borderId="31" xfId="0" applyNumberFormat="1" applyFont="1" applyFill="1" applyBorder="1" applyAlignment="1">
      <alignment horizontal="right"/>
    </xf>
    <xf numFmtId="1" fontId="8" fillId="0" borderId="22" xfId="0" applyNumberFormat="1" applyFont="1" applyBorder="1" applyAlignment="1">
      <alignment horizontal="center"/>
    </xf>
    <xf numFmtId="0" fontId="5" fillId="7" borderId="30" xfId="0" applyFont="1" applyFill="1" applyBorder="1"/>
    <xf numFmtId="177" fontId="5" fillId="7" borderId="30" xfId="0" applyNumberFormat="1" applyFont="1" applyFill="1" applyBorder="1"/>
    <xf numFmtId="176" fontId="5" fillId="7" borderId="30" xfId="0" applyNumberFormat="1" applyFont="1" applyFill="1" applyBorder="1"/>
    <xf numFmtId="165" fontId="5" fillId="7" borderId="31" xfId="0" applyNumberFormat="1" applyFont="1" applyFill="1" applyBorder="1"/>
    <xf numFmtId="0" fontId="5" fillId="0" borderId="0" xfId="0" applyFont="1" applyAlignment="1">
      <alignment vertical="center" wrapText="1"/>
    </xf>
    <xf numFmtId="177" fontId="5" fillId="0" borderId="9" xfId="0" applyNumberFormat="1" applyFont="1" applyBorder="1"/>
    <xf numFmtId="176" fontId="5" fillId="0" borderId="9" xfId="0" applyNumberFormat="1" applyFont="1" applyBorder="1"/>
    <xf numFmtId="165" fontId="5" fillId="0" borderId="16" xfId="0" applyNumberFormat="1" applyFont="1" applyBorder="1"/>
    <xf numFmtId="165" fontId="15" fillId="0" borderId="10" xfId="0" applyNumberFormat="1" applyFont="1" applyBorder="1" applyAlignment="1">
      <alignment horizontal="center"/>
    </xf>
    <xf numFmtId="9" fontId="5" fillId="0" borderId="0" xfId="0" applyNumberFormat="1" applyFont="1" applyAlignment="1">
      <alignment horizontal="center"/>
    </xf>
    <xf numFmtId="0" fontId="8" fillId="0" borderId="11" xfId="0" applyFont="1" applyBorder="1"/>
    <xf numFmtId="177" fontId="8" fillId="0" borderId="11" xfId="0" applyNumberFormat="1" applyFont="1" applyBorder="1"/>
    <xf numFmtId="165" fontId="8" fillId="0" borderId="21" xfId="0" applyNumberFormat="1" applyFont="1" applyBorder="1"/>
    <xf numFmtId="0" fontId="5" fillId="0" borderId="22" xfId="0" applyFont="1" applyBorder="1" applyAlignment="1">
      <alignment horizontal="right"/>
    </xf>
    <xf numFmtId="165" fontId="15" fillId="0" borderId="9" xfId="0" applyNumberFormat="1" applyFont="1" applyBorder="1" applyAlignment="1">
      <alignment horizontal="center"/>
    </xf>
    <xf numFmtId="3" fontId="30" fillId="0" borderId="0" xfId="0" applyNumberFormat="1" applyFont="1" applyAlignment="1">
      <alignment horizontal="right"/>
    </xf>
    <xf numFmtId="0" fontId="24" fillId="0" borderId="0" xfId="0" applyFont="1" applyAlignment="1">
      <alignment horizontal="center"/>
    </xf>
    <xf numFmtId="168" fontId="24" fillId="0" borderId="0" xfId="0" applyNumberFormat="1" applyFont="1" applyAlignment="1">
      <alignment horizontal="center"/>
    </xf>
    <xf numFmtId="168" fontId="31" fillId="0" borderId="9" xfId="0" applyNumberFormat="1" applyFont="1" applyBorder="1" applyAlignment="1">
      <alignment horizontal="center"/>
    </xf>
    <xf numFmtId="0" fontId="3" fillId="0" borderId="0" xfId="0" applyFont="1" applyAlignment="1">
      <alignment horizontal="left"/>
    </xf>
    <xf numFmtId="168" fontId="31" fillId="0" borderId="0" xfId="0" applyNumberFormat="1" applyFont="1" applyAlignment="1">
      <alignment horizontal="center"/>
    </xf>
    <xf numFmtId="169" fontId="24" fillId="0" borderId="0" xfId="0" applyNumberFormat="1" applyFont="1" applyAlignment="1">
      <alignment horizontal="center"/>
    </xf>
    <xf numFmtId="168" fontId="24" fillId="0" borderId="9" xfId="0" applyNumberFormat="1" applyFont="1" applyBorder="1" applyAlignment="1">
      <alignment horizontal="center"/>
    </xf>
    <xf numFmtId="49" fontId="32" fillId="0" borderId="0" xfId="0" applyNumberFormat="1" applyFont="1"/>
    <xf numFmtId="0" fontId="33" fillId="0" borderId="0" xfId="0" applyFont="1" applyAlignment="1">
      <alignment horizontal="center"/>
    </xf>
    <xf numFmtId="165" fontId="32" fillId="0" borderId="0" xfId="0" applyNumberFormat="1" applyFont="1" applyAlignment="1">
      <alignment horizontal="center"/>
    </xf>
    <xf numFmtId="165" fontId="34" fillId="0" borderId="9" xfId="0" applyNumberFormat="1" applyFont="1" applyBorder="1" applyAlignment="1">
      <alignment horizontal="center"/>
    </xf>
    <xf numFmtId="165" fontId="34" fillId="0" borderId="0" xfId="0" applyNumberFormat="1" applyFont="1" applyAlignment="1">
      <alignment horizontal="center"/>
    </xf>
    <xf numFmtId="3" fontId="8" fillId="0" borderId="9" xfId="0" applyNumberFormat="1" applyFont="1" applyBorder="1" applyAlignment="1">
      <alignment horizontal="center"/>
    </xf>
    <xf numFmtId="0" fontId="34" fillId="0" borderId="0" xfId="0" applyFont="1" applyAlignment="1">
      <alignment horizontal="left" wrapText="1"/>
    </xf>
    <xf numFmtId="165" fontId="15" fillId="6" borderId="30" xfId="0" applyNumberFormat="1" applyFont="1" applyFill="1" applyBorder="1" applyAlignment="1">
      <alignment horizontal="center"/>
    </xf>
    <xf numFmtId="0" fontId="5" fillId="0" borderId="0" xfId="0" applyFont="1" applyAlignment="1">
      <alignment vertical="top" wrapText="1"/>
    </xf>
    <xf numFmtId="0" fontId="34" fillId="0" borderId="0" xfId="0" applyFont="1" applyAlignment="1">
      <alignment vertical="top" wrapText="1"/>
    </xf>
    <xf numFmtId="0" fontId="11" fillId="2" borderId="5" xfId="0" applyFont="1" applyFill="1" applyBorder="1" applyAlignment="1">
      <alignment horizontal="center"/>
    </xf>
    <xf numFmtId="0" fontId="12" fillId="2" borderId="5" xfId="0" applyFont="1" applyFill="1" applyBorder="1" applyAlignment="1">
      <alignment horizontal="center"/>
    </xf>
    <xf numFmtId="0" fontId="12" fillId="2" borderId="7" xfId="0" applyFont="1" applyFill="1" applyBorder="1" applyAlignment="1">
      <alignment horizontal="center"/>
    </xf>
    <xf numFmtId="49" fontId="5" fillId="0" borderId="10" xfId="0" applyNumberFormat="1" applyFont="1" applyBorder="1"/>
    <xf numFmtId="0" fontId="5" fillId="0" borderId="0" xfId="0" applyFont="1" applyAlignment="1">
      <alignment horizontal="center" vertical="center" wrapText="1"/>
    </xf>
    <xf numFmtId="49" fontId="35" fillId="0" borderId="0" xfId="0" applyNumberFormat="1" applyFont="1"/>
    <xf numFmtId="0" fontId="35" fillId="0" borderId="0" xfId="0" applyFont="1" applyAlignment="1">
      <alignment horizontal="center"/>
    </xf>
    <xf numFmtId="165" fontId="36" fillId="0" borderId="0" xfId="0" applyNumberFormat="1" applyFont="1" applyAlignment="1">
      <alignment horizontal="center"/>
    </xf>
    <xf numFmtId="49" fontId="24" fillId="0" borderId="0" xfId="0" applyNumberFormat="1" applyFont="1"/>
    <xf numFmtId="10" fontId="3" fillId="0" borderId="0" xfId="0" applyNumberFormat="1" applyFont="1" applyAlignment="1">
      <alignment horizontal="center"/>
    </xf>
    <xf numFmtId="10" fontId="17" fillId="0" borderId="9" xfId="0" applyNumberFormat="1" applyFont="1" applyBorder="1" applyAlignment="1">
      <alignment horizontal="center"/>
    </xf>
    <xf numFmtId="10" fontId="17" fillId="0" borderId="0" xfId="0" applyNumberFormat="1" applyFont="1" applyAlignment="1">
      <alignment horizontal="center"/>
    </xf>
    <xf numFmtId="3" fontId="36" fillId="0" borderId="0" xfId="0" applyNumberFormat="1" applyFont="1" applyAlignment="1">
      <alignment horizontal="center"/>
    </xf>
    <xf numFmtId="165" fontId="36" fillId="0" borderId="9" xfId="0" applyNumberFormat="1" applyFont="1" applyBorder="1" applyAlignment="1">
      <alignment horizontal="center"/>
    </xf>
    <xf numFmtId="0" fontId="37" fillId="0" borderId="0" xfId="0" applyFont="1" applyAlignment="1">
      <alignment horizontal="right"/>
    </xf>
    <xf numFmtId="3" fontId="26" fillId="0" borderId="0" xfId="0" applyNumberFormat="1" applyFont="1" applyAlignment="1">
      <alignment horizontal="right"/>
    </xf>
    <xf numFmtId="3" fontId="37" fillId="0" borderId="0" xfId="0" applyNumberFormat="1" applyFont="1" applyAlignment="1">
      <alignment horizontal="right"/>
    </xf>
    <xf numFmtId="0" fontId="26" fillId="0" borderId="0" xfId="0" applyFont="1" applyAlignment="1">
      <alignment horizontal="right"/>
    </xf>
    <xf numFmtId="165" fontId="8" fillId="0" borderId="13" xfId="0" applyNumberFormat="1" applyFont="1" applyBorder="1" applyAlignment="1">
      <alignment horizontal="center"/>
    </xf>
    <xf numFmtId="165" fontId="8" fillId="0" borderId="20" xfId="0" applyNumberFormat="1" applyFont="1" applyBorder="1" applyAlignment="1">
      <alignment horizontal="center"/>
    </xf>
    <xf numFmtId="3" fontId="3" fillId="0" borderId="0" xfId="0" applyNumberFormat="1" applyFont="1" applyAlignment="1">
      <alignment horizontal="center"/>
    </xf>
    <xf numFmtId="0" fontId="5" fillId="0" borderId="12" xfId="0" applyFont="1" applyBorder="1" applyAlignment="1">
      <alignment vertical="center"/>
    </xf>
    <xf numFmtId="0" fontId="3" fillId="0" borderId="13" xfId="0" applyFont="1" applyBorder="1" applyAlignment="1">
      <alignment horizontal="center" vertical="center"/>
    </xf>
    <xf numFmtId="165" fontId="5" fillId="0" borderId="13" xfId="0" applyNumberFormat="1" applyFont="1" applyBorder="1" applyAlignment="1">
      <alignment horizontal="center" vertical="center"/>
    </xf>
    <xf numFmtId="165" fontId="5" fillId="0" borderId="20" xfId="0" applyNumberFormat="1" applyFont="1" applyBorder="1" applyAlignment="1">
      <alignment horizontal="center" vertical="center"/>
    </xf>
    <xf numFmtId="49" fontId="3" fillId="0" borderId="9" xfId="0" applyNumberFormat="1" applyFont="1" applyBorder="1" applyAlignment="1">
      <alignment vertical="center"/>
    </xf>
    <xf numFmtId="0" fontId="3" fillId="0" borderId="0" xfId="0" applyFont="1" applyAlignment="1">
      <alignment horizontal="center" vertical="center"/>
    </xf>
    <xf numFmtId="178" fontId="3" fillId="0" borderId="0" xfId="0" applyNumberFormat="1" applyFont="1" applyAlignment="1">
      <alignment horizontal="center" vertical="center"/>
    </xf>
    <xf numFmtId="178" fontId="3" fillId="0" borderId="22" xfId="0" applyNumberFormat="1" applyFont="1" applyBorder="1" applyAlignment="1">
      <alignment horizontal="center" vertical="center"/>
    </xf>
    <xf numFmtId="0" fontId="5" fillId="0" borderId="0" xfId="0" applyFont="1" applyAlignment="1">
      <alignment wrapText="1"/>
    </xf>
    <xf numFmtId="0" fontId="5" fillId="0" borderId="9" xfId="0" applyFont="1" applyBorder="1" applyAlignment="1">
      <alignment vertical="center"/>
    </xf>
    <xf numFmtId="165" fontId="5" fillId="0" borderId="0" xfId="0" applyNumberFormat="1" applyFont="1" applyAlignment="1">
      <alignment horizontal="center" vertical="center"/>
    </xf>
    <xf numFmtId="165" fontId="5" fillId="0" borderId="22" xfId="0" applyNumberFormat="1" applyFont="1" applyBorder="1" applyAlignment="1">
      <alignment horizontal="center" vertical="center"/>
    </xf>
    <xf numFmtId="0" fontId="5" fillId="0" borderId="11" xfId="0" applyFont="1" applyBorder="1" applyAlignment="1">
      <alignment vertical="center"/>
    </xf>
    <xf numFmtId="0" fontId="3" fillId="0" borderId="10" xfId="0" applyFont="1" applyBorder="1" applyAlignment="1">
      <alignment horizontal="center" vertical="center"/>
    </xf>
    <xf numFmtId="165" fontId="5" fillId="0" borderId="10" xfId="0" applyNumberFormat="1" applyFont="1" applyBorder="1" applyAlignment="1">
      <alignment horizontal="center" vertical="center"/>
    </xf>
    <xf numFmtId="165" fontId="5" fillId="0" borderId="23" xfId="0" applyNumberFormat="1" applyFont="1" applyBorder="1" applyAlignment="1">
      <alignment horizontal="center" vertical="center"/>
    </xf>
    <xf numFmtId="0" fontId="38" fillId="0" borderId="0" xfId="0" applyFont="1" applyAlignment="1">
      <alignment horizontal="center" vertical="center"/>
    </xf>
    <xf numFmtId="165" fontId="38" fillId="0" borderId="0" xfId="0" applyNumberFormat="1" applyFont="1" applyAlignment="1">
      <alignment horizontal="center" vertical="center"/>
    </xf>
    <xf numFmtId="0" fontId="2" fillId="2" borderId="32" xfId="0" applyFont="1" applyFill="1" applyBorder="1"/>
    <xf numFmtId="49" fontId="2" fillId="2" borderId="33" xfId="0" applyNumberFormat="1" applyFont="1" applyFill="1" applyBorder="1"/>
    <xf numFmtId="0" fontId="2" fillId="2" borderId="33" xfId="0" applyFont="1" applyFill="1" applyBorder="1"/>
    <xf numFmtId="0" fontId="4" fillId="2" borderId="38" xfId="0" applyFont="1" applyFill="1" applyBorder="1"/>
    <xf numFmtId="49" fontId="2" fillId="2" borderId="5" xfId="0" applyNumberFormat="1" applyFont="1" applyFill="1" applyBorder="1"/>
    <xf numFmtId="164" fontId="20" fillId="2" borderId="5" xfId="0" applyNumberFormat="1" applyFont="1" applyFill="1" applyBorder="1" applyAlignment="1">
      <alignment horizontal="center"/>
    </xf>
    <xf numFmtId="165" fontId="11" fillId="2" borderId="5" xfId="0" applyNumberFormat="1" applyFont="1" applyFill="1" applyBorder="1" applyAlignment="1">
      <alignment horizontal="center"/>
    </xf>
    <xf numFmtId="1" fontId="12" fillId="2" borderId="5" xfId="0" applyNumberFormat="1" applyFont="1" applyFill="1" applyBorder="1" applyAlignment="1">
      <alignment horizontal="center"/>
    </xf>
    <xf numFmtId="1" fontId="12" fillId="2" borderId="39" xfId="0" applyNumberFormat="1" applyFont="1" applyFill="1" applyBorder="1" applyAlignment="1">
      <alignment horizontal="center"/>
    </xf>
    <xf numFmtId="1" fontId="12" fillId="2" borderId="40" xfId="0" applyNumberFormat="1" applyFont="1" applyFill="1" applyBorder="1" applyAlignment="1">
      <alignment horizontal="center"/>
    </xf>
    <xf numFmtId="49" fontId="16" fillId="0" borderId="0" xfId="0" applyNumberFormat="1" applyFont="1"/>
    <xf numFmtId="0" fontId="19" fillId="0" borderId="22" xfId="0" applyFont="1" applyBorder="1" applyAlignment="1">
      <alignment horizontal="center"/>
    </xf>
    <xf numFmtId="165" fontId="19" fillId="0" borderId="22" xfId="0" applyNumberFormat="1" applyFont="1" applyBorder="1" applyAlignment="1">
      <alignment horizontal="center"/>
    </xf>
    <xf numFmtId="0" fontId="5" fillId="0" borderId="18" xfId="0" applyFont="1" applyBorder="1"/>
    <xf numFmtId="0" fontId="3" fillId="0" borderId="18" xfId="0" applyFont="1" applyBorder="1" applyAlignment="1">
      <alignment horizontal="center"/>
    </xf>
    <xf numFmtId="165" fontId="5" fillId="0" borderId="18" xfId="0" applyNumberFormat="1" applyFont="1" applyBorder="1" applyAlignment="1">
      <alignment horizontal="center"/>
    </xf>
    <xf numFmtId="165" fontId="19" fillId="0" borderId="17" xfId="0" applyNumberFormat="1" applyFont="1" applyBorder="1" applyAlignment="1">
      <alignment horizontal="center"/>
    </xf>
    <xf numFmtId="165" fontId="19" fillId="0" borderId="18" xfId="0" applyNumberFormat="1" applyFont="1" applyBorder="1" applyAlignment="1">
      <alignment horizontal="center"/>
    </xf>
    <xf numFmtId="165" fontId="19" fillId="0" borderId="19" xfId="0" applyNumberFormat="1" applyFont="1" applyBorder="1" applyAlignment="1">
      <alignment horizontal="center"/>
    </xf>
    <xf numFmtId="0" fontId="28" fillId="0" borderId="0" xfId="0" applyFont="1"/>
    <xf numFmtId="165" fontId="15" fillId="0" borderId="22" xfId="0" applyNumberFormat="1" applyFont="1" applyBorder="1" applyAlignment="1">
      <alignment horizontal="center"/>
    </xf>
    <xf numFmtId="0" fontId="2" fillId="0" borderId="22" xfId="0" applyFont="1" applyBorder="1"/>
    <xf numFmtId="171" fontId="14" fillId="0" borderId="0" xfId="0" applyNumberFormat="1" applyFont="1" applyAlignment="1">
      <alignment horizontal="center"/>
    </xf>
    <xf numFmtId="171" fontId="3" fillId="0" borderId="22" xfId="0" applyNumberFormat="1" applyFont="1" applyBorder="1" applyAlignment="1">
      <alignment horizontal="center"/>
    </xf>
    <xf numFmtId="165" fontId="16" fillId="0" borderId="0" xfId="0" applyNumberFormat="1" applyFont="1" applyAlignment="1">
      <alignment horizontal="center"/>
    </xf>
    <xf numFmtId="0" fontId="5" fillId="0" borderId="22" xfId="0" applyFont="1" applyBorder="1"/>
    <xf numFmtId="0" fontId="5" fillId="0" borderId="11" xfId="0" applyFont="1" applyBorder="1"/>
    <xf numFmtId="49" fontId="8" fillId="0" borderId="10" xfId="0" applyNumberFormat="1" applyFont="1" applyBorder="1"/>
    <xf numFmtId="0" fontId="8" fillId="0" borderId="10" xfId="0" applyFont="1" applyBorder="1" applyAlignment="1">
      <alignment horizontal="center"/>
    </xf>
    <xf numFmtId="0" fontId="13" fillId="0" borderId="10" xfId="0" applyFont="1" applyBorder="1" applyAlignment="1">
      <alignment horizontal="left"/>
    </xf>
    <xf numFmtId="0" fontId="5" fillId="0" borderId="10" xfId="0" applyFont="1" applyBorder="1" applyAlignment="1">
      <alignment horizontal="center"/>
    </xf>
    <xf numFmtId="0" fontId="5" fillId="0" borderId="23" xfId="0" applyFont="1" applyBorder="1"/>
    <xf numFmtId="49" fontId="8" fillId="0" borderId="0" xfId="0" applyNumberFormat="1" applyFont="1"/>
    <xf numFmtId="165" fontId="8" fillId="0" borderId="23" xfId="0" applyNumberFormat="1" applyFont="1" applyBorder="1" applyAlignment="1">
      <alignment horizontal="center"/>
    </xf>
    <xf numFmtId="165" fontId="19" fillId="0" borderId="23" xfId="0" applyNumberFormat="1" applyFont="1" applyBorder="1" applyAlignment="1">
      <alignment horizontal="center"/>
    </xf>
    <xf numFmtId="9" fontId="8" fillId="0" borderId="0" xfId="0" applyNumberFormat="1" applyFont="1" applyAlignment="1">
      <alignment horizontal="center"/>
    </xf>
    <xf numFmtId="0" fontId="28" fillId="0" borderId="0" xfId="0" applyFont="1" applyAlignment="1">
      <alignment horizontal="center"/>
    </xf>
    <xf numFmtId="9" fontId="8" fillId="0" borderId="10" xfId="0" applyNumberFormat="1" applyFont="1" applyBorder="1" applyAlignment="1">
      <alignment horizontal="center"/>
    </xf>
    <xf numFmtId="1" fontId="12" fillId="2" borderId="15" xfId="0" applyNumberFormat="1" applyFont="1" applyFill="1" applyBorder="1" applyAlignment="1">
      <alignment horizontal="center"/>
    </xf>
    <xf numFmtId="1" fontId="12" fillId="2" borderId="41" xfId="0" applyNumberFormat="1" applyFont="1" applyFill="1" applyBorder="1" applyAlignment="1">
      <alignment horizontal="center"/>
    </xf>
    <xf numFmtId="0" fontId="5" fillId="0" borderId="12" xfId="0" applyFont="1" applyBorder="1"/>
    <xf numFmtId="0" fontId="8" fillId="0" borderId="13" xfId="0" applyFont="1" applyBorder="1"/>
    <xf numFmtId="0" fontId="14" fillId="0" borderId="13" xfId="0" applyFont="1" applyBorder="1" applyAlignment="1">
      <alignment horizontal="center"/>
    </xf>
    <xf numFmtId="165" fontId="5" fillId="0" borderId="13" xfId="0" applyNumberFormat="1" applyFont="1" applyBorder="1" applyAlignment="1">
      <alignment horizontal="center"/>
    </xf>
    <xf numFmtId="165" fontId="19" fillId="0" borderId="12" xfId="0" applyNumberFormat="1" applyFont="1" applyBorder="1" applyAlignment="1">
      <alignment horizontal="center"/>
    </xf>
    <xf numFmtId="165" fontId="19" fillId="0" borderId="13" xfId="0" applyNumberFormat="1" applyFont="1" applyBorder="1" applyAlignment="1">
      <alignment horizontal="center"/>
    </xf>
    <xf numFmtId="165" fontId="19" fillId="0" borderId="20" xfId="0" applyNumberFormat="1" applyFont="1" applyBorder="1" applyAlignment="1">
      <alignment horizontal="center"/>
    </xf>
    <xf numFmtId="0" fontId="8" fillId="0" borderId="18" xfId="0" applyFont="1" applyBorder="1"/>
    <xf numFmtId="0" fontId="14" fillId="0" borderId="18" xfId="0" applyFont="1" applyBorder="1" applyAlignment="1">
      <alignment horizontal="center"/>
    </xf>
    <xf numFmtId="165" fontId="8" fillId="0" borderId="18" xfId="0" applyNumberFormat="1" applyFont="1" applyBorder="1" applyAlignment="1">
      <alignment horizontal="center"/>
    </xf>
    <xf numFmtId="0" fontId="18" fillId="0" borderId="0" xfId="0" applyFont="1" applyAlignment="1">
      <alignment horizontal="center"/>
    </xf>
    <xf numFmtId="171" fontId="8" fillId="0" borderId="0" xfId="0" applyNumberFormat="1" applyFont="1" applyAlignment="1">
      <alignment horizontal="center"/>
    </xf>
    <xf numFmtId="171" fontId="8" fillId="0" borderId="9" xfId="0" applyNumberFormat="1" applyFont="1" applyBorder="1" applyAlignment="1">
      <alignment horizontal="center"/>
    </xf>
    <xf numFmtId="171" fontId="8" fillId="0" borderId="22" xfId="0" applyNumberFormat="1" applyFont="1" applyBorder="1" applyAlignment="1">
      <alignment horizontal="center"/>
    </xf>
    <xf numFmtId="0" fontId="39" fillId="0" borderId="0" xfId="0" applyFont="1"/>
    <xf numFmtId="49" fontId="2" fillId="2" borderId="42" xfId="0" applyNumberFormat="1" applyFont="1" applyFill="1" applyBorder="1"/>
    <xf numFmtId="0" fontId="2" fillId="2" borderId="42" xfId="0" applyFont="1" applyFill="1" applyBorder="1"/>
    <xf numFmtId="0" fontId="2" fillId="0" borderId="11" xfId="0" applyFont="1" applyBorder="1"/>
    <xf numFmtId="0" fontId="2" fillId="0" borderId="23" xfId="0" applyFont="1" applyBorder="1"/>
    <xf numFmtId="168" fontId="8" fillId="0" borderId="0" xfId="0" applyNumberFormat="1" applyFont="1" applyAlignment="1">
      <alignment horizontal="center"/>
    </xf>
    <xf numFmtId="0" fontId="40" fillId="0" borderId="0" xfId="0" applyFont="1"/>
    <xf numFmtId="0" fontId="4" fillId="2" borderId="5" xfId="0" applyFont="1" applyFill="1" applyBorder="1" applyAlignment="1">
      <alignment horizontal="left" vertical="center"/>
    </xf>
    <xf numFmtId="0" fontId="3" fillId="2" borderId="1" xfId="0" applyFont="1" applyFill="1" applyBorder="1" applyAlignment="1">
      <alignment horizontal="center" vertical="center"/>
    </xf>
    <xf numFmtId="3" fontId="4" fillId="2" borderId="1" xfId="0" applyNumberFormat="1" applyFont="1" applyFill="1" applyBorder="1" applyAlignment="1">
      <alignment horizontal="center" vertical="center"/>
    </xf>
    <xf numFmtId="0" fontId="5" fillId="0" borderId="9" xfId="0" applyFont="1" applyBorder="1" applyAlignment="1">
      <alignment horizontal="center" vertical="center"/>
    </xf>
    <xf numFmtId="173" fontId="19" fillId="0" borderId="0" xfId="0" applyNumberFormat="1" applyFont="1" applyAlignment="1">
      <alignment horizontal="center" vertical="center"/>
    </xf>
    <xf numFmtId="165" fontId="19" fillId="0" borderId="0" xfId="0" applyNumberFormat="1" applyFont="1" applyAlignment="1">
      <alignment horizontal="center" vertical="center"/>
    </xf>
    <xf numFmtId="168" fontId="19" fillId="0" borderId="0" xfId="0" applyNumberFormat="1" applyFont="1" applyAlignment="1">
      <alignment horizontal="center" vertical="center"/>
    </xf>
    <xf numFmtId="173" fontId="19" fillId="0" borderId="22" xfId="0" applyNumberFormat="1" applyFont="1" applyBorder="1" applyAlignment="1">
      <alignment horizontal="center" vertical="center"/>
    </xf>
    <xf numFmtId="0" fontId="5" fillId="0" borderId="0" xfId="0" applyFont="1" applyAlignment="1">
      <alignment vertical="center"/>
    </xf>
    <xf numFmtId="0" fontId="13" fillId="0" borderId="9" xfId="0" applyFont="1" applyBorder="1" applyAlignment="1">
      <alignment horizontal="left" vertical="center"/>
    </xf>
    <xf numFmtId="0" fontId="14" fillId="0" borderId="0" xfId="0" applyFont="1" applyAlignment="1">
      <alignment horizontal="left"/>
    </xf>
    <xf numFmtId="0" fontId="8" fillId="9" borderId="47" xfId="0" applyFont="1" applyFill="1" applyBorder="1" applyAlignment="1">
      <alignment vertical="center"/>
    </xf>
    <xf numFmtId="0" fontId="8" fillId="9" borderId="48" xfId="0" applyFont="1" applyFill="1" applyBorder="1" applyAlignment="1">
      <alignment vertical="center"/>
    </xf>
    <xf numFmtId="0" fontId="14" fillId="9" borderId="48" xfId="0" applyFont="1" applyFill="1" applyBorder="1" applyAlignment="1">
      <alignment horizontal="center" vertical="center"/>
    </xf>
    <xf numFmtId="173" fontId="8" fillId="9" borderId="51" xfId="0" applyNumberFormat="1" applyFont="1" applyFill="1" applyBorder="1" applyAlignment="1">
      <alignment horizontal="center" vertical="center"/>
    </xf>
    <xf numFmtId="0" fontId="14" fillId="0" borderId="0" xfId="0" applyFont="1"/>
    <xf numFmtId="169" fontId="5" fillId="0" borderId="0" xfId="0" applyNumberFormat="1" applyFont="1"/>
    <xf numFmtId="0" fontId="3" fillId="0" borderId="0" xfId="0" applyFont="1" applyAlignment="1">
      <alignment wrapText="1"/>
    </xf>
    <xf numFmtId="169" fontId="19" fillId="0" borderId="22" xfId="0" applyNumberFormat="1" applyFont="1" applyBorder="1"/>
    <xf numFmtId="169" fontId="19" fillId="0" borderId="0" xfId="0" applyNumberFormat="1" applyFont="1"/>
    <xf numFmtId="2" fontId="19" fillId="0" borderId="23" xfId="0" applyNumberFormat="1" applyFont="1" applyBorder="1"/>
    <xf numFmtId="0" fontId="19" fillId="0" borderId="22" xfId="0" applyFont="1" applyBorder="1"/>
    <xf numFmtId="165" fontId="19" fillId="0" borderId="22" xfId="0" applyNumberFormat="1" applyFont="1" applyBorder="1" applyAlignment="1">
      <alignment horizontal="right"/>
    </xf>
    <xf numFmtId="169" fontId="15" fillId="0" borderId="23" xfId="0" applyNumberFormat="1" applyFont="1" applyBorder="1"/>
    <xf numFmtId="10" fontId="8" fillId="0" borderId="22" xfId="0" applyNumberFormat="1" applyFont="1" applyBorder="1" applyAlignment="1">
      <alignment horizontal="center"/>
    </xf>
    <xf numFmtId="169" fontId="8" fillId="0" borderId="22" xfId="0" applyNumberFormat="1" applyFont="1" applyBorder="1" applyAlignment="1">
      <alignment horizontal="center"/>
    </xf>
    <xf numFmtId="0" fontId="14" fillId="0" borderId="22" xfId="0" applyFont="1" applyBorder="1" applyAlignment="1">
      <alignment horizontal="center"/>
    </xf>
    <xf numFmtId="165" fontId="14" fillId="0" borderId="22" xfId="0" applyNumberFormat="1" applyFont="1" applyBorder="1" applyAlignment="1">
      <alignment horizontal="center"/>
    </xf>
    <xf numFmtId="165" fontId="3" fillId="0" borderId="22" xfId="0" applyNumberFormat="1" applyFont="1" applyBorder="1" applyAlignment="1">
      <alignment horizontal="center"/>
    </xf>
    <xf numFmtId="10" fontId="14" fillId="0" borderId="22" xfId="0" applyNumberFormat="1" applyFont="1" applyBorder="1" applyAlignment="1">
      <alignment horizontal="center"/>
    </xf>
    <xf numFmtId="0" fontId="41" fillId="12" borderId="1" xfId="0" applyFont="1" applyFill="1" applyBorder="1"/>
    <xf numFmtId="10" fontId="41" fillId="12" borderId="1" xfId="0" applyNumberFormat="1" applyFont="1" applyFill="1" applyBorder="1" applyAlignment="1">
      <alignment horizontal="center"/>
    </xf>
    <xf numFmtId="0" fontId="4" fillId="2" borderId="1" xfId="0" applyFont="1" applyFill="1" applyBorder="1" applyAlignment="1">
      <alignment vertical="center"/>
    </xf>
    <xf numFmtId="0" fontId="20" fillId="2" borderId="1" xfId="0" applyFont="1" applyFill="1" applyBorder="1" applyAlignment="1">
      <alignment horizontal="center" vertical="center"/>
    </xf>
    <xf numFmtId="165" fontId="4" fillId="2" borderId="1" xfId="0" applyNumberFormat="1" applyFont="1" applyFill="1" applyBorder="1" applyAlignment="1">
      <alignment horizontal="center" vertical="center"/>
    </xf>
    <xf numFmtId="0" fontId="42" fillId="0" borderId="0" xfId="0" applyFont="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xf>
    <xf numFmtId="0" fontId="43" fillId="2" borderId="1" xfId="0" applyFont="1" applyFill="1" applyBorder="1" applyAlignment="1">
      <alignment horizontal="center"/>
    </xf>
    <xf numFmtId="0" fontId="5" fillId="0" borderId="12" xfId="0" applyFont="1" applyBorder="1" applyAlignment="1">
      <alignment horizontal="left" vertical="center"/>
    </xf>
    <xf numFmtId="171" fontId="3" fillId="0" borderId="13" xfId="0" applyNumberFormat="1" applyFont="1" applyBorder="1" applyAlignment="1">
      <alignment horizontal="center" vertical="center"/>
    </xf>
    <xf numFmtId="0" fontId="5" fillId="0" borderId="9" xfId="0" applyFont="1" applyBorder="1" applyAlignment="1">
      <alignment horizontal="left" vertical="center"/>
    </xf>
    <xf numFmtId="171" fontId="3" fillId="0" borderId="0" xfId="0" applyNumberFormat="1" applyFont="1" applyAlignment="1">
      <alignment horizontal="center" vertical="center"/>
    </xf>
    <xf numFmtId="0" fontId="8" fillId="0" borderId="11" xfId="0" applyFont="1" applyBorder="1" applyAlignment="1">
      <alignment vertical="center"/>
    </xf>
    <xf numFmtId="0" fontId="14" fillId="0" borderId="10" xfId="0" applyFont="1" applyBorder="1" applyAlignment="1">
      <alignment horizontal="center" vertical="center"/>
    </xf>
    <xf numFmtId="171" fontId="14" fillId="0" borderId="10" xfId="0" applyNumberFormat="1" applyFont="1" applyBorder="1" applyAlignment="1">
      <alignment horizontal="center" vertical="center"/>
    </xf>
    <xf numFmtId="0" fontId="46" fillId="0" borderId="10" xfId="0" applyFont="1" applyBorder="1" applyAlignment="1">
      <alignment horizontal="left" vertical="center"/>
    </xf>
    <xf numFmtId="0" fontId="5" fillId="0" borderId="10" xfId="0" applyFont="1" applyBorder="1" applyAlignment="1">
      <alignment horizontal="left" vertical="center"/>
    </xf>
    <xf numFmtId="0" fontId="5" fillId="0" borderId="23" xfId="0" applyFont="1" applyBorder="1" applyAlignment="1">
      <alignment vertical="center"/>
    </xf>
    <xf numFmtId="0" fontId="14" fillId="0" borderId="0" xfId="0" applyFont="1" applyAlignment="1">
      <alignment horizontal="left" vertical="center"/>
    </xf>
    <xf numFmtId="0" fontId="3" fillId="0" borderId="0" xfId="0" applyFont="1" applyAlignment="1">
      <alignment horizontal="left" vertical="center"/>
    </xf>
    <xf numFmtId="0" fontId="14" fillId="0" borderId="22" xfId="0" applyFont="1" applyBorder="1" applyAlignment="1">
      <alignment horizontal="left" vertical="center"/>
    </xf>
    <xf numFmtId="175" fontId="3" fillId="0" borderId="0" xfId="0" applyNumberFormat="1" applyFont="1" applyAlignment="1">
      <alignment horizontal="center" vertical="center"/>
    </xf>
    <xf numFmtId="0" fontId="5" fillId="0" borderId="22" xfId="0" applyFont="1" applyBorder="1" applyAlignment="1">
      <alignment vertical="center"/>
    </xf>
    <xf numFmtId="0" fontId="4" fillId="0" borderId="0" xfId="0" applyFont="1" applyAlignment="1">
      <alignment vertical="center"/>
    </xf>
    <xf numFmtId="0" fontId="8" fillId="13" borderId="47" xfId="0" applyFont="1" applyFill="1" applyBorder="1" applyAlignment="1">
      <alignment vertical="center"/>
    </xf>
    <xf numFmtId="165" fontId="8" fillId="13" borderId="48" xfId="0" applyNumberFormat="1" applyFont="1" applyFill="1" applyBorder="1" applyAlignment="1">
      <alignment horizontal="center" vertical="center"/>
    </xf>
    <xf numFmtId="0" fontId="8" fillId="13" borderId="51" xfId="0" applyFont="1" applyFill="1" applyBorder="1" applyAlignment="1">
      <alignment vertical="center"/>
    </xf>
    <xf numFmtId="165" fontId="4" fillId="0" borderId="0" xfId="0" applyNumberFormat="1" applyFont="1" applyAlignment="1">
      <alignment horizontal="center" vertical="center"/>
    </xf>
    <xf numFmtId="0" fontId="20" fillId="0" borderId="0" xfId="0" applyFont="1" applyAlignment="1">
      <alignment horizontal="center" vertical="center"/>
    </xf>
    <xf numFmtId="10" fontId="5" fillId="0" borderId="0" xfId="0" applyNumberFormat="1" applyFont="1"/>
    <xf numFmtId="49" fontId="16" fillId="0" borderId="9" xfId="0" applyNumberFormat="1" applyFont="1" applyBorder="1"/>
    <xf numFmtId="0" fontId="47" fillId="0" borderId="0" xfId="0" applyFont="1"/>
    <xf numFmtId="0" fontId="48" fillId="0" borderId="0" xfId="0" applyFont="1" applyAlignment="1">
      <alignment horizontal="center"/>
    </xf>
    <xf numFmtId="0" fontId="49" fillId="0" borderId="0" xfId="0" applyFont="1"/>
    <xf numFmtId="180" fontId="49" fillId="6" borderId="14" xfId="0" applyNumberFormat="1" applyFont="1" applyFill="1" applyBorder="1" applyAlignment="1">
      <alignment horizontal="center"/>
    </xf>
    <xf numFmtId="10" fontId="50" fillId="15" borderId="14" xfId="0" applyNumberFormat="1" applyFont="1" applyFill="1" applyBorder="1" applyAlignment="1">
      <alignment horizontal="center"/>
    </xf>
    <xf numFmtId="0" fontId="51" fillId="0" borderId="0" xfId="0" applyFont="1"/>
    <xf numFmtId="181" fontId="8" fillId="0" borderId="22" xfId="0" applyNumberFormat="1" applyFont="1" applyBorder="1" applyAlignment="1">
      <alignment horizontal="center"/>
    </xf>
    <xf numFmtId="49" fontId="5" fillId="0" borderId="11" xfId="0" applyNumberFormat="1" applyFont="1" applyBorder="1" applyAlignment="1">
      <alignment horizontal="left"/>
    </xf>
    <xf numFmtId="168" fontId="3" fillId="0" borderId="23" xfId="0" applyNumberFormat="1" applyFont="1" applyBorder="1" applyAlignment="1">
      <alignment horizontal="center"/>
    </xf>
    <xf numFmtId="0" fontId="52" fillId="16" borderId="52" xfId="0" applyFont="1" applyFill="1" applyBorder="1" applyAlignment="1">
      <alignment horizontal="left" vertical="center" wrapText="1"/>
    </xf>
    <xf numFmtId="0" fontId="50" fillId="16" borderId="53" xfId="0" applyFont="1" applyFill="1" applyBorder="1" applyAlignment="1">
      <alignment horizontal="left" vertical="center" wrapText="1"/>
    </xf>
    <xf numFmtId="0" fontId="49" fillId="16" borderId="53" xfId="0" applyFont="1" applyFill="1" applyBorder="1" applyAlignment="1">
      <alignment horizontal="center" vertical="center" wrapText="1"/>
    </xf>
    <xf numFmtId="0" fontId="2" fillId="0" borderId="0" xfId="0" applyFont="1" applyAlignment="1">
      <alignment vertical="top"/>
    </xf>
    <xf numFmtId="0" fontId="52" fillId="16" borderId="53" xfId="0" applyFont="1" applyFill="1" applyBorder="1" applyAlignment="1">
      <alignment horizontal="center" vertical="center" wrapText="1"/>
    </xf>
    <xf numFmtId="0" fontId="52" fillId="16" borderId="38" xfId="0" applyFont="1" applyFill="1" applyBorder="1" applyAlignment="1">
      <alignment horizontal="center" vertical="center" wrapText="1"/>
    </xf>
    <xf numFmtId="0" fontId="2" fillId="0" borderId="12" xfId="0" applyFont="1" applyBorder="1" applyAlignment="1">
      <alignment vertical="center"/>
    </xf>
    <xf numFmtId="0" fontId="2" fillId="0" borderId="13" xfId="0" applyFont="1" applyBorder="1" applyAlignment="1">
      <alignment vertical="center"/>
    </xf>
    <xf numFmtId="0" fontId="49" fillId="13" borderId="51" xfId="0" applyFont="1" applyFill="1" applyBorder="1" applyAlignment="1">
      <alignment vertical="center"/>
    </xf>
    <xf numFmtId="0" fontId="8" fillId="0" borderId="13" xfId="0" applyFont="1" applyBorder="1" applyAlignment="1">
      <alignment horizontal="center" vertical="center" wrapText="1"/>
    </xf>
    <xf numFmtId="0" fontId="50" fillId="13" borderId="14" xfId="0" applyFont="1" applyFill="1" applyBorder="1" applyAlignment="1">
      <alignment vertical="center"/>
    </xf>
    <xf numFmtId="0" fontId="8" fillId="0" borderId="12" xfId="0" applyFont="1" applyBorder="1" applyAlignment="1">
      <alignment horizontal="center" vertical="center" wrapText="1"/>
    </xf>
    <xf numFmtId="0" fontId="49" fillId="13" borderId="14" xfId="0" applyFont="1" applyFill="1" applyBorder="1" applyAlignment="1">
      <alignment horizontal="center" vertical="center"/>
    </xf>
    <xf numFmtId="0" fontId="2" fillId="0" borderId="20" xfId="0" applyFont="1" applyBorder="1" applyAlignment="1">
      <alignment vertical="center"/>
    </xf>
    <xf numFmtId="10" fontId="49" fillId="13" borderId="14" xfId="0" applyNumberFormat="1" applyFont="1" applyFill="1" applyBorder="1" applyAlignment="1">
      <alignment horizontal="center" vertical="center"/>
    </xf>
    <xf numFmtId="0" fontId="2" fillId="0" borderId="9" xfId="0" applyFont="1" applyBorder="1" applyAlignment="1">
      <alignment vertical="center"/>
    </xf>
    <xf numFmtId="0" fontId="2" fillId="0" borderId="0" xfId="0" applyFont="1" applyAlignment="1">
      <alignment vertical="center"/>
    </xf>
    <xf numFmtId="10" fontId="49" fillId="13" borderId="47" xfId="0" applyNumberFormat="1" applyFont="1" applyFill="1" applyBorder="1" applyAlignment="1">
      <alignment horizontal="center" vertical="center"/>
    </xf>
    <xf numFmtId="182" fontId="5" fillId="0" borderId="0" xfId="0" applyNumberFormat="1" applyFont="1" applyAlignment="1">
      <alignment horizontal="center" vertical="center"/>
    </xf>
    <xf numFmtId="10" fontId="5" fillId="0" borderId="9" xfId="0" applyNumberFormat="1" applyFont="1" applyBorder="1" applyAlignment="1">
      <alignment horizontal="center" vertical="center"/>
    </xf>
    <xf numFmtId="0" fontId="49" fillId="16" borderId="51" xfId="0" applyFont="1" applyFill="1" applyBorder="1" applyAlignment="1">
      <alignment vertical="center"/>
    </xf>
    <xf numFmtId="0" fontId="50" fillId="16" borderId="14" xfId="0" applyFont="1" applyFill="1" applyBorder="1" applyAlignment="1">
      <alignment vertical="center"/>
    </xf>
    <xf numFmtId="0" fontId="49" fillId="16" borderId="14" xfId="0" applyFont="1" applyFill="1" applyBorder="1" applyAlignment="1">
      <alignment horizontal="center" vertical="center"/>
    </xf>
    <xf numFmtId="10" fontId="49" fillId="16" borderId="14" xfId="0" applyNumberFormat="1" applyFont="1" applyFill="1" applyBorder="1" applyAlignment="1">
      <alignment horizontal="center" vertical="center"/>
    </xf>
    <xf numFmtId="0" fontId="2" fillId="0" borderId="22" xfId="0" applyFont="1" applyBorder="1" applyAlignment="1">
      <alignment vertical="center"/>
    </xf>
    <xf numFmtId="0" fontId="49" fillId="16" borderId="47" xfId="0" applyFont="1" applyFill="1" applyBorder="1" applyAlignment="1">
      <alignment horizontal="center" vertical="center"/>
    </xf>
    <xf numFmtId="182" fontId="5" fillId="0" borderId="9" xfId="0" applyNumberFormat="1" applyFont="1" applyBorder="1" applyAlignment="1">
      <alignment horizontal="center" vertical="center"/>
    </xf>
    <xf numFmtId="0" fontId="49" fillId="13" borderId="47" xfId="0" applyFont="1" applyFill="1" applyBorder="1" applyAlignment="1">
      <alignment horizontal="center" vertical="center"/>
    </xf>
    <xf numFmtId="2" fontId="5" fillId="0" borderId="0" xfId="0" applyNumberFormat="1" applyFont="1" applyAlignment="1">
      <alignment horizontal="center" vertical="center"/>
    </xf>
    <xf numFmtId="10" fontId="49" fillId="16" borderId="47" xfId="0" applyNumberFormat="1" applyFont="1" applyFill="1" applyBorder="1" applyAlignment="1">
      <alignment horizontal="center" vertical="center"/>
    </xf>
    <xf numFmtId="0" fontId="8" fillId="0" borderId="0" xfId="0" applyFont="1" applyAlignment="1">
      <alignment vertical="center"/>
    </xf>
    <xf numFmtId="182" fontId="8" fillId="0" borderId="0" xfId="0" applyNumberFormat="1" applyFont="1" applyAlignment="1">
      <alignment horizontal="center" vertical="center"/>
    </xf>
    <xf numFmtId="170" fontId="5" fillId="0" borderId="0" xfId="0" applyNumberFormat="1" applyFont="1" applyAlignment="1">
      <alignment horizontal="center" vertical="center"/>
    </xf>
    <xf numFmtId="175" fontId="5" fillId="0" borderId="0" xfId="0" applyNumberFormat="1" applyFont="1" applyAlignment="1">
      <alignment horizontal="center" vertical="center"/>
    </xf>
    <xf numFmtId="170" fontId="8" fillId="0" borderId="0" xfId="0" applyNumberFormat="1" applyFont="1" applyAlignment="1">
      <alignment horizontal="center" vertical="center"/>
    </xf>
    <xf numFmtId="170" fontId="2" fillId="0" borderId="0" xfId="0" applyNumberFormat="1" applyFont="1" applyAlignment="1">
      <alignment vertical="center"/>
    </xf>
    <xf numFmtId="0" fontId="49" fillId="6" borderId="51" xfId="0" applyFont="1" applyFill="1" applyBorder="1" applyAlignment="1">
      <alignment vertical="center"/>
    </xf>
    <xf numFmtId="0" fontId="50" fillId="6" borderId="14" xfId="0" applyFont="1" applyFill="1" applyBorder="1" applyAlignment="1">
      <alignment vertical="center"/>
    </xf>
    <xf numFmtId="0" fontId="49" fillId="6" borderId="14" xfId="0" applyFont="1" applyFill="1" applyBorder="1" applyAlignment="1">
      <alignment horizontal="center" vertical="center"/>
    </xf>
    <xf numFmtId="49" fontId="5" fillId="0" borderId="0" xfId="0" applyNumberFormat="1" applyFont="1" applyAlignment="1">
      <alignment vertical="center"/>
    </xf>
    <xf numFmtId="10" fontId="49" fillId="6" borderId="14" xfId="0" applyNumberFormat="1" applyFont="1" applyFill="1" applyBorder="1" applyAlignment="1">
      <alignment horizontal="center" vertical="center"/>
    </xf>
    <xf numFmtId="0" fontId="49" fillId="6" borderId="47" xfId="0" applyFont="1" applyFill="1" applyBorder="1" applyAlignment="1">
      <alignment horizontal="center" vertical="center"/>
    </xf>
    <xf numFmtId="0" fontId="2" fillId="6" borderId="1" xfId="0" applyFont="1" applyFill="1" applyBorder="1"/>
    <xf numFmtId="166" fontId="2" fillId="0" borderId="0" xfId="0" applyNumberFormat="1" applyFont="1" applyAlignment="1">
      <alignment vertical="center"/>
    </xf>
    <xf numFmtId="166" fontId="8" fillId="0" borderId="0" xfId="0" applyNumberFormat="1" applyFont="1" applyAlignment="1">
      <alignment horizontal="center" vertical="center"/>
    </xf>
    <xf numFmtId="166" fontId="5" fillId="0" borderId="0" xfId="0" applyNumberFormat="1" applyFont="1" applyAlignment="1">
      <alignment horizontal="center" vertical="center"/>
    </xf>
    <xf numFmtId="0" fontId="2" fillId="0" borderId="11" xfId="0" applyFont="1" applyBorder="1" applyAlignment="1">
      <alignment vertical="center"/>
    </xf>
    <xf numFmtId="0" fontId="8" fillId="0" borderId="10" xfId="0" applyFont="1" applyBorder="1" applyAlignment="1">
      <alignment vertical="center"/>
    </xf>
    <xf numFmtId="0" fontId="2" fillId="0" borderId="10" xfId="0" applyFont="1" applyBorder="1" applyAlignment="1">
      <alignment vertical="center"/>
    </xf>
    <xf numFmtId="168" fontId="27" fillId="0" borderId="10" xfId="0" applyNumberFormat="1" applyFont="1" applyBorder="1" applyAlignment="1">
      <alignment horizontal="center" vertical="center"/>
    </xf>
    <xf numFmtId="181" fontId="8" fillId="0" borderId="10" xfId="0" applyNumberFormat="1" applyFont="1" applyBorder="1" applyAlignment="1">
      <alignment horizontal="center"/>
    </xf>
    <xf numFmtId="175" fontId="19" fillId="0" borderId="0" xfId="0" applyNumberFormat="1" applyFont="1" applyAlignment="1">
      <alignment horizontal="center"/>
    </xf>
    <xf numFmtId="171" fontId="19" fillId="0" borderId="0" xfId="0" applyNumberFormat="1" applyFont="1" applyAlignment="1">
      <alignment horizontal="center"/>
    </xf>
    <xf numFmtId="0" fontId="23" fillId="0" borderId="0" xfId="0" applyFont="1"/>
    <xf numFmtId="0" fontId="55" fillId="0" borderId="0" xfId="0" applyFont="1"/>
    <xf numFmtId="165" fontId="55" fillId="0" borderId="0" xfId="0" applyNumberFormat="1" applyFont="1" applyAlignment="1">
      <alignment horizontal="center"/>
    </xf>
    <xf numFmtId="178" fontId="5" fillId="0" borderId="0" xfId="0" applyNumberFormat="1" applyFont="1" applyAlignment="1">
      <alignment horizontal="center"/>
    </xf>
    <xf numFmtId="10" fontId="49" fillId="13" borderId="55" xfId="0" applyNumberFormat="1" applyFont="1" applyFill="1" applyBorder="1" applyAlignment="1">
      <alignment horizontal="center" vertical="center"/>
    </xf>
    <xf numFmtId="10" fontId="49" fillId="13" borderId="32" xfId="0" applyNumberFormat="1" applyFont="1" applyFill="1" applyBorder="1" applyAlignment="1">
      <alignment horizontal="center" vertical="center"/>
    </xf>
    <xf numFmtId="0" fontId="49" fillId="16" borderId="55" xfId="0" applyFont="1" applyFill="1" applyBorder="1" applyAlignment="1">
      <alignment horizontal="center" vertical="center"/>
    </xf>
    <xf numFmtId="0" fontId="49" fillId="16" borderId="32" xfId="0" applyFont="1" applyFill="1" applyBorder="1" applyAlignment="1">
      <alignment horizontal="center" vertical="center"/>
    </xf>
    <xf numFmtId="0" fontId="49" fillId="13" borderId="55" xfId="0" applyFont="1" applyFill="1" applyBorder="1" applyAlignment="1">
      <alignment horizontal="center" vertical="center"/>
    </xf>
    <xf numFmtId="0" fontId="49" fillId="13" borderId="32" xfId="0" applyFont="1" applyFill="1" applyBorder="1" applyAlignment="1">
      <alignment horizontal="center" vertical="center"/>
    </xf>
    <xf numFmtId="10" fontId="49" fillId="16" borderId="55" xfId="0" applyNumberFormat="1" applyFont="1" applyFill="1" applyBorder="1" applyAlignment="1">
      <alignment horizontal="center" vertical="center"/>
    </xf>
    <xf numFmtId="10" fontId="49" fillId="16" borderId="32" xfId="0" applyNumberFormat="1" applyFont="1" applyFill="1" applyBorder="1" applyAlignment="1">
      <alignment horizontal="center" vertical="center"/>
    </xf>
    <xf numFmtId="0" fontId="5" fillId="0" borderId="42" xfId="0" applyFont="1" applyBorder="1"/>
    <xf numFmtId="0" fontId="3" fillId="0" borderId="42" xfId="0" applyFont="1" applyBorder="1" applyAlignment="1">
      <alignment horizontal="center"/>
    </xf>
    <xf numFmtId="10" fontId="19" fillId="0" borderId="57" xfId="0" applyNumberFormat="1" applyFont="1" applyBorder="1"/>
    <xf numFmtId="0" fontId="14" fillId="0" borderId="59" xfId="0" applyFont="1" applyBorder="1" applyAlignment="1">
      <alignment horizontal="center"/>
    </xf>
    <xf numFmtId="10" fontId="15" fillId="0" borderId="60" xfId="0" applyNumberFormat="1" applyFont="1" applyBorder="1"/>
    <xf numFmtId="165" fontId="15" fillId="0" borderId="61" xfId="0" applyNumberFormat="1" applyFont="1" applyBorder="1" applyAlignment="1">
      <alignment horizontal="center"/>
    </xf>
    <xf numFmtId="165" fontId="61" fillId="0" borderId="10" xfId="0" applyNumberFormat="1" applyFont="1" applyBorder="1" applyAlignment="1">
      <alignment horizontal="center"/>
    </xf>
    <xf numFmtId="181" fontId="3" fillId="0" borderId="22" xfId="1" applyNumberFormat="1" applyFont="1" applyBorder="1" applyAlignment="1">
      <alignment horizontal="center"/>
    </xf>
    <xf numFmtId="0" fontId="7" fillId="0" borderId="42" xfId="0" applyFont="1" applyBorder="1"/>
    <xf numFmtId="0" fontId="62" fillId="0" borderId="0" xfId="0" applyFont="1"/>
    <xf numFmtId="0" fontId="62" fillId="0" borderId="0" xfId="0" applyFont="1" applyAlignment="1">
      <alignment vertical="center"/>
    </xf>
    <xf numFmtId="0" fontId="62" fillId="0" borderId="42" xfId="0" applyFont="1" applyBorder="1" applyAlignment="1">
      <alignment vertical="center"/>
    </xf>
    <xf numFmtId="0" fontId="64" fillId="0" borderId="0" xfId="0" applyFont="1"/>
    <xf numFmtId="0" fontId="62" fillId="0" borderId="42" xfId="0" applyFont="1" applyBorder="1" applyAlignment="1">
      <alignment vertical="center" wrapText="1"/>
    </xf>
    <xf numFmtId="176" fontId="62" fillId="0" borderId="0" xfId="0" applyNumberFormat="1" applyFont="1" applyAlignment="1">
      <alignment horizontal="right"/>
    </xf>
    <xf numFmtId="0" fontId="68" fillId="0" borderId="0" xfId="0" applyFont="1"/>
    <xf numFmtId="0" fontId="65" fillId="0" borderId="42" xfId="0" applyFont="1" applyBorder="1" applyAlignment="1">
      <alignment vertical="center"/>
    </xf>
    <xf numFmtId="0" fontId="63" fillId="0" borderId="0" xfId="0" applyFont="1"/>
    <xf numFmtId="0" fontId="69" fillId="0" borderId="0" xfId="0" applyFont="1"/>
    <xf numFmtId="0" fontId="69" fillId="0" borderId="0" xfId="0" applyFont="1" applyAlignment="1">
      <alignment vertical="center"/>
    </xf>
    <xf numFmtId="0" fontId="8" fillId="5" borderId="14" xfId="0" applyFont="1" applyFill="1" applyBorder="1" applyAlignment="1">
      <alignment horizontal="center" vertical="center"/>
    </xf>
    <xf numFmtId="0" fontId="63" fillId="0" borderId="0" xfId="0" applyFont="1" applyAlignment="1">
      <alignment vertical="center"/>
    </xf>
    <xf numFmtId="0" fontId="0" fillId="0" borderId="0" xfId="0" applyAlignment="1">
      <alignment vertical="center"/>
    </xf>
    <xf numFmtId="0" fontId="62" fillId="0" borderId="42" xfId="0" applyFont="1" applyBorder="1" applyAlignment="1">
      <alignment horizontal="center" vertical="center" wrapText="1"/>
    </xf>
    <xf numFmtId="0" fontId="70" fillId="0" borderId="0" xfId="0" applyFont="1"/>
    <xf numFmtId="0" fontId="62" fillId="0" borderId="0" xfId="0" applyFont="1" applyAlignment="1">
      <alignment wrapText="1"/>
    </xf>
    <xf numFmtId="0" fontId="62" fillId="0" borderId="42" xfId="0" applyFont="1" applyBorder="1"/>
    <xf numFmtId="0" fontId="67" fillId="0" borderId="0" xfId="0" applyFont="1" applyAlignment="1">
      <alignment vertical="center" wrapText="1"/>
    </xf>
    <xf numFmtId="0" fontId="54" fillId="0" borderId="0" xfId="0" applyFont="1" applyAlignment="1">
      <alignment horizontal="center"/>
    </xf>
    <xf numFmtId="0" fontId="62" fillId="0" borderId="0" xfId="0" applyFont="1" applyAlignment="1">
      <alignment horizontal="center" vertical="center"/>
    </xf>
    <xf numFmtId="0" fontId="73" fillId="13" borderId="48" xfId="0" applyFont="1" applyFill="1" applyBorder="1" applyAlignment="1">
      <alignment horizontal="center" vertical="center"/>
    </xf>
    <xf numFmtId="0" fontId="4" fillId="8" borderId="62" xfId="0" applyFont="1" applyFill="1" applyBorder="1" applyAlignment="1">
      <alignment horizontal="center" vertical="center"/>
    </xf>
    <xf numFmtId="0" fontId="4" fillId="8" borderId="63" xfId="0" applyFont="1" applyFill="1" applyBorder="1" applyAlignment="1">
      <alignment horizontal="center" vertical="center"/>
    </xf>
    <xf numFmtId="0" fontId="4" fillId="8" borderId="64" xfId="0" applyFont="1" applyFill="1" applyBorder="1" applyAlignment="1">
      <alignment horizontal="center" vertical="center"/>
    </xf>
    <xf numFmtId="0" fontId="60" fillId="0" borderId="0" xfId="0" applyFont="1"/>
    <xf numFmtId="0" fontId="75" fillId="0" borderId="9" xfId="0" applyFont="1" applyBorder="1"/>
    <xf numFmtId="169" fontId="76" fillId="0" borderId="22" xfId="0" applyNumberFormat="1" applyFont="1" applyBorder="1" applyAlignment="1">
      <alignment horizontal="right"/>
    </xf>
    <xf numFmtId="0" fontId="4" fillId="2" borderId="17" xfId="0" applyFont="1" applyFill="1" applyBorder="1" applyAlignment="1">
      <alignment vertical="center"/>
    </xf>
    <xf numFmtId="0" fontId="7" fillId="0" borderId="18" xfId="0" applyFont="1" applyBorder="1"/>
    <xf numFmtId="0" fontId="7" fillId="0" borderId="19" xfId="0" applyFont="1" applyBorder="1"/>
    <xf numFmtId="0" fontId="6" fillId="2" borderId="2" xfId="0" applyFont="1" applyFill="1" applyBorder="1" applyAlignment="1">
      <alignment horizontal="center"/>
    </xf>
    <xf numFmtId="0" fontId="7" fillId="0" borderId="3" xfId="0" applyFont="1" applyBorder="1"/>
    <xf numFmtId="0" fontId="7" fillId="0" borderId="4" xfId="0" applyFont="1" applyBorder="1"/>
    <xf numFmtId="0" fontId="8" fillId="9" borderId="49" xfId="0" applyFont="1" applyFill="1" applyBorder="1" applyAlignment="1">
      <alignment horizontal="right" vertical="center" wrapText="1"/>
    </xf>
    <xf numFmtId="0" fontId="7" fillId="0" borderId="50" xfId="0" applyFont="1" applyBorder="1"/>
    <xf numFmtId="0" fontId="62" fillId="0" borderId="42" xfId="0" applyFont="1" applyBorder="1" applyAlignment="1">
      <alignment vertical="center" wrapText="1"/>
    </xf>
    <xf numFmtId="0" fontId="65" fillId="0" borderId="42" xfId="0" applyFont="1" applyBorder="1" applyAlignment="1">
      <alignment vertical="center"/>
    </xf>
    <xf numFmtId="0" fontId="3" fillId="0" borderId="0" xfId="0" applyFont="1" applyAlignment="1">
      <alignment horizontal="center"/>
    </xf>
    <xf numFmtId="0" fontId="0" fillId="0" borderId="0" xfId="0"/>
    <xf numFmtId="0" fontId="14" fillId="0" borderId="12" xfId="0" applyFont="1" applyBorder="1" applyAlignment="1">
      <alignment horizontal="center" vertical="center" wrapText="1"/>
    </xf>
    <xf numFmtId="0" fontId="7" fillId="0" borderId="13" xfId="0" applyFont="1" applyBorder="1"/>
    <xf numFmtId="0" fontId="7" fillId="0" borderId="20" xfId="0" applyFont="1" applyBorder="1"/>
    <xf numFmtId="0" fontId="7" fillId="0" borderId="9" xfId="0" applyFont="1" applyBorder="1"/>
    <xf numFmtId="0" fontId="7" fillId="0" borderId="22" xfId="0" applyFont="1" applyBorder="1"/>
    <xf numFmtId="0" fontId="7" fillId="0" borderId="11" xfId="0" applyFont="1" applyBorder="1"/>
    <xf numFmtId="0" fontId="7" fillId="0" borderId="10" xfId="0" applyFont="1" applyBorder="1"/>
    <xf numFmtId="0" fontId="7" fillId="0" borderId="23" xfId="0" applyFont="1" applyBorder="1"/>
    <xf numFmtId="0" fontId="8" fillId="14" borderId="17" xfId="0" applyFont="1" applyFill="1" applyBorder="1" applyAlignment="1">
      <alignment horizontal="center"/>
    </xf>
    <xf numFmtId="0" fontId="4" fillId="11" borderId="17" xfId="0" applyFont="1" applyFill="1" applyBorder="1" applyAlignment="1">
      <alignment vertical="center"/>
    </xf>
    <xf numFmtId="0" fontId="66" fillId="0" borderId="0" xfId="0" applyFont="1"/>
    <xf numFmtId="0" fontId="44" fillId="0" borderId="13" xfId="0" applyFont="1" applyBorder="1" applyAlignment="1">
      <alignment horizontal="left" vertical="center"/>
    </xf>
    <xf numFmtId="0" fontId="67" fillId="0" borderId="0" xfId="0" applyFont="1" applyAlignment="1">
      <alignment horizontal="center" vertical="center" wrapText="1"/>
    </xf>
    <xf numFmtId="0" fontId="45" fillId="0" borderId="0" xfId="0" applyFont="1" applyAlignment="1">
      <alignment horizontal="left" vertical="center"/>
    </xf>
    <xf numFmtId="0" fontId="53" fillId="2" borderId="12" xfId="0" applyFont="1" applyFill="1" applyBorder="1" applyAlignment="1">
      <alignment horizontal="center" vertical="center"/>
    </xf>
    <xf numFmtId="0" fontId="5"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vertical="center" wrapText="1"/>
    </xf>
    <xf numFmtId="0" fontId="3" fillId="0" borderId="0" xfId="0" applyFont="1" applyAlignment="1">
      <alignment horizontal="left" vertical="top" wrapText="1"/>
    </xf>
    <xf numFmtId="0" fontId="8" fillId="3" borderId="12" xfId="0" applyFont="1" applyFill="1" applyBorder="1" applyAlignment="1">
      <alignment horizontal="center" wrapText="1"/>
    </xf>
    <xf numFmtId="0" fontId="28" fillId="6" borderId="24" xfId="0" applyFont="1" applyFill="1" applyBorder="1" applyAlignment="1">
      <alignment horizontal="center" wrapText="1"/>
    </xf>
    <xf numFmtId="0" fontId="7" fillId="0" borderId="25" xfId="0" applyFont="1" applyBorder="1"/>
    <xf numFmtId="0" fontId="8" fillId="7" borderId="27" xfId="0" applyFont="1" applyFill="1" applyBorder="1" applyAlignment="1">
      <alignment horizontal="center"/>
    </xf>
    <xf numFmtId="0" fontId="7" fillId="0" borderId="28" xfId="0" applyFont="1" applyBorder="1"/>
    <xf numFmtId="0" fontId="7" fillId="0" borderId="29" xfId="0" applyFont="1" applyBorder="1"/>
    <xf numFmtId="0" fontId="5" fillId="0" borderId="12" xfId="0" applyFont="1" applyBorder="1" applyAlignment="1">
      <alignment horizontal="left"/>
    </xf>
    <xf numFmtId="0" fontId="5" fillId="0" borderId="9" xfId="0" applyFont="1" applyBorder="1" applyAlignment="1">
      <alignment horizontal="left"/>
    </xf>
    <xf numFmtId="177" fontId="8" fillId="0" borderId="22" xfId="0" applyNumberFormat="1" applyFont="1" applyBorder="1" applyAlignment="1">
      <alignment horizontal="center"/>
    </xf>
    <xf numFmtId="0" fontId="65" fillId="0" borderId="42" xfId="0" applyFont="1" applyBorder="1"/>
    <xf numFmtId="0" fontId="66" fillId="0" borderId="42" xfId="0" applyFont="1" applyBorder="1"/>
    <xf numFmtId="0" fontId="8" fillId="0" borderId="9" xfId="0" applyFont="1" applyBorder="1" applyAlignment="1">
      <alignment horizontal="left" wrapText="1"/>
    </xf>
    <xf numFmtId="0" fontId="28" fillId="6" borderId="24" xfId="0" applyFont="1" applyFill="1" applyBorder="1" applyAlignment="1">
      <alignment horizontal="center"/>
    </xf>
    <xf numFmtId="0" fontId="11" fillId="2" borderId="2" xfId="0" applyFont="1" applyFill="1" applyBorder="1" applyAlignment="1">
      <alignment horizontal="center"/>
    </xf>
    <xf numFmtId="0" fontId="69" fillId="0" borderId="0" xfId="0" applyFont="1" applyAlignment="1">
      <alignment wrapText="1"/>
    </xf>
    <xf numFmtId="0" fontId="64" fillId="0" borderId="0" xfId="0" applyFont="1"/>
    <xf numFmtId="0" fontId="69" fillId="0" borderId="0" xfId="0" applyFont="1" applyAlignment="1">
      <alignment horizontal="left"/>
    </xf>
    <xf numFmtId="165" fontId="11" fillId="2" borderId="43" xfId="0" applyNumberFormat="1" applyFont="1" applyFill="1" applyBorder="1" applyAlignment="1">
      <alignment horizontal="center"/>
    </xf>
    <xf numFmtId="0" fontId="7" fillId="0" borderId="44" xfId="0" applyFont="1" applyBorder="1"/>
    <xf numFmtId="0" fontId="7" fillId="0" borderId="45" xfId="0" applyFont="1" applyBorder="1"/>
    <xf numFmtId="1" fontId="11" fillId="2" borderId="43" xfId="0" applyNumberFormat="1" applyFont="1" applyFill="1" applyBorder="1" applyAlignment="1">
      <alignment horizontal="center"/>
    </xf>
    <xf numFmtId="0" fontId="7" fillId="0" borderId="46" xfId="0" applyFont="1" applyBorder="1"/>
    <xf numFmtId="165" fontId="11" fillId="2" borderId="34" xfId="0" applyNumberFormat="1" applyFont="1" applyFill="1" applyBorder="1" applyAlignment="1">
      <alignment horizontal="center"/>
    </xf>
    <xf numFmtId="0" fontId="7" fillId="0" borderId="35" xfId="0" applyFont="1" applyBorder="1"/>
    <xf numFmtId="0" fontId="7" fillId="0" borderId="36" xfId="0" applyFont="1" applyBorder="1"/>
    <xf numFmtId="1" fontId="11" fillId="2" borderId="34" xfId="0" applyNumberFormat="1" applyFont="1" applyFill="1" applyBorder="1" applyAlignment="1">
      <alignment horizontal="center"/>
    </xf>
    <xf numFmtId="0" fontId="7" fillId="0" borderId="37" xfId="0" applyFont="1" applyBorder="1"/>
    <xf numFmtId="0" fontId="5" fillId="0" borderId="0" xfId="0" applyFont="1" applyAlignment="1">
      <alignment horizontal="left" wrapText="1"/>
    </xf>
    <xf numFmtId="0" fontId="9" fillId="2" borderId="42" xfId="0" applyFont="1" applyFill="1" applyBorder="1" applyAlignment="1">
      <alignment horizontal="left"/>
    </xf>
    <xf numFmtId="0" fontId="9" fillId="2" borderId="54" xfId="0" applyFont="1" applyFill="1" applyBorder="1" applyAlignment="1">
      <alignment horizontal="left"/>
    </xf>
    <xf numFmtId="0" fontId="5" fillId="2" borderId="1" xfId="0" applyFont="1" applyFill="1" applyBorder="1" applyAlignment="1">
      <alignment horizontal="center"/>
    </xf>
    <xf numFmtId="165" fontId="55" fillId="0" borderId="0" xfId="0" applyNumberFormat="1" applyFont="1" applyAlignment="1">
      <alignment horizontal="center"/>
    </xf>
    <xf numFmtId="171" fontId="19" fillId="0" borderId="0" xfId="0" applyNumberFormat="1" applyFont="1" applyAlignment="1">
      <alignment horizontal="center"/>
    </xf>
    <xf numFmtId="0" fontId="4" fillId="2" borderId="6" xfId="0" applyFont="1" applyFill="1" applyBorder="1" applyAlignment="1">
      <alignment horizontal="center" vertical="center" wrapText="1"/>
    </xf>
    <xf numFmtId="0" fontId="4" fillId="2" borderId="0" xfId="0" applyFont="1" applyFill="1" applyAlignment="1">
      <alignment horizontal="center" wrapText="1"/>
    </xf>
    <xf numFmtId="0" fontId="5" fillId="0" borderId="42" xfId="0" applyFont="1" applyFill="1" applyBorder="1"/>
    <xf numFmtId="0" fontId="74" fillId="0" borderId="42" xfId="0" applyFont="1" applyFill="1" applyBorder="1" applyAlignment="1">
      <alignment horizontal="center"/>
    </xf>
    <xf numFmtId="0" fontId="7" fillId="0" borderId="42" xfId="0" applyFont="1" applyFill="1" applyBorder="1"/>
    <xf numFmtId="169" fontId="19" fillId="0" borderId="57" xfId="0" applyNumberFormat="1" applyFont="1" applyBorder="1"/>
    <xf numFmtId="0" fontId="65" fillId="0" borderId="42" xfId="0" applyFont="1" applyFill="1" applyBorder="1" applyAlignment="1"/>
    <xf numFmtId="0" fontId="66" fillId="0" borderId="42" xfId="0" applyFont="1" applyFill="1" applyBorder="1" applyAlignment="1"/>
    <xf numFmtId="0" fontId="62" fillId="0" borderId="42" xfId="0" applyFont="1" applyFill="1" applyBorder="1" applyAlignment="1">
      <alignment vertical="center"/>
    </xf>
    <xf numFmtId="0" fontId="75" fillId="0" borderId="56" xfId="0" applyFont="1" applyBorder="1"/>
    <xf numFmtId="0" fontId="1" fillId="0" borderId="0" xfId="0" applyFont="1"/>
    <xf numFmtId="175" fontId="77" fillId="0" borderId="57" xfId="0" applyNumberFormat="1" applyFont="1" applyBorder="1"/>
    <xf numFmtId="0" fontId="74" fillId="0" borderId="58" xfId="0" applyFont="1" applyBorder="1"/>
    <xf numFmtId="0" fontId="0" fillId="0" borderId="0" xfId="0" applyAlignment="1"/>
    <xf numFmtId="0" fontId="14" fillId="0" borderId="0" xfId="0" applyFont="1" applyAlignment="1"/>
    <xf numFmtId="0" fontId="66" fillId="0" borderId="0" xfId="0" applyFont="1" applyAlignment="1">
      <alignment vertical="center"/>
    </xf>
    <xf numFmtId="0" fontId="72" fillId="0" borderId="0" xfId="0" applyFont="1" applyAlignment="1">
      <alignment vertical="center"/>
    </xf>
    <xf numFmtId="0" fontId="75" fillId="0" borderId="0" xfId="0" applyFont="1" applyAlignment="1">
      <alignment vertical="center"/>
    </xf>
    <xf numFmtId="2" fontId="5" fillId="0" borderId="56" xfId="0" applyNumberFormat="1" applyFont="1" applyBorder="1" applyAlignment="1">
      <alignment horizontal="center" vertical="center"/>
    </xf>
    <xf numFmtId="0" fontId="2" fillId="0" borderId="30" xfId="0" applyFont="1" applyBorder="1" applyAlignment="1">
      <alignment vertical="center"/>
    </xf>
    <xf numFmtId="0" fontId="7" fillId="0" borderId="30" xfId="0" applyFont="1" applyBorder="1"/>
    <xf numFmtId="0" fontId="74" fillId="0" borderId="0" xfId="0" applyFont="1" applyAlignment="1">
      <alignment vertical="center"/>
    </xf>
    <xf numFmtId="169" fontId="8" fillId="0" borderId="20" xfId="0" applyNumberFormat="1" applyFont="1" applyBorder="1" applyAlignment="1">
      <alignment horizontal="center"/>
    </xf>
    <xf numFmtId="10" fontId="62" fillId="0" borderId="0" xfId="0" applyNumberFormat="1" applyFont="1" applyAlignment="1">
      <alignment horizontal="center" vertical="center"/>
    </xf>
    <xf numFmtId="10" fontId="62" fillId="0" borderId="65" xfId="0" applyNumberFormat="1" applyFont="1" applyBorder="1" applyAlignment="1">
      <alignment horizontal="center" vertical="center"/>
    </xf>
    <xf numFmtId="182" fontId="8" fillId="0" borderId="65" xfId="0" applyNumberFormat="1" applyFont="1" applyBorder="1" applyAlignment="1">
      <alignment horizontal="center" vertical="center"/>
    </xf>
    <xf numFmtId="0" fontId="2" fillId="0" borderId="29" xfId="0" applyFont="1" applyBorder="1" applyAlignment="1">
      <alignment vertical="center"/>
    </xf>
    <xf numFmtId="10" fontId="74" fillId="0" borderId="0" xfId="2" applyNumberFormat="1" applyFont="1" applyAlignment="1">
      <alignment horizontal="center" vertical="center"/>
    </xf>
    <xf numFmtId="10" fontId="74" fillId="0" borderId="65" xfId="2" applyNumberFormat="1" applyFont="1" applyBorder="1" applyAlignment="1">
      <alignment horizontal="center" vertical="center"/>
    </xf>
    <xf numFmtId="182" fontId="8" fillId="0" borderId="56" xfId="0" applyNumberFormat="1" applyFont="1" applyBorder="1" applyAlignment="1">
      <alignment horizontal="center" vertical="center"/>
    </xf>
    <xf numFmtId="0" fontId="2" fillId="0" borderId="56" xfId="0" applyFont="1" applyBorder="1" applyAlignment="1">
      <alignment vertical="center"/>
    </xf>
    <xf numFmtId="170" fontId="5" fillId="0" borderId="56" xfId="0" applyNumberFormat="1" applyFont="1" applyBorder="1" applyAlignment="1">
      <alignment horizontal="center" vertical="center"/>
    </xf>
    <xf numFmtId="175" fontId="5" fillId="0" borderId="56" xfId="0" applyNumberFormat="1" applyFont="1" applyBorder="1" applyAlignment="1">
      <alignment horizontal="center" vertical="center"/>
    </xf>
    <xf numFmtId="170" fontId="8" fillId="0" borderId="56" xfId="0" applyNumberFormat="1" applyFont="1" applyBorder="1" applyAlignment="1">
      <alignment horizontal="center" vertical="center"/>
    </xf>
    <xf numFmtId="170" fontId="2" fillId="0" borderId="56" xfId="0" applyNumberFormat="1" applyFont="1" applyBorder="1" applyAlignment="1">
      <alignment vertical="center"/>
    </xf>
    <xf numFmtId="166" fontId="2" fillId="0" borderId="56" xfId="0" applyNumberFormat="1" applyFont="1" applyBorder="1" applyAlignment="1">
      <alignment vertical="center"/>
    </xf>
    <xf numFmtId="166" fontId="8" fillId="0" borderId="56" xfId="0" applyNumberFormat="1" applyFont="1" applyBorder="1" applyAlignment="1">
      <alignment horizontal="center" vertical="center"/>
    </xf>
    <xf numFmtId="166" fontId="5" fillId="0" borderId="56" xfId="0" applyNumberFormat="1" applyFont="1" applyBorder="1" applyAlignment="1">
      <alignment horizontal="center" vertical="center"/>
    </xf>
    <xf numFmtId="168" fontId="27" fillId="0" borderId="61" xfId="0" applyNumberFormat="1" applyFont="1" applyBorder="1" applyAlignment="1">
      <alignment horizontal="center" vertical="center"/>
    </xf>
    <xf numFmtId="0" fontId="75" fillId="0" borderId="0" xfId="0" applyFont="1"/>
    <xf numFmtId="0" fontId="12" fillId="2" borderId="42" xfId="0" applyFont="1" applyFill="1" applyBorder="1" applyAlignment="1">
      <alignment horizontal="center" vertical="center"/>
    </xf>
    <xf numFmtId="0" fontId="5" fillId="0" borderId="42" xfId="0" applyFont="1" applyBorder="1" applyAlignment="1">
      <alignment horizontal="center"/>
    </xf>
    <xf numFmtId="165" fontId="8" fillId="0" borderId="42" xfId="0" applyNumberFormat="1" applyFont="1" applyBorder="1" applyAlignment="1">
      <alignment horizontal="center"/>
    </xf>
    <xf numFmtId="168" fontId="8" fillId="0" borderId="42" xfId="0" applyNumberFormat="1" applyFont="1" applyBorder="1" applyAlignment="1">
      <alignment horizontal="center"/>
    </xf>
    <xf numFmtId="3" fontId="8" fillId="0" borderId="42" xfId="0" applyNumberFormat="1" applyFont="1" applyBorder="1" applyAlignment="1">
      <alignment horizontal="center"/>
    </xf>
    <xf numFmtId="3" fontId="5" fillId="0" borderId="42" xfId="0" applyNumberFormat="1" applyFont="1" applyBorder="1" applyAlignment="1">
      <alignment horizontal="center"/>
    </xf>
    <xf numFmtId="165" fontId="5" fillId="0" borderId="42" xfId="0" applyNumberFormat="1" applyFont="1" applyBorder="1" applyAlignment="1">
      <alignment horizontal="center"/>
    </xf>
    <xf numFmtId="0" fontId="4" fillId="10" borderId="62" xfId="0" applyFont="1" applyFill="1" applyBorder="1" applyAlignment="1">
      <alignment vertical="center"/>
    </xf>
    <xf numFmtId="0" fontId="7" fillId="0" borderId="63" xfId="0" applyFont="1" applyBorder="1"/>
    <xf numFmtId="0" fontId="7" fillId="0" borderId="64" xfId="0" applyFont="1" applyBorder="1"/>
    <xf numFmtId="0" fontId="8" fillId="0" borderId="38" xfId="0" applyFont="1" applyFill="1" applyBorder="1"/>
    <xf numFmtId="10" fontId="14" fillId="0" borderId="52" xfId="0" applyNumberFormat="1" applyFont="1" applyFill="1" applyBorder="1" applyAlignment="1">
      <alignment horizontal="center"/>
    </xf>
    <xf numFmtId="0" fontId="72" fillId="0" borderId="56" xfId="0" applyFont="1" applyBorder="1" applyAlignment="1">
      <alignment horizontal="center"/>
    </xf>
    <xf numFmtId="0" fontId="74" fillId="0" borderId="9" xfId="0" applyFont="1" applyBorder="1"/>
    <xf numFmtId="0" fontId="78" fillId="0" borderId="0" xfId="0" applyFont="1" applyAlignment="1">
      <alignment horizontal="left"/>
    </xf>
    <xf numFmtId="165" fontId="79" fillId="2" borderId="42" xfId="0" applyNumberFormat="1" applyFont="1" applyFill="1" applyBorder="1" applyAlignment="1">
      <alignment horizontal="center" vertical="center"/>
    </xf>
    <xf numFmtId="10" fontId="4" fillId="2" borderId="1" xfId="0" applyNumberFormat="1" applyFont="1" applyFill="1" applyBorder="1" applyAlignment="1">
      <alignment horizontal="center"/>
    </xf>
  </cellXfs>
  <cellStyles count="3">
    <cellStyle name="Currency" xfId="1" builtinId="4"/>
    <cellStyle name="Normal" xfId="0" builtinId="0"/>
    <cellStyle name="Percent" xfId="2" builtinId="5"/>
  </cellStyles>
  <dxfs count="12">
    <dxf>
      <font>
        <color rgb="FF006100"/>
      </font>
      <fill>
        <patternFill>
          <bgColor rgb="FFC6EFCE"/>
        </patternFill>
      </fill>
    </dxf>
    <dxf>
      <font>
        <color rgb="FF9C0006"/>
      </font>
      <fill>
        <patternFill>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ill>
        <patternFill patternType="solid">
          <fgColor theme="0"/>
          <bgColor theme="0"/>
        </patternFill>
      </fill>
    </dxf>
    <dxf>
      <fill>
        <patternFill patternType="solid">
          <fgColor rgb="FFD8D8D8"/>
          <bgColor rgb="FFD8D8D8"/>
        </patternFill>
      </fill>
    </dxf>
    <dxf>
      <fill>
        <patternFill patternType="solid">
          <fgColor theme="0"/>
          <bgColor theme="0"/>
        </patternFill>
      </fill>
    </dxf>
    <dxf>
      <border>
        <left style="thin">
          <color theme="0"/>
        </left>
        <right style="thin">
          <color theme="0"/>
        </right>
        <top style="thin">
          <color theme="0"/>
        </top>
        <bottom style="thin">
          <color theme="0"/>
        </bottom>
      </border>
    </dxf>
  </dxfs>
  <tableStyles count="1">
    <tableStyle name="ERPs by Country-style" pivot="0" count="4" xr9:uid="{00000000-0011-0000-FFFF-FFFF00000000}">
      <tableStyleElement type="wholeTable" size="0" dxfId="11"/>
      <tableStyleElement type="headerRow" dxfId="10"/>
      <tableStyleElement type="firstRowStripe" dxfId="9"/>
      <tableStyleElement type="secondRowStripe" dxfId="8"/>
    </tableStyle>
  </tableStyles>
  <colors>
    <mruColors>
      <color rgb="FF000E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ichStyles" Target="richData/richStyles.xml"/><Relationship Id="rId7" Type="http://schemas.openxmlformats.org/officeDocument/2006/relationships/worksheet" Target="worksheets/sheet7.xml"/><Relationship Id="rId17" Type="http://schemas.openxmlformats.org/officeDocument/2006/relationships/sharedStrings" Target="sharedStrings.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theme" Target="theme/theme1.xml"/><Relationship Id="rId23" Type="http://schemas.microsoft.com/office/2017/06/relationships/rdSupportingPropertyBag" Target="richData/rdsupportingpropertybag.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 Id="rId22" Type="http://schemas.microsoft.com/office/2017/06/relationships/rdSupportingPropertyBagStructure" Target="richData/rdsupportingpropertybagstructure.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3">
  <rv s="0">
    <v>https://www.bing.com/financeapi/forcetrigger?t=r6dwra&amp;q=US10Y&amp;form=skydnc</v>
    <v>Learn more on Bing</v>
  </rv>
  <rv s="1">
    <v>en-US</v>
    <v>r6dwra</v>
    <v>268435456</v>
    <v>1</v>
    <v>Powered by Refinitiv</v>
    <v>0</v>
    <v>US Treasury 10Y</v>
    <v>2</v>
    <v>3</v>
    <v>Finance</v>
    <v>4</v>
    <v>3.4299999999999997E-2</v>
    <v>7.3640000000000008E-3</v>
    <v>US</v>
    <v>USD</v>
    <v>Bond</v>
    <v>46244.645740740743</v>
    <v>0</v>
    <v>49810</v>
    <v>US Treasury 10Y</v>
    <v>4.6580000000000004</v>
    <v>4.6923000000000004</v>
    <v>US10Y</v>
    <v>US Treasury 10Y</v>
    <v>4.5612000000000007E-2</v>
    <v>4.684E-2</v>
    <v>4.2849000000000005E-2</v>
    <v>4.6580000000000003E-2</v>
  </rv>
  <rv s="2">
    <v>1</v>
  </rv>
</rvData>
</file>

<file path=xl/richData/rdrichvaluestructure.xml><?xml version="1.0" encoding="utf-8"?>
<rvStructures xmlns="http://schemas.microsoft.com/office/spreadsheetml/2017/richdata" count="3">
  <s t="_hyperlink">
    <k n="Address" t="s"/>
    <k n="Text" t="s"/>
  </s>
  <s t="_linkedentitycore">
    <k n="%EntityCulture" t="s"/>
    <k n="%EntityId" t="s"/>
    <k n="%EntityServiceId"/>
    <k n="%IsRefreshable" t="b"/>
    <k n="%ProviderInfo" t="s"/>
    <k n="_Display" t="spb"/>
    <k n="_DisplayString" t="s"/>
    <k n="_Flags" t="spb"/>
    <k n="_Format" t="spb"/>
    <k n="_Icon" t="s"/>
    <k n="_SubLabel" t="spb"/>
    <k n="Change"/>
    <k n="Change (%)"/>
    <k n="Country/region" t="s"/>
    <k n="Currency" t="s"/>
    <k n="Instrument type" t="s"/>
    <k n="Last trade time"/>
    <k n="LearnMoreOnLink" t="r"/>
    <k n="Maturity"/>
    <k n="Name" t="s"/>
    <k n="Previous close"/>
    <k n="Price"/>
    <k n="Ticker symbol" t="s"/>
    <k n="UniqueName" t="s"/>
    <k n="Yield last month"/>
    <k n="Yield last week"/>
    <k n="Yield last year"/>
    <k n="Yield yesterday"/>
  </s>
  <s t="_linkedentity">
    <k n="%cvi" t="r"/>
  </s>
</rvStructures>
</file>

<file path=xl/richData/rdsupportingpropertybag.xml><?xml version="1.0" encoding="utf-8"?>
<supportingPropertyBags xmlns="http://schemas.microsoft.com/office/spreadsheetml/2017/richdata2">
  <spbArrays count="1">
    <a count="28">
      <v t="s">%EntityServiceId</v>
      <v t="s">_Format</v>
      <v t="s">%IsRefreshable</v>
      <v t="s">%EntityCulture</v>
      <v t="s">%EntityId</v>
      <v t="s">_Icon</v>
      <v t="s">_Display</v>
      <v t="s">Name</v>
      <v t="s">Price</v>
      <v t="s">_SubLabel</v>
      <v t="s">Last trade time</v>
      <v t="s">Ticker symbol</v>
      <v t="s">Change</v>
      <v t="s">Change (%)</v>
      <v t="s">Currency</v>
      <v t="s">Previous close</v>
      <v t="s">Yield yesterday</v>
      <v t="s">Yield last week</v>
      <v t="s">Yield last month</v>
      <v t="s">Yield last year</v>
      <v t="s">Maturity</v>
      <v t="s">Country/region</v>
      <v t="s">Instrument type</v>
      <v t="s">_Flags</v>
      <v t="s">UniqueName</v>
      <v t="s">_DisplayString</v>
      <v t="s">LearnMoreOnLink</v>
      <v t="s">%ProviderInfo</v>
    </a>
  </spbArrays>
  <spbData count="5">
    <spb s="0">
      <v>0</v>
      <v>Name</v>
      <v>LearnMoreOnLink</v>
    </spb>
    <spb s="1">
      <v>0</v>
      <v>0</v>
      <v>0</v>
    </spb>
    <spb s="2">
      <v>1</v>
      <v>1</v>
      <v>1</v>
    </spb>
    <spb s="3">
      <v>1</v>
      <v>2</v>
      <v>2</v>
      <v>3</v>
      <v>4</v>
      <v>2</v>
      <v>5</v>
      <v>4</v>
      <v>4</v>
      <v>4</v>
      <v>4</v>
      <v>6</v>
    </spb>
    <spb s="4">
      <v>GMT</v>
    </spb>
  </spbData>
</supportingPropertyBags>
</file>

<file path=xl/richData/rdsupportingpropertybagstructure.xml><?xml version="1.0" encoding="utf-8"?>
<spbStructures xmlns="http://schemas.microsoft.com/office/spreadsheetml/2017/richdata2" count="5">
  <s>
    <k n="^Order" t="spba"/>
    <k n="TitleProperty" t="s"/>
    <k n="SubTitleProperty" t="s"/>
  </s>
  <s>
    <k n="ShowInCardView" t="b"/>
    <k n="ShowInDotNotation" t="b"/>
    <k n="ShowInAutoComplete" t="b"/>
  </s>
  <s>
    <k n="UniqueName" t="spb"/>
    <k n="`%ProviderInfo" t="spb"/>
    <k n="LearnMoreOnLink" t="spb"/>
  </s>
  <s>
    <k n="Name" t="i"/>
    <k n="Price" t="i"/>
    <k n="Change" t="i"/>
    <k n="Maturity" t="i"/>
    <k n="Change (%)" t="i"/>
    <k n="Previous close" t="i"/>
    <k n="Last trade time" t="i"/>
    <k n="Yield last week" t="i"/>
    <k n="Yield last year" t="i"/>
    <k n="Yield yesterday" t="i"/>
    <k n="Yield last month" t="i"/>
    <k n="`%EntityServiceId" t="i"/>
  </s>
  <s>
    <k n="Last trade ti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5">
    <x:dxf>
      <x:numFmt numFmtId="2" formatCode="0.00"/>
    </x:dxf>
    <x:dxf>
      <x:numFmt numFmtId="0" formatCode="General"/>
    </x:dxf>
    <x:dxf>
      <x:numFmt numFmtId="27" formatCode="m/d/yyyy\ h:mm"/>
    </x:dxf>
    <x:dxf>
      <x:numFmt numFmtId="14" formatCode="0.00%"/>
    </x:dxf>
    <x:dxf>
      <x:numFmt numFmtId="19" formatCode="m/d/yyyy"/>
    </x:dxf>
  </dxfs>
  <richProperties>
    <rPr n="IsTitleField" t="b"/>
    <rPr n="NumberFormat" t="s"/>
  </richProperties>
  <richStyles>
    <rSty>
      <rpv i="0">1</rpv>
    </rSty>
    <rSty dxfid="1">
      <rpv i="1">_([$$-en-US]* #,##0.00_);_([$$-en-US]* (#,##0.00);_([$$-en-US]* "-"??_);_(@_)</rpv>
    </rSty>
    <rSty dxfid="4"/>
    <rSty dxfid="3"/>
    <rSty dxfid="2"/>
    <rSty dxfid="0">
      <rpv i="1">0.00</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I163">
  <tableColumns count="9">
    <tableColumn id="1" xr3:uid="{00000000-0010-0000-0000-000001000000}" name="Country"/>
    <tableColumn id="2" xr3:uid="{00000000-0010-0000-0000-000002000000}" name="Africa"/>
    <tableColumn id="3" xr3:uid="{00000000-0010-0000-0000-000003000000}" name="Moody's rating"/>
    <tableColumn id="4" xr3:uid="{00000000-0010-0000-0000-000004000000}" name="Rating-based Default Spread"/>
    <tableColumn id="5" xr3:uid="{00000000-0010-0000-0000-000005000000}" name="Total Equity Risk Premium"/>
    <tableColumn id="6" xr3:uid="{00000000-0010-0000-0000-000006000000}" name="Country Risk Premium"/>
    <tableColumn id="7" xr3:uid="{00000000-0010-0000-0000-000007000000}" name="Sovereign CDS, net of Swiss CDS"/>
    <tableColumn id="8" xr3:uid="{00000000-0010-0000-0000-000008000000}" name="Total Equity Risk Premium2"/>
    <tableColumn id="9" xr3:uid="{00000000-0010-0000-0000-000009000000}" name="Country Risk Premium3"/>
  </tableColumns>
  <tableStyleInfo name="ERPs by Country-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theglobaleconomy.com/Bahamas/inflation_outlook_imf/" TargetMode="External"/><Relationship Id="rId2" Type="http://schemas.openxmlformats.org/officeDocument/2006/relationships/hyperlink" Target="https://www.imf.org/en/news/articles/2025/12/12/cs-the-bahamas-staff-concluding-statement-of-the-2025-article-iv-mission" TargetMode="External"/><Relationship Id="rId1" Type="http://schemas.openxmlformats.org/officeDocument/2006/relationships/hyperlink" Target="https://pages.stern.nyu.edu/~adamodar/" TargetMode="External"/><Relationship Id="rId5" Type="http://schemas.openxmlformats.org/officeDocument/2006/relationships/hyperlink" Target="https://pages.stern.nyu.edu/~adamodar/New_Home_Page/datafile/ratings.html" TargetMode="External"/><Relationship Id="rId4" Type="http://schemas.openxmlformats.org/officeDocument/2006/relationships/hyperlink" Target="https://www.centralbankbahamas.com/news/bahamas-registered-stock-ipo-s/bahamas-registered-stock-results-14-july-2026?N=N"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pages.stern.nyu.edu/~adamodar/pc/datasets/ctrypremJuly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showGridLines="0" workbookViewId="0">
      <selection activeCell="B43" sqref="B43:L49"/>
    </sheetView>
  </sheetViews>
  <sheetFormatPr defaultColWidth="10.1796875" defaultRowHeight="15" customHeight="1"/>
  <cols>
    <col min="1" max="1" width="2" customWidth="1"/>
    <col min="2" max="2" width="31.453125" customWidth="1"/>
    <col min="3" max="12" width="13" customWidth="1"/>
  </cols>
  <sheetData>
    <row r="1" spans="1:26" ht="15" customHeight="1">
      <c r="A1" s="1"/>
      <c r="B1" s="3" t="s">
        <v>1</v>
      </c>
      <c r="C1" s="5"/>
      <c r="D1" s="5"/>
      <c r="E1" s="5"/>
      <c r="F1" s="5"/>
      <c r="G1" s="5"/>
      <c r="H1" s="5"/>
      <c r="I1" s="5"/>
      <c r="J1" s="5"/>
      <c r="K1" s="5"/>
      <c r="L1" s="5"/>
      <c r="M1" s="8"/>
      <c r="N1" s="8"/>
      <c r="O1" s="8"/>
      <c r="P1" s="8"/>
      <c r="Q1" s="8"/>
      <c r="R1" s="8"/>
      <c r="S1" s="8"/>
      <c r="T1" s="8"/>
      <c r="U1" s="8"/>
      <c r="V1" s="8"/>
      <c r="W1" s="8"/>
      <c r="X1" s="8"/>
      <c r="Y1" s="8"/>
      <c r="Z1" s="8"/>
    </row>
    <row r="2" spans="1:26" ht="15.6">
      <c r="A2" s="8"/>
      <c r="B2" s="2" t="s">
        <v>4</v>
      </c>
      <c r="C2" s="8"/>
      <c r="D2" s="8"/>
      <c r="E2" s="8"/>
      <c r="F2" s="8"/>
      <c r="G2" s="8"/>
      <c r="H2" s="8"/>
      <c r="I2" s="8"/>
      <c r="J2" s="8"/>
      <c r="K2" s="8"/>
      <c r="L2" s="8"/>
      <c r="M2" s="8"/>
      <c r="N2" s="8"/>
      <c r="O2" s="8"/>
      <c r="P2" s="8"/>
      <c r="Q2" s="8"/>
      <c r="R2" s="8"/>
      <c r="S2" s="8"/>
      <c r="T2" s="8"/>
      <c r="U2" s="8"/>
      <c r="V2" s="8"/>
      <c r="W2" s="8"/>
      <c r="X2" s="8"/>
      <c r="Y2" s="8"/>
      <c r="Z2" s="8"/>
    </row>
    <row r="3" spans="1:26">
      <c r="A3" s="8"/>
      <c r="B3" s="8"/>
      <c r="C3" s="8"/>
      <c r="D3" s="8"/>
      <c r="E3" s="8"/>
      <c r="F3" s="8"/>
      <c r="G3" s="8"/>
      <c r="H3" s="8"/>
      <c r="I3" s="8"/>
      <c r="J3" s="8"/>
      <c r="K3" s="8"/>
      <c r="L3" s="8"/>
      <c r="M3" s="8"/>
      <c r="N3" s="8"/>
      <c r="O3" s="8"/>
      <c r="P3" s="8"/>
      <c r="Q3" s="8"/>
      <c r="R3" s="8"/>
      <c r="S3" s="8"/>
      <c r="T3" s="8"/>
      <c r="U3" s="8"/>
      <c r="V3" s="8"/>
      <c r="W3" s="8"/>
      <c r="X3" s="8"/>
      <c r="Y3" s="8"/>
      <c r="Z3" s="8"/>
    </row>
    <row r="4" spans="1:26" ht="15" customHeight="1">
      <c r="A4" s="1"/>
      <c r="B4" s="3" t="s">
        <v>6</v>
      </c>
      <c r="C4" s="5"/>
      <c r="D4" s="5"/>
      <c r="E4" s="5"/>
      <c r="F4" s="5"/>
      <c r="G4" s="5"/>
      <c r="H4" s="5"/>
      <c r="I4" s="5"/>
      <c r="J4" s="5"/>
      <c r="K4" s="5"/>
      <c r="L4" s="5"/>
      <c r="M4" s="8"/>
      <c r="N4" s="8"/>
      <c r="O4" s="8"/>
      <c r="P4" s="8"/>
      <c r="Q4" s="8"/>
      <c r="R4" s="8"/>
      <c r="S4" s="8"/>
      <c r="T4" s="8"/>
      <c r="U4" s="8"/>
      <c r="V4" s="8"/>
      <c r="W4" s="8"/>
      <c r="X4" s="8"/>
      <c r="Y4" s="8"/>
      <c r="Z4" s="8"/>
    </row>
    <row r="5" spans="1:26">
      <c r="A5" s="8"/>
      <c r="B5" s="8"/>
      <c r="C5" s="8"/>
      <c r="D5" s="13"/>
      <c r="E5" s="13"/>
      <c r="F5" s="8"/>
      <c r="G5" s="8"/>
      <c r="H5" s="8"/>
      <c r="I5" s="8"/>
      <c r="J5" s="8"/>
      <c r="K5" s="8"/>
      <c r="L5" s="8"/>
      <c r="M5" s="8"/>
      <c r="N5" s="8"/>
      <c r="O5" s="8"/>
      <c r="P5" s="8"/>
      <c r="Q5" s="8"/>
      <c r="R5" s="8"/>
      <c r="S5" s="8"/>
      <c r="T5" s="8"/>
      <c r="U5" s="8"/>
      <c r="V5" s="8"/>
      <c r="W5" s="8"/>
      <c r="X5" s="8"/>
      <c r="Y5" s="8"/>
      <c r="Z5" s="8"/>
    </row>
    <row r="6" spans="1:26" ht="15" customHeight="1">
      <c r="A6" s="8"/>
      <c r="B6" s="8"/>
      <c r="C6" s="17" t="s">
        <v>12</v>
      </c>
      <c r="D6" s="17" t="s">
        <v>14</v>
      </c>
      <c r="E6" s="8"/>
      <c r="F6" s="8"/>
      <c r="G6" s="8"/>
      <c r="H6" s="8"/>
      <c r="I6" s="8"/>
      <c r="J6" s="8"/>
      <c r="K6" s="8"/>
      <c r="L6" s="8"/>
      <c r="M6" s="8"/>
      <c r="N6" s="8"/>
      <c r="O6" s="8"/>
      <c r="P6" s="8"/>
      <c r="Q6" s="8"/>
      <c r="R6" s="8"/>
      <c r="S6" s="8"/>
      <c r="T6" s="8"/>
      <c r="U6" s="8"/>
      <c r="V6" s="8"/>
      <c r="W6" s="8"/>
      <c r="X6" s="8"/>
      <c r="Y6" s="8"/>
      <c r="Z6" s="8"/>
    </row>
    <row r="7" spans="1:26">
      <c r="A7" s="8"/>
      <c r="B7" s="4" t="s">
        <v>20</v>
      </c>
      <c r="C7" s="23">
        <f ca="1">DCF!D115</f>
        <v>0.11031729299932443</v>
      </c>
      <c r="D7" s="23">
        <f>DCF!E115</f>
        <v>7.3210502448505327E-2</v>
      </c>
      <c r="E7" s="8"/>
      <c r="F7" s="8"/>
      <c r="G7" s="8"/>
      <c r="H7" s="8"/>
      <c r="I7" s="8"/>
      <c r="J7" s="8"/>
      <c r="K7" s="8"/>
      <c r="L7" s="8"/>
      <c r="M7" s="8"/>
      <c r="N7" s="8"/>
      <c r="O7" s="8"/>
      <c r="P7" s="8"/>
      <c r="Q7" s="8"/>
      <c r="R7" s="8"/>
      <c r="S7" s="8"/>
      <c r="T7" s="8"/>
      <c r="U7" s="8"/>
      <c r="V7" s="8"/>
      <c r="W7" s="8"/>
      <c r="X7" s="8"/>
      <c r="Y7" s="8"/>
      <c r="Z7" s="8"/>
    </row>
    <row r="8" spans="1:26" ht="15" customHeight="1">
      <c r="A8" s="8"/>
      <c r="B8" s="27" t="s">
        <v>27</v>
      </c>
      <c r="C8" s="29">
        <f ca="1">DCF!D129</f>
        <v>10.709338226416087</v>
      </c>
      <c r="D8" s="29">
        <f>DCF!E129</f>
        <v>21.432718137893168</v>
      </c>
      <c r="E8" s="8"/>
      <c r="F8" s="8"/>
      <c r="G8" s="8"/>
      <c r="H8" s="8"/>
      <c r="I8" s="8"/>
      <c r="J8" s="8"/>
      <c r="K8" s="8"/>
      <c r="L8" s="8"/>
      <c r="M8" s="8"/>
      <c r="N8" s="8"/>
      <c r="O8" s="8"/>
      <c r="P8" s="8"/>
      <c r="Q8" s="8"/>
      <c r="R8" s="8"/>
      <c r="S8" s="8"/>
      <c r="T8" s="8"/>
      <c r="U8" s="8"/>
      <c r="V8" s="8"/>
      <c r="W8" s="8"/>
      <c r="X8" s="8"/>
      <c r="Y8" s="8"/>
      <c r="Z8" s="8"/>
    </row>
    <row r="9" spans="1:26">
      <c r="A9" s="8"/>
      <c r="B9" s="4" t="s">
        <v>30</v>
      </c>
      <c r="C9" s="31">
        <f>DCF!D130</f>
        <v>9</v>
      </c>
      <c r="D9" s="31">
        <f>DCF!E130</f>
        <v>9</v>
      </c>
      <c r="E9" s="8"/>
      <c r="F9" s="8"/>
      <c r="G9" s="8"/>
      <c r="H9" s="8"/>
      <c r="I9" s="8"/>
      <c r="J9" s="8"/>
      <c r="K9" s="8"/>
      <c r="L9" s="8"/>
      <c r="M9" s="8"/>
      <c r="N9" s="8"/>
      <c r="O9" s="8"/>
      <c r="P9" s="8"/>
      <c r="Q9" s="8"/>
      <c r="R9" s="8"/>
      <c r="S9" s="8"/>
      <c r="T9" s="8"/>
      <c r="U9" s="8"/>
      <c r="V9" s="8"/>
      <c r="W9" s="8"/>
      <c r="X9" s="8"/>
      <c r="Y9" s="8"/>
      <c r="Z9" s="8"/>
    </row>
    <row r="10" spans="1:26" ht="15" customHeight="1">
      <c r="A10" s="8"/>
      <c r="B10" s="27" t="s">
        <v>33</v>
      </c>
      <c r="C10" s="37">
        <f ca="1">DCF!D131</f>
        <v>0.1899264696017875</v>
      </c>
      <c r="D10" s="37">
        <f>DCF!E131</f>
        <v>1.3814131264325744</v>
      </c>
      <c r="E10" s="8"/>
      <c r="F10" s="8"/>
      <c r="G10" s="8"/>
      <c r="H10" s="8"/>
      <c r="I10" s="8"/>
      <c r="J10" s="8"/>
      <c r="K10" s="8"/>
      <c r="L10" s="8"/>
      <c r="M10" s="8"/>
      <c r="N10" s="8"/>
      <c r="O10" s="8"/>
      <c r="P10" s="8"/>
      <c r="Q10" s="8"/>
      <c r="R10" s="8"/>
      <c r="S10" s="8"/>
      <c r="T10" s="8"/>
      <c r="U10" s="8"/>
      <c r="V10" s="8"/>
      <c r="W10" s="8"/>
      <c r="X10" s="8"/>
      <c r="Y10" s="8"/>
      <c r="Z10" s="8"/>
    </row>
    <row r="11" spans="1:26">
      <c r="A11" s="8"/>
      <c r="B11" s="8"/>
      <c r="C11" s="8"/>
      <c r="D11" s="8"/>
      <c r="E11" s="8"/>
      <c r="F11" s="8"/>
      <c r="G11" s="8"/>
      <c r="H11" s="8"/>
      <c r="I11" s="8"/>
      <c r="J11" s="8"/>
      <c r="K11" s="8"/>
      <c r="L11" s="8"/>
      <c r="M11" s="8"/>
      <c r="N11" s="8"/>
      <c r="O11" s="8"/>
      <c r="P11" s="8"/>
      <c r="Q11" s="8"/>
      <c r="R11" s="8"/>
      <c r="S11" s="8"/>
      <c r="T11" s="8"/>
      <c r="U11" s="8"/>
      <c r="V11" s="8"/>
      <c r="W11" s="8"/>
      <c r="X11" s="8"/>
      <c r="Y11" s="8"/>
      <c r="Z11" s="8"/>
    </row>
    <row r="12" spans="1:26" ht="15" customHeight="1">
      <c r="A12" s="1"/>
      <c r="B12" s="3" t="s">
        <v>38</v>
      </c>
      <c r="C12" s="5"/>
      <c r="D12" s="5"/>
      <c r="E12" s="5"/>
      <c r="F12" s="5"/>
      <c r="G12" s="5"/>
      <c r="H12" s="5"/>
      <c r="I12" s="5"/>
      <c r="J12" s="5"/>
      <c r="K12" s="5"/>
      <c r="L12" s="5"/>
      <c r="M12" s="8"/>
      <c r="N12" s="8"/>
      <c r="O12" s="8"/>
      <c r="P12" s="8"/>
      <c r="Q12" s="8"/>
      <c r="R12" s="8"/>
      <c r="S12" s="8"/>
      <c r="T12" s="8"/>
      <c r="U12" s="8"/>
      <c r="V12" s="8"/>
      <c r="W12" s="8"/>
      <c r="X12" s="8"/>
      <c r="Y12" s="8"/>
      <c r="Z12" s="8"/>
    </row>
    <row r="13" spans="1:26">
      <c r="A13" s="8"/>
      <c r="B13" s="8"/>
      <c r="C13" s="8"/>
      <c r="D13" s="43"/>
      <c r="E13" s="8"/>
      <c r="F13" s="8"/>
      <c r="G13" s="8"/>
      <c r="H13" s="8"/>
      <c r="I13" s="8"/>
      <c r="J13" s="8"/>
      <c r="K13" s="8"/>
      <c r="L13" s="8"/>
      <c r="M13" s="8"/>
      <c r="N13" s="8"/>
      <c r="O13" s="8"/>
      <c r="P13" s="8"/>
      <c r="Q13" s="8"/>
      <c r="R13" s="8"/>
      <c r="S13" s="8"/>
      <c r="T13" s="8"/>
      <c r="U13" s="8"/>
      <c r="V13" s="8"/>
      <c r="W13" s="8"/>
      <c r="X13" s="8"/>
      <c r="Y13" s="8"/>
      <c r="Z13" s="8"/>
    </row>
    <row r="14" spans="1:26">
      <c r="A14" s="8"/>
      <c r="B14" s="4" t="s">
        <v>41</v>
      </c>
      <c r="C14" s="31">
        <f>DCF!C55</f>
        <v>9</v>
      </c>
      <c r="D14" s="8"/>
      <c r="E14" s="8"/>
      <c r="F14" s="8"/>
      <c r="G14" s="8"/>
      <c r="H14" s="8"/>
      <c r="I14" s="8"/>
      <c r="J14" s="8"/>
      <c r="K14" s="8"/>
      <c r="L14" s="8"/>
      <c r="M14" s="8"/>
      <c r="N14" s="8"/>
      <c r="O14" s="8"/>
      <c r="P14" s="8"/>
      <c r="Q14" s="8"/>
      <c r="R14" s="8"/>
      <c r="S14" s="8"/>
      <c r="T14" s="8"/>
      <c r="U14" s="8"/>
      <c r="V14" s="8"/>
      <c r="W14" s="8"/>
      <c r="X14" s="8"/>
      <c r="Y14" s="8"/>
      <c r="Z14" s="8"/>
    </row>
    <row r="15" spans="1:26">
      <c r="A15" s="8"/>
      <c r="B15" s="4" t="s">
        <v>44</v>
      </c>
      <c r="C15" s="49">
        <f>DCF!D95</f>
        <v>15008.084000000001</v>
      </c>
      <c r="D15" s="8"/>
      <c r="E15" s="8"/>
      <c r="F15" s="8"/>
      <c r="G15" s="8"/>
      <c r="H15" s="8"/>
      <c r="I15" s="8"/>
      <c r="J15" s="8"/>
      <c r="K15" s="8"/>
      <c r="L15" s="8"/>
      <c r="M15" s="8"/>
      <c r="N15" s="8"/>
      <c r="O15" s="8"/>
      <c r="P15" s="8"/>
      <c r="Q15" s="8"/>
      <c r="R15" s="8"/>
      <c r="S15" s="8"/>
      <c r="T15" s="8"/>
      <c r="U15" s="8"/>
      <c r="V15" s="8"/>
      <c r="W15" s="8"/>
      <c r="X15" s="8"/>
      <c r="Y15" s="8"/>
      <c r="Z15" s="8"/>
    </row>
    <row r="16" spans="1:26" ht="15" customHeight="1">
      <c r="A16" s="8"/>
      <c r="B16" s="53" t="s">
        <v>45</v>
      </c>
      <c r="C16" s="56">
        <f>C14*C15</f>
        <v>135072.75599999999</v>
      </c>
      <c r="D16" s="8"/>
      <c r="E16" s="8"/>
      <c r="F16" s="8"/>
      <c r="G16" s="8"/>
      <c r="H16" s="8"/>
      <c r="I16" s="8"/>
      <c r="J16" s="8"/>
      <c r="K16" s="8"/>
      <c r="L16" s="8"/>
      <c r="M16" s="8"/>
      <c r="N16" s="8"/>
      <c r="O16" s="8"/>
      <c r="P16" s="8"/>
      <c r="Q16" s="8"/>
      <c r="R16" s="8"/>
      <c r="S16" s="8"/>
      <c r="T16" s="8"/>
      <c r="U16" s="8"/>
      <c r="V16" s="8"/>
      <c r="W16" s="8"/>
      <c r="X16" s="8"/>
      <c r="Y16" s="8"/>
      <c r="Z16" s="8"/>
    </row>
    <row r="17" spans="1:26">
      <c r="A17" s="8"/>
      <c r="B17" s="57" t="s">
        <v>49</v>
      </c>
      <c r="C17" s="49">
        <f>-DCF!D85</f>
        <v>60993</v>
      </c>
      <c r="D17" s="8"/>
      <c r="E17" s="8"/>
      <c r="F17" s="8"/>
      <c r="G17" s="8"/>
      <c r="H17" s="8"/>
      <c r="I17" s="8"/>
      <c r="J17" s="8"/>
      <c r="K17" s="8"/>
      <c r="L17" s="8"/>
      <c r="M17" s="8"/>
      <c r="N17" s="8"/>
      <c r="O17" s="8"/>
      <c r="P17" s="8"/>
      <c r="Q17" s="8"/>
      <c r="R17" s="8"/>
      <c r="S17" s="8"/>
      <c r="T17" s="8"/>
      <c r="U17" s="8"/>
      <c r="V17" s="8"/>
      <c r="W17" s="8"/>
      <c r="X17" s="8"/>
      <c r="Y17" s="8"/>
      <c r="Z17" s="8"/>
    </row>
    <row r="18" spans="1:26">
      <c r="A18" s="8"/>
      <c r="B18" s="57" t="s">
        <v>50</v>
      </c>
      <c r="C18" s="49">
        <f>DCF!D90</f>
        <v>17870</v>
      </c>
      <c r="D18" s="8"/>
      <c r="E18" s="8"/>
      <c r="F18" s="8"/>
      <c r="G18" s="8"/>
      <c r="H18" s="8"/>
      <c r="I18" s="8"/>
      <c r="J18" s="8"/>
      <c r="K18" s="8"/>
      <c r="L18" s="8"/>
      <c r="M18" s="8"/>
      <c r="N18" s="8"/>
      <c r="O18" s="8"/>
      <c r="P18" s="8"/>
      <c r="Q18" s="8"/>
      <c r="R18" s="8"/>
      <c r="S18" s="8"/>
      <c r="T18" s="8"/>
      <c r="U18" s="8"/>
      <c r="V18" s="8"/>
      <c r="W18" s="8"/>
      <c r="X18" s="8"/>
      <c r="Y18" s="8"/>
      <c r="Z18" s="8"/>
    </row>
    <row r="19" spans="1:26" ht="15" customHeight="1">
      <c r="A19" s="8"/>
      <c r="B19" s="27" t="s">
        <v>52</v>
      </c>
      <c r="C19" s="65">
        <f>C16+C17-C18</f>
        <v>178195.75599999999</v>
      </c>
      <c r="D19" s="8"/>
      <c r="E19" s="8"/>
      <c r="F19" s="8"/>
      <c r="G19" s="8"/>
      <c r="H19" s="8"/>
      <c r="I19" s="8"/>
      <c r="J19" s="8"/>
      <c r="K19" s="8"/>
      <c r="L19" s="8"/>
      <c r="M19" s="8"/>
      <c r="N19" s="8"/>
      <c r="O19" s="8"/>
      <c r="P19" s="8"/>
      <c r="Q19" s="8"/>
      <c r="R19" s="8"/>
      <c r="S19" s="8"/>
      <c r="T19" s="8"/>
      <c r="U19" s="8"/>
      <c r="V19" s="8"/>
      <c r="W19" s="8"/>
      <c r="X19" s="8"/>
      <c r="Y19" s="8"/>
      <c r="Z19" s="8"/>
    </row>
    <row r="20" spans="1:26">
      <c r="A20" s="8"/>
      <c r="B20" s="8"/>
      <c r="C20" s="8"/>
      <c r="D20" s="8"/>
      <c r="E20" s="8"/>
      <c r="F20" s="8"/>
      <c r="G20" s="8"/>
      <c r="H20" s="8"/>
      <c r="I20" s="8"/>
      <c r="J20" s="8"/>
      <c r="K20" s="8"/>
      <c r="L20" s="8"/>
      <c r="M20" s="8"/>
      <c r="N20" s="8"/>
      <c r="O20" s="8"/>
      <c r="P20" s="8"/>
      <c r="Q20" s="8"/>
      <c r="R20" s="8"/>
      <c r="S20" s="8"/>
      <c r="T20" s="8"/>
      <c r="U20" s="8"/>
      <c r="V20" s="8"/>
      <c r="W20" s="8"/>
      <c r="X20" s="8"/>
      <c r="Y20" s="8"/>
      <c r="Z20" s="8"/>
    </row>
    <row r="21" spans="1:26" ht="15" customHeight="1">
      <c r="A21" s="1"/>
      <c r="B21" s="3" t="s">
        <v>57</v>
      </c>
      <c r="C21" s="68" t="s">
        <v>13</v>
      </c>
      <c r="D21" s="68" t="s">
        <v>15</v>
      </c>
      <c r="E21" s="68" t="s">
        <v>16</v>
      </c>
      <c r="F21" s="68" t="s">
        <v>17</v>
      </c>
      <c r="G21" s="68" t="s">
        <v>18</v>
      </c>
      <c r="H21" s="72" t="s">
        <v>19</v>
      </c>
      <c r="I21" s="74" t="s">
        <v>21</v>
      </c>
      <c r="J21" s="74" t="s">
        <v>22</v>
      </c>
      <c r="K21" s="74" t="s">
        <v>23</v>
      </c>
      <c r="L21" s="74" t="s">
        <v>24</v>
      </c>
      <c r="M21" s="8"/>
      <c r="N21" s="8"/>
      <c r="O21" s="8"/>
      <c r="P21" s="8"/>
      <c r="Q21" s="8"/>
      <c r="R21" s="8"/>
      <c r="S21" s="8"/>
      <c r="T21" s="8"/>
      <c r="U21" s="8"/>
      <c r="V21" s="8"/>
      <c r="W21" s="8"/>
      <c r="X21" s="8"/>
      <c r="Y21" s="8"/>
      <c r="Z21" s="8"/>
    </row>
    <row r="22" spans="1:26">
      <c r="A22" s="8"/>
      <c r="B22" s="4" t="s">
        <v>28</v>
      </c>
      <c r="C22" s="48">
        <f>'Income Statement'!D5</f>
        <v>174898</v>
      </c>
      <c r="D22" s="48">
        <f>'Income Statement'!E5</f>
        <v>175300</v>
      </c>
      <c r="E22" s="48">
        <f>'Income Statement'!F5</f>
        <v>184951</v>
      </c>
      <c r="F22" s="48">
        <f>'Income Statement'!G5</f>
        <v>190955</v>
      </c>
      <c r="G22" s="48">
        <f>'Income Statement'!H5</f>
        <v>203010</v>
      </c>
      <c r="H22" s="48">
        <f>'Income Statement'!I5</f>
        <v>211721.1</v>
      </c>
      <c r="I22" s="48">
        <f>'Income Statement'!J5</f>
        <v>220806.58050000001</v>
      </c>
      <c r="J22" s="48">
        <f>'Income Statement'!K5</f>
        <v>230282.56060875001</v>
      </c>
      <c r="K22" s="48">
        <f>'Income Statement'!L5</f>
        <v>240165.85489399688</v>
      </c>
      <c r="L22" s="48">
        <f>'Income Statement'!M5</f>
        <v>250474.00345933548</v>
      </c>
      <c r="M22" s="8"/>
      <c r="N22" s="8"/>
      <c r="O22" s="8"/>
      <c r="P22" s="8"/>
      <c r="Q22" s="8"/>
      <c r="R22" s="8"/>
      <c r="S22" s="8"/>
      <c r="T22" s="8"/>
      <c r="U22" s="8"/>
      <c r="V22" s="8"/>
      <c r="W22" s="8"/>
      <c r="X22" s="8"/>
      <c r="Y22" s="8"/>
      <c r="Z22" s="8"/>
    </row>
    <row r="23" spans="1:26">
      <c r="A23" s="8"/>
      <c r="B23" s="57" t="s">
        <v>67</v>
      </c>
      <c r="C23" s="83" t="str">
        <f>'Income Statement'!D6</f>
        <v>N/A</v>
      </c>
      <c r="D23" s="83">
        <f>'Income Statement'!E6</f>
        <v>2.2984825441114687E-3</v>
      </c>
      <c r="E23" s="83">
        <f>'Income Statement'!F6</f>
        <v>5.5054192812321823E-2</v>
      </c>
      <c r="F23" s="83">
        <f>'Income Statement'!G6</f>
        <v>3.2462652270060621E-2</v>
      </c>
      <c r="G23" s="83">
        <f>'Income Statement'!H6</f>
        <v>6.3130056819669544E-2</v>
      </c>
      <c r="H23" s="83">
        <f>'Income Statement'!I6</f>
        <v>4.290970888133594E-2</v>
      </c>
      <c r="I23" s="83">
        <f>'Income Statement'!J6</f>
        <v>4.2912494314454319E-2</v>
      </c>
      <c r="J23" s="83">
        <f>'Income Statement'!K6</f>
        <v>4.2915297575336409E-2</v>
      </c>
      <c r="K23" s="90">
        <f>'Income Statement'!L6</f>
        <v>4.2918118762968804E-2</v>
      </c>
      <c r="L23" s="90">
        <f>'Income Statement'!M6</f>
        <v>4.292095797667983E-2</v>
      </c>
      <c r="M23" s="8"/>
      <c r="N23" s="8"/>
      <c r="O23" s="8"/>
      <c r="P23" s="8"/>
      <c r="Q23" s="8"/>
      <c r="R23" s="8"/>
      <c r="S23" s="8"/>
      <c r="T23" s="8"/>
      <c r="U23" s="8"/>
      <c r="V23" s="8"/>
      <c r="W23" s="8"/>
      <c r="X23" s="8"/>
      <c r="Y23" s="8"/>
      <c r="Z23" s="8"/>
    </row>
    <row r="24" spans="1:26">
      <c r="A24" s="8"/>
      <c r="B24" s="4" t="s">
        <v>71</v>
      </c>
      <c r="C24" s="48">
        <f>'Income Statement'!D31</f>
        <v>21623</v>
      </c>
      <c r="D24" s="48">
        <f>'Income Statement'!E31</f>
        <v>14517</v>
      </c>
      <c r="E24" s="48">
        <f>'Income Statement'!F31</f>
        <v>11844</v>
      </c>
      <c r="F24" s="48">
        <f>'Income Statement'!G31</f>
        <v>14140</v>
      </c>
      <c r="G24" s="48">
        <f>'Income Statement'!H31</f>
        <v>21546</v>
      </c>
      <c r="H24" s="48">
        <f>'Income Statement'!I31</f>
        <v>20965.624949999987</v>
      </c>
      <c r="I24" s="48">
        <f>'Income Statement'!J31</f>
        <v>25856.432190000007</v>
      </c>
      <c r="J24" s="48">
        <f>'Income Statement'!K31</f>
        <v>27139.247166504389</v>
      </c>
      <c r="K24" s="48">
        <f>'Income Statement'!L31</f>
        <v>28364.92740834178</v>
      </c>
      <c r="L24" s="48">
        <f>'Income Statement'!M31</f>
        <v>29646.31217232026</v>
      </c>
      <c r="M24" s="8"/>
      <c r="N24" s="8"/>
      <c r="O24" s="8"/>
      <c r="P24" s="8"/>
      <c r="Q24" s="8"/>
      <c r="R24" s="8"/>
      <c r="S24" s="8"/>
      <c r="T24" s="8"/>
      <c r="U24" s="8"/>
      <c r="V24" s="8"/>
      <c r="W24" s="8"/>
      <c r="X24" s="8"/>
      <c r="Y24" s="8"/>
      <c r="Z24" s="8"/>
    </row>
    <row r="25" spans="1:26">
      <c r="A25" s="8"/>
      <c r="B25" s="57" t="s">
        <v>76</v>
      </c>
      <c r="C25" s="60">
        <f>'Income Statement'!D32</f>
        <v>0.12363205982915756</v>
      </c>
      <c r="D25" s="60">
        <f>'Income Statement'!E32</f>
        <v>8.2812321734169997E-2</v>
      </c>
      <c r="E25" s="60">
        <f>'Income Statement'!F32</f>
        <v>6.4038583192304988E-2</v>
      </c>
      <c r="F25" s="60">
        <f>'Income Statement'!G32</f>
        <v>7.4048859678981963E-2</v>
      </c>
      <c r="G25" s="60">
        <f>'Income Statement'!H32</f>
        <v>0.10613270282252106</v>
      </c>
      <c r="H25" s="60">
        <f>'Income Statement'!I32</f>
        <v>9.9024730884167828E-2</v>
      </c>
      <c r="I25" s="60">
        <f>'Income Statement'!J32</f>
        <v>0.11709991673006324</v>
      </c>
      <c r="J25" s="60">
        <f>'Income Statement'!K32</f>
        <v>0.11785194282520577</v>
      </c>
      <c r="K25" s="60">
        <f>'Income Statement'!L32</f>
        <v>0.11810557925006175</v>
      </c>
      <c r="L25" s="60">
        <f>'Income Statement'!M32</f>
        <v>0.11836083490849519</v>
      </c>
      <c r="M25" s="8"/>
      <c r="N25" s="8"/>
      <c r="O25" s="8"/>
      <c r="P25" s="8"/>
      <c r="Q25" s="8"/>
      <c r="R25" s="8"/>
      <c r="S25" s="8"/>
      <c r="T25" s="8"/>
      <c r="U25" s="8"/>
      <c r="V25" s="8"/>
      <c r="W25" s="8"/>
      <c r="X25" s="8"/>
      <c r="Y25" s="8"/>
      <c r="Z25" s="8"/>
    </row>
    <row r="26" spans="1:26">
      <c r="A26" s="8"/>
      <c r="B26" s="4" t="s">
        <v>79</v>
      </c>
      <c r="C26" s="48">
        <f>'Income Statement'!D39</f>
        <v>11146</v>
      </c>
      <c r="D26" s="48">
        <f>'Income Statement'!E39</f>
        <v>4003</v>
      </c>
      <c r="E26" s="48">
        <f>'Income Statement'!F39</f>
        <v>2803</v>
      </c>
      <c r="F26" s="48">
        <f>'Income Statement'!G39</f>
        <v>4902</v>
      </c>
      <c r="G26" s="48">
        <f>'Income Statement'!H39</f>
        <v>14562</v>
      </c>
      <c r="H26" s="48">
        <f>'Income Statement'!I39</f>
        <v>9824.3618758730354</v>
      </c>
      <c r="I26" s="48">
        <f>'Income Statement'!J39</f>
        <v>14374.551470791668</v>
      </c>
      <c r="J26" s="48">
        <f>'Income Statement'!K39</f>
        <v>15581.455059969812</v>
      </c>
      <c r="K26" s="48">
        <f>'Income Statement'!L39</f>
        <v>16652.196986899206</v>
      </c>
      <c r="L26" s="48">
        <f>'Income Statement'!M39</f>
        <v>17798.440360612884</v>
      </c>
      <c r="M26" s="8"/>
      <c r="N26" s="8"/>
      <c r="O26" s="8"/>
      <c r="P26" s="8"/>
      <c r="Q26" s="8"/>
      <c r="R26" s="8"/>
      <c r="S26" s="8"/>
      <c r="T26" s="8"/>
      <c r="U26" s="8"/>
      <c r="V26" s="8"/>
      <c r="W26" s="8"/>
      <c r="X26" s="8"/>
      <c r="Y26" s="8"/>
      <c r="Z26" s="8"/>
    </row>
    <row r="27" spans="1:26">
      <c r="A27" s="8"/>
      <c r="B27" s="4" t="s">
        <v>82</v>
      </c>
      <c r="C27" s="103">
        <f>'Income Statement'!D44</f>
        <v>0.74242323319789516</v>
      </c>
      <c r="D27" s="103">
        <f>'Income Statement'!E44</f>
        <v>0.26672292079388682</v>
      </c>
      <c r="E27" s="103">
        <f>'Income Statement'!F44</f>
        <v>0.18676601223713832</v>
      </c>
      <c r="F27" s="103">
        <f>'Income Statement'!G44</f>
        <v>0.32662397145431754</v>
      </c>
      <c r="G27" s="103">
        <f>'Income Statement'!H44</f>
        <v>0.97027708533614276</v>
      </c>
      <c r="H27" s="103">
        <f>'Income Statement'!I44</f>
        <v>0.65460467011465517</v>
      </c>
      <c r="I27" s="103">
        <f>'Income Statement'!J44</f>
        <v>0.95778724791196979</v>
      </c>
      <c r="J27" s="103">
        <f>'Income Statement'!K44</f>
        <v>1.0382041478425768</v>
      </c>
      <c r="K27" s="103">
        <f>'Income Statement'!L44</f>
        <v>1.1095484931253852</v>
      </c>
      <c r="L27" s="103">
        <f>'Income Statement'!M44</f>
        <v>1.1859235569718882</v>
      </c>
      <c r="M27" s="8"/>
      <c r="N27" s="8"/>
      <c r="O27" s="8"/>
      <c r="P27" s="8"/>
      <c r="Q27" s="8"/>
      <c r="R27" s="8"/>
      <c r="S27" s="8"/>
      <c r="T27" s="8"/>
      <c r="U27" s="8"/>
      <c r="V27" s="8"/>
      <c r="W27" s="8"/>
      <c r="X27" s="8"/>
      <c r="Y27" s="8"/>
      <c r="Z27" s="8"/>
    </row>
    <row r="28" spans="1:26">
      <c r="A28" s="8"/>
      <c r="B28" s="4" t="s">
        <v>86</v>
      </c>
      <c r="C28" s="106">
        <f>'Income Statement'!D49</f>
        <v>0.19050156531006462</v>
      </c>
      <c r="D28" s="106">
        <f>'Income Statement'!E49</f>
        <v>0.22061443685949517</v>
      </c>
      <c r="E28" s="106">
        <f>'Income Statement'!F49</f>
        <v>0.19029744236506138</v>
      </c>
      <c r="F28" s="106">
        <f>'Income Statement'!G49</f>
        <v>0.22001476004531956</v>
      </c>
      <c r="G28" s="106">
        <f>'Income Statement'!H49</f>
        <v>0.24999860075410024</v>
      </c>
      <c r="H28" s="106">
        <f>'Income Statement'!I49</f>
        <v>0.24874977464356898</v>
      </c>
      <c r="I28" s="106">
        <f>'Income Statement'!J49</f>
        <v>0.36395915420654851</v>
      </c>
      <c r="J28" s="106">
        <f>'Income Statement'!K49</f>
        <v>0.39451757618017919</v>
      </c>
      <c r="K28" s="106">
        <f>'Income Statement'!L49</f>
        <v>0.42162842738764639</v>
      </c>
      <c r="L28" s="106">
        <f>'Income Statement'!M49</f>
        <v>0.45065095164931751</v>
      </c>
      <c r="M28" s="8"/>
      <c r="N28" s="8"/>
      <c r="O28" s="8"/>
      <c r="P28" s="8"/>
      <c r="Q28" s="8"/>
      <c r="R28" s="8"/>
      <c r="S28" s="8"/>
      <c r="T28" s="8"/>
      <c r="U28" s="8"/>
      <c r="V28" s="8"/>
      <c r="W28" s="8"/>
      <c r="X28" s="8"/>
      <c r="Y28" s="8"/>
      <c r="Z28" s="8"/>
    </row>
    <row r="29" spans="1:26">
      <c r="A29" s="8"/>
      <c r="B29" s="57" t="s">
        <v>90</v>
      </c>
      <c r="C29" s="60">
        <f>'Income Statement'!D50</f>
        <v>0.25659429391710031</v>
      </c>
      <c r="D29" s="60">
        <f>'Income Statement'!E50</f>
        <v>0.82712965276042971</v>
      </c>
      <c r="E29" s="60">
        <f>'Income Statement'!F50</f>
        <v>1.0189083125222975</v>
      </c>
      <c r="F29" s="60">
        <f>'Income Statement'!G50</f>
        <v>0.67360261117911058</v>
      </c>
      <c r="G29" s="60">
        <f>'Income Statement'!H50</f>
        <v>0.257656915258893</v>
      </c>
      <c r="H29" s="60">
        <f>'Income Statement'!I50</f>
        <v>0.38</v>
      </c>
      <c r="I29" s="60">
        <f>'Income Statement'!J50</f>
        <v>0.38</v>
      </c>
      <c r="J29" s="60">
        <f>'Income Statement'!K50</f>
        <v>0.38</v>
      </c>
      <c r="K29" s="60">
        <f>'Income Statement'!L50</f>
        <v>0.38</v>
      </c>
      <c r="L29" s="60">
        <f>'Income Statement'!M50</f>
        <v>0.38</v>
      </c>
      <c r="M29" s="8"/>
      <c r="N29" s="8"/>
      <c r="O29" s="8"/>
      <c r="P29" s="8"/>
      <c r="Q29" s="8"/>
      <c r="R29" s="8"/>
      <c r="S29" s="8"/>
      <c r="T29" s="8"/>
      <c r="U29" s="8"/>
      <c r="V29" s="8"/>
      <c r="W29" s="8"/>
      <c r="X29" s="8"/>
      <c r="Y29" s="8"/>
      <c r="Z29" s="8"/>
    </row>
    <row r="30" spans="1:26">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ht="15" customHeight="1">
      <c r="A31" s="1"/>
      <c r="B31" s="3" t="s">
        <v>95</v>
      </c>
      <c r="C31" s="5"/>
      <c r="D31" s="5"/>
      <c r="E31" s="5"/>
      <c r="F31" s="5"/>
      <c r="G31" s="5"/>
      <c r="H31" s="5"/>
      <c r="I31" s="5"/>
      <c r="J31" s="5"/>
      <c r="K31" s="5"/>
      <c r="L31" s="5"/>
      <c r="M31" s="8"/>
      <c r="N31" s="8"/>
      <c r="O31" s="8"/>
      <c r="P31" s="8"/>
      <c r="Q31" s="8"/>
      <c r="R31" s="8"/>
      <c r="S31" s="8"/>
      <c r="T31" s="8"/>
      <c r="U31" s="8"/>
      <c r="V31" s="8"/>
      <c r="W31" s="8"/>
      <c r="X31" s="8"/>
      <c r="Y31" s="8"/>
      <c r="Z31" s="8"/>
    </row>
    <row r="32" spans="1:26">
      <c r="A32" s="8"/>
      <c r="B32" s="8"/>
      <c r="C32" s="8"/>
      <c r="D32" s="119"/>
      <c r="E32" s="8"/>
      <c r="F32" s="8"/>
      <c r="G32" s="8"/>
      <c r="H32" s="8"/>
      <c r="I32" s="8"/>
      <c r="J32" s="8"/>
      <c r="K32" s="8"/>
      <c r="L32" s="8"/>
      <c r="M32" s="8"/>
      <c r="N32" s="8"/>
      <c r="O32" s="8"/>
      <c r="P32" s="8"/>
      <c r="Q32" s="8"/>
      <c r="R32" s="8"/>
      <c r="S32" s="8"/>
      <c r="T32" s="8"/>
      <c r="U32" s="8"/>
      <c r="V32" s="8"/>
      <c r="W32" s="8"/>
      <c r="X32" s="8"/>
      <c r="Y32" s="8"/>
      <c r="Z32" s="8"/>
    </row>
    <row r="33" spans="1:26">
      <c r="A33" s="8"/>
      <c r="B33" s="592" t="s">
        <v>658</v>
      </c>
      <c r="C33" s="106">
        <f>DCF!D35</f>
        <v>0.58740502559663987</v>
      </c>
      <c r="D33" s="8"/>
      <c r="E33" s="8"/>
      <c r="F33" s="8"/>
      <c r="G33" s="8"/>
      <c r="H33" s="8"/>
      <c r="I33" s="8"/>
      <c r="J33" s="8"/>
      <c r="K33" s="8"/>
      <c r="L33" s="8"/>
      <c r="M33" s="8"/>
      <c r="N33" s="8"/>
      <c r="O33" s="8"/>
      <c r="P33" s="8"/>
      <c r="Q33" s="8"/>
      <c r="R33" s="8"/>
      <c r="S33" s="8"/>
      <c r="T33" s="8"/>
      <c r="U33" s="8"/>
      <c r="V33" s="8"/>
      <c r="W33" s="8"/>
      <c r="X33" s="8"/>
      <c r="Y33" s="8"/>
      <c r="Z33" s="8"/>
    </row>
    <row r="34" spans="1:26">
      <c r="A34" s="8"/>
      <c r="B34" s="4" t="s">
        <v>99</v>
      </c>
      <c r="C34" s="23">
        <f>DCF!D33</f>
        <v>4.1700000000000001E-2</v>
      </c>
      <c r="D34" s="461" t="s">
        <v>100</v>
      </c>
      <c r="E34" s="8"/>
      <c r="F34" s="8"/>
      <c r="G34" s="8"/>
      <c r="H34" s="8"/>
      <c r="I34" s="8"/>
      <c r="J34" s="8"/>
      <c r="K34" s="8"/>
      <c r="L34" s="8"/>
      <c r="M34" s="8"/>
      <c r="N34" s="8"/>
      <c r="O34" s="8"/>
      <c r="P34" s="8"/>
      <c r="Q34" s="8"/>
      <c r="R34" s="8"/>
      <c r="S34" s="8"/>
      <c r="T34" s="8"/>
      <c r="U34" s="8"/>
      <c r="V34" s="8"/>
      <c r="W34" s="8"/>
      <c r="X34" s="8"/>
      <c r="Y34" s="8"/>
      <c r="Z34" s="8"/>
    </row>
    <row r="35" spans="1:26">
      <c r="A35" s="8"/>
      <c r="B35" s="4" t="s">
        <v>103</v>
      </c>
      <c r="C35" s="23">
        <f ca="1">DCF!D103</f>
        <v>4.6580000000000003E-2</v>
      </c>
      <c r="D35" s="8"/>
      <c r="E35" s="8"/>
      <c r="F35" s="8"/>
      <c r="G35" s="8"/>
      <c r="H35" s="8"/>
      <c r="I35" s="8"/>
      <c r="J35" s="8"/>
      <c r="K35" s="8"/>
      <c r="L35" s="8"/>
      <c r="M35" s="8"/>
      <c r="N35" s="8"/>
      <c r="O35" s="8"/>
      <c r="P35" s="8"/>
      <c r="Q35" s="8"/>
      <c r="R35" s="8"/>
      <c r="S35" s="8"/>
      <c r="T35" s="8"/>
      <c r="U35" s="8"/>
      <c r="V35" s="8"/>
      <c r="W35" s="8"/>
      <c r="X35" s="8"/>
      <c r="Y35" s="8"/>
      <c r="Z35" s="8"/>
    </row>
    <row r="36" spans="1:26">
      <c r="A36" s="8"/>
      <c r="B36" s="4" t="s">
        <v>105</v>
      </c>
      <c r="C36" s="23">
        <f>DCF!E103</f>
        <v>5.4199999999999998E-2</v>
      </c>
      <c r="D36" s="8"/>
      <c r="E36" s="8"/>
      <c r="F36" s="8"/>
      <c r="G36" s="8"/>
      <c r="H36" s="8"/>
      <c r="I36" s="8"/>
      <c r="J36" s="8"/>
      <c r="K36" s="8"/>
      <c r="L36" s="8"/>
      <c r="M36" s="8"/>
      <c r="N36" s="8"/>
      <c r="O36" s="8"/>
      <c r="P36" s="8"/>
      <c r="Q36" s="8"/>
      <c r="R36" s="8"/>
      <c r="S36" s="8"/>
      <c r="T36" s="8"/>
      <c r="U36" s="8"/>
      <c r="V36" s="8"/>
      <c r="W36" s="8"/>
      <c r="X36" s="8"/>
      <c r="Y36" s="8"/>
      <c r="Z36" s="8"/>
    </row>
    <row r="37" spans="1:26">
      <c r="A37" s="8"/>
      <c r="B37" s="4" t="s">
        <v>107</v>
      </c>
      <c r="C37" s="23">
        <f>DCF!D105</f>
        <v>5.1299999999999998E-2</v>
      </c>
      <c r="D37" s="461" t="s">
        <v>108</v>
      </c>
      <c r="E37" s="8"/>
      <c r="F37" s="8"/>
      <c r="G37" s="8"/>
      <c r="H37" s="8"/>
      <c r="I37" s="8"/>
      <c r="J37" s="8"/>
      <c r="K37" s="8"/>
      <c r="L37" s="8"/>
      <c r="M37" s="8"/>
      <c r="N37" s="8"/>
      <c r="O37" s="8"/>
      <c r="P37" s="8"/>
      <c r="Q37" s="8"/>
      <c r="R37" s="8"/>
      <c r="S37" s="8"/>
      <c r="T37" s="8"/>
      <c r="U37" s="8"/>
      <c r="V37" s="8"/>
      <c r="W37" s="8"/>
      <c r="X37" s="8"/>
      <c r="Y37" s="8"/>
      <c r="Z37" s="8"/>
    </row>
    <row r="38" spans="1:26">
      <c r="A38" s="8"/>
      <c r="B38" s="4" t="s">
        <v>109</v>
      </c>
      <c r="C38" s="23">
        <f>DCF!D77</f>
        <v>2.5000000000000001E-2</v>
      </c>
      <c r="D38" s="8"/>
      <c r="E38" s="8"/>
      <c r="F38" s="8"/>
      <c r="G38" s="8"/>
      <c r="H38" s="8"/>
      <c r="I38" s="8"/>
      <c r="J38" s="8"/>
      <c r="K38" s="8"/>
      <c r="L38" s="8"/>
      <c r="M38" s="8"/>
      <c r="N38" s="8"/>
      <c r="O38" s="8"/>
      <c r="P38" s="8"/>
      <c r="Q38" s="8"/>
      <c r="R38" s="8"/>
      <c r="S38" s="8"/>
      <c r="T38" s="8"/>
      <c r="U38" s="8"/>
      <c r="V38" s="8"/>
      <c r="W38" s="8"/>
      <c r="X38" s="8"/>
      <c r="Y38" s="8"/>
      <c r="Z38" s="8"/>
    </row>
    <row r="39" spans="1:26">
      <c r="A39" s="8"/>
      <c r="B39" s="4" t="s">
        <v>112</v>
      </c>
      <c r="C39" s="128">
        <f ca="1">DCF!D119</f>
        <v>7.9775213870882</v>
      </c>
      <c r="D39" s="8"/>
      <c r="E39" s="8"/>
      <c r="F39" s="8"/>
      <c r="G39" s="8"/>
      <c r="H39" s="8"/>
      <c r="I39" s="8"/>
      <c r="J39" s="8"/>
      <c r="K39" s="8"/>
      <c r="L39" s="8"/>
      <c r="M39" s="8"/>
      <c r="N39" s="8"/>
      <c r="O39" s="8"/>
      <c r="P39" s="8"/>
      <c r="Q39" s="8"/>
      <c r="R39" s="8"/>
      <c r="S39" s="8"/>
      <c r="T39" s="8"/>
      <c r="U39" s="8"/>
      <c r="V39" s="8"/>
      <c r="W39" s="8"/>
      <c r="X39" s="8"/>
      <c r="Y39" s="8"/>
      <c r="Z39" s="8"/>
    </row>
    <row r="40" spans="1:26">
      <c r="A40" s="8"/>
      <c r="B40" s="4" t="s">
        <v>113</v>
      </c>
      <c r="C40" s="130">
        <f>DCF!E119</f>
        <v>14.117681729568496</v>
      </c>
      <c r="D40" s="8"/>
      <c r="E40" s="8"/>
      <c r="F40" s="8"/>
      <c r="G40" s="8"/>
      <c r="H40" s="8"/>
      <c r="I40" s="8"/>
      <c r="J40" s="8"/>
      <c r="K40" s="8"/>
      <c r="L40" s="8"/>
      <c r="M40" s="8"/>
      <c r="N40" s="8"/>
      <c r="O40" s="8"/>
      <c r="P40" s="8"/>
      <c r="Q40" s="8"/>
      <c r="R40" s="8"/>
      <c r="S40" s="8"/>
      <c r="T40" s="8"/>
      <c r="U40" s="8"/>
      <c r="V40" s="8"/>
      <c r="W40" s="8"/>
      <c r="X40" s="8"/>
      <c r="Y40" s="8"/>
      <c r="Z40" s="8"/>
    </row>
    <row r="41" spans="1:26">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c r="A42" s="1"/>
      <c r="B42" s="3" t="s">
        <v>116</v>
      </c>
      <c r="C42" s="5"/>
      <c r="D42" s="5"/>
      <c r="E42" s="5"/>
      <c r="F42" s="5"/>
      <c r="G42" s="5"/>
      <c r="H42" s="5"/>
      <c r="I42" s="5"/>
      <c r="J42" s="5"/>
      <c r="K42" s="5"/>
      <c r="L42" s="5"/>
      <c r="M42" s="8"/>
      <c r="N42" s="8"/>
      <c r="O42" s="8"/>
      <c r="P42" s="8"/>
      <c r="Q42" s="8"/>
      <c r="R42" s="8"/>
      <c r="S42" s="8"/>
      <c r="T42" s="8"/>
      <c r="U42" s="8"/>
      <c r="V42" s="8"/>
      <c r="W42" s="8"/>
      <c r="X42" s="8"/>
      <c r="Y42" s="8"/>
      <c r="Z42" s="8"/>
    </row>
    <row r="43" spans="1:26">
      <c r="A43" s="8"/>
      <c r="B43" s="516" t="s">
        <v>118</v>
      </c>
      <c r="C43" s="500"/>
      <c r="D43" s="500"/>
      <c r="E43" s="500"/>
      <c r="F43" s="500"/>
      <c r="G43" s="500"/>
      <c r="H43" s="500"/>
      <c r="I43" s="500"/>
      <c r="J43" s="500"/>
      <c r="K43" s="500"/>
      <c r="L43" s="500"/>
      <c r="M43" s="8"/>
      <c r="N43" s="8"/>
      <c r="O43" s="8"/>
      <c r="P43" s="8"/>
      <c r="Q43" s="8"/>
      <c r="R43" s="8"/>
      <c r="S43" s="8"/>
      <c r="T43" s="8"/>
      <c r="U43" s="8"/>
      <c r="V43" s="8"/>
      <c r="W43" s="8"/>
      <c r="X43" s="8"/>
      <c r="Y43" s="8"/>
      <c r="Z43" s="8"/>
    </row>
    <row r="44" spans="1:26">
      <c r="A44" s="8"/>
      <c r="B44" s="500"/>
      <c r="C44" s="500"/>
      <c r="D44" s="500"/>
      <c r="E44" s="500"/>
      <c r="F44" s="500"/>
      <c r="G44" s="500"/>
      <c r="H44" s="500"/>
      <c r="I44" s="500"/>
      <c r="J44" s="500"/>
      <c r="K44" s="500"/>
      <c r="L44" s="500"/>
      <c r="M44" s="8"/>
      <c r="N44" s="8"/>
      <c r="O44" s="8"/>
      <c r="P44" s="8"/>
      <c r="Q44" s="8"/>
      <c r="R44" s="8"/>
      <c r="S44" s="8"/>
      <c r="T44" s="8"/>
      <c r="U44" s="8"/>
      <c r="V44" s="8"/>
      <c r="W44" s="8"/>
      <c r="X44" s="8"/>
      <c r="Y44" s="8"/>
      <c r="Z44" s="8"/>
    </row>
    <row r="45" spans="1:26">
      <c r="A45" s="8"/>
      <c r="B45" s="500"/>
      <c r="C45" s="500"/>
      <c r="D45" s="500"/>
      <c r="E45" s="500"/>
      <c r="F45" s="500"/>
      <c r="G45" s="500"/>
      <c r="H45" s="500"/>
      <c r="I45" s="500"/>
      <c r="J45" s="500"/>
      <c r="K45" s="500"/>
      <c r="L45" s="500"/>
      <c r="M45" s="8"/>
      <c r="N45" s="8"/>
      <c r="O45" s="8"/>
      <c r="P45" s="8"/>
      <c r="Q45" s="8"/>
      <c r="R45" s="8"/>
      <c r="S45" s="8"/>
      <c r="T45" s="8"/>
      <c r="U45" s="8"/>
      <c r="V45" s="8"/>
      <c r="W45" s="8"/>
      <c r="X45" s="8"/>
      <c r="Y45" s="8"/>
      <c r="Z45" s="8"/>
    </row>
    <row r="46" spans="1:26">
      <c r="A46" s="8"/>
      <c r="B46" s="500"/>
      <c r="C46" s="500"/>
      <c r="D46" s="500"/>
      <c r="E46" s="500"/>
      <c r="F46" s="500"/>
      <c r="G46" s="500"/>
      <c r="H46" s="500"/>
      <c r="I46" s="500"/>
      <c r="J46" s="500"/>
      <c r="K46" s="500"/>
      <c r="L46" s="500"/>
      <c r="M46" s="8"/>
      <c r="N46" s="8"/>
      <c r="O46" s="8"/>
      <c r="P46" s="8"/>
      <c r="Q46" s="8"/>
      <c r="R46" s="8"/>
      <c r="S46" s="8"/>
      <c r="T46" s="8"/>
      <c r="U46" s="8"/>
      <c r="V46" s="8"/>
      <c r="W46" s="8"/>
      <c r="X46" s="8"/>
      <c r="Y46" s="8"/>
      <c r="Z46" s="8"/>
    </row>
    <row r="47" spans="1:26">
      <c r="A47" s="8"/>
      <c r="B47" s="500"/>
      <c r="C47" s="500"/>
      <c r="D47" s="500"/>
      <c r="E47" s="500"/>
      <c r="F47" s="500"/>
      <c r="G47" s="500"/>
      <c r="H47" s="500"/>
      <c r="I47" s="500"/>
      <c r="J47" s="500"/>
      <c r="K47" s="500"/>
      <c r="L47" s="500"/>
      <c r="M47" s="8"/>
      <c r="N47" s="8"/>
      <c r="O47" s="8"/>
      <c r="P47" s="8"/>
      <c r="Q47" s="8"/>
      <c r="R47" s="8"/>
      <c r="S47" s="8"/>
      <c r="T47" s="8"/>
      <c r="U47" s="8"/>
      <c r="V47" s="8"/>
      <c r="W47" s="8"/>
      <c r="X47" s="8"/>
      <c r="Y47" s="8"/>
      <c r="Z47" s="8"/>
    </row>
    <row r="48" spans="1:26">
      <c r="A48" s="8"/>
      <c r="B48" s="500"/>
      <c r="C48" s="500"/>
      <c r="D48" s="500"/>
      <c r="E48" s="500"/>
      <c r="F48" s="500"/>
      <c r="G48" s="500"/>
      <c r="H48" s="500"/>
      <c r="I48" s="500"/>
      <c r="J48" s="500"/>
      <c r="K48" s="500"/>
      <c r="L48" s="500"/>
      <c r="M48" s="8"/>
      <c r="N48" s="8"/>
      <c r="O48" s="8"/>
      <c r="P48" s="8"/>
      <c r="Q48" s="8"/>
      <c r="R48" s="8"/>
      <c r="S48" s="8"/>
      <c r="T48" s="8"/>
      <c r="U48" s="8"/>
      <c r="V48" s="8"/>
      <c r="W48" s="8"/>
      <c r="X48" s="8"/>
      <c r="Y48" s="8"/>
      <c r="Z48" s="8"/>
    </row>
    <row r="49" spans="1:26">
      <c r="A49" s="8"/>
      <c r="B49" s="500"/>
      <c r="C49" s="500"/>
      <c r="D49" s="500"/>
      <c r="E49" s="500"/>
      <c r="F49" s="500"/>
      <c r="G49" s="500"/>
      <c r="H49" s="500"/>
      <c r="I49" s="500"/>
      <c r="J49" s="500"/>
      <c r="K49" s="500"/>
      <c r="L49" s="500"/>
      <c r="M49" s="8"/>
      <c r="N49" s="8"/>
      <c r="O49" s="8"/>
      <c r="P49" s="8"/>
      <c r="Q49" s="8"/>
      <c r="R49" s="8"/>
      <c r="S49" s="8"/>
      <c r="T49" s="8"/>
      <c r="U49" s="8"/>
      <c r="V49" s="8"/>
      <c r="W49" s="8"/>
      <c r="X49" s="8"/>
      <c r="Y49" s="8"/>
      <c r="Z49" s="8"/>
    </row>
    <row r="50" spans="1:26">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1">
    <mergeCell ref="B43:L49"/>
  </mergeCells>
  <conditionalFormatting sqref="C10:D10">
    <cfRule type="cellIs" dxfId="7" priority="1" operator="lessThan">
      <formula>0</formula>
    </cfRule>
    <cfRule type="cellIs" dxfId="6" priority="2" operator="greaterThan">
      <formula>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005"/>
  <sheetViews>
    <sheetView showGridLines="0" workbookViewId="0">
      <selection activeCell="I14" sqref="I14"/>
    </sheetView>
  </sheetViews>
  <sheetFormatPr defaultColWidth="10.1796875" defaultRowHeight="15" customHeight="1"/>
  <cols>
    <col min="1" max="1" width="3.7265625" customWidth="1"/>
    <col min="2" max="2" width="33.26953125" customWidth="1"/>
    <col min="3" max="26" width="10.26953125" customWidth="1"/>
  </cols>
  <sheetData>
    <row r="1" spans="1:26" ht="15" customHeight="1">
      <c r="A1" s="550"/>
      <c r="B1" s="548" t="s">
        <v>544</v>
      </c>
      <c r="C1" s="553" t="s">
        <v>538</v>
      </c>
      <c r="D1" s="553" t="s">
        <v>540</v>
      </c>
      <c r="E1" s="553" t="s">
        <v>541</v>
      </c>
      <c r="F1" s="554" t="s">
        <v>542</v>
      </c>
      <c r="G1" s="4"/>
      <c r="H1" s="4"/>
      <c r="I1" s="8"/>
      <c r="J1" s="8"/>
      <c r="K1" s="4"/>
      <c r="L1" s="4"/>
      <c r="M1" s="4"/>
      <c r="N1" s="4"/>
      <c r="O1" s="4"/>
      <c r="P1" s="4"/>
      <c r="Q1" s="4"/>
      <c r="R1" s="4"/>
      <c r="S1" s="4"/>
      <c r="T1" s="4"/>
      <c r="U1" s="8"/>
      <c r="V1" s="8"/>
      <c r="W1" s="8"/>
      <c r="X1" s="8"/>
      <c r="Y1" s="8"/>
      <c r="Z1" s="8"/>
    </row>
    <row r="2" spans="1:26">
      <c r="A2" s="550"/>
      <c r="B2" s="548"/>
      <c r="C2" s="553"/>
      <c r="D2" s="553"/>
      <c r="E2" s="553"/>
      <c r="F2" s="554"/>
      <c r="G2" s="4"/>
      <c r="H2" s="4"/>
      <c r="I2" s="8"/>
      <c r="J2" s="8"/>
      <c r="K2" s="4"/>
      <c r="L2" s="4"/>
      <c r="M2" s="4"/>
      <c r="N2" s="4"/>
      <c r="O2" s="4"/>
      <c r="P2" s="4"/>
      <c r="Q2" s="4"/>
      <c r="R2" s="4"/>
      <c r="S2" s="4"/>
      <c r="T2" s="4"/>
      <c r="U2" s="8"/>
      <c r="V2" s="8"/>
      <c r="W2" s="8"/>
      <c r="X2" s="8"/>
      <c r="Y2" s="8"/>
      <c r="Z2" s="8"/>
    </row>
    <row r="3" spans="1:26" ht="15" customHeight="1">
      <c r="A3" s="550"/>
      <c r="B3" s="549"/>
      <c r="C3" s="553"/>
      <c r="D3" s="553"/>
      <c r="E3" s="553"/>
      <c r="F3" s="554"/>
      <c r="G3" s="4"/>
      <c r="H3" s="4"/>
      <c r="I3" s="8"/>
      <c r="J3" s="8"/>
      <c r="K3" s="4"/>
      <c r="L3" s="4"/>
      <c r="M3" s="4"/>
      <c r="N3" s="4"/>
      <c r="O3" s="4"/>
      <c r="P3" s="4"/>
      <c r="Q3" s="4"/>
      <c r="R3" s="4"/>
      <c r="S3" s="4"/>
      <c r="T3" s="4"/>
      <c r="U3" s="8"/>
      <c r="V3" s="8"/>
      <c r="W3" s="8"/>
      <c r="X3" s="8"/>
      <c r="Y3" s="8"/>
      <c r="Z3" s="8"/>
    </row>
    <row r="4" spans="1:26" ht="15" customHeight="1">
      <c r="A4" s="4"/>
      <c r="B4" s="25" t="s">
        <v>546</v>
      </c>
      <c r="C4" s="437">
        <f>DCF!C55</f>
        <v>9</v>
      </c>
      <c r="D4" s="437">
        <f t="shared" ref="D4:D7" si="0">C4</f>
        <v>9</v>
      </c>
      <c r="E4" s="437">
        <f ca="1">DCF!D129</f>
        <v>10.709338226416087</v>
      </c>
      <c r="F4" s="437">
        <f>DCF!E129</f>
        <v>21.432718137893168</v>
      </c>
      <c r="G4" s="4"/>
      <c r="H4" s="4"/>
      <c r="I4" s="8"/>
      <c r="J4" s="8"/>
      <c r="K4" s="4"/>
      <c r="L4" s="4"/>
      <c r="M4" s="4"/>
      <c r="N4" s="4"/>
      <c r="O4" s="4"/>
      <c r="P4" s="4"/>
      <c r="Q4" s="4"/>
      <c r="R4" s="4"/>
      <c r="S4" s="4"/>
      <c r="T4" s="4"/>
      <c r="U4" s="8"/>
      <c r="V4" s="8"/>
      <c r="W4" s="8"/>
      <c r="X4" s="8"/>
      <c r="Y4" s="8"/>
      <c r="Z4" s="8"/>
    </row>
    <row r="5" spans="1:26" ht="15" customHeight="1">
      <c r="A5" s="4"/>
      <c r="B5" s="57" t="s">
        <v>549</v>
      </c>
      <c r="C5" s="48">
        <f>DCF!C56</f>
        <v>15008.084000000001</v>
      </c>
      <c r="D5" s="48">
        <f t="shared" si="0"/>
        <v>15008.084000000001</v>
      </c>
      <c r="E5" s="108">
        <f>DCF!$E$127</f>
        <v>15008.084000000001</v>
      </c>
      <c r="F5" s="108">
        <f>DCF!$E$127</f>
        <v>15008.084000000001</v>
      </c>
      <c r="G5" s="8"/>
      <c r="H5" s="4"/>
      <c r="I5" s="8"/>
      <c r="J5" s="8"/>
      <c r="K5" s="4"/>
      <c r="L5" s="4"/>
      <c r="M5" s="4"/>
      <c r="N5" s="4"/>
      <c r="O5" s="4"/>
      <c r="P5" s="4"/>
      <c r="Q5" s="4"/>
      <c r="R5" s="4"/>
      <c r="S5" s="4"/>
      <c r="T5" s="4"/>
      <c r="U5" s="8"/>
      <c r="V5" s="8"/>
      <c r="W5" s="8"/>
      <c r="X5" s="8"/>
      <c r="Y5" s="8"/>
      <c r="Z5" s="8"/>
    </row>
    <row r="6" spans="1:26" ht="15" customHeight="1">
      <c r="A6" s="4"/>
      <c r="B6" s="57" t="s">
        <v>551</v>
      </c>
      <c r="C6" s="48">
        <f>C5*C4</f>
        <v>135072.75599999999</v>
      </c>
      <c r="D6" s="48">
        <f t="shared" si="0"/>
        <v>135072.75599999999</v>
      </c>
      <c r="E6" s="108">
        <f ca="1">DCF!D126</f>
        <v>160726.64768646366</v>
      </c>
      <c r="F6" s="108">
        <f>DCF!E126</f>
        <v>321664.03416182427</v>
      </c>
      <c r="G6" s="8"/>
      <c r="H6" s="4"/>
      <c r="I6" s="8"/>
      <c r="J6" s="8"/>
      <c r="K6" s="4"/>
      <c r="L6" s="4"/>
      <c r="M6" s="4"/>
      <c r="N6" s="4"/>
      <c r="O6" s="4"/>
      <c r="P6" s="4"/>
      <c r="Q6" s="4"/>
      <c r="R6" s="4"/>
      <c r="S6" s="4"/>
      <c r="T6" s="4"/>
      <c r="U6" s="8"/>
      <c r="V6" s="8"/>
      <c r="W6" s="8"/>
      <c r="X6" s="8"/>
      <c r="Y6" s="8"/>
      <c r="Z6" s="8"/>
    </row>
    <row r="7" spans="1:26" ht="15" customHeight="1">
      <c r="A7" s="4"/>
      <c r="B7" s="57" t="s">
        <v>52</v>
      </c>
      <c r="C7" s="48">
        <f>C6+(-DCF!D85)-DCF!D90</f>
        <v>178195.75599999999</v>
      </c>
      <c r="D7" s="48">
        <f t="shared" si="0"/>
        <v>178195.75599999999</v>
      </c>
      <c r="E7" s="108">
        <f ca="1">DCF!D121</f>
        <v>203849.64768646366</v>
      </c>
      <c r="F7" s="108">
        <f>DCF!E121</f>
        <v>364787.03416182427</v>
      </c>
      <c r="G7" s="8"/>
      <c r="H7" s="4"/>
      <c r="I7" s="8"/>
      <c r="J7" s="8"/>
      <c r="K7" s="4"/>
      <c r="L7" s="4"/>
      <c r="M7" s="4"/>
      <c r="N7" s="4"/>
      <c r="O7" s="4"/>
      <c r="P7" s="4"/>
      <c r="Q7" s="4"/>
      <c r="R7" s="4"/>
      <c r="S7" s="4"/>
      <c r="T7" s="4"/>
      <c r="U7" s="8"/>
      <c r="V7" s="8"/>
      <c r="W7" s="8"/>
      <c r="X7" s="8"/>
      <c r="Y7" s="8"/>
      <c r="Z7" s="8"/>
    </row>
    <row r="8" spans="1:26">
      <c r="A8" s="4"/>
      <c r="B8" s="4"/>
      <c r="C8" s="7"/>
      <c r="D8" s="7"/>
      <c r="E8" s="4"/>
      <c r="F8" s="8"/>
      <c r="G8" s="4"/>
      <c r="H8" s="4"/>
      <c r="I8" s="8"/>
      <c r="J8" s="8"/>
      <c r="K8" s="4"/>
      <c r="L8" s="4"/>
      <c r="M8" s="4"/>
      <c r="N8" s="4"/>
      <c r="O8" s="4"/>
      <c r="P8" s="4"/>
      <c r="Q8" s="4"/>
      <c r="R8" s="4"/>
      <c r="S8" s="4"/>
      <c r="T8" s="4"/>
      <c r="U8" s="8"/>
      <c r="V8" s="8"/>
      <c r="W8" s="8"/>
      <c r="X8" s="8"/>
      <c r="Y8" s="8"/>
      <c r="Z8" s="8"/>
    </row>
    <row r="9" spans="1:26">
      <c r="A9" s="4"/>
      <c r="B9" s="53" t="s">
        <v>555</v>
      </c>
      <c r="C9" s="7"/>
      <c r="D9" s="7"/>
      <c r="E9" s="4"/>
      <c r="F9" s="8"/>
      <c r="G9" s="4"/>
      <c r="H9" s="4"/>
      <c r="I9" s="8"/>
      <c r="J9" s="8"/>
      <c r="K9" s="4"/>
      <c r="L9" s="4"/>
      <c r="M9" s="4"/>
      <c r="N9" s="4"/>
      <c r="O9" s="4"/>
      <c r="P9" s="4"/>
      <c r="Q9" s="4"/>
      <c r="R9" s="4"/>
      <c r="S9" s="4"/>
      <c r="T9" s="4"/>
      <c r="U9" s="8"/>
      <c r="V9" s="8"/>
      <c r="W9" s="8"/>
      <c r="X9" s="8"/>
      <c r="Y9" s="8"/>
      <c r="Z9" s="8"/>
    </row>
    <row r="10" spans="1:26">
      <c r="A10" s="4"/>
      <c r="B10" s="4" t="s">
        <v>557</v>
      </c>
      <c r="C10" s="130">
        <f>C4/'Income Statement'!H44</f>
        <v>9.2757008652657618</v>
      </c>
      <c r="D10" s="130">
        <f>D4/'Income Statement'!I44</f>
        <v>13.748756174354261</v>
      </c>
      <c r="E10" s="438">
        <f ca="1">E4/'Income Statement'!$H$44</f>
        <v>11.037401983687932</v>
      </c>
      <c r="F10" s="438">
        <f>F4/'Income Statement'!$H$44</f>
        <v>22.089275797405872</v>
      </c>
      <c r="G10" s="4"/>
      <c r="H10" s="4"/>
      <c r="I10" s="8"/>
      <c r="J10" s="8"/>
      <c r="K10" s="4"/>
      <c r="L10" s="4"/>
      <c r="M10" s="4"/>
      <c r="N10" s="4"/>
      <c r="O10" s="4"/>
      <c r="P10" s="4"/>
      <c r="Q10" s="4"/>
      <c r="R10" s="4"/>
      <c r="S10" s="4"/>
      <c r="T10" s="4"/>
      <c r="U10" s="8"/>
      <c r="V10" s="8"/>
      <c r="W10" s="8"/>
      <c r="X10" s="8"/>
      <c r="Y10" s="8"/>
      <c r="Z10" s="8"/>
    </row>
    <row r="11" spans="1:26">
      <c r="A11" s="4"/>
      <c r="B11" s="4" t="s">
        <v>559</v>
      </c>
      <c r="C11" s="130">
        <f>C7/'Income Statement'!H31</f>
        <v>8.2704797178130516</v>
      </c>
      <c r="D11" s="130">
        <f>D7/'Income Statement'!I31</f>
        <v>8.499424959903239</v>
      </c>
      <c r="E11" s="438">
        <f ca="1">E7/'Income Statement'!$H$31</f>
        <v>9.4611365305144179</v>
      </c>
      <c r="F11" s="438">
        <f>F7/'Income Statement'!$H$31</f>
        <v>16.930615156494209</v>
      </c>
      <c r="G11" s="4"/>
      <c r="H11" s="4"/>
      <c r="I11" s="8"/>
      <c r="J11" s="8"/>
      <c r="K11" s="4"/>
      <c r="L11" s="4"/>
      <c r="M11" s="4"/>
      <c r="N11" s="4"/>
      <c r="O11" s="4"/>
      <c r="P11" s="4"/>
      <c r="Q11" s="4"/>
      <c r="R11" s="4"/>
      <c r="S11" s="4"/>
      <c r="T11" s="4"/>
      <c r="U11" s="8"/>
      <c r="V11" s="8"/>
      <c r="W11" s="8"/>
      <c r="X11" s="8"/>
      <c r="Y11" s="8"/>
      <c r="Z11" s="8"/>
    </row>
    <row r="12" spans="1:26">
      <c r="A12" s="4"/>
      <c r="B12" s="4" t="s">
        <v>561</v>
      </c>
      <c r="C12" s="130">
        <f>C6/'Balance Sheet'!H49</f>
        <v>2.1350313127321581</v>
      </c>
      <c r="D12" s="130">
        <f>D6/'Balance Sheet'!I49</f>
        <v>1.9475251276076286</v>
      </c>
      <c r="E12" s="438">
        <f ca="1">E6/'Balance Sheet'!$H$49</f>
        <v>2.5405302724486472</v>
      </c>
      <c r="F12" s="438">
        <f>F6/'Balance Sheet'!$H$49</f>
        <v>5.0843915934849324</v>
      </c>
      <c r="G12" s="4"/>
      <c r="H12" s="4"/>
      <c r="I12" s="8"/>
      <c r="J12" s="8"/>
      <c r="K12" s="4"/>
      <c r="L12" s="4"/>
      <c r="M12" s="4"/>
      <c r="N12" s="4"/>
      <c r="O12" s="4"/>
      <c r="P12" s="4"/>
      <c r="Q12" s="4"/>
      <c r="R12" s="4"/>
      <c r="S12" s="4"/>
      <c r="T12" s="4"/>
      <c r="U12" s="8"/>
      <c r="V12" s="8"/>
      <c r="W12" s="8"/>
      <c r="X12" s="8"/>
      <c r="Y12" s="8"/>
      <c r="Z12" s="8"/>
    </row>
    <row r="13" spans="1:26">
      <c r="A13" s="4"/>
      <c r="B13" s="4" t="s">
        <v>564</v>
      </c>
      <c r="C13" s="127">
        <f>SUM('Cash Flow'!H26,'Cash Flow'!H30)/C6</f>
        <v>8.4406362449582356E-2</v>
      </c>
      <c r="D13" s="127">
        <f>SUM('Cash Flow'!I26,'Cash Flow'!I30)/D6</f>
        <v>0.2378827813545423</v>
      </c>
      <c r="E13" s="439">
        <f ca="1">SUM('Cash Flow'!$H$26,'Cash Flow'!$H$30)/E6</f>
        <v>7.0934099379963533E-2</v>
      </c>
      <c r="F13" s="439">
        <f>SUM('Cash Flow'!$H$26,'Cash Flow'!$H$30)/F6</f>
        <v>3.5443813386560746E-2</v>
      </c>
      <c r="G13" s="4"/>
      <c r="H13" s="4"/>
      <c r="I13" s="8"/>
      <c r="J13" s="8"/>
      <c r="K13" s="4"/>
      <c r="L13" s="4"/>
      <c r="M13" s="4"/>
      <c r="N13" s="4"/>
      <c r="O13" s="4"/>
      <c r="P13" s="4"/>
      <c r="Q13" s="4"/>
      <c r="R13" s="4"/>
      <c r="S13" s="4"/>
      <c r="T13" s="4"/>
      <c r="U13" s="8"/>
      <c r="V13" s="8"/>
      <c r="W13" s="8"/>
      <c r="X13" s="8"/>
      <c r="Y13" s="8"/>
      <c r="Z13" s="8"/>
    </row>
    <row r="14" spans="1:26">
      <c r="A14" s="4"/>
      <c r="B14" s="4" t="s">
        <v>566</v>
      </c>
      <c r="C14" s="127">
        <f>'Income Statement'!H49/Metrics!C4</f>
        <v>2.7777622306011138E-2</v>
      </c>
      <c r="D14" s="127">
        <f>'Income Statement'!I49/Metrics!D4</f>
        <v>2.7638863849285444E-2</v>
      </c>
      <c r="E14" s="439">
        <f ca="1">'Income Statement'!$H$49/Metrics!E4</f>
        <v>2.3343982183459625E-2</v>
      </c>
      <c r="F14" s="439">
        <f>'Income Statement'!$H$49/Metrics!F4</f>
        <v>1.1664344165106212E-2</v>
      </c>
      <c r="G14" s="4"/>
      <c r="H14" s="4"/>
      <c r="I14" s="8"/>
      <c r="J14" s="8"/>
      <c r="K14" s="4"/>
      <c r="L14" s="4"/>
      <c r="M14" s="4"/>
      <c r="N14" s="4"/>
      <c r="O14" s="4"/>
      <c r="P14" s="4"/>
      <c r="Q14" s="4"/>
      <c r="R14" s="4"/>
      <c r="S14" s="4"/>
      <c r="T14" s="4"/>
      <c r="U14" s="8"/>
      <c r="V14" s="8"/>
      <c r="W14" s="8"/>
      <c r="X14" s="8"/>
      <c r="Y14" s="8"/>
      <c r="Z14" s="8"/>
    </row>
    <row r="15" spans="1:26">
      <c r="A15" s="4"/>
      <c r="B15" s="4"/>
      <c r="C15" s="4"/>
      <c r="D15" s="4"/>
      <c r="E15" s="7"/>
      <c r="F15" s="8"/>
      <c r="G15" s="4"/>
      <c r="H15" s="4"/>
      <c r="I15" s="4"/>
      <c r="J15" s="8"/>
      <c r="K15" s="4"/>
      <c r="L15" s="4"/>
      <c r="M15" s="4"/>
      <c r="N15" s="4"/>
      <c r="O15" s="4"/>
      <c r="P15" s="4"/>
      <c r="Q15" s="4"/>
      <c r="R15" s="4"/>
      <c r="S15" s="4"/>
      <c r="T15" s="4"/>
      <c r="U15" s="8"/>
      <c r="V15" s="8"/>
      <c r="W15" s="8"/>
      <c r="X15" s="8"/>
      <c r="Y15" s="8"/>
      <c r="Z15" s="8"/>
    </row>
    <row r="16" spans="1:26">
      <c r="A16" s="4"/>
      <c r="B16" s="4" t="s">
        <v>569</v>
      </c>
      <c r="C16" s="127">
        <f>'Income Statement'!H11</f>
        <v>0.34072705778040491</v>
      </c>
      <c r="D16" s="127">
        <f>'Income Statement'!I11</f>
        <v>0.33452473088416784</v>
      </c>
      <c r="E16" s="4"/>
      <c r="F16" s="8"/>
      <c r="G16" s="4"/>
      <c r="H16" s="4"/>
      <c r="I16" s="4"/>
      <c r="J16" s="4"/>
      <c r="K16" s="4"/>
      <c r="L16" s="4"/>
      <c r="M16" s="4"/>
      <c r="N16" s="4"/>
      <c r="O16" s="4"/>
      <c r="P16" s="4"/>
      <c r="Q16" s="4"/>
      <c r="R16" s="4"/>
      <c r="S16" s="4"/>
      <c r="T16" s="4"/>
      <c r="U16" s="8"/>
      <c r="V16" s="8"/>
      <c r="W16" s="8"/>
      <c r="X16" s="8"/>
      <c r="Y16" s="8"/>
      <c r="Z16" s="8"/>
    </row>
    <row r="17" spans="1:26">
      <c r="A17" s="4"/>
      <c r="B17" s="4" t="s">
        <v>571</v>
      </c>
      <c r="C17" s="127">
        <f>'Income Statement'!H32</f>
        <v>0.10613270282252106</v>
      </c>
      <c r="D17" s="127">
        <f>'Income Statement'!I32</f>
        <v>9.9024730884167828E-2</v>
      </c>
      <c r="E17" s="4"/>
      <c r="F17" s="8"/>
      <c r="G17" s="4"/>
      <c r="H17" s="4"/>
      <c r="I17" s="4"/>
      <c r="J17" s="4"/>
      <c r="K17" s="4"/>
      <c r="L17" s="4"/>
      <c r="M17" s="4"/>
      <c r="N17" s="4"/>
      <c r="O17" s="4"/>
      <c r="P17" s="4"/>
      <c r="Q17" s="4"/>
      <c r="R17" s="4"/>
      <c r="S17" s="4"/>
      <c r="T17" s="4"/>
      <c r="U17" s="8"/>
      <c r="V17" s="8"/>
      <c r="W17" s="8"/>
      <c r="X17" s="8"/>
      <c r="Y17" s="8"/>
      <c r="Z17" s="8"/>
    </row>
    <row r="18" spans="1:26">
      <c r="A18" s="4"/>
      <c r="B18" s="4" t="s">
        <v>573</v>
      </c>
      <c r="C18" s="127">
        <f>'Income Statement'!H30</f>
        <v>6.9257672035860307E-2</v>
      </c>
      <c r="D18" s="127">
        <f>'Income Statement'!I30</f>
        <v>5.7918259073263728E-2</v>
      </c>
      <c r="E18" s="4"/>
      <c r="F18" s="8"/>
      <c r="G18" s="4"/>
      <c r="H18" s="4"/>
      <c r="I18" s="4"/>
      <c r="J18" s="4"/>
      <c r="K18" s="4"/>
      <c r="L18" s="4"/>
      <c r="M18" s="4"/>
      <c r="N18" s="4"/>
      <c r="O18" s="4"/>
      <c r="P18" s="4"/>
      <c r="Q18" s="4"/>
      <c r="R18" s="4"/>
      <c r="S18" s="4"/>
      <c r="T18" s="4"/>
      <c r="U18" s="8"/>
      <c r="V18" s="8"/>
      <c r="W18" s="8"/>
      <c r="X18" s="8"/>
      <c r="Y18" s="8"/>
      <c r="Z18" s="8"/>
    </row>
    <row r="19" spans="1:26">
      <c r="A19" s="4"/>
      <c r="B19" s="4" t="s">
        <v>575</v>
      </c>
      <c r="C19" s="127">
        <f>'Income Statement'!H40</f>
        <v>7.1730456627752334E-2</v>
      </c>
      <c r="D19" s="127">
        <f>'Income Statement'!I40</f>
        <v>4.6402374991784172E-2</v>
      </c>
      <c r="E19" s="4"/>
      <c r="F19" s="8"/>
      <c r="G19" s="4"/>
      <c r="H19" s="4"/>
      <c r="I19" s="4"/>
      <c r="J19" s="4"/>
      <c r="K19" s="4"/>
      <c r="L19" s="4"/>
      <c r="M19" s="4"/>
      <c r="N19" s="4"/>
      <c r="O19" s="4"/>
      <c r="P19" s="4"/>
      <c r="Q19" s="4"/>
      <c r="R19" s="4"/>
      <c r="S19" s="4"/>
      <c r="T19" s="4"/>
      <c r="U19" s="8"/>
      <c r="V19" s="8"/>
      <c r="W19" s="8"/>
      <c r="X19" s="8"/>
      <c r="Y19" s="8"/>
      <c r="Z19" s="8"/>
    </row>
    <row r="20" spans="1:26">
      <c r="A20" s="4"/>
      <c r="B20" s="4" t="s">
        <v>576</v>
      </c>
      <c r="C20" s="127">
        <f>'Income Statement'!H39/'Balance Sheet'!H49</f>
        <v>0.23017466213546195</v>
      </c>
      <c r="D20" s="127">
        <f>'Income Statement'!I39/'Balance Sheet'!I49</f>
        <v>0.14165100485528817</v>
      </c>
      <c r="E20" s="4"/>
      <c r="F20" s="8"/>
      <c r="G20" s="4"/>
      <c r="H20" s="4"/>
      <c r="I20" s="4"/>
      <c r="J20" s="4"/>
      <c r="K20" s="4"/>
      <c r="L20" s="4"/>
      <c r="M20" s="4"/>
      <c r="N20" s="4"/>
      <c r="O20" s="4"/>
      <c r="P20" s="4"/>
      <c r="Q20" s="4"/>
      <c r="R20" s="4"/>
      <c r="S20" s="4"/>
      <c r="T20" s="4"/>
      <c r="U20" s="8"/>
      <c r="V20" s="8"/>
      <c r="W20" s="8"/>
      <c r="X20" s="8"/>
      <c r="Y20" s="8"/>
      <c r="Z20" s="8"/>
    </row>
    <row r="21" spans="1:26" ht="15.75" customHeight="1">
      <c r="A21" s="4"/>
      <c r="B21" s="4" t="s">
        <v>578</v>
      </c>
      <c r="C21" s="127">
        <f>'Income Statement'!H39/'Balance Sheet'!H24</f>
        <v>0.10047539863797256</v>
      </c>
      <c r="D21" s="127">
        <f>'Income Statement'!I39/'Balance Sheet'!I24</f>
        <v>6.7175953125062582E-2</v>
      </c>
      <c r="E21" s="4"/>
      <c r="F21" s="440"/>
      <c r="G21" s="4"/>
      <c r="H21" s="4"/>
      <c r="I21" s="4"/>
      <c r="J21" s="4"/>
      <c r="K21" s="4"/>
      <c r="L21" s="4"/>
      <c r="M21" s="4"/>
      <c r="N21" s="4"/>
      <c r="O21" s="4"/>
      <c r="P21" s="4"/>
      <c r="Q21" s="4"/>
      <c r="R21" s="4"/>
      <c r="S21" s="4"/>
      <c r="T21" s="4"/>
      <c r="U21" s="8"/>
      <c r="V21" s="8"/>
      <c r="W21" s="8"/>
      <c r="X21" s="8"/>
      <c r="Y21" s="8"/>
      <c r="Z21" s="8"/>
    </row>
    <row r="22" spans="1:26" ht="15.75" customHeight="1">
      <c r="A22" s="4"/>
      <c r="B22" s="4" t="s">
        <v>580</v>
      </c>
      <c r="C22" s="127">
        <f t="shared" ref="C22:E22" si="1">C23/SUM(C24:C26)</f>
        <v>0.2501589623544565</v>
      </c>
      <c r="D22" s="127">
        <f t="shared" si="1"/>
        <v>0.20048667818543406</v>
      </c>
      <c r="E22" s="552">
        <f t="shared" si="1"/>
        <v>0.26193310892503308</v>
      </c>
      <c r="F22" s="500"/>
      <c r="G22" s="4"/>
      <c r="H22" s="4"/>
      <c r="I22" s="4"/>
      <c r="J22" s="4"/>
      <c r="K22" s="4"/>
      <c r="L22" s="4"/>
      <c r="M22" s="4"/>
      <c r="N22" s="4"/>
      <c r="O22" s="4"/>
      <c r="P22" s="4"/>
      <c r="Q22" s="4"/>
      <c r="R22" s="4"/>
      <c r="S22" s="4"/>
      <c r="T22" s="4"/>
      <c r="U22" s="8"/>
      <c r="V22" s="8"/>
      <c r="W22" s="8"/>
      <c r="X22" s="8"/>
      <c r="Y22" s="8"/>
      <c r="Z22" s="8"/>
    </row>
    <row r="23" spans="1:26" ht="15.75" customHeight="1">
      <c r="A23" s="4"/>
      <c r="B23" s="441" t="s">
        <v>581</v>
      </c>
      <c r="C23" s="442">
        <f>'Income Statement'!H29*(1-'Income Assumptions'!J58)</f>
        <v>14060</v>
      </c>
      <c r="D23" s="442">
        <f>'Income Statement'!I29*(1-'Income Assumptions'!K58)</f>
        <v>12262.517521076377</v>
      </c>
      <c r="E23" s="551">
        <f>'Income Statement'!M29*(1-'Income Assumptions'!O58)</f>
        <v>19660.559082194319</v>
      </c>
      <c r="F23" s="500"/>
      <c r="G23" s="4"/>
      <c r="H23" s="4"/>
      <c r="I23" s="4"/>
      <c r="J23" s="4"/>
      <c r="K23" s="4"/>
      <c r="L23" s="4"/>
      <c r="M23" s="4"/>
      <c r="N23" s="4"/>
      <c r="O23" s="4"/>
      <c r="P23" s="4"/>
      <c r="Q23" s="4"/>
      <c r="R23" s="4"/>
      <c r="S23" s="4"/>
      <c r="T23" s="4"/>
      <c r="U23" s="8"/>
      <c r="V23" s="8"/>
      <c r="W23" s="8"/>
      <c r="X23" s="8"/>
      <c r="Y23" s="8"/>
      <c r="Z23" s="8"/>
    </row>
    <row r="24" spans="1:26" ht="15.75" customHeight="1">
      <c r="A24" s="4"/>
      <c r="B24" s="441" t="s">
        <v>583</v>
      </c>
      <c r="C24" s="442">
        <f>'Balance Sheet'!H17</f>
        <v>50993</v>
      </c>
      <c r="D24" s="442">
        <f>'Balance Sheet'!I17</f>
        <v>55375.947571076395</v>
      </c>
      <c r="E24" s="551">
        <f>'Balance Sheet'!M17</f>
        <v>57615.904523954334</v>
      </c>
      <c r="F24" s="500"/>
      <c r="G24" s="4"/>
      <c r="H24" s="4"/>
      <c r="I24" s="4"/>
      <c r="J24" s="4"/>
      <c r="K24" s="4"/>
      <c r="L24" s="4"/>
      <c r="M24" s="4"/>
      <c r="N24" s="4"/>
      <c r="O24" s="4"/>
      <c r="P24" s="4"/>
      <c r="Q24" s="4"/>
      <c r="R24" s="4"/>
      <c r="S24" s="4"/>
      <c r="T24" s="4"/>
      <c r="U24" s="8"/>
      <c r="V24" s="8"/>
      <c r="W24" s="8"/>
      <c r="X24" s="8"/>
      <c r="Y24" s="8"/>
      <c r="Z24" s="8"/>
    </row>
    <row r="25" spans="1:26" ht="15.75" customHeight="1">
      <c r="A25" s="4"/>
      <c r="B25" s="441" t="s">
        <v>585</v>
      </c>
      <c r="C25" s="442">
        <f>'Balance Assumptions'!I30</f>
        <v>260.26255237673831</v>
      </c>
      <c r="D25" s="442">
        <f>'Balance Assumptions'!J30</f>
        <v>-663.19528557773083</v>
      </c>
      <c r="E25" s="551">
        <f>'Balance Assumptions'!M30</f>
        <v>-1007.4392929999012</v>
      </c>
      <c r="F25" s="500"/>
      <c r="G25" s="4"/>
      <c r="H25" s="4"/>
      <c r="I25" s="4"/>
      <c r="J25" s="4"/>
      <c r="K25" s="4"/>
      <c r="L25" s="4"/>
      <c r="M25" s="4"/>
      <c r="N25" s="4"/>
      <c r="O25" s="4"/>
      <c r="P25" s="4"/>
      <c r="Q25" s="4"/>
      <c r="R25" s="4"/>
      <c r="S25" s="4"/>
      <c r="T25" s="4"/>
      <c r="U25" s="8"/>
      <c r="V25" s="8"/>
      <c r="W25" s="8"/>
      <c r="X25" s="8"/>
      <c r="Y25" s="8"/>
      <c r="Z25" s="8"/>
    </row>
    <row r="26" spans="1:26" ht="15.75" customHeight="1">
      <c r="A26" s="4"/>
      <c r="B26" s="441" t="s">
        <v>587</v>
      </c>
      <c r="C26" s="442">
        <f>'Balance Sheet'!H19</f>
        <v>4951</v>
      </c>
      <c r="D26" s="442">
        <f>'Balance Sheet'!I19</f>
        <v>6451</v>
      </c>
      <c r="E26" s="551">
        <f>'Balance Sheet'!M19</f>
        <v>18451</v>
      </c>
      <c r="F26" s="500"/>
      <c r="G26" s="4"/>
      <c r="H26" s="4"/>
      <c r="I26" s="4"/>
      <c r="J26" s="4"/>
      <c r="K26" s="4"/>
      <c r="L26" s="4"/>
      <c r="M26" s="4"/>
      <c r="N26" s="4"/>
      <c r="O26" s="4"/>
      <c r="P26" s="4"/>
      <c r="Q26" s="4"/>
      <c r="R26" s="4"/>
      <c r="S26" s="4"/>
      <c r="T26" s="4"/>
      <c r="U26" s="8"/>
      <c r="V26" s="8"/>
      <c r="W26" s="8"/>
      <c r="X26" s="8"/>
      <c r="Y26" s="8"/>
      <c r="Z26" s="8"/>
    </row>
    <row r="27" spans="1:26"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ht="15.75" customHeight="1">
      <c r="A28" s="4"/>
      <c r="B28" s="4" t="s">
        <v>590</v>
      </c>
      <c r="C28" s="130">
        <f>'Income Statement'!H29/(-'Income Statement'!H34)</f>
        <v>6.2075055187637966</v>
      </c>
      <c r="D28" s="130">
        <f>'Income Statement'!I29/(-'Income Statement'!I34)</f>
        <v>6.0164774706658752</v>
      </c>
      <c r="E28" s="4"/>
      <c r="F28" s="8"/>
      <c r="G28" s="4"/>
      <c r="H28" s="4"/>
      <c r="I28" s="4"/>
      <c r="J28" s="4"/>
      <c r="K28" s="4"/>
      <c r="L28" s="4"/>
      <c r="M28" s="4"/>
      <c r="N28" s="4"/>
      <c r="O28" s="4"/>
      <c r="P28" s="4"/>
      <c r="Q28" s="4"/>
      <c r="R28" s="4"/>
      <c r="S28" s="4"/>
      <c r="T28" s="4"/>
      <c r="U28" s="8"/>
      <c r="V28" s="8"/>
      <c r="W28" s="8"/>
      <c r="X28" s="8"/>
      <c r="Y28" s="8"/>
      <c r="Z28" s="8"/>
    </row>
    <row r="29" spans="1:26" ht="15.75" customHeight="1">
      <c r="A29" s="4"/>
      <c r="B29" s="4" t="s">
        <v>592</v>
      </c>
      <c r="C29" s="130">
        <f>'Balance Sheet'!H14/'Balance Sheet'!H33</f>
        <v>2.1695460324583054</v>
      </c>
      <c r="D29" s="130">
        <f>'Balance Sheet'!I14/'Balance Sheet'!I33</f>
        <v>2.0627823243065131</v>
      </c>
      <c r="E29" s="4"/>
      <c r="F29" s="8"/>
      <c r="G29" s="4"/>
      <c r="H29" s="4"/>
      <c r="I29" s="4"/>
      <c r="J29" s="4"/>
      <c r="K29" s="4"/>
      <c r="L29" s="4"/>
      <c r="M29" s="4"/>
      <c r="N29" s="4"/>
      <c r="O29" s="4"/>
      <c r="P29" s="4"/>
      <c r="Q29" s="4"/>
      <c r="R29" s="4"/>
      <c r="S29" s="4"/>
      <c r="T29" s="4"/>
      <c r="U29" s="8"/>
      <c r="V29" s="8"/>
      <c r="W29" s="8"/>
      <c r="X29" s="8"/>
      <c r="Y29" s="8"/>
      <c r="Z29" s="8"/>
    </row>
    <row r="30" spans="1:26" ht="15.75" customHeight="1">
      <c r="A30" s="4"/>
      <c r="B30" s="4" t="s">
        <v>594</v>
      </c>
      <c r="C30" s="130">
        <f>('Balance Sheet'!H14-'Balance Sheet'!H11)/'Balance Sheet'!H33</f>
        <v>1.6954603245830528</v>
      </c>
      <c r="D30" s="130">
        <f>('Balance Sheet'!I14-'Balance Sheet'!I11)/'Balance Sheet'!I33</f>
        <v>1.5498610309266987</v>
      </c>
      <c r="E30" s="4"/>
      <c r="F30" s="8"/>
      <c r="G30" s="4"/>
      <c r="H30" s="4"/>
      <c r="I30" s="4"/>
      <c r="J30" s="4"/>
      <c r="K30" s="4"/>
      <c r="L30" s="4"/>
      <c r="M30" s="4"/>
      <c r="N30" s="4"/>
      <c r="O30" s="4"/>
      <c r="P30" s="4"/>
      <c r="Q30" s="4"/>
      <c r="R30" s="4"/>
      <c r="S30" s="4"/>
      <c r="T30" s="4"/>
      <c r="U30" s="8"/>
      <c r="V30" s="8"/>
      <c r="W30" s="8"/>
      <c r="X30" s="8"/>
      <c r="Y30" s="8"/>
      <c r="Z30" s="8"/>
    </row>
    <row r="31" spans="1:26" ht="15.75" customHeight="1">
      <c r="A31" s="4"/>
      <c r="B31" s="4" t="s">
        <v>596</v>
      </c>
      <c r="C31" s="443">
        <f>'Balance Sheet'!H55/'Balance Sheet'!H49</f>
        <v>0.36226981743460052</v>
      </c>
      <c r="D31" s="443">
        <f>'Balance Sheet'!I55/'Balance Sheet'!I49</f>
        <v>0.2853389789081891</v>
      </c>
      <c r="E31" s="4"/>
      <c r="F31" s="8"/>
      <c r="G31" s="4"/>
      <c r="H31" s="4"/>
      <c r="I31" s="4"/>
      <c r="J31" s="4"/>
      <c r="K31" s="4"/>
      <c r="L31" s="4"/>
      <c r="M31" s="4"/>
      <c r="N31" s="4"/>
      <c r="O31" s="4"/>
      <c r="P31" s="4"/>
      <c r="Q31" s="4"/>
      <c r="R31" s="4"/>
      <c r="S31" s="4"/>
      <c r="T31" s="4"/>
      <c r="U31" s="8"/>
      <c r="V31" s="8"/>
      <c r="W31" s="8"/>
      <c r="X31" s="8"/>
      <c r="Y31" s="8"/>
      <c r="Z31" s="8"/>
    </row>
    <row r="32" spans="1:26" ht="15.75" customHeight="1">
      <c r="A32" s="4"/>
      <c r="B32" s="4" t="s">
        <v>598</v>
      </c>
      <c r="C32" s="443">
        <f>'Balance Sheet'!H57/'Balance Sheet'!H49</f>
        <v>0.85658737058405121</v>
      </c>
      <c r="D32" s="443">
        <f>'Balance Sheet'!I57/'Balance Sheet'!I49</f>
        <v>0.7346706046719087</v>
      </c>
      <c r="E32" s="4"/>
      <c r="F32" s="8"/>
      <c r="G32" s="4"/>
      <c r="H32" s="4"/>
      <c r="I32" s="4"/>
      <c r="J32" s="4"/>
      <c r="K32" s="4"/>
      <c r="L32" s="4"/>
      <c r="M32" s="4"/>
      <c r="N32" s="4"/>
      <c r="O32" s="4"/>
      <c r="P32" s="4"/>
      <c r="Q32" s="4"/>
      <c r="R32" s="4"/>
      <c r="S32" s="4"/>
      <c r="T32" s="4"/>
      <c r="U32" s="8"/>
      <c r="V32" s="8"/>
      <c r="W32" s="8"/>
      <c r="X32" s="8"/>
      <c r="Y32" s="8"/>
      <c r="Z32" s="8"/>
    </row>
    <row r="33" spans="1:26" ht="15.75" customHeight="1">
      <c r="A33" s="4"/>
      <c r="B33" s="4" t="s">
        <v>600</v>
      </c>
      <c r="C33" s="192">
        <f>SUM('Cash Flow'!H26,'Cash Flow'!H30)/'Income Statement'!H39</f>
        <v>0.78292816920752639</v>
      </c>
      <c r="D33" s="192">
        <f>SUM('Cash Flow'!I26,'Cash Flow'!I30)/'Income Statement'!I39</f>
        <v>3.2705923589208279</v>
      </c>
      <c r="E33" s="192"/>
      <c r="F33" s="8"/>
      <c r="G33" s="4"/>
      <c r="H33" s="4"/>
      <c r="I33" s="4"/>
      <c r="J33" s="4"/>
      <c r="K33" s="4"/>
      <c r="L33" s="4"/>
      <c r="M33" s="4"/>
      <c r="N33" s="4"/>
      <c r="O33" s="4"/>
      <c r="P33" s="4"/>
      <c r="Q33" s="4"/>
      <c r="R33" s="4"/>
      <c r="S33" s="4"/>
      <c r="T33" s="4"/>
      <c r="U33" s="8"/>
      <c r="V33" s="8"/>
      <c r="W33" s="8"/>
      <c r="X33" s="8"/>
      <c r="Y33" s="8"/>
      <c r="Z33" s="8"/>
    </row>
    <row r="34" spans="1:26" ht="15.75" customHeight="1">
      <c r="A34" s="4"/>
      <c r="B34" s="4"/>
      <c r="C34" s="4"/>
      <c r="D34" s="4"/>
      <c r="E34" s="4"/>
      <c r="F34" s="8"/>
      <c r="G34" s="4"/>
      <c r="H34" s="4"/>
      <c r="I34" s="4"/>
      <c r="J34" s="4"/>
      <c r="K34" s="4"/>
      <c r="L34" s="4"/>
      <c r="M34" s="4"/>
      <c r="N34" s="4"/>
      <c r="O34" s="4"/>
      <c r="P34" s="4"/>
      <c r="Q34" s="4"/>
      <c r="R34" s="4"/>
      <c r="S34" s="4"/>
      <c r="T34" s="4"/>
      <c r="U34" s="8"/>
      <c r="V34" s="8"/>
      <c r="W34" s="8"/>
      <c r="X34" s="8"/>
      <c r="Y34" s="8"/>
      <c r="Z34" s="8"/>
    </row>
    <row r="35" spans="1:26" ht="15.75" customHeight="1">
      <c r="A35" s="4"/>
      <c r="B35" s="4"/>
      <c r="C35" s="4"/>
      <c r="D35" s="4"/>
      <c r="E35" s="4"/>
      <c r="F35" s="8"/>
      <c r="G35" s="4"/>
      <c r="H35" s="4"/>
      <c r="I35" s="4"/>
      <c r="J35" s="4"/>
      <c r="K35" s="4"/>
      <c r="L35" s="4"/>
      <c r="M35" s="4"/>
      <c r="N35" s="4"/>
      <c r="O35" s="4"/>
      <c r="P35" s="4"/>
      <c r="Q35" s="4"/>
      <c r="R35" s="4"/>
      <c r="S35" s="4"/>
      <c r="T35" s="4"/>
      <c r="U35" s="8"/>
      <c r="V35" s="8"/>
      <c r="W35" s="8"/>
      <c r="X35" s="8"/>
      <c r="Y35" s="8"/>
      <c r="Z35" s="8"/>
    </row>
    <row r="36" spans="1:26" ht="15.75" customHeight="1">
      <c r="A36" s="4"/>
      <c r="B36" s="4"/>
      <c r="C36" s="4"/>
      <c r="D36" s="4"/>
      <c r="E36" s="4"/>
      <c r="F36" s="8"/>
      <c r="G36" s="4"/>
      <c r="H36" s="4"/>
      <c r="I36" s="4"/>
      <c r="J36" s="4"/>
      <c r="K36" s="4"/>
      <c r="L36" s="4"/>
      <c r="M36" s="4"/>
      <c r="N36" s="4"/>
      <c r="O36" s="4"/>
      <c r="P36" s="4"/>
      <c r="Q36" s="4"/>
      <c r="R36" s="4"/>
      <c r="S36" s="4"/>
      <c r="T36" s="4"/>
      <c r="U36" s="8"/>
      <c r="V36" s="8"/>
      <c r="W36" s="8"/>
      <c r="X36" s="8"/>
      <c r="Y36" s="8"/>
      <c r="Z36" s="8"/>
    </row>
    <row r="37" spans="1:26" ht="15.75" customHeight="1">
      <c r="A37" s="4"/>
      <c r="B37" s="4"/>
      <c r="C37" s="4"/>
      <c r="D37" s="4"/>
      <c r="E37" s="4"/>
      <c r="F37" s="8"/>
      <c r="G37" s="4"/>
      <c r="H37" s="4"/>
      <c r="I37" s="4"/>
      <c r="J37" s="4"/>
      <c r="K37" s="4"/>
      <c r="L37" s="4"/>
      <c r="M37" s="4"/>
      <c r="N37" s="4"/>
      <c r="O37" s="4"/>
      <c r="P37" s="4"/>
      <c r="Q37" s="4"/>
      <c r="R37" s="4"/>
      <c r="S37" s="4"/>
      <c r="T37" s="4"/>
      <c r="U37" s="8"/>
      <c r="V37" s="8"/>
      <c r="W37" s="8"/>
      <c r="X37" s="8"/>
      <c r="Y37" s="8"/>
      <c r="Z37" s="8"/>
    </row>
    <row r="38" spans="1:26" ht="15.75" customHeight="1">
      <c r="A38" s="4"/>
      <c r="B38" s="4"/>
      <c r="C38" s="4"/>
      <c r="D38" s="4"/>
      <c r="E38" s="4"/>
      <c r="F38" s="8"/>
      <c r="G38" s="4"/>
      <c r="H38" s="4"/>
      <c r="I38" s="4"/>
      <c r="J38" s="4"/>
      <c r="K38" s="4"/>
      <c r="L38" s="4"/>
      <c r="M38" s="4"/>
      <c r="N38" s="4"/>
      <c r="O38" s="4"/>
      <c r="P38" s="4"/>
      <c r="Q38" s="4"/>
      <c r="R38" s="4"/>
      <c r="S38" s="4"/>
      <c r="T38" s="4"/>
      <c r="U38" s="8"/>
      <c r="V38" s="8"/>
      <c r="W38" s="8"/>
      <c r="X38" s="8"/>
      <c r="Y38" s="8"/>
      <c r="Z38" s="8"/>
    </row>
    <row r="39" spans="1:26" ht="15.75" customHeight="1">
      <c r="A39" s="4"/>
      <c r="B39" s="4"/>
      <c r="C39" s="4"/>
      <c r="D39" s="4"/>
      <c r="E39" s="4"/>
      <c r="F39" s="8"/>
      <c r="G39" s="4"/>
      <c r="H39" s="4"/>
      <c r="I39" s="4"/>
      <c r="J39" s="4"/>
      <c r="K39" s="4"/>
      <c r="L39" s="4"/>
      <c r="M39" s="4"/>
      <c r="N39" s="4"/>
      <c r="O39" s="4"/>
      <c r="P39" s="4"/>
      <c r="Q39" s="4"/>
      <c r="R39" s="4"/>
      <c r="S39" s="4"/>
      <c r="T39" s="4"/>
      <c r="U39" s="8"/>
      <c r="V39" s="8"/>
      <c r="W39" s="8"/>
      <c r="X39" s="8"/>
      <c r="Y39" s="8"/>
      <c r="Z39" s="8"/>
    </row>
    <row r="40" spans="1:26" ht="15.75" customHeight="1">
      <c r="A40" s="4"/>
      <c r="B40" s="4"/>
      <c r="C40" s="4"/>
      <c r="D40" s="4"/>
      <c r="E40" s="4"/>
      <c r="F40" s="8"/>
      <c r="G40" s="4"/>
      <c r="H40" s="4"/>
      <c r="I40" s="4"/>
      <c r="J40" s="4"/>
      <c r="K40" s="4"/>
      <c r="L40" s="4"/>
      <c r="M40" s="4"/>
      <c r="N40" s="4"/>
      <c r="O40" s="4"/>
      <c r="P40" s="4"/>
      <c r="Q40" s="4"/>
      <c r="R40" s="4"/>
      <c r="S40" s="4"/>
      <c r="T40" s="4"/>
      <c r="U40" s="8"/>
      <c r="V40" s="8"/>
      <c r="W40" s="8"/>
      <c r="X40" s="8"/>
      <c r="Y40" s="8"/>
      <c r="Z40" s="8"/>
    </row>
    <row r="41" spans="1:26" ht="15.75" customHeight="1">
      <c r="A41" s="4"/>
      <c r="B41" s="4"/>
      <c r="C41" s="4"/>
      <c r="D41" s="4"/>
      <c r="E41" s="4"/>
      <c r="F41" s="8"/>
      <c r="G41" s="4"/>
      <c r="H41" s="4"/>
      <c r="I41" s="4"/>
      <c r="J41" s="4"/>
      <c r="K41" s="4"/>
      <c r="L41" s="4"/>
      <c r="M41" s="4"/>
      <c r="N41" s="4"/>
      <c r="O41" s="4"/>
      <c r="P41" s="4"/>
      <c r="Q41" s="4"/>
      <c r="R41" s="4"/>
      <c r="S41" s="4"/>
      <c r="T41" s="4"/>
      <c r="U41" s="8"/>
      <c r="V41" s="8"/>
      <c r="W41" s="8"/>
      <c r="X41" s="8"/>
      <c r="Y41" s="8"/>
      <c r="Z41" s="8"/>
    </row>
    <row r="42" spans="1:26" ht="15.75" customHeight="1">
      <c r="A42" s="4"/>
      <c r="B42" s="4"/>
      <c r="C42" s="4"/>
      <c r="D42" s="4"/>
      <c r="E42" s="4"/>
      <c r="F42" s="8"/>
      <c r="G42" s="4"/>
      <c r="H42" s="4"/>
      <c r="I42" s="4"/>
      <c r="J42" s="4"/>
      <c r="K42" s="4"/>
      <c r="L42" s="4"/>
      <c r="M42" s="4"/>
      <c r="N42" s="4"/>
      <c r="O42" s="4"/>
      <c r="P42" s="4"/>
      <c r="Q42" s="4"/>
      <c r="R42" s="4"/>
      <c r="S42" s="4"/>
      <c r="T42" s="4"/>
      <c r="U42" s="8"/>
      <c r="V42" s="8"/>
      <c r="W42" s="8"/>
      <c r="X42" s="8"/>
      <c r="Y42" s="8"/>
      <c r="Z42" s="8"/>
    </row>
    <row r="43" spans="1:26" ht="15.75" customHeight="1">
      <c r="A43" s="4"/>
      <c r="B43" s="4"/>
      <c r="C43" s="4"/>
      <c r="D43" s="4"/>
      <c r="E43" s="4"/>
      <c r="F43" s="8"/>
      <c r="G43" s="4"/>
      <c r="H43" s="4"/>
      <c r="I43" s="4"/>
      <c r="J43" s="4"/>
      <c r="K43" s="4"/>
      <c r="L43" s="4"/>
      <c r="M43" s="4"/>
      <c r="N43" s="4"/>
      <c r="O43" s="4"/>
      <c r="P43" s="4"/>
      <c r="Q43" s="4"/>
      <c r="R43" s="4"/>
      <c r="S43" s="4"/>
      <c r="T43" s="4"/>
      <c r="U43" s="8"/>
      <c r="V43" s="8"/>
      <c r="W43" s="8"/>
      <c r="X43" s="8"/>
      <c r="Y43" s="8"/>
      <c r="Z43" s="8"/>
    </row>
    <row r="44" spans="1:26" ht="15.75" customHeight="1">
      <c r="A44" s="4"/>
      <c r="B44" s="4"/>
      <c r="C44" s="4"/>
      <c r="D44" s="4"/>
      <c r="E44" s="4"/>
      <c r="F44" s="8"/>
      <c r="G44" s="4"/>
      <c r="H44" s="4"/>
      <c r="I44" s="4"/>
      <c r="J44" s="4"/>
      <c r="K44" s="4"/>
      <c r="L44" s="4"/>
      <c r="M44" s="4"/>
      <c r="N44" s="4"/>
      <c r="O44" s="4"/>
      <c r="P44" s="4"/>
      <c r="Q44" s="4"/>
      <c r="R44" s="4"/>
      <c r="S44" s="4"/>
      <c r="T44" s="4"/>
      <c r="U44" s="8"/>
      <c r="V44" s="8"/>
      <c r="W44" s="8"/>
      <c r="X44" s="8"/>
      <c r="Y44" s="8"/>
      <c r="Z44" s="8"/>
    </row>
    <row r="45" spans="1:26" ht="15.75" customHeight="1">
      <c r="A45" s="4"/>
      <c r="B45" s="4"/>
      <c r="C45" s="4"/>
      <c r="D45" s="4"/>
      <c r="E45" s="4"/>
      <c r="F45" s="8"/>
      <c r="G45" s="4"/>
      <c r="H45" s="4"/>
      <c r="I45" s="4"/>
      <c r="J45" s="4"/>
      <c r="K45" s="4"/>
      <c r="L45" s="4"/>
      <c r="M45" s="4"/>
      <c r="N45" s="4"/>
      <c r="O45" s="4"/>
      <c r="P45" s="4"/>
      <c r="Q45" s="4"/>
      <c r="R45" s="4"/>
      <c r="S45" s="4"/>
      <c r="T45" s="4"/>
      <c r="U45" s="8"/>
      <c r="V45" s="8"/>
      <c r="W45" s="8"/>
      <c r="X45" s="8"/>
      <c r="Y45" s="8"/>
      <c r="Z45" s="8"/>
    </row>
    <row r="46" spans="1:26" ht="15.75" customHeight="1">
      <c r="A46" s="4"/>
      <c r="B46" s="4"/>
      <c r="C46" s="4"/>
      <c r="D46" s="4"/>
      <c r="E46" s="4"/>
      <c r="F46" s="8"/>
      <c r="G46" s="4"/>
      <c r="H46" s="4"/>
      <c r="I46" s="4"/>
      <c r="J46" s="4"/>
      <c r="K46" s="4"/>
      <c r="L46" s="4"/>
      <c r="M46" s="4"/>
      <c r="N46" s="4"/>
      <c r="O46" s="4"/>
      <c r="P46" s="4"/>
      <c r="Q46" s="4"/>
      <c r="R46" s="4"/>
      <c r="S46" s="4"/>
      <c r="T46" s="4"/>
      <c r="U46" s="8"/>
      <c r="V46" s="8"/>
      <c r="W46" s="8"/>
      <c r="X46" s="8"/>
      <c r="Y46" s="8"/>
      <c r="Z46" s="8"/>
    </row>
    <row r="47" spans="1:26" ht="15.75" customHeight="1">
      <c r="A47" s="4"/>
      <c r="B47" s="4"/>
      <c r="C47" s="4"/>
      <c r="D47" s="4"/>
      <c r="E47" s="4"/>
      <c r="F47" s="8"/>
      <c r="G47" s="4"/>
      <c r="H47" s="4"/>
      <c r="I47" s="4"/>
      <c r="J47" s="4"/>
      <c r="K47" s="4"/>
      <c r="L47" s="4"/>
      <c r="M47" s="4"/>
      <c r="N47" s="4"/>
      <c r="O47" s="4"/>
      <c r="P47" s="4"/>
      <c r="Q47" s="4"/>
      <c r="R47" s="4"/>
      <c r="S47" s="4"/>
      <c r="T47" s="4"/>
      <c r="U47" s="8"/>
      <c r="V47" s="8"/>
      <c r="W47" s="8"/>
      <c r="X47" s="8"/>
      <c r="Y47" s="8"/>
      <c r="Z47" s="8"/>
    </row>
    <row r="48" spans="1:26" ht="15.75" customHeight="1">
      <c r="A48" s="4"/>
      <c r="B48" s="4"/>
      <c r="C48" s="4"/>
      <c r="D48" s="4"/>
      <c r="E48" s="4"/>
      <c r="F48" s="8"/>
      <c r="G48" s="4"/>
      <c r="H48" s="4"/>
      <c r="I48" s="4"/>
      <c r="J48" s="4"/>
      <c r="K48" s="4"/>
      <c r="L48" s="4"/>
      <c r="M48" s="4"/>
      <c r="N48" s="4"/>
      <c r="O48" s="4"/>
      <c r="P48" s="4"/>
      <c r="Q48" s="4"/>
      <c r="R48" s="4"/>
      <c r="S48" s="4"/>
      <c r="T48" s="4"/>
      <c r="U48" s="8"/>
      <c r="V48" s="8"/>
      <c r="W48" s="8"/>
      <c r="X48" s="8"/>
      <c r="Y48" s="8"/>
      <c r="Z48" s="8"/>
    </row>
    <row r="49" spans="1:26" ht="15.75" customHeight="1">
      <c r="A49" s="4"/>
      <c r="B49" s="4"/>
      <c r="C49" s="4"/>
      <c r="D49" s="4"/>
      <c r="E49" s="4"/>
      <c r="F49" s="8"/>
      <c r="G49" s="4"/>
      <c r="H49" s="4"/>
      <c r="I49" s="4"/>
      <c r="J49" s="4"/>
      <c r="K49" s="4"/>
      <c r="L49" s="4"/>
      <c r="M49" s="4"/>
      <c r="N49" s="4"/>
      <c r="O49" s="4"/>
      <c r="P49" s="4"/>
      <c r="Q49" s="4"/>
      <c r="R49" s="4"/>
      <c r="S49" s="4"/>
      <c r="T49" s="4"/>
      <c r="U49" s="8"/>
      <c r="V49" s="8"/>
      <c r="W49" s="8"/>
      <c r="X49" s="8"/>
      <c r="Y49" s="8"/>
      <c r="Z49" s="8"/>
    </row>
    <row r="50" spans="1:26" ht="15.75" customHeight="1">
      <c r="A50" s="4"/>
      <c r="B50" s="4"/>
      <c r="C50" s="4"/>
      <c r="D50" s="4"/>
      <c r="E50" s="4"/>
      <c r="F50" s="8"/>
      <c r="G50" s="4"/>
      <c r="H50" s="4"/>
      <c r="I50" s="4"/>
      <c r="J50" s="4"/>
      <c r="K50" s="4"/>
      <c r="L50" s="4"/>
      <c r="M50" s="4"/>
      <c r="N50" s="4"/>
      <c r="O50" s="4"/>
      <c r="P50" s="4"/>
      <c r="Q50" s="4"/>
      <c r="R50" s="4"/>
      <c r="S50" s="4"/>
      <c r="T50" s="4"/>
      <c r="U50" s="8"/>
      <c r="V50" s="8"/>
      <c r="W50" s="8"/>
      <c r="X50" s="8"/>
      <c r="Y50" s="8"/>
      <c r="Z50" s="8"/>
    </row>
    <row r="51" spans="1:26" ht="15.75" customHeight="1">
      <c r="A51" s="4"/>
      <c r="B51" s="4"/>
      <c r="C51" s="4"/>
      <c r="D51" s="4"/>
      <c r="E51" s="4"/>
      <c r="F51" s="8"/>
      <c r="G51" s="4"/>
      <c r="H51" s="4"/>
      <c r="I51" s="4"/>
      <c r="J51" s="4"/>
      <c r="K51" s="4"/>
      <c r="L51" s="4"/>
      <c r="M51" s="4"/>
      <c r="N51" s="4"/>
      <c r="O51" s="4"/>
      <c r="P51" s="4"/>
      <c r="Q51" s="4"/>
      <c r="R51" s="4"/>
      <c r="S51" s="4"/>
      <c r="T51" s="4"/>
      <c r="U51" s="8"/>
      <c r="V51" s="8"/>
      <c r="W51" s="8"/>
      <c r="X51" s="8"/>
      <c r="Y51" s="8"/>
      <c r="Z51" s="8"/>
    </row>
    <row r="52" spans="1:26" ht="15.75" customHeight="1">
      <c r="A52" s="4"/>
      <c r="B52" s="4"/>
      <c r="C52" s="4"/>
      <c r="D52" s="4"/>
      <c r="E52" s="4"/>
      <c r="F52" s="8"/>
      <c r="G52" s="4"/>
      <c r="H52" s="4"/>
      <c r="I52" s="4"/>
      <c r="J52" s="4"/>
      <c r="K52" s="4"/>
      <c r="L52" s="4"/>
      <c r="M52" s="4"/>
      <c r="N52" s="4"/>
      <c r="O52" s="4"/>
      <c r="P52" s="4"/>
      <c r="Q52" s="4"/>
      <c r="R52" s="4"/>
      <c r="S52" s="4"/>
      <c r="T52" s="4"/>
      <c r="U52" s="8"/>
      <c r="V52" s="8"/>
      <c r="W52" s="8"/>
      <c r="X52" s="8"/>
      <c r="Y52" s="8"/>
      <c r="Z52" s="8"/>
    </row>
    <row r="53" spans="1:26" ht="15.75" customHeight="1">
      <c r="A53" s="4"/>
      <c r="B53" s="4"/>
      <c r="C53" s="4"/>
      <c r="D53" s="4"/>
      <c r="E53" s="4"/>
      <c r="F53" s="8"/>
      <c r="G53" s="4"/>
      <c r="H53" s="4"/>
      <c r="I53" s="4"/>
      <c r="J53" s="4"/>
      <c r="K53" s="4"/>
      <c r="L53" s="4"/>
      <c r="M53" s="4"/>
      <c r="N53" s="4"/>
      <c r="O53" s="4"/>
      <c r="P53" s="4"/>
      <c r="Q53" s="4"/>
      <c r="R53" s="4"/>
      <c r="S53" s="4"/>
      <c r="T53" s="4"/>
      <c r="U53" s="8"/>
      <c r="V53" s="8"/>
      <c r="W53" s="8"/>
      <c r="X53" s="8"/>
      <c r="Y53" s="8"/>
      <c r="Z53" s="8"/>
    </row>
    <row r="54" spans="1:26" ht="15.75" customHeight="1">
      <c r="A54" s="4"/>
      <c r="B54" s="4"/>
      <c r="C54" s="4"/>
      <c r="D54" s="4"/>
      <c r="E54" s="4"/>
      <c r="F54" s="8"/>
      <c r="G54" s="4"/>
      <c r="H54" s="4"/>
      <c r="I54" s="4"/>
      <c r="J54" s="4"/>
      <c r="K54" s="4"/>
      <c r="L54" s="4"/>
      <c r="M54" s="4"/>
      <c r="N54" s="4"/>
      <c r="O54" s="4"/>
      <c r="P54" s="4"/>
      <c r="Q54" s="4"/>
      <c r="R54" s="4"/>
      <c r="S54" s="4"/>
      <c r="T54" s="4"/>
      <c r="U54" s="8"/>
      <c r="V54" s="8"/>
      <c r="W54" s="8"/>
      <c r="X54" s="8"/>
      <c r="Y54" s="8"/>
      <c r="Z54" s="8"/>
    </row>
    <row r="55" spans="1:26" ht="15.75" customHeight="1">
      <c r="A55" s="4"/>
      <c r="B55" s="4"/>
      <c r="C55" s="4"/>
      <c r="D55" s="4"/>
      <c r="E55" s="4"/>
      <c r="F55" s="8"/>
      <c r="G55" s="4"/>
      <c r="H55" s="4"/>
      <c r="I55" s="4"/>
      <c r="J55" s="4"/>
      <c r="K55" s="4"/>
      <c r="L55" s="4"/>
      <c r="M55" s="4"/>
      <c r="N55" s="4"/>
      <c r="O55" s="4"/>
      <c r="P55" s="4"/>
      <c r="Q55" s="4"/>
      <c r="R55" s="4"/>
      <c r="S55" s="4"/>
      <c r="T55" s="4"/>
      <c r="U55" s="8"/>
      <c r="V55" s="8"/>
      <c r="W55" s="8"/>
      <c r="X55" s="8"/>
      <c r="Y55" s="8"/>
      <c r="Z55" s="8"/>
    </row>
    <row r="56" spans="1:26" ht="15.75" customHeight="1">
      <c r="A56" s="4"/>
      <c r="B56" s="4"/>
      <c r="C56" s="4"/>
      <c r="D56" s="4"/>
      <c r="E56" s="4"/>
      <c r="F56" s="8"/>
      <c r="G56" s="4"/>
      <c r="H56" s="4"/>
      <c r="I56" s="4"/>
      <c r="J56" s="4"/>
      <c r="K56" s="4"/>
      <c r="L56" s="4"/>
      <c r="M56" s="4"/>
      <c r="N56" s="4"/>
      <c r="O56" s="4"/>
      <c r="P56" s="4"/>
      <c r="Q56" s="4"/>
      <c r="R56" s="4"/>
      <c r="S56" s="4"/>
      <c r="T56" s="4"/>
      <c r="U56" s="8"/>
      <c r="V56" s="8"/>
      <c r="W56" s="8"/>
      <c r="X56" s="8"/>
      <c r="Y56" s="8"/>
      <c r="Z56" s="8"/>
    </row>
    <row r="57" spans="1:26" ht="15.75" customHeight="1">
      <c r="A57" s="4"/>
      <c r="B57" s="4"/>
      <c r="C57" s="4"/>
      <c r="D57" s="4"/>
      <c r="E57" s="4"/>
      <c r="F57" s="8"/>
      <c r="G57" s="4"/>
      <c r="H57" s="4"/>
      <c r="I57" s="4"/>
      <c r="J57" s="4"/>
      <c r="K57" s="4"/>
      <c r="L57" s="4"/>
      <c r="M57" s="4"/>
      <c r="N57" s="4"/>
      <c r="O57" s="4"/>
      <c r="P57" s="4"/>
      <c r="Q57" s="4"/>
      <c r="R57" s="4"/>
      <c r="S57" s="4"/>
      <c r="T57" s="4"/>
      <c r="U57" s="8"/>
      <c r="V57" s="8"/>
      <c r="W57" s="8"/>
      <c r="X57" s="8"/>
      <c r="Y57" s="8"/>
      <c r="Z57" s="8"/>
    </row>
    <row r="58" spans="1:26" ht="15.75" customHeight="1">
      <c r="A58" s="4"/>
      <c r="B58" s="4"/>
      <c r="C58" s="4"/>
      <c r="D58" s="4"/>
      <c r="E58" s="4"/>
      <c r="F58" s="8"/>
      <c r="G58" s="4"/>
      <c r="H58" s="4"/>
      <c r="I58" s="4"/>
      <c r="J58" s="4"/>
      <c r="K58" s="4"/>
      <c r="L58" s="4"/>
      <c r="M58" s="4"/>
      <c r="N58" s="4"/>
      <c r="O58" s="4"/>
      <c r="P58" s="4"/>
      <c r="Q58" s="4"/>
      <c r="R58" s="4"/>
      <c r="S58" s="4"/>
      <c r="T58" s="4"/>
      <c r="U58" s="8"/>
      <c r="V58" s="8"/>
      <c r="W58" s="8"/>
      <c r="X58" s="8"/>
      <c r="Y58" s="8"/>
      <c r="Z58" s="8"/>
    </row>
    <row r="59" spans="1:26" ht="15.75" customHeight="1">
      <c r="A59" s="4"/>
      <c r="B59" s="4"/>
      <c r="C59" s="4"/>
      <c r="D59" s="4"/>
      <c r="E59" s="4"/>
      <c r="F59" s="8"/>
      <c r="G59" s="4"/>
      <c r="H59" s="4"/>
      <c r="I59" s="4"/>
      <c r="J59" s="4"/>
      <c r="K59" s="4"/>
      <c r="L59" s="4"/>
      <c r="M59" s="4"/>
      <c r="N59" s="4"/>
      <c r="O59" s="4"/>
      <c r="P59" s="4"/>
      <c r="Q59" s="4"/>
      <c r="R59" s="4"/>
      <c r="S59" s="4"/>
      <c r="T59" s="4"/>
      <c r="U59" s="8"/>
      <c r="V59" s="8"/>
      <c r="W59" s="8"/>
      <c r="X59" s="8"/>
      <c r="Y59" s="8"/>
      <c r="Z59" s="8"/>
    </row>
    <row r="60" spans="1:26" ht="15.75" customHeight="1">
      <c r="A60" s="4"/>
      <c r="B60" s="4"/>
      <c r="C60" s="4"/>
      <c r="D60" s="4"/>
      <c r="E60" s="4"/>
      <c r="F60" s="8"/>
      <c r="G60" s="4"/>
      <c r="H60" s="4"/>
      <c r="I60" s="4"/>
      <c r="J60" s="4"/>
      <c r="K60" s="4"/>
      <c r="L60" s="4"/>
      <c r="M60" s="4"/>
      <c r="N60" s="4"/>
      <c r="O60" s="4"/>
      <c r="P60" s="4"/>
      <c r="Q60" s="4"/>
      <c r="R60" s="4"/>
      <c r="S60" s="4"/>
      <c r="T60" s="4"/>
      <c r="U60" s="8"/>
      <c r="V60" s="8"/>
      <c r="W60" s="8"/>
      <c r="X60" s="8"/>
      <c r="Y60" s="8"/>
      <c r="Z60" s="8"/>
    </row>
    <row r="61" spans="1:26" ht="15.75" customHeight="1">
      <c r="A61" s="4"/>
      <c r="B61" s="4"/>
      <c r="C61" s="4"/>
      <c r="D61" s="4"/>
      <c r="E61" s="4"/>
      <c r="F61" s="8"/>
      <c r="G61" s="4"/>
      <c r="H61" s="4"/>
      <c r="I61" s="4"/>
      <c r="J61" s="4"/>
      <c r="K61" s="4"/>
      <c r="L61" s="4"/>
      <c r="M61" s="4"/>
      <c r="N61" s="4"/>
      <c r="O61" s="4"/>
      <c r="P61" s="4"/>
      <c r="Q61" s="4"/>
      <c r="R61" s="4"/>
      <c r="S61" s="4"/>
      <c r="T61" s="4"/>
      <c r="U61" s="8"/>
      <c r="V61" s="8"/>
      <c r="W61" s="8"/>
      <c r="X61" s="8"/>
      <c r="Y61" s="8"/>
      <c r="Z61" s="8"/>
    </row>
    <row r="62" spans="1:26" ht="15.75" customHeight="1">
      <c r="A62" s="4"/>
      <c r="B62" s="4"/>
      <c r="C62" s="4"/>
      <c r="D62" s="4"/>
      <c r="E62" s="4"/>
      <c r="F62" s="8"/>
      <c r="G62" s="4"/>
      <c r="H62" s="4"/>
      <c r="I62" s="4"/>
      <c r="J62" s="4"/>
      <c r="K62" s="4"/>
      <c r="L62" s="4"/>
      <c r="M62" s="4"/>
      <c r="N62" s="4"/>
      <c r="O62" s="4"/>
      <c r="P62" s="4"/>
      <c r="Q62" s="4"/>
      <c r="R62" s="4"/>
      <c r="S62" s="4"/>
      <c r="T62" s="4"/>
      <c r="U62" s="8"/>
      <c r="V62" s="8"/>
      <c r="W62" s="8"/>
      <c r="X62" s="8"/>
      <c r="Y62" s="8"/>
      <c r="Z62" s="8"/>
    </row>
    <row r="63" spans="1:26" ht="15.75" customHeight="1">
      <c r="A63" s="4"/>
      <c r="B63" s="4"/>
      <c r="C63" s="4"/>
      <c r="D63" s="4"/>
      <c r="E63" s="4"/>
      <c r="F63" s="8"/>
      <c r="G63" s="4"/>
      <c r="H63" s="4"/>
      <c r="I63" s="4"/>
      <c r="J63" s="4"/>
      <c r="K63" s="4"/>
      <c r="L63" s="4"/>
      <c r="M63" s="4"/>
      <c r="N63" s="4"/>
      <c r="O63" s="4"/>
      <c r="P63" s="4"/>
      <c r="Q63" s="4"/>
      <c r="R63" s="4"/>
      <c r="S63" s="4"/>
      <c r="T63" s="4"/>
      <c r="U63" s="8"/>
      <c r="V63" s="8"/>
      <c r="W63" s="8"/>
      <c r="X63" s="8"/>
      <c r="Y63" s="8"/>
      <c r="Z63" s="8"/>
    </row>
    <row r="64" spans="1:26" ht="15.75" customHeight="1">
      <c r="A64" s="4"/>
      <c r="B64" s="4"/>
      <c r="C64" s="4"/>
      <c r="D64" s="4"/>
      <c r="E64" s="4"/>
      <c r="F64" s="8"/>
      <c r="G64" s="4"/>
      <c r="H64" s="4"/>
      <c r="I64" s="4"/>
      <c r="J64" s="4"/>
      <c r="K64" s="4"/>
      <c r="L64" s="4"/>
      <c r="M64" s="4"/>
      <c r="N64" s="4"/>
      <c r="O64" s="4"/>
      <c r="P64" s="4"/>
      <c r="Q64" s="4"/>
      <c r="R64" s="4"/>
      <c r="S64" s="4"/>
      <c r="T64" s="4"/>
      <c r="U64" s="8"/>
      <c r="V64" s="8"/>
      <c r="W64" s="8"/>
      <c r="X64" s="8"/>
      <c r="Y64" s="8"/>
      <c r="Z64" s="8"/>
    </row>
    <row r="65" spans="1:26" ht="15.75" customHeight="1">
      <c r="A65" s="4"/>
      <c r="B65" s="4"/>
      <c r="C65" s="4"/>
      <c r="D65" s="4"/>
      <c r="E65" s="4"/>
      <c r="F65" s="8"/>
      <c r="G65" s="4"/>
      <c r="H65" s="4"/>
      <c r="I65" s="4"/>
      <c r="J65" s="4"/>
      <c r="K65" s="4"/>
      <c r="L65" s="4"/>
      <c r="M65" s="4"/>
      <c r="N65" s="4"/>
      <c r="O65" s="4"/>
      <c r="P65" s="4"/>
      <c r="Q65" s="4"/>
      <c r="R65" s="4"/>
      <c r="S65" s="4"/>
      <c r="T65" s="4"/>
      <c r="U65" s="8"/>
      <c r="V65" s="8"/>
      <c r="W65" s="8"/>
      <c r="X65" s="8"/>
      <c r="Y65" s="8"/>
      <c r="Z65" s="8"/>
    </row>
    <row r="66" spans="1:26" ht="15.75" customHeight="1">
      <c r="A66" s="4"/>
      <c r="B66" s="4"/>
      <c r="C66" s="4"/>
      <c r="D66" s="4"/>
      <c r="E66" s="4"/>
      <c r="F66" s="8"/>
      <c r="G66" s="4"/>
      <c r="H66" s="4"/>
      <c r="I66" s="4"/>
      <c r="J66" s="4"/>
      <c r="K66" s="4"/>
      <c r="L66" s="4"/>
      <c r="M66" s="4"/>
      <c r="N66" s="4"/>
      <c r="O66" s="4"/>
      <c r="P66" s="4"/>
      <c r="Q66" s="4"/>
      <c r="R66" s="4"/>
      <c r="S66" s="4"/>
      <c r="T66" s="4"/>
      <c r="U66" s="8"/>
      <c r="V66" s="8"/>
      <c r="W66" s="8"/>
      <c r="X66" s="8"/>
      <c r="Y66" s="8"/>
      <c r="Z66" s="8"/>
    </row>
    <row r="67" spans="1:26" ht="15.75" customHeight="1">
      <c r="A67" s="4"/>
      <c r="B67" s="4"/>
      <c r="C67" s="4"/>
      <c r="D67" s="4"/>
      <c r="E67" s="4"/>
      <c r="F67" s="8"/>
      <c r="G67" s="4"/>
      <c r="H67" s="4"/>
      <c r="I67" s="4"/>
      <c r="J67" s="4"/>
      <c r="K67" s="4"/>
      <c r="L67" s="4"/>
      <c r="M67" s="4"/>
      <c r="N67" s="4"/>
      <c r="O67" s="4"/>
      <c r="P67" s="4"/>
      <c r="Q67" s="4"/>
      <c r="R67" s="4"/>
      <c r="S67" s="4"/>
      <c r="T67" s="4"/>
      <c r="U67" s="8"/>
      <c r="V67" s="8"/>
      <c r="W67" s="8"/>
      <c r="X67" s="8"/>
      <c r="Y67" s="8"/>
      <c r="Z67" s="8"/>
    </row>
    <row r="68" spans="1:26" ht="15.75" customHeight="1">
      <c r="A68" s="4"/>
      <c r="B68" s="4"/>
      <c r="C68" s="4"/>
      <c r="D68" s="4"/>
      <c r="E68" s="4"/>
      <c r="F68" s="8"/>
      <c r="G68" s="4"/>
      <c r="H68" s="4"/>
      <c r="I68" s="4"/>
      <c r="J68" s="4"/>
      <c r="K68" s="4"/>
      <c r="L68" s="4"/>
      <c r="M68" s="4"/>
      <c r="N68" s="4"/>
      <c r="O68" s="4"/>
      <c r="P68" s="4"/>
      <c r="Q68" s="4"/>
      <c r="R68" s="4"/>
      <c r="S68" s="4"/>
      <c r="T68" s="4"/>
      <c r="U68" s="8"/>
      <c r="V68" s="8"/>
      <c r="W68" s="8"/>
      <c r="X68" s="8"/>
      <c r="Y68" s="8"/>
      <c r="Z68" s="8"/>
    </row>
    <row r="69" spans="1:26" ht="15.75" customHeight="1">
      <c r="A69" s="4"/>
      <c r="B69" s="4"/>
      <c r="C69" s="4"/>
      <c r="D69" s="4"/>
      <c r="E69" s="4"/>
      <c r="F69" s="8"/>
      <c r="G69" s="4"/>
      <c r="H69" s="4"/>
      <c r="I69" s="4"/>
      <c r="J69" s="4"/>
      <c r="K69" s="4"/>
      <c r="L69" s="4"/>
      <c r="M69" s="4"/>
      <c r="N69" s="4"/>
      <c r="O69" s="4"/>
      <c r="P69" s="4"/>
      <c r="Q69" s="4"/>
      <c r="R69" s="4"/>
      <c r="S69" s="4"/>
      <c r="T69" s="4"/>
      <c r="U69" s="8"/>
      <c r="V69" s="8"/>
      <c r="W69" s="8"/>
      <c r="X69" s="8"/>
      <c r="Y69" s="8"/>
      <c r="Z69" s="8"/>
    </row>
    <row r="70" spans="1:26" ht="15.75" customHeight="1">
      <c r="A70" s="4"/>
      <c r="B70" s="4"/>
      <c r="C70" s="4"/>
      <c r="D70" s="4"/>
      <c r="E70" s="4"/>
      <c r="F70" s="8"/>
      <c r="G70" s="4"/>
      <c r="H70" s="4"/>
      <c r="I70" s="4"/>
      <c r="J70" s="4"/>
      <c r="K70" s="4"/>
      <c r="L70" s="4"/>
      <c r="M70" s="4"/>
      <c r="N70" s="4"/>
      <c r="O70" s="4"/>
      <c r="P70" s="4"/>
      <c r="Q70" s="4"/>
      <c r="R70" s="4"/>
      <c r="S70" s="4"/>
      <c r="T70" s="4"/>
      <c r="U70" s="8"/>
      <c r="V70" s="8"/>
      <c r="W70" s="8"/>
      <c r="X70" s="8"/>
      <c r="Y70" s="8"/>
      <c r="Z70" s="8"/>
    </row>
    <row r="71" spans="1:26" ht="15.75" customHeight="1">
      <c r="A71" s="4"/>
      <c r="B71" s="4"/>
      <c r="C71" s="4"/>
      <c r="D71" s="4"/>
      <c r="E71" s="4"/>
      <c r="F71" s="8"/>
      <c r="G71" s="4"/>
      <c r="H71" s="4"/>
      <c r="I71" s="4"/>
      <c r="J71" s="4"/>
      <c r="K71" s="4"/>
      <c r="L71" s="4"/>
      <c r="M71" s="4"/>
      <c r="N71" s="4"/>
      <c r="O71" s="4"/>
      <c r="P71" s="4"/>
      <c r="Q71" s="4"/>
      <c r="R71" s="4"/>
      <c r="S71" s="4"/>
      <c r="T71" s="4"/>
      <c r="U71" s="8"/>
      <c r="V71" s="8"/>
      <c r="W71" s="8"/>
      <c r="X71" s="8"/>
      <c r="Y71" s="8"/>
      <c r="Z71" s="8"/>
    </row>
    <row r="72" spans="1:26" ht="15.75" customHeight="1">
      <c r="A72" s="4"/>
      <c r="B72" s="4"/>
      <c r="C72" s="4"/>
      <c r="D72" s="4"/>
      <c r="E72" s="4"/>
      <c r="F72" s="8"/>
      <c r="G72" s="4"/>
      <c r="H72" s="4"/>
      <c r="I72" s="4"/>
      <c r="J72" s="4"/>
      <c r="K72" s="4"/>
      <c r="L72" s="4"/>
      <c r="M72" s="4"/>
      <c r="N72" s="4"/>
      <c r="O72" s="4"/>
      <c r="P72" s="4"/>
      <c r="Q72" s="4"/>
      <c r="R72" s="4"/>
      <c r="S72" s="4"/>
      <c r="T72" s="4"/>
      <c r="U72" s="8"/>
      <c r="V72" s="8"/>
      <c r="W72" s="8"/>
      <c r="X72" s="8"/>
      <c r="Y72" s="8"/>
      <c r="Z72" s="8"/>
    </row>
    <row r="73" spans="1:26" ht="15.75" customHeight="1">
      <c r="A73" s="4"/>
      <c r="B73" s="4"/>
      <c r="C73" s="4"/>
      <c r="D73" s="4"/>
      <c r="E73" s="4"/>
      <c r="F73" s="8"/>
      <c r="G73" s="4"/>
      <c r="H73" s="4"/>
      <c r="I73" s="4"/>
      <c r="J73" s="4"/>
      <c r="K73" s="4"/>
      <c r="L73" s="4"/>
      <c r="M73" s="4"/>
      <c r="N73" s="4"/>
      <c r="O73" s="4"/>
      <c r="P73" s="4"/>
      <c r="Q73" s="4"/>
      <c r="R73" s="4"/>
      <c r="S73" s="4"/>
      <c r="T73" s="4"/>
      <c r="U73" s="8"/>
      <c r="V73" s="8"/>
      <c r="W73" s="8"/>
      <c r="X73" s="8"/>
      <c r="Y73" s="8"/>
      <c r="Z73" s="8"/>
    </row>
    <row r="74" spans="1:26" ht="15.75" customHeight="1">
      <c r="A74" s="4"/>
      <c r="B74" s="4"/>
      <c r="C74" s="4"/>
      <c r="D74" s="4"/>
      <c r="E74" s="4"/>
      <c r="F74" s="8"/>
      <c r="G74" s="4"/>
      <c r="H74" s="4"/>
      <c r="I74" s="4"/>
      <c r="J74" s="4"/>
      <c r="K74" s="4"/>
      <c r="L74" s="4"/>
      <c r="M74" s="4"/>
      <c r="N74" s="4"/>
      <c r="O74" s="4"/>
      <c r="P74" s="4"/>
      <c r="Q74" s="4"/>
      <c r="R74" s="4"/>
      <c r="S74" s="4"/>
      <c r="T74" s="4"/>
      <c r="U74" s="8"/>
      <c r="V74" s="8"/>
      <c r="W74" s="8"/>
      <c r="X74" s="8"/>
      <c r="Y74" s="8"/>
      <c r="Z74" s="8"/>
    </row>
    <row r="75" spans="1:26" ht="15.75" customHeight="1">
      <c r="A75" s="4"/>
      <c r="B75" s="4"/>
      <c r="C75" s="4"/>
      <c r="D75" s="4"/>
      <c r="E75" s="4"/>
      <c r="F75" s="8"/>
      <c r="G75" s="4"/>
      <c r="H75" s="4"/>
      <c r="I75" s="4"/>
      <c r="J75" s="4"/>
      <c r="K75" s="4"/>
      <c r="L75" s="4"/>
      <c r="M75" s="4"/>
      <c r="N75" s="4"/>
      <c r="O75" s="4"/>
      <c r="P75" s="4"/>
      <c r="Q75" s="4"/>
      <c r="R75" s="4"/>
      <c r="S75" s="4"/>
      <c r="T75" s="4"/>
      <c r="U75" s="8"/>
      <c r="V75" s="8"/>
      <c r="W75" s="8"/>
      <c r="X75" s="8"/>
      <c r="Y75" s="8"/>
      <c r="Z75" s="8"/>
    </row>
    <row r="76" spans="1:26" ht="15.75" customHeight="1">
      <c r="A76" s="4"/>
      <c r="B76" s="4"/>
      <c r="C76" s="4"/>
      <c r="D76" s="4"/>
      <c r="E76" s="4"/>
      <c r="F76" s="8"/>
      <c r="G76" s="4"/>
      <c r="H76" s="4"/>
      <c r="I76" s="4"/>
      <c r="J76" s="4"/>
      <c r="K76" s="4"/>
      <c r="L76" s="4"/>
      <c r="M76" s="4"/>
      <c r="N76" s="4"/>
      <c r="O76" s="4"/>
      <c r="P76" s="4"/>
      <c r="Q76" s="4"/>
      <c r="R76" s="4"/>
      <c r="S76" s="4"/>
      <c r="T76" s="4"/>
      <c r="U76" s="8"/>
      <c r="V76" s="8"/>
      <c r="W76" s="8"/>
      <c r="X76" s="8"/>
      <c r="Y76" s="8"/>
      <c r="Z76" s="8"/>
    </row>
    <row r="77" spans="1:26" ht="15.75" customHeight="1">
      <c r="A77" s="4"/>
      <c r="B77" s="4"/>
      <c r="C77" s="4"/>
      <c r="D77" s="4"/>
      <c r="E77" s="4"/>
      <c r="F77" s="8"/>
      <c r="G77" s="4"/>
      <c r="H77" s="4"/>
      <c r="I77" s="4"/>
      <c r="J77" s="4"/>
      <c r="K77" s="4"/>
      <c r="L77" s="4"/>
      <c r="M77" s="4"/>
      <c r="N77" s="4"/>
      <c r="O77" s="4"/>
      <c r="P77" s="4"/>
      <c r="Q77" s="4"/>
      <c r="R77" s="4"/>
      <c r="S77" s="4"/>
      <c r="T77" s="4"/>
      <c r="U77" s="8"/>
      <c r="V77" s="8"/>
      <c r="W77" s="8"/>
      <c r="X77" s="8"/>
      <c r="Y77" s="8"/>
      <c r="Z77" s="8"/>
    </row>
    <row r="78" spans="1:26" ht="15.75" customHeight="1">
      <c r="A78" s="4"/>
      <c r="B78" s="4"/>
      <c r="C78" s="4"/>
      <c r="D78" s="4"/>
      <c r="E78" s="4"/>
      <c r="F78" s="8"/>
      <c r="G78" s="4"/>
      <c r="H78" s="4"/>
      <c r="I78" s="4"/>
      <c r="J78" s="4"/>
      <c r="K78" s="4"/>
      <c r="L78" s="4"/>
      <c r="M78" s="4"/>
      <c r="N78" s="4"/>
      <c r="O78" s="4"/>
      <c r="P78" s="4"/>
      <c r="Q78" s="4"/>
      <c r="R78" s="4"/>
      <c r="S78" s="4"/>
      <c r="T78" s="4"/>
      <c r="U78" s="8"/>
      <c r="V78" s="8"/>
      <c r="W78" s="8"/>
      <c r="X78" s="8"/>
      <c r="Y78" s="8"/>
      <c r="Z78" s="8"/>
    </row>
    <row r="79" spans="1:26" ht="15.75" customHeight="1">
      <c r="A79" s="4"/>
      <c r="B79" s="4"/>
      <c r="C79" s="4"/>
      <c r="D79" s="4"/>
      <c r="E79" s="4"/>
      <c r="F79" s="8"/>
      <c r="G79" s="4"/>
      <c r="H79" s="4"/>
      <c r="I79" s="4"/>
      <c r="J79" s="4"/>
      <c r="K79" s="4"/>
      <c r="L79" s="4"/>
      <c r="M79" s="4"/>
      <c r="N79" s="4"/>
      <c r="O79" s="4"/>
      <c r="P79" s="4"/>
      <c r="Q79" s="4"/>
      <c r="R79" s="4"/>
      <c r="S79" s="4"/>
      <c r="T79" s="4"/>
      <c r="U79" s="8"/>
      <c r="V79" s="8"/>
      <c r="W79" s="8"/>
      <c r="X79" s="8"/>
      <c r="Y79" s="8"/>
      <c r="Z79" s="8"/>
    </row>
    <row r="80" spans="1:26" ht="15.75" customHeight="1">
      <c r="A80" s="4"/>
      <c r="B80" s="4"/>
      <c r="C80" s="4"/>
      <c r="D80" s="4"/>
      <c r="E80" s="4"/>
      <c r="F80" s="8"/>
      <c r="G80" s="4"/>
      <c r="H80" s="4"/>
      <c r="I80" s="4"/>
      <c r="J80" s="4"/>
      <c r="K80" s="4"/>
      <c r="L80" s="4"/>
      <c r="M80" s="4"/>
      <c r="N80" s="4"/>
      <c r="O80" s="4"/>
      <c r="P80" s="4"/>
      <c r="Q80" s="4"/>
      <c r="R80" s="4"/>
      <c r="S80" s="4"/>
      <c r="T80" s="4"/>
      <c r="U80" s="8"/>
      <c r="V80" s="8"/>
      <c r="W80" s="8"/>
      <c r="X80" s="8"/>
      <c r="Y80" s="8"/>
      <c r="Z80" s="8"/>
    </row>
    <row r="81" spans="1:26" ht="15.75" customHeight="1">
      <c r="A81" s="4"/>
      <c r="B81" s="4"/>
      <c r="C81" s="4"/>
      <c r="D81" s="4"/>
      <c r="E81" s="4"/>
      <c r="F81" s="8"/>
      <c r="G81" s="4"/>
      <c r="H81" s="4"/>
      <c r="I81" s="4"/>
      <c r="J81" s="4"/>
      <c r="K81" s="4"/>
      <c r="L81" s="4"/>
      <c r="M81" s="4"/>
      <c r="N81" s="4"/>
      <c r="O81" s="4"/>
      <c r="P81" s="4"/>
      <c r="Q81" s="4"/>
      <c r="R81" s="4"/>
      <c r="S81" s="4"/>
      <c r="T81" s="4"/>
      <c r="U81" s="8"/>
      <c r="V81" s="8"/>
      <c r="W81" s="8"/>
      <c r="X81" s="8"/>
      <c r="Y81" s="8"/>
      <c r="Z81" s="8"/>
    </row>
    <row r="82" spans="1:26" ht="15.75" customHeight="1">
      <c r="A82" s="4"/>
      <c r="B82" s="4"/>
      <c r="C82" s="4"/>
      <c r="D82" s="4"/>
      <c r="E82" s="4"/>
      <c r="F82" s="8"/>
      <c r="G82" s="4"/>
      <c r="H82" s="4"/>
      <c r="I82" s="4"/>
      <c r="J82" s="4"/>
      <c r="K82" s="4"/>
      <c r="L82" s="4"/>
      <c r="M82" s="4"/>
      <c r="N82" s="4"/>
      <c r="O82" s="4"/>
      <c r="P82" s="4"/>
      <c r="Q82" s="4"/>
      <c r="R82" s="4"/>
      <c r="S82" s="4"/>
      <c r="T82" s="4"/>
      <c r="U82" s="8"/>
      <c r="V82" s="8"/>
      <c r="W82" s="8"/>
      <c r="X82" s="8"/>
      <c r="Y82" s="8"/>
      <c r="Z82" s="8"/>
    </row>
    <row r="83" spans="1:26" ht="15.75" customHeight="1">
      <c r="A83" s="4"/>
      <c r="B83" s="4"/>
      <c r="C83" s="4"/>
      <c r="D83" s="4"/>
      <c r="E83" s="4"/>
      <c r="F83" s="8"/>
      <c r="G83" s="4"/>
      <c r="H83" s="4"/>
      <c r="I83" s="4"/>
      <c r="J83" s="4"/>
      <c r="K83" s="4"/>
      <c r="L83" s="4"/>
      <c r="M83" s="4"/>
      <c r="N83" s="4"/>
      <c r="O83" s="4"/>
      <c r="P83" s="4"/>
      <c r="Q83" s="4"/>
      <c r="R83" s="4"/>
      <c r="S83" s="4"/>
      <c r="T83" s="4"/>
      <c r="U83" s="8"/>
      <c r="V83" s="8"/>
      <c r="W83" s="8"/>
      <c r="X83" s="8"/>
      <c r="Y83" s="8"/>
      <c r="Z83" s="8"/>
    </row>
    <row r="84" spans="1:26" ht="15.75" customHeight="1">
      <c r="A84" s="4"/>
      <c r="B84" s="4"/>
      <c r="C84" s="4"/>
      <c r="D84" s="4"/>
      <c r="E84" s="4"/>
      <c r="F84" s="8"/>
      <c r="G84" s="4"/>
      <c r="H84" s="4"/>
      <c r="I84" s="4"/>
      <c r="J84" s="4"/>
      <c r="K84" s="4"/>
      <c r="L84" s="4"/>
      <c r="M84" s="4"/>
      <c r="N84" s="4"/>
      <c r="O84" s="4"/>
      <c r="P84" s="4"/>
      <c r="Q84" s="4"/>
      <c r="R84" s="4"/>
      <c r="S84" s="4"/>
      <c r="T84" s="4"/>
      <c r="U84" s="8"/>
      <c r="V84" s="8"/>
      <c r="W84" s="8"/>
      <c r="X84" s="8"/>
      <c r="Y84" s="8"/>
      <c r="Z84" s="8"/>
    </row>
    <row r="85" spans="1:26" ht="15.75" customHeight="1">
      <c r="A85" s="4"/>
      <c r="B85" s="4"/>
      <c r="C85" s="4"/>
      <c r="D85" s="4"/>
      <c r="E85" s="4"/>
      <c r="F85" s="8"/>
      <c r="G85" s="4"/>
      <c r="H85" s="4"/>
      <c r="I85" s="4"/>
      <c r="J85" s="4"/>
      <c r="K85" s="4"/>
      <c r="L85" s="4"/>
      <c r="M85" s="4"/>
      <c r="N85" s="4"/>
      <c r="O85" s="4"/>
      <c r="P85" s="4"/>
      <c r="Q85" s="4"/>
      <c r="R85" s="4"/>
      <c r="S85" s="4"/>
      <c r="T85" s="4"/>
      <c r="U85" s="8"/>
      <c r="V85" s="8"/>
      <c r="W85" s="8"/>
      <c r="X85" s="8"/>
      <c r="Y85" s="8"/>
      <c r="Z85" s="8"/>
    </row>
    <row r="86" spans="1:26" ht="15.75" customHeight="1">
      <c r="A86" s="4"/>
      <c r="B86" s="4"/>
      <c r="C86" s="4"/>
      <c r="D86" s="4"/>
      <c r="E86" s="4"/>
      <c r="F86" s="8"/>
      <c r="G86" s="4"/>
      <c r="H86" s="4"/>
      <c r="I86" s="4"/>
      <c r="J86" s="4"/>
      <c r="K86" s="4"/>
      <c r="L86" s="4"/>
      <c r="M86" s="4"/>
      <c r="N86" s="4"/>
      <c r="O86" s="4"/>
      <c r="P86" s="4"/>
      <c r="Q86" s="4"/>
      <c r="R86" s="4"/>
      <c r="S86" s="4"/>
      <c r="T86" s="4"/>
      <c r="U86" s="8"/>
      <c r="V86" s="8"/>
      <c r="W86" s="8"/>
      <c r="X86" s="8"/>
      <c r="Y86" s="8"/>
      <c r="Z86" s="8"/>
    </row>
    <row r="87" spans="1:26" ht="15.75" customHeight="1">
      <c r="A87" s="4"/>
      <c r="B87" s="4"/>
      <c r="C87" s="4"/>
      <c r="D87" s="4"/>
      <c r="E87" s="4"/>
      <c r="F87" s="8"/>
      <c r="G87" s="4"/>
      <c r="H87" s="4"/>
      <c r="I87" s="4"/>
      <c r="J87" s="4"/>
      <c r="K87" s="4"/>
      <c r="L87" s="4"/>
      <c r="M87" s="4"/>
      <c r="N87" s="4"/>
      <c r="O87" s="4"/>
      <c r="P87" s="4"/>
      <c r="Q87" s="4"/>
      <c r="R87" s="4"/>
      <c r="S87" s="4"/>
      <c r="T87" s="4"/>
      <c r="U87" s="8"/>
      <c r="V87" s="8"/>
      <c r="W87" s="8"/>
      <c r="X87" s="8"/>
      <c r="Y87" s="8"/>
      <c r="Z87" s="8"/>
    </row>
    <row r="88" spans="1:26" ht="15.75" customHeight="1">
      <c r="A88" s="4"/>
      <c r="B88" s="4"/>
      <c r="C88" s="4"/>
      <c r="D88" s="4"/>
      <c r="E88" s="4"/>
      <c r="F88" s="8"/>
      <c r="G88" s="4"/>
      <c r="H88" s="4"/>
      <c r="I88" s="4"/>
      <c r="J88" s="4"/>
      <c r="K88" s="4"/>
      <c r="L88" s="4"/>
      <c r="M88" s="4"/>
      <c r="N88" s="4"/>
      <c r="O88" s="4"/>
      <c r="P88" s="4"/>
      <c r="Q88" s="4"/>
      <c r="R88" s="4"/>
      <c r="S88" s="4"/>
      <c r="T88" s="4"/>
      <c r="U88" s="8"/>
      <c r="V88" s="8"/>
      <c r="W88" s="8"/>
      <c r="X88" s="8"/>
      <c r="Y88" s="8"/>
      <c r="Z88" s="8"/>
    </row>
    <row r="89" spans="1:26" ht="15.75" customHeight="1">
      <c r="A89" s="4"/>
      <c r="B89" s="4"/>
      <c r="C89" s="4"/>
      <c r="D89" s="4"/>
      <c r="E89" s="4"/>
      <c r="F89" s="8"/>
      <c r="G89" s="4"/>
      <c r="H89" s="4"/>
      <c r="I89" s="4"/>
      <c r="J89" s="4"/>
      <c r="K89" s="4"/>
      <c r="L89" s="4"/>
      <c r="M89" s="4"/>
      <c r="N89" s="4"/>
      <c r="O89" s="4"/>
      <c r="P89" s="4"/>
      <c r="Q89" s="4"/>
      <c r="R89" s="4"/>
      <c r="S89" s="4"/>
      <c r="T89" s="4"/>
      <c r="U89" s="8"/>
      <c r="V89" s="8"/>
      <c r="W89" s="8"/>
      <c r="X89" s="8"/>
      <c r="Y89" s="8"/>
      <c r="Z89" s="8"/>
    </row>
    <row r="90" spans="1:26" ht="15.75" customHeight="1">
      <c r="A90" s="4"/>
      <c r="B90" s="4"/>
      <c r="C90" s="4"/>
      <c r="D90" s="4"/>
      <c r="E90" s="4"/>
      <c r="F90" s="8"/>
      <c r="G90" s="4"/>
      <c r="H90" s="4"/>
      <c r="I90" s="4"/>
      <c r="J90" s="4"/>
      <c r="K90" s="4"/>
      <c r="L90" s="4"/>
      <c r="M90" s="4"/>
      <c r="N90" s="4"/>
      <c r="O90" s="4"/>
      <c r="P90" s="4"/>
      <c r="Q90" s="4"/>
      <c r="R90" s="4"/>
      <c r="S90" s="4"/>
      <c r="T90" s="4"/>
      <c r="U90" s="8"/>
      <c r="V90" s="8"/>
      <c r="W90" s="8"/>
      <c r="X90" s="8"/>
      <c r="Y90" s="8"/>
      <c r="Z90" s="8"/>
    </row>
    <row r="91" spans="1:26" ht="15.75" customHeight="1">
      <c r="A91" s="4"/>
      <c r="B91" s="4"/>
      <c r="C91" s="4"/>
      <c r="D91" s="4"/>
      <c r="E91" s="4"/>
      <c r="F91" s="8"/>
      <c r="G91" s="4"/>
      <c r="H91" s="4"/>
      <c r="I91" s="4"/>
      <c r="J91" s="4"/>
      <c r="K91" s="4"/>
      <c r="L91" s="4"/>
      <c r="M91" s="4"/>
      <c r="N91" s="4"/>
      <c r="O91" s="4"/>
      <c r="P91" s="4"/>
      <c r="Q91" s="4"/>
      <c r="R91" s="4"/>
      <c r="S91" s="4"/>
      <c r="T91" s="4"/>
      <c r="U91" s="8"/>
      <c r="V91" s="8"/>
      <c r="W91" s="8"/>
      <c r="X91" s="8"/>
      <c r="Y91" s="8"/>
      <c r="Z91" s="8"/>
    </row>
    <row r="92" spans="1:26" ht="15.75" customHeight="1">
      <c r="A92" s="4"/>
      <c r="B92" s="4"/>
      <c r="C92" s="4"/>
      <c r="D92" s="4"/>
      <c r="E92" s="4"/>
      <c r="F92" s="8"/>
      <c r="G92" s="4"/>
      <c r="H92" s="4"/>
      <c r="I92" s="4"/>
      <c r="J92" s="4"/>
      <c r="K92" s="4"/>
      <c r="L92" s="4"/>
      <c r="M92" s="4"/>
      <c r="N92" s="4"/>
      <c r="O92" s="4"/>
      <c r="P92" s="4"/>
      <c r="Q92" s="4"/>
      <c r="R92" s="4"/>
      <c r="S92" s="4"/>
      <c r="T92" s="4"/>
      <c r="U92" s="8"/>
      <c r="V92" s="8"/>
      <c r="W92" s="8"/>
      <c r="X92" s="8"/>
      <c r="Y92" s="8"/>
      <c r="Z92" s="8"/>
    </row>
    <row r="93" spans="1:26" ht="15.75" customHeight="1">
      <c r="A93" s="4"/>
      <c r="B93" s="4"/>
      <c r="C93" s="4"/>
      <c r="D93" s="4"/>
      <c r="E93" s="4"/>
      <c r="F93" s="8"/>
      <c r="G93" s="4"/>
      <c r="H93" s="4"/>
      <c r="I93" s="4"/>
      <c r="J93" s="4"/>
      <c r="K93" s="4"/>
      <c r="L93" s="4"/>
      <c r="M93" s="4"/>
      <c r="N93" s="4"/>
      <c r="O93" s="4"/>
      <c r="P93" s="4"/>
      <c r="Q93" s="4"/>
      <c r="R93" s="4"/>
      <c r="S93" s="4"/>
      <c r="T93" s="4"/>
      <c r="U93" s="8"/>
      <c r="V93" s="8"/>
      <c r="W93" s="8"/>
      <c r="X93" s="8"/>
      <c r="Y93" s="8"/>
      <c r="Z93" s="8"/>
    </row>
    <row r="94" spans="1:26" ht="15.75" customHeight="1">
      <c r="A94" s="4"/>
      <c r="B94" s="4"/>
      <c r="C94" s="4"/>
      <c r="D94" s="4"/>
      <c r="E94" s="4"/>
      <c r="F94" s="8"/>
      <c r="G94" s="4"/>
      <c r="H94" s="4"/>
      <c r="I94" s="4"/>
      <c r="J94" s="4"/>
      <c r="K94" s="4"/>
      <c r="L94" s="4"/>
      <c r="M94" s="4"/>
      <c r="N94" s="4"/>
      <c r="O94" s="4"/>
      <c r="P94" s="4"/>
      <c r="Q94" s="4"/>
      <c r="R94" s="4"/>
      <c r="S94" s="4"/>
      <c r="T94" s="4"/>
      <c r="U94" s="8"/>
      <c r="V94" s="8"/>
      <c r="W94" s="8"/>
      <c r="X94" s="8"/>
      <c r="Y94" s="8"/>
      <c r="Z94" s="8"/>
    </row>
    <row r="95" spans="1:26" ht="15.75" customHeight="1">
      <c r="A95" s="4"/>
      <c r="B95" s="4"/>
      <c r="C95" s="4"/>
      <c r="D95" s="4"/>
      <c r="E95" s="4"/>
      <c r="F95" s="8"/>
      <c r="G95" s="4"/>
      <c r="H95" s="4"/>
      <c r="I95" s="4"/>
      <c r="J95" s="4"/>
      <c r="K95" s="4"/>
      <c r="L95" s="4"/>
      <c r="M95" s="4"/>
      <c r="N95" s="4"/>
      <c r="O95" s="4"/>
      <c r="P95" s="4"/>
      <c r="Q95" s="4"/>
      <c r="R95" s="4"/>
      <c r="S95" s="4"/>
      <c r="T95" s="4"/>
      <c r="U95" s="8"/>
      <c r="V95" s="8"/>
      <c r="W95" s="8"/>
      <c r="X95" s="8"/>
      <c r="Y95" s="8"/>
      <c r="Z95" s="8"/>
    </row>
    <row r="96" spans="1:26" ht="15.75" customHeight="1">
      <c r="A96" s="4"/>
      <c r="B96" s="4"/>
      <c r="C96" s="4"/>
      <c r="D96" s="4"/>
      <c r="E96" s="4"/>
      <c r="F96" s="8"/>
      <c r="G96" s="4"/>
      <c r="H96" s="4"/>
      <c r="I96" s="4"/>
      <c r="J96" s="4"/>
      <c r="K96" s="4"/>
      <c r="L96" s="4"/>
      <c r="M96" s="4"/>
      <c r="N96" s="4"/>
      <c r="O96" s="4"/>
      <c r="P96" s="4"/>
      <c r="Q96" s="4"/>
      <c r="R96" s="4"/>
      <c r="S96" s="4"/>
      <c r="T96" s="4"/>
      <c r="U96" s="8"/>
      <c r="V96" s="8"/>
      <c r="W96" s="8"/>
      <c r="X96" s="8"/>
      <c r="Y96" s="8"/>
      <c r="Z96" s="8"/>
    </row>
    <row r="97" spans="1:26" ht="15.75" customHeight="1">
      <c r="A97" s="4"/>
      <c r="B97" s="4"/>
      <c r="C97" s="4"/>
      <c r="D97" s="4"/>
      <c r="E97" s="4"/>
      <c r="F97" s="8"/>
      <c r="G97" s="4"/>
      <c r="H97" s="4"/>
      <c r="I97" s="4"/>
      <c r="J97" s="4"/>
      <c r="K97" s="4"/>
      <c r="L97" s="4"/>
      <c r="M97" s="4"/>
      <c r="N97" s="4"/>
      <c r="O97" s="4"/>
      <c r="P97" s="4"/>
      <c r="Q97" s="4"/>
      <c r="R97" s="4"/>
      <c r="S97" s="4"/>
      <c r="T97" s="4"/>
      <c r="U97" s="8"/>
      <c r="V97" s="8"/>
      <c r="W97" s="8"/>
      <c r="X97" s="8"/>
      <c r="Y97" s="8"/>
      <c r="Z97" s="8"/>
    </row>
    <row r="98" spans="1:26" ht="15.75" customHeight="1">
      <c r="A98" s="4"/>
      <c r="B98" s="4"/>
      <c r="C98" s="4"/>
      <c r="D98" s="4"/>
      <c r="E98" s="4"/>
      <c r="F98" s="8"/>
      <c r="G98" s="4"/>
      <c r="H98" s="4"/>
      <c r="I98" s="4"/>
      <c r="J98" s="4"/>
      <c r="K98" s="4"/>
      <c r="L98" s="4"/>
      <c r="M98" s="4"/>
      <c r="N98" s="4"/>
      <c r="O98" s="4"/>
      <c r="P98" s="4"/>
      <c r="Q98" s="4"/>
      <c r="R98" s="4"/>
      <c r="S98" s="4"/>
      <c r="T98" s="4"/>
      <c r="U98" s="8"/>
      <c r="V98" s="8"/>
      <c r="W98" s="8"/>
      <c r="X98" s="8"/>
      <c r="Y98" s="8"/>
      <c r="Z98" s="8"/>
    </row>
    <row r="99" spans="1:26" ht="15.75" customHeight="1">
      <c r="A99" s="4"/>
      <c r="B99" s="4"/>
      <c r="C99" s="4"/>
      <c r="D99" s="4"/>
      <c r="E99" s="4"/>
      <c r="F99" s="8"/>
      <c r="G99" s="4"/>
      <c r="H99" s="4"/>
      <c r="I99" s="4"/>
      <c r="J99" s="4"/>
      <c r="K99" s="4"/>
      <c r="L99" s="4"/>
      <c r="M99" s="4"/>
      <c r="N99" s="4"/>
      <c r="O99" s="4"/>
      <c r="P99" s="4"/>
      <c r="Q99" s="4"/>
      <c r="R99" s="4"/>
      <c r="S99" s="4"/>
      <c r="T99" s="4"/>
      <c r="U99" s="8"/>
      <c r="V99" s="8"/>
      <c r="W99" s="8"/>
      <c r="X99" s="8"/>
      <c r="Y99" s="8"/>
      <c r="Z99" s="8"/>
    </row>
    <row r="100" spans="1:26" ht="15.75" customHeight="1">
      <c r="A100" s="4"/>
      <c r="B100" s="4"/>
      <c r="C100" s="4"/>
      <c r="D100" s="4"/>
      <c r="E100" s="4"/>
      <c r="F100" s="8"/>
      <c r="G100" s="4"/>
      <c r="H100" s="4"/>
      <c r="I100" s="4"/>
      <c r="J100" s="4"/>
      <c r="K100" s="4"/>
      <c r="L100" s="4"/>
      <c r="M100" s="4"/>
      <c r="N100" s="4"/>
      <c r="O100" s="4"/>
      <c r="P100" s="4"/>
      <c r="Q100" s="4"/>
      <c r="R100" s="4"/>
      <c r="S100" s="4"/>
      <c r="T100" s="4"/>
      <c r="U100" s="8"/>
      <c r="V100" s="8"/>
      <c r="W100" s="8"/>
      <c r="X100" s="8"/>
      <c r="Y100" s="8"/>
      <c r="Z100" s="8"/>
    </row>
    <row r="101" spans="1:26" ht="15.75" customHeight="1">
      <c r="A101" s="4"/>
      <c r="B101" s="4"/>
      <c r="C101" s="4"/>
      <c r="D101" s="4"/>
      <c r="E101" s="4"/>
      <c r="F101" s="8"/>
      <c r="G101" s="4"/>
      <c r="H101" s="4"/>
      <c r="I101" s="4"/>
      <c r="J101" s="4"/>
      <c r="K101" s="4"/>
      <c r="L101" s="4"/>
      <c r="M101" s="4"/>
      <c r="N101" s="4"/>
      <c r="O101" s="4"/>
      <c r="P101" s="4"/>
      <c r="Q101" s="4"/>
      <c r="R101" s="4"/>
      <c r="S101" s="4"/>
      <c r="T101" s="4"/>
      <c r="U101" s="8"/>
      <c r="V101" s="8"/>
      <c r="W101" s="8"/>
      <c r="X101" s="8"/>
      <c r="Y101" s="8"/>
      <c r="Z101" s="8"/>
    </row>
    <row r="102" spans="1:26" ht="15.75" customHeight="1">
      <c r="A102" s="4"/>
      <c r="B102" s="4"/>
      <c r="C102" s="4"/>
      <c r="D102" s="4"/>
      <c r="E102" s="4"/>
      <c r="F102" s="8"/>
      <c r="G102" s="4"/>
      <c r="H102" s="4"/>
      <c r="I102" s="4"/>
      <c r="J102" s="4"/>
      <c r="K102" s="4"/>
      <c r="L102" s="4"/>
      <c r="M102" s="4"/>
      <c r="N102" s="4"/>
      <c r="O102" s="4"/>
      <c r="P102" s="4"/>
      <c r="Q102" s="4"/>
      <c r="R102" s="4"/>
      <c r="S102" s="4"/>
      <c r="T102" s="4"/>
      <c r="U102" s="8"/>
      <c r="V102" s="8"/>
      <c r="W102" s="8"/>
      <c r="X102" s="8"/>
      <c r="Y102" s="8"/>
      <c r="Z102" s="8"/>
    </row>
    <row r="103" spans="1:26" ht="15.75" customHeight="1">
      <c r="A103" s="4"/>
      <c r="B103" s="4"/>
      <c r="C103" s="4"/>
      <c r="D103" s="4"/>
      <c r="E103" s="4"/>
      <c r="F103" s="8"/>
      <c r="G103" s="4"/>
      <c r="H103" s="4"/>
      <c r="I103" s="4"/>
      <c r="J103" s="4"/>
      <c r="K103" s="4"/>
      <c r="L103" s="4"/>
      <c r="M103" s="4"/>
      <c r="N103" s="4"/>
      <c r="O103" s="4"/>
      <c r="P103" s="4"/>
      <c r="Q103" s="4"/>
      <c r="R103" s="4"/>
      <c r="S103" s="4"/>
      <c r="T103" s="4"/>
      <c r="U103" s="8"/>
      <c r="V103" s="8"/>
      <c r="W103" s="8"/>
      <c r="X103" s="8"/>
      <c r="Y103" s="8"/>
      <c r="Z103" s="8"/>
    </row>
    <row r="104" spans="1:26" ht="15.75" customHeight="1">
      <c r="A104" s="4"/>
      <c r="B104" s="4"/>
      <c r="C104" s="4"/>
      <c r="D104" s="4"/>
      <c r="E104" s="4"/>
      <c r="F104" s="8"/>
      <c r="G104" s="4"/>
      <c r="H104" s="4"/>
      <c r="I104" s="4"/>
      <c r="J104" s="4"/>
      <c r="K104" s="4"/>
      <c r="L104" s="4"/>
      <c r="M104" s="4"/>
      <c r="N104" s="4"/>
      <c r="O104" s="4"/>
      <c r="P104" s="4"/>
      <c r="Q104" s="4"/>
      <c r="R104" s="4"/>
      <c r="S104" s="4"/>
      <c r="T104" s="4"/>
      <c r="U104" s="8"/>
      <c r="V104" s="8"/>
      <c r="W104" s="8"/>
      <c r="X104" s="8"/>
      <c r="Y104" s="8"/>
      <c r="Z104" s="8"/>
    </row>
    <row r="105" spans="1:26" ht="15.75" customHeight="1">
      <c r="A105" s="4"/>
      <c r="B105" s="4"/>
      <c r="C105" s="4"/>
      <c r="D105" s="4"/>
      <c r="E105" s="4"/>
      <c r="F105" s="8"/>
      <c r="G105" s="4"/>
      <c r="H105" s="4"/>
      <c r="I105" s="4"/>
      <c r="J105" s="4"/>
      <c r="K105" s="4"/>
      <c r="L105" s="4"/>
      <c r="M105" s="4"/>
      <c r="N105" s="4"/>
      <c r="O105" s="4"/>
      <c r="P105" s="4"/>
      <c r="Q105" s="4"/>
      <c r="R105" s="4"/>
      <c r="S105" s="4"/>
      <c r="T105" s="4"/>
      <c r="U105" s="8"/>
      <c r="V105" s="8"/>
      <c r="W105" s="8"/>
      <c r="X105" s="8"/>
      <c r="Y105" s="8"/>
      <c r="Z105" s="8"/>
    </row>
    <row r="106" spans="1:26" ht="15.75" customHeight="1">
      <c r="A106" s="4"/>
      <c r="B106" s="4"/>
      <c r="C106" s="4"/>
      <c r="D106" s="4"/>
      <c r="E106" s="4"/>
      <c r="F106" s="8"/>
      <c r="G106" s="4"/>
      <c r="H106" s="4"/>
      <c r="I106" s="4"/>
      <c r="J106" s="4"/>
      <c r="K106" s="4"/>
      <c r="L106" s="4"/>
      <c r="M106" s="4"/>
      <c r="N106" s="4"/>
      <c r="O106" s="4"/>
      <c r="P106" s="4"/>
      <c r="Q106" s="4"/>
      <c r="R106" s="4"/>
      <c r="S106" s="4"/>
      <c r="T106" s="4"/>
      <c r="U106" s="8"/>
      <c r="V106" s="8"/>
      <c r="W106" s="8"/>
      <c r="X106" s="8"/>
      <c r="Y106" s="8"/>
      <c r="Z106" s="8"/>
    </row>
    <row r="107" spans="1:26" ht="15.75" customHeight="1">
      <c r="A107" s="4"/>
      <c r="B107" s="4"/>
      <c r="C107" s="4"/>
      <c r="D107" s="4"/>
      <c r="E107" s="4"/>
      <c r="F107" s="8"/>
      <c r="G107" s="4"/>
      <c r="H107" s="4"/>
      <c r="I107" s="4"/>
      <c r="J107" s="4"/>
      <c r="K107" s="4"/>
      <c r="L107" s="4"/>
      <c r="M107" s="4"/>
      <c r="N107" s="4"/>
      <c r="O107" s="4"/>
      <c r="P107" s="4"/>
      <c r="Q107" s="4"/>
      <c r="R107" s="4"/>
      <c r="S107" s="4"/>
      <c r="T107" s="4"/>
      <c r="U107" s="8"/>
      <c r="V107" s="8"/>
      <c r="W107" s="8"/>
      <c r="X107" s="8"/>
      <c r="Y107" s="8"/>
      <c r="Z107" s="8"/>
    </row>
    <row r="108" spans="1:26" ht="15.75" customHeight="1">
      <c r="A108" s="4"/>
      <c r="B108" s="4"/>
      <c r="C108" s="4"/>
      <c r="D108" s="4"/>
      <c r="E108" s="4"/>
      <c r="F108" s="8"/>
      <c r="G108" s="4"/>
      <c r="H108" s="4"/>
      <c r="I108" s="4"/>
      <c r="J108" s="4"/>
      <c r="K108" s="4"/>
      <c r="L108" s="4"/>
      <c r="M108" s="4"/>
      <c r="N108" s="4"/>
      <c r="O108" s="4"/>
      <c r="P108" s="4"/>
      <c r="Q108" s="4"/>
      <c r="R108" s="4"/>
      <c r="S108" s="4"/>
      <c r="T108" s="4"/>
      <c r="U108" s="8"/>
      <c r="V108" s="8"/>
      <c r="W108" s="8"/>
      <c r="X108" s="8"/>
      <c r="Y108" s="8"/>
      <c r="Z108" s="8"/>
    </row>
    <row r="109" spans="1:26" ht="15.75" customHeight="1">
      <c r="A109" s="4"/>
      <c r="B109" s="4"/>
      <c r="C109" s="4"/>
      <c r="D109" s="4"/>
      <c r="E109" s="4"/>
      <c r="F109" s="8"/>
      <c r="G109" s="4"/>
      <c r="H109" s="4"/>
      <c r="I109" s="4"/>
      <c r="J109" s="4"/>
      <c r="K109" s="4"/>
      <c r="L109" s="4"/>
      <c r="M109" s="4"/>
      <c r="N109" s="4"/>
      <c r="O109" s="4"/>
      <c r="P109" s="4"/>
      <c r="Q109" s="4"/>
      <c r="R109" s="4"/>
      <c r="S109" s="4"/>
      <c r="T109" s="4"/>
      <c r="U109" s="8"/>
      <c r="V109" s="8"/>
      <c r="W109" s="8"/>
      <c r="X109" s="8"/>
      <c r="Y109" s="8"/>
      <c r="Z109" s="8"/>
    </row>
    <row r="110" spans="1:26" ht="15.75" customHeight="1">
      <c r="A110" s="4"/>
      <c r="B110" s="4"/>
      <c r="C110" s="4"/>
      <c r="D110" s="4"/>
      <c r="E110" s="4"/>
      <c r="F110" s="8"/>
      <c r="G110" s="4"/>
      <c r="H110" s="4"/>
      <c r="I110" s="4"/>
      <c r="J110" s="4"/>
      <c r="K110" s="4"/>
      <c r="L110" s="4"/>
      <c r="M110" s="4"/>
      <c r="N110" s="4"/>
      <c r="O110" s="4"/>
      <c r="P110" s="4"/>
      <c r="Q110" s="4"/>
      <c r="R110" s="4"/>
      <c r="S110" s="4"/>
      <c r="T110" s="4"/>
      <c r="U110" s="8"/>
      <c r="V110" s="8"/>
      <c r="W110" s="8"/>
      <c r="X110" s="8"/>
      <c r="Y110" s="8"/>
      <c r="Z110" s="8"/>
    </row>
    <row r="111" spans="1:26" ht="15.75" customHeight="1">
      <c r="A111" s="4"/>
      <c r="B111" s="4"/>
      <c r="C111" s="4"/>
      <c r="D111" s="4"/>
      <c r="E111" s="4"/>
      <c r="F111" s="8"/>
      <c r="G111" s="4"/>
      <c r="H111" s="4"/>
      <c r="I111" s="4"/>
      <c r="J111" s="4"/>
      <c r="K111" s="4"/>
      <c r="L111" s="4"/>
      <c r="M111" s="4"/>
      <c r="N111" s="4"/>
      <c r="O111" s="4"/>
      <c r="P111" s="4"/>
      <c r="Q111" s="4"/>
      <c r="R111" s="4"/>
      <c r="S111" s="4"/>
      <c r="T111" s="4"/>
      <c r="U111" s="8"/>
      <c r="V111" s="8"/>
      <c r="W111" s="8"/>
      <c r="X111" s="8"/>
      <c r="Y111" s="8"/>
      <c r="Z111" s="8"/>
    </row>
    <row r="112" spans="1:26" ht="15.75" customHeight="1">
      <c r="A112" s="4"/>
      <c r="B112" s="4"/>
      <c r="C112" s="4"/>
      <c r="D112" s="4"/>
      <c r="E112" s="4"/>
      <c r="F112" s="8"/>
      <c r="G112" s="4"/>
      <c r="H112" s="4"/>
      <c r="I112" s="4"/>
      <c r="J112" s="4"/>
      <c r="K112" s="4"/>
      <c r="L112" s="4"/>
      <c r="M112" s="4"/>
      <c r="N112" s="4"/>
      <c r="O112" s="4"/>
      <c r="P112" s="4"/>
      <c r="Q112" s="4"/>
      <c r="R112" s="4"/>
      <c r="S112" s="4"/>
      <c r="T112" s="4"/>
      <c r="U112" s="8"/>
      <c r="V112" s="8"/>
      <c r="W112" s="8"/>
      <c r="X112" s="8"/>
      <c r="Y112" s="8"/>
      <c r="Z112" s="8"/>
    </row>
    <row r="113" spans="1:26" ht="15.75" customHeight="1">
      <c r="A113" s="4"/>
      <c r="B113" s="4"/>
      <c r="C113" s="4"/>
      <c r="D113" s="4"/>
      <c r="E113" s="4"/>
      <c r="F113" s="8"/>
      <c r="G113" s="4"/>
      <c r="H113" s="4"/>
      <c r="I113" s="4"/>
      <c r="J113" s="4"/>
      <c r="K113" s="4"/>
      <c r="L113" s="4"/>
      <c r="M113" s="4"/>
      <c r="N113" s="4"/>
      <c r="O113" s="4"/>
      <c r="P113" s="4"/>
      <c r="Q113" s="4"/>
      <c r="R113" s="4"/>
      <c r="S113" s="4"/>
      <c r="T113" s="4"/>
      <c r="U113" s="8"/>
      <c r="V113" s="8"/>
      <c r="W113" s="8"/>
      <c r="X113" s="8"/>
      <c r="Y113" s="8"/>
      <c r="Z113" s="8"/>
    </row>
    <row r="114" spans="1:26" ht="15.75" customHeight="1">
      <c r="A114" s="4"/>
      <c r="B114" s="4"/>
      <c r="C114" s="4"/>
      <c r="D114" s="4"/>
      <c r="E114" s="4"/>
      <c r="F114" s="8"/>
      <c r="G114" s="4"/>
      <c r="H114" s="4"/>
      <c r="I114" s="4"/>
      <c r="J114" s="4"/>
      <c r="K114" s="4"/>
      <c r="L114" s="4"/>
      <c r="M114" s="4"/>
      <c r="N114" s="4"/>
      <c r="O114" s="4"/>
      <c r="P114" s="4"/>
      <c r="Q114" s="4"/>
      <c r="R114" s="4"/>
      <c r="S114" s="4"/>
      <c r="T114" s="4"/>
      <c r="U114" s="8"/>
      <c r="V114" s="8"/>
      <c r="W114" s="8"/>
      <c r="X114" s="8"/>
      <c r="Y114" s="8"/>
      <c r="Z114" s="8"/>
    </row>
    <row r="115" spans="1:26" ht="15.75" customHeight="1">
      <c r="A115" s="4"/>
      <c r="B115" s="4"/>
      <c r="C115" s="4"/>
      <c r="D115" s="4"/>
      <c r="E115" s="4"/>
      <c r="F115" s="8"/>
      <c r="G115" s="4"/>
      <c r="H115" s="4"/>
      <c r="I115" s="4"/>
      <c r="J115" s="4"/>
      <c r="K115" s="4"/>
      <c r="L115" s="4"/>
      <c r="M115" s="4"/>
      <c r="N115" s="4"/>
      <c r="O115" s="4"/>
      <c r="P115" s="4"/>
      <c r="Q115" s="4"/>
      <c r="R115" s="4"/>
      <c r="S115" s="4"/>
      <c r="T115" s="4"/>
      <c r="U115" s="8"/>
      <c r="V115" s="8"/>
      <c r="W115" s="8"/>
      <c r="X115" s="8"/>
      <c r="Y115" s="8"/>
      <c r="Z115" s="8"/>
    </row>
    <row r="116" spans="1:26" ht="15.75" customHeight="1">
      <c r="A116" s="4"/>
      <c r="B116" s="4"/>
      <c r="C116" s="4"/>
      <c r="D116" s="4"/>
      <c r="E116" s="4"/>
      <c r="F116" s="8"/>
      <c r="G116" s="4"/>
      <c r="H116" s="4"/>
      <c r="I116" s="4"/>
      <c r="J116" s="4"/>
      <c r="K116" s="4"/>
      <c r="L116" s="4"/>
      <c r="M116" s="4"/>
      <c r="N116" s="4"/>
      <c r="O116" s="4"/>
      <c r="P116" s="4"/>
      <c r="Q116" s="4"/>
      <c r="R116" s="4"/>
      <c r="S116" s="4"/>
      <c r="T116" s="4"/>
      <c r="U116" s="8"/>
      <c r="V116" s="8"/>
      <c r="W116" s="8"/>
      <c r="X116" s="8"/>
      <c r="Y116" s="8"/>
      <c r="Z116" s="8"/>
    </row>
    <row r="117" spans="1:26" ht="15.75" customHeight="1">
      <c r="A117" s="4"/>
      <c r="B117" s="4"/>
      <c r="C117" s="4"/>
      <c r="D117" s="4"/>
      <c r="E117" s="4"/>
      <c r="F117" s="8"/>
      <c r="G117" s="4"/>
      <c r="H117" s="4"/>
      <c r="I117" s="4"/>
      <c r="J117" s="4"/>
      <c r="K117" s="4"/>
      <c r="L117" s="4"/>
      <c r="M117" s="4"/>
      <c r="N117" s="4"/>
      <c r="O117" s="4"/>
      <c r="P117" s="4"/>
      <c r="Q117" s="4"/>
      <c r="R117" s="4"/>
      <c r="S117" s="4"/>
      <c r="T117" s="4"/>
      <c r="U117" s="8"/>
      <c r="V117" s="8"/>
      <c r="W117" s="8"/>
      <c r="X117" s="8"/>
      <c r="Y117" s="8"/>
      <c r="Z117" s="8"/>
    </row>
    <row r="118" spans="1:26" ht="15.75" customHeight="1">
      <c r="A118" s="4"/>
      <c r="B118" s="4"/>
      <c r="C118" s="4"/>
      <c r="D118" s="4"/>
      <c r="E118" s="4"/>
      <c r="F118" s="8"/>
      <c r="G118" s="4"/>
      <c r="H118" s="4"/>
      <c r="I118" s="4"/>
      <c r="J118" s="4"/>
      <c r="K118" s="4"/>
      <c r="L118" s="4"/>
      <c r="M118" s="4"/>
      <c r="N118" s="4"/>
      <c r="O118" s="4"/>
      <c r="P118" s="4"/>
      <c r="Q118" s="4"/>
      <c r="R118" s="4"/>
      <c r="S118" s="4"/>
      <c r="T118" s="4"/>
      <c r="U118" s="8"/>
      <c r="V118" s="8"/>
      <c r="W118" s="8"/>
      <c r="X118" s="8"/>
      <c r="Y118" s="8"/>
      <c r="Z118" s="8"/>
    </row>
    <row r="119" spans="1:26" ht="15.75" customHeight="1">
      <c r="A119" s="4"/>
      <c r="B119" s="4"/>
      <c r="C119" s="4"/>
      <c r="D119" s="4"/>
      <c r="E119" s="4"/>
      <c r="F119" s="8"/>
      <c r="G119" s="4"/>
      <c r="H119" s="4"/>
      <c r="I119" s="4"/>
      <c r="J119" s="4"/>
      <c r="K119" s="4"/>
      <c r="L119" s="4"/>
      <c r="M119" s="4"/>
      <c r="N119" s="4"/>
      <c r="O119" s="4"/>
      <c r="P119" s="4"/>
      <c r="Q119" s="4"/>
      <c r="R119" s="4"/>
      <c r="S119" s="4"/>
      <c r="T119" s="4"/>
      <c r="U119" s="8"/>
      <c r="V119" s="8"/>
      <c r="W119" s="8"/>
      <c r="X119" s="8"/>
      <c r="Y119" s="8"/>
      <c r="Z119" s="8"/>
    </row>
    <row r="120" spans="1:26" ht="15.75" customHeight="1">
      <c r="A120" s="4"/>
      <c r="B120" s="4"/>
      <c r="C120" s="4"/>
      <c r="D120" s="4"/>
      <c r="E120" s="4"/>
      <c r="F120" s="8"/>
      <c r="G120" s="4"/>
      <c r="H120" s="4"/>
      <c r="I120" s="4"/>
      <c r="J120" s="4"/>
      <c r="K120" s="4"/>
      <c r="L120" s="4"/>
      <c r="M120" s="4"/>
      <c r="N120" s="4"/>
      <c r="O120" s="4"/>
      <c r="P120" s="4"/>
      <c r="Q120" s="4"/>
      <c r="R120" s="4"/>
      <c r="S120" s="4"/>
      <c r="T120" s="4"/>
      <c r="U120" s="8"/>
      <c r="V120" s="8"/>
      <c r="W120" s="8"/>
      <c r="X120" s="8"/>
      <c r="Y120" s="8"/>
      <c r="Z120" s="8"/>
    </row>
    <row r="121" spans="1:26" ht="15.75" customHeight="1">
      <c r="A121" s="4"/>
      <c r="B121" s="4"/>
      <c r="C121" s="4"/>
      <c r="D121" s="4"/>
      <c r="E121" s="4"/>
      <c r="F121" s="8"/>
      <c r="G121" s="4"/>
      <c r="H121" s="4"/>
      <c r="I121" s="4"/>
      <c r="J121" s="4"/>
      <c r="K121" s="4"/>
      <c r="L121" s="4"/>
      <c r="M121" s="4"/>
      <c r="N121" s="4"/>
      <c r="O121" s="4"/>
      <c r="P121" s="4"/>
      <c r="Q121" s="4"/>
      <c r="R121" s="4"/>
      <c r="S121" s="4"/>
      <c r="T121" s="4"/>
      <c r="U121" s="8"/>
      <c r="V121" s="8"/>
      <c r="W121" s="8"/>
      <c r="X121" s="8"/>
      <c r="Y121" s="8"/>
      <c r="Z121" s="8"/>
    </row>
    <row r="122" spans="1:26" ht="15.75" customHeight="1">
      <c r="A122" s="4"/>
      <c r="B122" s="4"/>
      <c r="C122" s="4"/>
      <c r="D122" s="4"/>
      <c r="E122" s="4"/>
      <c r="F122" s="8"/>
      <c r="G122" s="4"/>
      <c r="H122" s="4"/>
      <c r="I122" s="4"/>
      <c r="J122" s="4"/>
      <c r="K122" s="4"/>
      <c r="L122" s="4"/>
      <c r="M122" s="4"/>
      <c r="N122" s="4"/>
      <c r="O122" s="4"/>
      <c r="P122" s="4"/>
      <c r="Q122" s="4"/>
      <c r="R122" s="4"/>
      <c r="S122" s="4"/>
      <c r="T122" s="4"/>
      <c r="U122" s="8"/>
      <c r="V122" s="8"/>
      <c r="W122" s="8"/>
      <c r="X122" s="8"/>
      <c r="Y122" s="8"/>
      <c r="Z122" s="8"/>
    </row>
    <row r="123" spans="1:26" ht="15.75" customHeight="1">
      <c r="A123" s="4"/>
      <c r="B123" s="4"/>
      <c r="C123" s="4"/>
      <c r="D123" s="4"/>
      <c r="E123" s="4"/>
      <c r="F123" s="8"/>
      <c r="G123" s="4"/>
      <c r="H123" s="4"/>
      <c r="I123" s="4"/>
      <c r="J123" s="4"/>
      <c r="K123" s="4"/>
      <c r="L123" s="4"/>
      <c r="M123" s="4"/>
      <c r="N123" s="4"/>
      <c r="O123" s="4"/>
      <c r="P123" s="4"/>
      <c r="Q123" s="4"/>
      <c r="R123" s="4"/>
      <c r="S123" s="4"/>
      <c r="T123" s="4"/>
      <c r="U123" s="8"/>
      <c r="V123" s="8"/>
      <c r="W123" s="8"/>
      <c r="X123" s="8"/>
      <c r="Y123" s="8"/>
      <c r="Z123" s="8"/>
    </row>
    <row r="124" spans="1:26" ht="15.75" customHeight="1">
      <c r="A124" s="4"/>
      <c r="B124" s="4"/>
      <c r="C124" s="4"/>
      <c r="D124" s="4"/>
      <c r="E124" s="4"/>
      <c r="F124" s="8"/>
      <c r="G124" s="4"/>
      <c r="H124" s="4"/>
      <c r="I124" s="4"/>
      <c r="J124" s="4"/>
      <c r="K124" s="4"/>
      <c r="L124" s="4"/>
      <c r="M124" s="4"/>
      <c r="N124" s="4"/>
      <c r="O124" s="4"/>
      <c r="P124" s="4"/>
      <c r="Q124" s="4"/>
      <c r="R124" s="4"/>
      <c r="S124" s="4"/>
      <c r="T124" s="4"/>
      <c r="U124" s="8"/>
      <c r="V124" s="8"/>
      <c r="W124" s="8"/>
      <c r="X124" s="8"/>
      <c r="Y124" s="8"/>
      <c r="Z124" s="8"/>
    </row>
    <row r="125" spans="1:26" ht="15.75" customHeight="1">
      <c r="A125" s="4"/>
      <c r="B125" s="4"/>
      <c r="C125" s="4"/>
      <c r="D125" s="4"/>
      <c r="E125" s="4"/>
      <c r="F125" s="8"/>
      <c r="G125" s="4"/>
      <c r="H125" s="4"/>
      <c r="I125" s="4"/>
      <c r="J125" s="4"/>
      <c r="K125" s="4"/>
      <c r="L125" s="4"/>
      <c r="M125" s="4"/>
      <c r="N125" s="4"/>
      <c r="O125" s="4"/>
      <c r="P125" s="4"/>
      <c r="Q125" s="4"/>
      <c r="R125" s="4"/>
      <c r="S125" s="4"/>
      <c r="T125" s="4"/>
      <c r="U125" s="8"/>
      <c r="V125" s="8"/>
      <c r="W125" s="8"/>
      <c r="X125" s="8"/>
      <c r="Y125" s="8"/>
      <c r="Z125" s="8"/>
    </row>
    <row r="126" spans="1:26" ht="15.75" customHeight="1">
      <c r="A126" s="4"/>
      <c r="B126" s="4"/>
      <c r="C126" s="4"/>
      <c r="D126" s="4"/>
      <c r="E126" s="4"/>
      <c r="F126" s="8"/>
      <c r="G126" s="4"/>
      <c r="H126" s="4"/>
      <c r="I126" s="4"/>
      <c r="J126" s="4"/>
      <c r="K126" s="4"/>
      <c r="L126" s="4"/>
      <c r="M126" s="4"/>
      <c r="N126" s="4"/>
      <c r="O126" s="4"/>
      <c r="P126" s="4"/>
      <c r="Q126" s="4"/>
      <c r="R126" s="4"/>
      <c r="S126" s="4"/>
      <c r="T126" s="4"/>
      <c r="U126" s="8"/>
      <c r="V126" s="8"/>
      <c r="W126" s="8"/>
      <c r="X126" s="8"/>
      <c r="Y126" s="8"/>
      <c r="Z126" s="8"/>
    </row>
    <row r="127" spans="1:26" ht="15.75" customHeight="1">
      <c r="A127" s="4"/>
      <c r="B127" s="4"/>
      <c r="C127" s="4"/>
      <c r="D127" s="4"/>
      <c r="E127" s="4"/>
      <c r="F127" s="8"/>
      <c r="G127" s="4"/>
      <c r="H127" s="4"/>
      <c r="I127" s="4"/>
      <c r="J127" s="4"/>
      <c r="K127" s="4"/>
      <c r="L127" s="4"/>
      <c r="M127" s="4"/>
      <c r="N127" s="4"/>
      <c r="O127" s="4"/>
      <c r="P127" s="4"/>
      <c r="Q127" s="4"/>
      <c r="R127" s="4"/>
      <c r="S127" s="4"/>
      <c r="T127" s="4"/>
      <c r="U127" s="8"/>
      <c r="V127" s="8"/>
      <c r="W127" s="8"/>
      <c r="X127" s="8"/>
      <c r="Y127" s="8"/>
      <c r="Z127" s="8"/>
    </row>
    <row r="128" spans="1:26" ht="15.75" customHeight="1">
      <c r="A128" s="4"/>
      <c r="B128" s="4"/>
      <c r="C128" s="4"/>
      <c r="D128" s="4"/>
      <c r="E128" s="4"/>
      <c r="F128" s="8"/>
      <c r="G128" s="4"/>
      <c r="H128" s="4"/>
      <c r="I128" s="4"/>
      <c r="J128" s="4"/>
      <c r="K128" s="4"/>
      <c r="L128" s="4"/>
      <c r="M128" s="4"/>
      <c r="N128" s="4"/>
      <c r="O128" s="4"/>
      <c r="P128" s="4"/>
      <c r="Q128" s="4"/>
      <c r="R128" s="4"/>
      <c r="S128" s="4"/>
      <c r="T128" s="4"/>
      <c r="U128" s="8"/>
      <c r="V128" s="8"/>
      <c r="W128" s="8"/>
      <c r="X128" s="8"/>
      <c r="Y128" s="8"/>
      <c r="Z128" s="8"/>
    </row>
    <row r="129" spans="1:26" ht="15.75" customHeight="1">
      <c r="A129" s="4"/>
      <c r="B129" s="4"/>
      <c r="C129" s="4"/>
      <c r="D129" s="4"/>
      <c r="E129" s="4"/>
      <c r="F129" s="8"/>
      <c r="G129" s="4"/>
      <c r="H129" s="4"/>
      <c r="I129" s="4"/>
      <c r="J129" s="4"/>
      <c r="K129" s="4"/>
      <c r="L129" s="4"/>
      <c r="M129" s="4"/>
      <c r="N129" s="4"/>
      <c r="O129" s="4"/>
      <c r="P129" s="4"/>
      <c r="Q129" s="4"/>
      <c r="R129" s="4"/>
      <c r="S129" s="4"/>
      <c r="T129" s="4"/>
      <c r="U129" s="8"/>
      <c r="V129" s="8"/>
      <c r="W129" s="8"/>
      <c r="X129" s="8"/>
      <c r="Y129" s="8"/>
      <c r="Z129" s="8"/>
    </row>
    <row r="130" spans="1:26" ht="15.75" customHeight="1">
      <c r="A130" s="4"/>
      <c r="B130" s="4"/>
      <c r="C130" s="4"/>
      <c r="D130" s="4"/>
      <c r="E130" s="4"/>
      <c r="F130" s="8"/>
      <c r="G130" s="4"/>
      <c r="H130" s="4"/>
      <c r="I130" s="4"/>
      <c r="J130" s="4"/>
      <c r="K130" s="4"/>
      <c r="L130" s="4"/>
      <c r="M130" s="4"/>
      <c r="N130" s="4"/>
      <c r="O130" s="4"/>
      <c r="P130" s="4"/>
      <c r="Q130" s="4"/>
      <c r="R130" s="4"/>
      <c r="S130" s="4"/>
      <c r="T130" s="4"/>
      <c r="U130" s="8"/>
      <c r="V130" s="8"/>
      <c r="W130" s="8"/>
      <c r="X130" s="8"/>
      <c r="Y130" s="8"/>
      <c r="Z130" s="8"/>
    </row>
    <row r="131" spans="1:26" ht="15.75" customHeight="1">
      <c r="A131" s="4"/>
      <c r="B131" s="4"/>
      <c r="C131" s="4"/>
      <c r="D131" s="4"/>
      <c r="E131" s="4"/>
      <c r="F131" s="8"/>
      <c r="G131" s="4"/>
      <c r="H131" s="4"/>
      <c r="I131" s="4"/>
      <c r="J131" s="4"/>
      <c r="K131" s="4"/>
      <c r="L131" s="4"/>
      <c r="M131" s="4"/>
      <c r="N131" s="4"/>
      <c r="O131" s="4"/>
      <c r="P131" s="4"/>
      <c r="Q131" s="4"/>
      <c r="R131" s="4"/>
      <c r="S131" s="4"/>
      <c r="T131" s="4"/>
      <c r="U131" s="8"/>
      <c r="V131" s="8"/>
      <c r="W131" s="8"/>
      <c r="X131" s="8"/>
      <c r="Y131" s="8"/>
      <c r="Z131" s="8"/>
    </row>
    <row r="132" spans="1:26" ht="15.75" customHeight="1">
      <c r="A132" s="4"/>
      <c r="B132" s="4"/>
      <c r="C132" s="4"/>
      <c r="D132" s="4"/>
      <c r="E132" s="4"/>
      <c r="F132" s="8"/>
      <c r="G132" s="4"/>
      <c r="H132" s="4"/>
      <c r="I132" s="4"/>
      <c r="J132" s="4"/>
      <c r="K132" s="4"/>
      <c r="L132" s="4"/>
      <c r="M132" s="4"/>
      <c r="N132" s="4"/>
      <c r="O132" s="4"/>
      <c r="P132" s="4"/>
      <c r="Q132" s="4"/>
      <c r="R132" s="4"/>
      <c r="S132" s="4"/>
      <c r="T132" s="4"/>
      <c r="U132" s="8"/>
      <c r="V132" s="8"/>
      <c r="W132" s="8"/>
      <c r="X132" s="8"/>
      <c r="Y132" s="8"/>
      <c r="Z132" s="8"/>
    </row>
    <row r="133" spans="1:26" ht="15.75" customHeight="1">
      <c r="A133" s="4"/>
      <c r="B133" s="4"/>
      <c r="C133" s="4"/>
      <c r="D133" s="4"/>
      <c r="E133" s="4"/>
      <c r="F133" s="8"/>
      <c r="G133" s="4"/>
      <c r="H133" s="4"/>
      <c r="I133" s="4"/>
      <c r="J133" s="4"/>
      <c r="K133" s="4"/>
      <c r="L133" s="4"/>
      <c r="M133" s="4"/>
      <c r="N133" s="4"/>
      <c r="O133" s="4"/>
      <c r="P133" s="4"/>
      <c r="Q133" s="4"/>
      <c r="R133" s="4"/>
      <c r="S133" s="4"/>
      <c r="T133" s="4"/>
      <c r="U133" s="8"/>
      <c r="V133" s="8"/>
      <c r="W133" s="8"/>
      <c r="X133" s="8"/>
      <c r="Y133" s="8"/>
      <c r="Z133" s="8"/>
    </row>
    <row r="134" spans="1:26" ht="15.75" customHeight="1">
      <c r="A134" s="4"/>
      <c r="B134" s="4"/>
      <c r="C134" s="4"/>
      <c r="D134" s="4"/>
      <c r="E134" s="4"/>
      <c r="F134" s="8"/>
      <c r="G134" s="4"/>
      <c r="H134" s="4"/>
      <c r="I134" s="4"/>
      <c r="J134" s="4"/>
      <c r="K134" s="4"/>
      <c r="L134" s="4"/>
      <c r="M134" s="4"/>
      <c r="N134" s="4"/>
      <c r="O134" s="4"/>
      <c r="P134" s="4"/>
      <c r="Q134" s="4"/>
      <c r="R134" s="4"/>
      <c r="S134" s="4"/>
      <c r="T134" s="4"/>
      <c r="U134" s="8"/>
      <c r="V134" s="8"/>
      <c r="W134" s="8"/>
      <c r="X134" s="8"/>
      <c r="Y134" s="8"/>
      <c r="Z134" s="8"/>
    </row>
    <row r="135" spans="1:26" ht="15.75" customHeight="1">
      <c r="A135" s="4"/>
      <c r="B135" s="4"/>
      <c r="C135" s="4"/>
      <c r="D135" s="4"/>
      <c r="E135" s="4"/>
      <c r="F135" s="8"/>
      <c r="G135" s="4"/>
      <c r="H135" s="4"/>
      <c r="I135" s="4"/>
      <c r="J135" s="4"/>
      <c r="K135" s="4"/>
      <c r="L135" s="4"/>
      <c r="M135" s="4"/>
      <c r="N135" s="4"/>
      <c r="O135" s="4"/>
      <c r="P135" s="4"/>
      <c r="Q135" s="4"/>
      <c r="R135" s="4"/>
      <c r="S135" s="4"/>
      <c r="T135" s="4"/>
      <c r="U135" s="8"/>
      <c r="V135" s="8"/>
      <c r="W135" s="8"/>
      <c r="X135" s="8"/>
      <c r="Y135" s="8"/>
      <c r="Z135" s="8"/>
    </row>
    <row r="136" spans="1:26" ht="15.75" customHeight="1">
      <c r="A136" s="4"/>
      <c r="B136" s="4"/>
      <c r="C136" s="4"/>
      <c r="D136" s="4"/>
      <c r="E136" s="4"/>
      <c r="F136" s="8"/>
      <c r="G136" s="4"/>
      <c r="H136" s="4"/>
      <c r="I136" s="4"/>
      <c r="J136" s="4"/>
      <c r="K136" s="4"/>
      <c r="L136" s="4"/>
      <c r="M136" s="4"/>
      <c r="N136" s="4"/>
      <c r="O136" s="4"/>
      <c r="P136" s="4"/>
      <c r="Q136" s="4"/>
      <c r="R136" s="4"/>
      <c r="S136" s="4"/>
      <c r="T136" s="4"/>
      <c r="U136" s="8"/>
      <c r="V136" s="8"/>
      <c r="W136" s="8"/>
      <c r="X136" s="8"/>
      <c r="Y136" s="8"/>
      <c r="Z136" s="8"/>
    </row>
    <row r="137" spans="1:26" ht="15.75" customHeight="1">
      <c r="A137" s="4"/>
      <c r="B137" s="4"/>
      <c r="C137" s="4"/>
      <c r="D137" s="4"/>
      <c r="E137" s="4"/>
      <c r="F137" s="8"/>
      <c r="G137" s="4"/>
      <c r="H137" s="4"/>
      <c r="I137" s="4"/>
      <c r="J137" s="4"/>
      <c r="K137" s="4"/>
      <c r="L137" s="4"/>
      <c r="M137" s="4"/>
      <c r="N137" s="4"/>
      <c r="O137" s="4"/>
      <c r="P137" s="4"/>
      <c r="Q137" s="4"/>
      <c r="R137" s="4"/>
      <c r="S137" s="4"/>
      <c r="T137" s="4"/>
      <c r="U137" s="8"/>
      <c r="V137" s="8"/>
      <c r="W137" s="8"/>
      <c r="X137" s="8"/>
      <c r="Y137" s="8"/>
      <c r="Z137" s="8"/>
    </row>
    <row r="138" spans="1:26" ht="15.75" customHeight="1">
      <c r="A138" s="4"/>
      <c r="B138" s="4"/>
      <c r="C138" s="4"/>
      <c r="D138" s="4"/>
      <c r="E138" s="4"/>
      <c r="F138" s="8"/>
      <c r="G138" s="4"/>
      <c r="H138" s="4"/>
      <c r="I138" s="4"/>
      <c r="J138" s="4"/>
      <c r="K138" s="4"/>
      <c r="L138" s="4"/>
      <c r="M138" s="4"/>
      <c r="N138" s="4"/>
      <c r="O138" s="4"/>
      <c r="P138" s="4"/>
      <c r="Q138" s="4"/>
      <c r="R138" s="4"/>
      <c r="S138" s="4"/>
      <c r="T138" s="4"/>
      <c r="U138" s="8"/>
      <c r="V138" s="8"/>
      <c r="W138" s="8"/>
      <c r="X138" s="8"/>
      <c r="Y138" s="8"/>
      <c r="Z138" s="8"/>
    </row>
    <row r="139" spans="1:26" ht="15.75" customHeight="1">
      <c r="A139" s="4"/>
      <c r="B139" s="4"/>
      <c r="C139" s="4"/>
      <c r="D139" s="4"/>
      <c r="E139" s="4"/>
      <c r="F139" s="8"/>
      <c r="G139" s="4"/>
      <c r="H139" s="4"/>
      <c r="I139" s="4"/>
      <c r="J139" s="4"/>
      <c r="K139" s="4"/>
      <c r="L139" s="4"/>
      <c r="M139" s="4"/>
      <c r="N139" s="4"/>
      <c r="O139" s="4"/>
      <c r="P139" s="4"/>
      <c r="Q139" s="4"/>
      <c r="R139" s="4"/>
      <c r="S139" s="4"/>
      <c r="T139" s="4"/>
      <c r="U139" s="8"/>
      <c r="V139" s="8"/>
      <c r="W139" s="8"/>
      <c r="X139" s="8"/>
      <c r="Y139" s="8"/>
      <c r="Z139" s="8"/>
    </row>
    <row r="140" spans="1:26" ht="15.75" customHeight="1">
      <c r="A140" s="4"/>
      <c r="B140" s="4"/>
      <c r="C140" s="4"/>
      <c r="D140" s="4"/>
      <c r="E140" s="4"/>
      <c r="F140" s="8"/>
      <c r="G140" s="4"/>
      <c r="H140" s="4"/>
      <c r="I140" s="4"/>
      <c r="J140" s="4"/>
      <c r="K140" s="4"/>
      <c r="L140" s="4"/>
      <c r="M140" s="4"/>
      <c r="N140" s="4"/>
      <c r="O140" s="4"/>
      <c r="P140" s="4"/>
      <c r="Q140" s="4"/>
      <c r="R140" s="4"/>
      <c r="S140" s="4"/>
      <c r="T140" s="4"/>
      <c r="U140" s="8"/>
      <c r="V140" s="8"/>
      <c r="W140" s="8"/>
      <c r="X140" s="8"/>
      <c r="Y140" s="8"/>
      <c r="Z140" s="8"/>
    </row>
    <row r="141" spans="1:26" ht="15.75" customHeight="1">
      <c r="A141" s="4"/>
      <c r="B141" s="4"/>
      <c r="C141" s="4"/>
      <c r="D141" s="4"/>
      <c r="E141" s="4"/>
      <c r="F141" s="8"/>
      <c r="G141" s="4"/>
      <c r="H141" s="4"/>
      <c r="I141" s="4"/>
      <c r="J141" s="4"/>
      <c r="K141" s="4"/>
      <c r="L141" s="4"/>
      <c r="M141" s="4"/>
      <c r="N141" s="4"/>
      <c r="O141" s="4"/>
      <c r="P141" s="4"/>
      <c r="Q141" s="4"/>
      <c r="R141" s="4"/>
      <c r="S141" s="4"/>
      <c r="T141" s="4"/>
      <c r="U141" s="8"/>
      <c r="V141" s="8"/>
      <c r="W141" s="8"/>
      <c r="X141" s="8"/>
      <c r="Y141" s="8"/>
      <c r="Z141" s="8"/>
    </row>
    <row r="142" spans="1:26" ht="15.75" customHeight="1">
      <c r="A142" s="4"/>
      <c r="B142" s="4"/>
      <c r="C142" s="4"/>
      <c r="D142" s="4"/>
      <c r="E142" s="4"/>
      <c r="F142" s="8"/>
      <c r="G142" s="4"/>
      <c r="H142" s="4"/>
      <c r="I142" s="4"/>
      <c r="J142" s="4"/>
      <c r="K142" s="4"/>
      <c r="L142" s="4"/>
      <c r="M142" s="4"/>
      <c r="N142" s="4"/>
      <c r="O142" s="4"/>
      <c r="P142" s="4"/>
      <c r="Q142" s="4"/>
      <c r="R142" s="4"/>
      <c r="S142" s="4"/>
      <c r="T142" s="4"/>
      <c r="U142" s="8"/>
      <c r="V142" s="8"/>
      <c r="W142" s="8"/>
      <c r="X142" s="8"/>
      <c r="Y142" s="8"/>
      <c r="Z142" s="8"/>
    </row>
    <row r="143" spans="1:26" ht="15.75" customHeight="1">
      <c r="A143" s="4"/>
      <c r="B143" s="4"/>
      <c r="C143" s="4"/>
      <c r="D143" s="4"/>
      <c r="E143" s="4"/>
      <c r="F143" s="8"/>
      <c r="G143" s="4"/>
      <c r="H143" s="4"/>
      <c r="I143" s="4"/>
      <c r="J143" s="4"/>
      <c r="K143" s="4"/>
      <c r="L143" s="4"/>
      <c r="M143" s="4"/>
      <c r="N143" s="4"/>
      <c r="O143" s="4"/>
      <c r="P143" s="4"/>
      <c r="Q143" s="4"/>
      <c r="R143" s="4"/>
      <c r="S143" s="4"/>
      <c r="T143" s="4"/>
      <c r="U143" s="8"/>
      <c r="V143" s="8"/>
      <c r="W143" s="8"/>
      <c r="X143" s="8"/>
      <c r="Y143" s="8"/>
      <c r="Z143" s="8"/>
    </row>
    <row r="144" spans="1:26" ht="15.75" customHeight="1">
      <c r="A144" s="4"/>
      <c r="B144" s="4"/>
      <c r="C144" s="4"/>
      <c r="D144" s="4"/>
      <c r="E144" s="4"/>
      <c r="F144" s="8"/>
      <c r="G144" s="4"/>
      <c r="H144" s="4"/>
      <c r="I144" s="4"/>
      <c r="J144" s="4"/>
      <c r="K144" s="4"/>
      <c r="L144" s="4"/>
      <c r="M144" s="4"/>
      <c r="N144" s="4"/>
      <c r="O144" s="4"/>
      <c r="P144" s="4"/>
      <c r="Q144" s="4"/>
      <c r="R144" s="4"/>
      <c r="S144" s="4"/>
      <c r="T144" s="4"/>
      <c r="U144" s="8"/>
      <c r="V144" s="8"/>
      <c r="W144" s="8"/>
      <c r="X144" s="8"/>
      <c r="Y144" s="8"/>
      <c r="Z144" s="8"/>
    </row>
    <row r="145" spans="1:26" ht="15.75" customHeight="1">
      <c r="A145" s="4"/>
      <c r="B145" s="4"/>
      <c r="C145" s="4"/>
      <c r="D145" s="4"/>
      <c r="E145" s="4"/>
      <c r="F145" s="8"/>
      <c r="G145" s="4"/>
      <c r="H145" s="4"/>
      <c r="I145" s="4"/>
      <c r="J145" s="4"/>
      <c r="K145" s="4"/>
      <c r="L145" s="4"/>
      <c r="M145" s="4"/>
      <c r="N145" s="4"/>
      <c r="O145" s="4"/>
      <c r="P145" s="4"/>
      <c r="Q145" s="4"/>
      <c r="R145" s="4"/>
      <c r="S145" s="4"/>
      <c r="T145" s="4"/>
      <c r="U145" s="8"/>
      <c r="V145" s="8"/>
      <c r="W145" s="8"/>
      <c r="X145" s="8"/>
      <c r="Y145" s="8"/>
      <c r="Z145" s="8"/>
    </row>
    <row r="146" spans="1:26" ht="15.75" customHeight="1">
      <c r="A146" s="4"/>
      <c r="B146" s="4"/>
      <c r="C146" s="4"/>
      <c r="D146" s="4"/>
      <c r="E146" s="4"/>
      <c r="F146" s="8"/>
      <c r="G146" s="4"/>
      <c r="H146" s="4"/>
      <c r="I146" s="4"/>
      <c r="J146" s="4"/>
      <c r="K146" s="4"/>
      <c r="L146" s="4"/>
      <c r="M146" s="4"/>
      <c r="N146" s="4"/>
      <c r="O146" s="4"/>
      <c r="P146" s="4"/>
      <c r="Q146" s="4"/>
      <c r="R146" s="4"/>
      <c r="S146" s="4"/>
      <c r="T146" s="4"/>
      <c r="U146" s="8"/>
      <c r="V146" s="8"/>
      <c r="W146" s="8"/>
      <c r="X146" s="8"/>
      <c r="Y146" s="8"/>
      <c r="Z146" s="8"/>
    </row>
    <row r="147" spans="1:26" ht="15.75" customHeight="1">
      <c r="A147" s="4"/>
      <c r="B147" s="4"/>
      <c r="C147" s="4"/>
      <c r="D147" s="4"/>
      <c r="E147" s="4"/>
      <c r="F147" s="8"/>
      <c r="G147" s="4"/>
      <c r="H147" s="4"/>
      <c r="I147" s="4"/>
      <c r="J147" s="4"/>
      <c r="K147" s="4"/>
      <c r="L147" s="4"/>
      <c r="M147" s="4"/>
      <c r="N147" s="4"/>
      <c r="O147" s="4"/>
      <c r="P147" s="4"/>
      <c r="Q147" s="4"/>
      <c r="R147" s="4"/>
      <c r="S147" s="4"/>
      <c r="T147" s="4"/>
      <c r="U147" s="8"/>
      <c r="V147" s="8"/>
      <c r="W147" s="8"/>
      <c r="X147" s="8"/>
      <c r="Y147" s="8"/>
      <c r="Z147" s="8"/>
    </row>
    <row r="148" spans="1:26" ht="15.75" customHeight="1">
      <c r="A148" s="4"/>
      <c r="B148" s="4"/>
      <c r="C148" s="4"/>
      <c r="D148" s="4"/>
      <c r="E148" s="4"/>
      <c r="F148" s="8"/>
      <c r="G148" s="4"/>
      <c r="H148" s="4"/>
      <c r="I148" s="4"/>
      <c r="J148" s="4"/>
      <c r="K148" s="4"/>
      <c r="L148" s="4"/>
      <c r="M148" s="4"/>
      <c r="N148" s="4"/>
      <c r="O148" s="4"/>
      <c r="P148" s="4"/>
      <c r="Q148" s="4"/>
      <c r="R148" s="4"/>
      <c r="S148" s="4"/>
      <c r="T148" s="4"/>
      <c r="U148" s="8"/>
      <c r="V148" s="8"/>
      <c r="W148" s="8"/>
      <c r="X148" s="8"/>
      <c r="Y148" s="8"/>
      <c r="Z148" s="8"/>
    </row>
    <row r="149" spans="1:26" ht="15.75" customHeight="1">
      <c r="A149" s="4"/>
      <c r="B149" s="4"/>
      <c r="C149" s="4"/>
      <c r="D149" s="4"/>
      <c r="E149" s="4"/>
      <c r="F149" s="8"/>
      <c r="G149" s="4"/>
      <c r="H149" s="4"/>
      <c r="I149" s="4"/>
      <c r="J149" s="4"/>
      <c r="K149" s="4"/>
      <c r="L149" s="4"/>
      <c r="M149" s="4"/>
      <c r="N149" s="4"/>
      <c r="O149" s="4"/>
      <c r="P149" s="4"/>
      <c r="Q149" s="4"/>
      <c r="R149" s="4"/>
      <c r="S149" s="4"/>
      <c r="T149" s="4"/>
      <c r="U149" s="8"/>
      <c r="V149" s="8"/>
      <c r="W149" s="8"/>
      <c r="X149" s="8"/>
      <c r="Y149" s="8"/>
      <c r="Z149" s="8"/>
    </row>
    <row r="150" spans="1:26" ht="15.75" customHeight="1">
      <c r="A150" s="4"/>
      <c r="B150" s="4"/>
      <c r="C150" s="4"/>
      <c r="D150" s="4"/>
      <c r="E150" s="4"/>
      <c r="F150" s="8"/>
      <c r="G150" s="4"/>
      <c r="H150" s="4"/>
      <c r="I150" s="4"/>
      <c r="J150" s="4"/>
      <c r="K150" s="4"/>
      <c r="L150" s="4"/>
      <c r="M150" s="4"/>
      <c r="N150" s="4"/>
      <c r="O150" s="4"/>
      <c r="P150" s="4"/>
      <c r="Q150" s="4"/>
      <c r="R150" s="4"/>
      <c r="S150" s="4"/>
      <c r="T150" s="4"/>
      <c r="U150" s="8"/>
      <c r="V150" s="8"/>
      <c r="W150" s="8"/>
      <c r="X150" s="8"/>
      <c r="Y150" s="8"/>
      <c r="Z150" s="8"/>
    </row>
    <row r="151" spans="1:26" ht="15.75" customHeight="1">
      <c r="A151" s="4"/>
      <c r="B151" s="4"/>
      <c r="C151" s="4"/>
      <c r="D151" s="4"/>
      <c r="E151" s="4"/>
      <c r="F151" s="8"/>
      <c r="G151" s="4"/>
      <c r="H151" s="4"/>
      <c r="I151" s="4"/>
      <c r="J151" s="4"/>
      <c r="K151" s="4"/>
      <c r="L151" s="4"/>
      <c r="M151" s="4"/>
      <c r="N151" s="4"/>
      <c r="O151" s="4"/>
      <c r="P151" s="4"/>
      <c r="Q151" s="4"/>
      <c r="R151" s="4"/>
      <c r="S151" s="4"/>
      <c r="T151" s="4"/>
      <c r="U151" s="8"/>
      <c r="V151" s="8"/>
      <c r="W151" s="8"/>
      <c r="X151" s="8"/>
      <c r="Y151" s="8"/>
      <c r="Z151" s="8"/>
    </row>
    <row r="152" spans="1:26" ht="15.75" customHeight="1">
      <c r="A152" s="4"/>
      <c r="B152" s="4"/>
      <c r="C152" s="4"/>
      <c r="D152" s="4"/>
      <c r="E152" s="4"/>
      <c r="F152" s="8"/>
      <c r="G152" s="4"/>
      <c r="H152" s="4"/>
      <c r="I152" s="4"/>
      <c r="J152" s="4"/>
      <c r="K152" s="4"/>
      <c r="L152" s="4"/>
      <c r="M152" s="4"/>
      <c r="N152" s="4"/>
      <c r="O152" s="4"/>
      <c r="P152" s="4"/>
      <c r="Q152" s="4"/>
      <c r="R152" s="4"/>
      <c r="S152" s="4"/>
      <c r="T152" s="4"/>
      <c r="U152" s="8"/>
      <c r="V152" s="8"/>
      <c r="W152" s="8"/>
      <c r="X152" s="8"/>
      <c r="Y152" s="8"/>
      <c r="Z152" s="8"/>
    </row>
    <row r="153" spans="1:26" ht="15.75" customHeight="1">
      <c r="A153" s="4"/>
      <c r="B153" s="4"/>
      <c r="C153" s="4"/>
      <c r="D153" s="4"/>
      <c r="E153" s="4"/>
      <c r="F153" s="8"/>
      <c r="G153" s="4"/>
      <c r="H153" s="4"/>
      <c r="I153" s="4"/>
      <c r="J153" s="4"/>
      <c r="K153" s="4"/>
      <c r="L153" s="4"/>
      <c r="M153" s="4"/>
      <c r="N153" s="4"/>
      <c r="O153" s="4"/>
      <c r="P153" s="4"/>
      <c r="Q153" s="4"/>
      <c r="R153" s="4"/>
      <c r="S153" s="4"/>
      <c r="T153" s="4"/>
      <c r="U153" s="8"/>
      <c r="V153" s="8"/>
      <c r="W153" s="8"/>
      <c r="X153" s="8"/>
      <c r="Y153" s="8"/>
      <c r="Z153" s="8"/>
    </row>
    <row r="154" spans="1:26" ht="15.75" customHeight="1">
      <c r="A154" s="4"/>
      <c r="B154" s="4"/>
      <c r="C154" s="4"/>
      <c r="D154" s="4"/>
      <c r="E154" s="4"/>
      <c r="F154" s="8"/>
      <c r="G154" s="4"/>
      <c r="H154" s="4"/>
      <c r="I154" s="4"/>
      <c r="J154" s="4"/>
      <c r="K154" s="4"/>
      <c r="L154" s="4"/>
      <c r="M154" s="4"/>
      <c r="N154" s="4"/>
      <c r="O154" s="4"/>
      <c r="P154" s="4"/>
      <c r="Q154" s="4"/>
      <c r="R154" s="4"/>
      <c r="S154" s="4"/>
      <c r="T154" s="4"/>
      <c r="U154" s="8"/>
      <c r="V154" s="8"/>
      <c r="W154" s="8"/>
      <c r="X154" s="8"/>
      <c r="Y154" s="8"/>
      <c r="Z154" s="8"/>
    </row>
    <row r="155" spans="1:26" ht="15.75" customHeight="1">
      <c r="A155" s="4"/>
      <c r="B155" s="4"/>
      <c r="C155" s="4"/>
      <c r="D155" s="4"/>
      <c r="E155" s="4"/>
      <c r="F155" s="8"/>
      <c r="G155" s="4"/>
      <c r="H155" s="4"/>
      <c r="I155" s="4"/>
      <c r="J155" s="4"/>
      <c r="K155" s="4"/>
      <c r="L155" s="4"/>
      <c r="M155" s="4"/>
      <c r="N155" s="4"/>
      <c r="O155" s="4"/>
      <c r="P155" s="4"/>
      <c r="Q155" s="4"/>
      <c r="R155" s="4"/>
      <c r="S155" s="4"/>
      <c r="T155" s="4"/>
      <c r="U155" s="8"/>
      <c r="V155" s="8"/>
      <c r="W155" s="8"/>
      <c r="X155" s="8"/>
      <c r="Y155" s="8"/>
      <c r="Z155" s="8"/>
    </row>
    <row r="156" spans="1:26" ht="15.75" customHeight="1">
      <c r="A156" s="4"/>
      <c r="B156" s="4"/>
      <c r="C156" s="4"/>
      <c r="D156" s="4"/>
      <c r="E156" s="4"/>
      <c r="F156" s="8"/>
      <c r="G156" s="4"/>
      <c r="H156" s="4"/>
      <c r="I156" s="4"/>
      <c r="J156" s="4"/>
      <c r="K156" s="4"/>
      <c r="L156" s="4"/>
      <c r="M156" s="4"/>
      <c r="N156" s="4"/>
      <c r="O156" s="4"/>
      <c r="P156" s="4"/>
      <c r="Q156" s="4"/>
      <c r="R156" s="4"/>
      <c r="S156" s="4"/>
      <c r="T156" s="4"/>
      <c r="U156" s="8"/>
      <c r="V156" s="8"/>
      <c r="W156" s="8"/>
      <c r="X156" s="8"/>
      <c r="Y156" s="8"/>
      <c r="Z156" s="8"/>
    </row>
    <row r="157" spans="1:26" ht="15.75" customHeight="1">
      <c r="A157" s="4"/>
      <c r="B157" s="4"/>
      <c r="C157" s="4"/>
      <c r="D157" s="4"/>
      <c r="E157" s="4"/>
      <c r="F157" s="8"/>
      <c r="G157" s="4"/>
      <c r="H157" s="4"/>
      <c r="I157" s="4"/>
      <c r="J157" s="4"/>
      <c r="K157" s="4"/>
      <c r="L157" s="4"/>
      <c r="M157" s="4"/>
      <c r="N157" s="4"/>
      <c r="O157" s="4"/>
      <c r="P157" s="4"/>
      <c r="Q157" s="4"/>
      <c r="R157" s="4"/>
      <c r="S157" s="4"/>
      <c r="T157" s="4"/>
      <c r="U157" s="8"/>
      <c r="V157" s="8"/>
      <c r="W157" s="8"/>
      <c r="X157" s="8"/>
      <c r="Y157" s="8"/>
      <c r="Z157" s="8"/>
    </row>
    <row r="158" spans="1:26" ht="15.75" customHeight="1">
      <c r="A158" s="4"/>
      <c r="B158" s="4"/>
      <c r="C158" s="4"/>
      <c r="D158" s="4"/>
      <c r="E158" s="4"/>
      <c r="F158" s="8"/>
      <c r="G158" s="4"/>
      <c r="H158" s="4"/>
      <c r="I158" s="4"/>
      <c r="J158" s="4"/>
      <c r="K158" s="4"/>
      <c r="L158" s="4"/>
      <c r="M158" s="4"/>
      <c r="N158" s="4"/>
      <c r="O158" s="4"/>
      <c r="P158" s="4"/>
      <c r="Q158" s="4"/>
      <c r="R158" s="4"/>
      <c r="S158" s="4"/>
      <c r="T158" s="4"/>
      <c r="U158" s="8"/>
      <c r="V158" s="8"/>
      <c r="W158" s="8"/>
      <c r="X158" s="8"/>
      <c r="Y158" s="8"/>
      <c r="Z158" s="8"/>
    </row>
    <row r="159" spans="1:26" ht="15.75" customHeight="1">
      <c r="A159" s="4"/>
      <c r="B159" s="4"/>
      <c r="C159" s="4"/>
      <c r="D159" s="4"/>
      <c r="E159" s="4"/>
      <c r="F159" s="8"/>
      <c r="G159" s="4"/>
      <c r="H159" s="4"/>
      <c r="I159" s="4"/>
      <c r="J159" s="4"/>
      <c r="K159" s="4"/>
      <c r="L159" s="4"/>
      <c r="M159" s="4"/>
      <c r="N159" s="4"/>
      <c r="O159" s="4"/>
      <c r="P159" s="4"/>
      <c r="Q159" s="4"/>
      <c r="R159" s="4"/>
      <c r="S159" s="4"/>
      <c r="T159" s="4"/>
      <c r="U159" s="8"/>
      <c r="V159" s="8"/>
      <c r="W159" s="8"/>
      <c r="X159" s="8"/>
      <c r="Y159" s="8"/>
      <c r="Z159" s="8"/>
    </row>
    <row r="160" spans="1:26" ht="15.75" customHeight="1">
      <c r="A160" s="4"/>
      <c r="B160" s="4"/>
      <c r="C160" s="4"/>
      <c r="D160" s="4"/>
      <c r="E160" s="4"/>
      <c r="F160" s="8"/>
      <c r="G160" s="4"/>
      <c r="H160" s="4"/>
      <c r="I160" s="4"/>
      <c r="J160" s="4"/>
      <c r="K160" s="4"/>
      <c r="L160" s="4"/>
      <c r="M160" s="4"/>
      <c r="N160" s="4"/>
      <c r="O160" s="4"/>
      <c r="P160" s="4"/>
      <c r="Q160" s="4"/>
      <c r="R160" s="4"/>
      <c r="S160" s="4"/>
      <c r="T160" s="4"/>
      <c r="U160" s="8"/>
      <c r="V160" s="8"/>
      <c r="W160" s="8"/>
      <c r="X160" s="8"/>
      <c r="Y160" s="8"/>
      <c r="Z160" s="8"/>
    </row>
    <row r="161" spans="1:26" ht="15.75" customHeight="1">
      <c r="A161" s="4"/>
      <c r="B161" s="4"/>
      <c r="C161" s="4"/>
      <c r="D161" s="4"/>
      <c r="E161" s="4"/>
      <c r="F161" s="8"/>
      <c r="G161" s="4"/>
      <c r="H161" s="4"/>
      <c r="I161" s="4"/>
      <c r="J161" s="4"/>
      <c r="K161" s="4"/>
      <c r="L161" s="4"/>
      <c r="M161" s="4"/>
      <c r="N161" s="4"/>
      <c r="O161" s="4"/>
      <c r="P161" s="4"/>
      <c r="Q161" s="4"/>
      <c r="R161" s="4"/>
      <c r="S161" s="4"/>
      <c r="T161" s="4"/>
      <c r="U161" s="8"/>
      <c r="V161" s="8"/>
      <c r="W161" s="8"/>
      <c r="X161" s="8"/>
      <c r="Y161" s="8"/>
      <c r="Z161" s="8"/>
    </row>
    <row r="162" spans="1:26" ht="15.75" customHeight="1">
      <c r="A162" s="4"/>
      <c r="B162" s="4"/>
      <c r="C162" s="4"/>
      <c r="D162" s="4"/>
      <c r="E162" s="4"/>
      <c r="F162" s="8"/>
      <c r="G162" s="4"/>
      <c r="H162" s="4"/>
      <c r="I162" s="4"/>
      <c r="J162" s="4"/>
      <c r="K162" s="4"/>
      <c r="L162" s="4"/>
      <c r="M162" s="4"/>
      <c r="N162" s="4"/>
      <c r="O162" s="4"/>
      <c r="P162" s="4"/>
      <c r="Q162" s="4"/>
      <c r="R162" s="4"/>
      <c r="S162" s="4"/>
      <c r="T162" s="4"/>
      <c r="U162" s="8"/>
      <c r="V162" s="8"/>
      <c r="W162" s="8"/>
      <c r="X162" s="8"/>
      <c r="Y162" s="8"/>
      <c r="Z162" s="8"/>
    </row>
    <row r="163" spans="1:26" ht="15.75" customHeight="1">
      <c r="A163" s="4"/>
      <c r="B163" s="4"/>
      <c r="C163" s="4"/>
      <c r="D163" s="4"/>
      <c r="E163" s="4"/>
      <c r="F163" s="8"/>
      <c r="G163" s="4"/>
      <c r="H163" s="4"/>
      <c r="I163" s="4"/>
      <c r="J163" s="4"/>
      <c r="K163" s="4"/>
      <c r="L163" s="4"/>
      <c r="M163" s="4"/>
      <c r="N163" s="4"/>
      <c r="O163" s="4"/>
      <c r="P163" s="4"/>
      <c r="Q163" s="4"/>
      <c r="R163" s="4"/>
      <c r="S163" s="4"/>
      <c r="T163" s="4"/>
      <c r="U163" s="8"/>
      <c r="V163" s="8"/>
      <c r="W163" s="8"/>
      <c r="X163" s="8"/>
      <c r="Y163" s="8"/>
      <c r="Z163" s="8"/>
    </row>
    <row r="164" spans="1:26" ht="15.75" customHeight="1">
      <c r="A164" s="4"/>
      <c r="B164" s="4"/>
      <c r="C164" s="4"/>
      <c r="D164" s="4"/>
      <c r="E164" s="4"/>
      <c r="F164" s="8"/>
      <c r="G164" s="4"/>
      <c r="H164" s="4"/>
      <c r="I164" s="4"/>
      <c r="J164" s="4"/>
      <c r="K164" s="4"/>
      <c r="L164" s="4"/>
      <c r="M164" s="4"/>
      <c r="N164" s="4"/>
      <c r="O164" s="4"/>
      <c r="P164" s="4"/>
      <c r="Q164" s="4"/>
      <c r="R164" s="4"/>
      <c r="S164" s="4"/>
      <c r="T164" s="4"/>
      <c r="U164" s="8"/>
      <c r="V164" s="8"/>
      <c r="W164" s="8"/>
      <c r="X164" s="8"/>
      <c r="Y164" s="8"/>
      <c r="Z164" s="8"/>
    </row>
    <row r="165" spans="1:26" ht="15.75" customHeight="1">
      <c r="A165" s="4"/>
      <c r="B165" s="4"/>
      <c r="C165" s="4"/>
      <c r="D165" s="4"/>
      <c r="E165" s="4"/>
      <c r="F165" s="8"/>
      <c r="G165" s="4"/>
      <c r="H165" s="4"/>
      <c r="I165" s="4"/>
      <c r="J165" s="4"/>
      <c r="K165" s="4"/>
      <c r="L165" s="4"/>
      <c r="M165" s="4"/>
      <c r="N165" s="4"/>
      <c r="O165" s="4"/>
      <c r="P165" s="4"/>
      <c r="Q165" s="4"/>
      <c r="R165" s="4"/>
      <c r="S165" s="4"/>
      <c r="T165" s="4"/>
      <c r="U165" s="8"/>
      <c r="V165" s="8"/>
      <c r="W165" s="8"/>
      <c r="X165" s="8"/>
      <c r="Y165" s="8"/>
      <c r="Z165" s="8"/>
    </row>
    <row r="166" spans="1:26" ht="15.75" customHeight="1">
      <c r="A166" s="4"/>
      <c r="B166" s="4"/>
      <c r="C166" s="4"/>
      <c r="D166" s="4"/>
      <c r="E166" s="4"/>
      <c r="F166" s="8"/>
      <c r="G166" s="4"/>
      <c r="H166" s="4"/>
      <c r="I166" s="4"/>
      <c r="J166" s="4"/>
      <c r="K166" s="4"/>
      <c r="L166" s="4"/>
      <c r="M166" s="4"/>
      <c r="N166" s="4"/>
      <c r="O166" s="4"/>
      <c r="P166" s="4"/>
      <c r="Q166" s="4"/>
      <c r="R166" s="4"/>
      <c r="S166" s="4"/>
      <c r="T166" s="4"/>
      <c r="U166" s="8"/>
      <c r="V166" s="8"/>
      <c r="W166" s="8"/>
      <c r="X166" s="8"/>
      <c r="Y166" s="8"/>
      <c r="Z166" s="8"/>
    </row>
    <row r="167" spans="1:26" ht="15.75" customHeight="1">
      <c r="A167" s="4"/>
      <c r="B167" s="4"/>
      <c r="C167" s="4"/>
      <c r="D167" s="4"/>
      <c r="E167" s="4"/>
      <c r="F167" s="8"/>
      <c r="G167" s="4"/>
      <c r="H167" s="4"/>
      <c r="I167" s="4"/>
      <c r="J167" s="4"/>
      <c r="K167" s="4"/>
      <c r="L167" s="4"/>
      <c r="M167" s="4"/>
      <c r="N167" s="4"/>
      <c r="O167" s="4"/>
      <c r="P167" s="4"/>
      <c r="Q167" s="4"/>
      <c r="R167" s="4"/>
      <c r="S167" s="4"/>
      <c r="T167" s="4"/>
      <c r="U167" s="8"/>
      <c r="V167" s="8"/>
      <c r="W167" s="8"/>
      <c r="X167" s="8"/>
      <c r="Y167" s="8"/>
      <c r="Z167" s="8"/>
    </row>
    <row r="168" spans="1:26" ht="15.75" customHeight="1">
      <c r="A168" s="4"/>
      <c r="B168" s="4"/>
      <c r="C168" s="4"/>
      <c r="D168" s="4"/>
      <c r="E168" s="4"/>
      <c r="F168" s="8"/>
      <c r="G168" s="4"/>
      <c r="H168" s="4"/>
      <c r="I168" s="4"/>
      <c r="J168" s="4"/>
      <c r="K168" s="4"/>
      <c r="L168" s="4"/>
      <c r="M168" s="4"/>
      <c r="N168" s="4"/>
      <c r="O168" s="4"/>
      <c r="P168" s="4"/>
      <c r="Q168" s="4"/>
      <c r="R168" s="4"/>
      <c r="S168" s="4"/>
      <c r="T168" s="4"/>
      <c r="U168" s="8"/>
      <c r="V168" s="8"/>
      <c r="W168" s="8"/>
      <c r="X168" s="8"/>
      <c r="Y168" s="8"/>
      <c r="Z168" s="8"/>
    </row>
    <row r="169" spans="1:26" ht="15.75" customHeight="1">
      <c r="A169" s="4"/>
      <c r="B169" s="4"/>
      <c r="C169" s="4"/>
      <c r="D169" s="4"/>
      <c r="E169" s="4"/>
      <c r="F169" s="8"/>
      <c r="G169" s="4"/>
      <c r="H169" s="4"/>
      <c r="I169" s="4"/>
      <c r="J169" s="4"/>
      <c r="K169" s="4"/>
      <c r="L169" s="4"/>
      <c r="M169" s="4"/>
      <c r="N169" s="4"/>
      <c r="O169" s="4"/>
      <c r="P169" s="4"/>
      <c r="Q169" s="4"/>
      <c r="R169" s="4"/>
      <c r="S169" s="4"/>
      <c r="T169" s="4"/>
      <c r="U169" s="8"/>
      <c r="V169" s="8"/>
      <c r="W169" s="8"/>
      <c r="X169" s="8"/>
      <c r="Y169" s="8"/>
      <c r="Z169" s="8"/>
    </row>
    <row r="170" spans="1:26" ht="15.75" customHeight="1">
      <c r="A170" s="4"/>
      <c r="B170" s="4"/>
      <c r="C170" s="4"/>
      <c r="D170" s="4"/>
      <c r="E170" s="4"/>
      <c r="F170" s="8"/>
      <c r="G170" s="4"/>
      <c r="H170" s="4"/>
      <c r="I170" s="4"/>
      <c r="J170" s="4"/>
      <c r="K170" s="4"/>
      <c r="L170" s="4"/>
      <c r="M170" s="4"/>
      <c r="N170" s="4"/>
      <c r="O170" s="4"/>
      <c r="P170" s="4"/>
      <c r="Q170" s="4"/>
      <c r="R170" s="4"/>
      <c r="S170" s="4"/>
      <c r="T170" s="4"/>
      <c r="U170" s="8"/>
      <c r="V170" s="8"/>
      <c r="W170" s="8"/>
      <c r="X170" s="8"/>
      <c r="Y170" s="8"/>
      <c r="Z170" s="8"/>
    </row>
    <row r="171" spans="1:26" ht="15.75" customHeight="1">
      <c r="A171" s="4"/>
      <c r="B171" s="4"/>
      <c r="C171" s="4"/>
      <c r="D171" s="4"/>
      <c r="E171" s="4"/>
      <c r="F171" s="8"/>
      <c r="G171" s="4"/>
      <c r="H171" s="4"/>
      <c r="I171" s="4"/>
      <c r="J171" s="4"/>
      <c r="K171" s="4"/>
      <c r="L171" s="4"/>
      <c r="M171" s="4"/>
      <c r="N171" s="4"/>
      <c r="O171" s="4"/>
      <c r="P171" s="4"/>
      <c r="Q171" s="4"/>
      <c r="R171" s="4"/>
      <c r="S171" s="4"/>
      <c r="T171" s="4"/>
      <c r="U171" s="8"/>
      <c r="V171" s="8"/>
      <c r="W171" s="8"/>
      <c r="X171" s="8"/>
      <c r="Y171" s="8"/>
      <c r="Z171" s="8"/>
    </row>
    <row r="172" spans="1:26" ht="15.75" customHeight="1">
      <c r="A172" s="4"/>
      <c r="B172" s="4"/>
      <c r="C172" s="4"/>
      <c r="D172" s="4"/>
      <c r="E172" s="4"/>
      <c r="F172" s="8"/>
      <c r="G172" s="4"/>
      <c r="H172" s="4"/>
      <c r="I172" s="4"/>
      <c r="J172" s="4"/>
      <c r="K172" s="4"/>
      <c r="L172" s="4"/>
      <c r="M172" s="4"/>
      <c r="N172" s="4"/>
      <c r="O172" s="4"/>
      <c r="P172" s="4"/>
      <c r="Q172" s="4"/>
      <c r="R172" s="4"/>
      <c r="S172" s="4"/>
      <c r="T172" s="4"/>
      <c r="U172" s="8"/>
      <c r="V172" s="8"/>
      <c r="W172" s="8"/>
      <c r="X172" s="8"/>
      <c r="Y172" s="8"/>
      <c r="Z172" s="8"/>
    </row>
    <row r="173" spans="1:26" ht="15.75" customHeight="1">
      <c r="A173" s="4"/>
      <c r="B173" s="4"/>
      <c r="C173" s="4"/>
      <c r="D173" s="4"/>
      <c r="E173" s="4"/>
      <c r="F173" s="8"/>
      <c r="G173" s="4"/>
      <c r="H173" s="4"/>
      <c r="I173" s="4"/>
      <c r="J173" s="4"/>
      <c r="K173" s="4"/>
      <c r="L173" s="4"/>
      <c r="M173" s="4"/>
      <c r="N173" s="4"/>
      <c r="O173" s="4"/>
      <c r="P173" s="4"/>
      <c r="Q173" s="4"/>
      <c r="R173" s="4"/>
      <c r="S173" s="4"/>
      <c r="T173" s="4"/>
      <c r="U173" s="8"/>
      <c r="V173" s="8"/>
      <c r="W173" s="8"/>
      <c r="X173" s="8"/>
      <c r="Y173" s="8"/>
      <c r="Z173" s="8"/>
    </row>
    <row r="174" spans="1:26" ht="15.75" customHeight="1">
      <c r="A174" s="4"/>
      <c r="B174" s="4"/>
      <c r="C174" s="4"/>
      <c r="D174" s="4"/>
      <c r="E174" s="4"/>
      <c r="F174" s="8"/>
      <c r="G174" s="4"/>
      <c r="H174" s="4"/>
      <c r="I174" s="4"/>
      <c r="J174" s="4"/>
      <c r="K174" s="4"/>
      <c r="L174" s="4"/>
      <c r="M174" s="4"/>
      <c r="N174" s="4"/>
      <c r="O174" s="4"/>
      <c r="P174" s="4"/>
      <c r="Q174" s="4"/>
      <c r="R174" s="4"/>
      <c r="S174" s="4"/>
      <c r="T174" s="4"/>
      <c r="U174" s="8"/>
      <c r="V174" s="8"/>
      <c r="W174" s="8"/>
      <c r="X174" s="8"/>
      <c r="Y174" s="8"/>
      <c r="Z174" s="8"/>
    </row>
    <row r="175" spans="1:26" ht="15.75" customHeight="1">
      <c r="A175" s="4"/>
      <c r="B175" s="4"/>
      <c r="C175" s="4"/>
      <c r="D175" s="4"/>
      <c r="E175" s="4"/>
      <c r="F175" s="8"/>
      <c r="G175" s="4"/>
      <c r="H175" s="4"/>
      <c r="I175" s="4"/>
      <c r="J175" s="4"/>
      <c r="K175" s="4"/>
      <c r="L175" s="4"/>
      <c r="M175" s="4"/>
      <c r="N175" s="4"/>
      <c r="O175" s="4"/>
      <c r="P175" s="4"/>
      <c r="Q175" s="4"/>
      <c r="R175" s="4"/>
      <c r="S175" s="4"/>
      <c r="T175" s="4"/>
      <c r="U175" s="8"/>
      <c r="V175" s="8"/>
      <c r="W175" s="8"/>
      <c r="X175" s="8"/>
      <c r="Y175" s="8"/>
      <c r="Z175" s="8"/>
    </row>
    <row r="176" spans="1:26" ht="15.75" customHeight="1">
      <c r="A176" s="4"/>
      <c r="B176" s="4"/>
      <c r="C176" s="4"/>
      <c r="D176" s="4"/>
      <c r="E176" s="4"/>
      <c r="F176" s="8"/>
      <c r="G176" s="4"/>
      <c r="H176" s="4"/>
      <c r="I176" s="4"/>
      <c r="J176" s="4"/>
      <c r="K176" s="4"/>
      <c r="L176" s="4"/>
      <c r="M176" s="4"/>
      <c r="N176" s="4"/>
      <c r="O176" s="4"/>
      <c r="P176" s="4"/>
      <c r="Q176" s="4"/>
      <c r="R176" s="4"/>
      <c r="S176" s="4"/>
      <c r="T176" s="4"/>
      <c r="U176" s="8"/>
      <c r="V176" s="8"/>
      <c r="W176" s="8"/>
      <c r="X176" s="8"/>
      <c r="Y176" s="8"/>
      <c r="Z176" s="8"/>
    </row>
    <row r="177" spans="1:26" ht="15.75" customHeight="1">
      <c r="A177" s="4"/>
      <c r="B177" s="4"/>
      <c r="C177" s="4"/>
      <c r="D177" s="4"/>
      <c r="E177" s="4"/>
      <c r="F177" s="8"/>
      <c r="G177" s="4"/>
      <c r="H177" s="4"/>
      <c r="I177" s="4"/>
      <c r="J177" s="4"/>
      <c r="K177" s="4"/>
      <c r="L177" s="4"/>
      <c r="M177" s="4"/>
      <c r="N177" s="4"/>
      <c r="O177" s="4"/>
      <c r="P177" s="4"/>
      <c r="Q177" s="4"/>
      <c r="R177" s="4"/>
      <c r="S177" s="4"/>
      <c r="T177" s="4"/>
      <c r="U177" s="8"/>
      <c r="V177" s="8"/>
      <c r="W177" s="8"/>
      <c r="X177" s="8"/>
      <c r="Y177" s="8"/>
      <c r="Z177" s="8"/>
    </row>
    <row r="178" spans="1:26" ht="15.75" customHeight="1">
      <c r="A178" s="4"/>
      <c r="B178" s="4"/>
      <c r="C178" s="4"/>
      <c r="D178" s="4"/>
      <c r="E178" s="4"/>
      <c r="F178" s="8"/>
      <c r="G178" s="4"/>
      <c r="H178" s="4"/>
      <c r="I178" s="4"/>
      <c r="J178" s="4"/>
      <c r="K178" s="4"/>
      <c r="L178" s="4"/>
      <c r="M178" s="4"/>
      <c r="N178" s="4"/>
      <c r="O178" s="4"/>
      <c r="P178" s="4"/>
      <c r="Q178" s="4"/>
      <c r="R178" s="4"/>
      <c r="S178" s="4"/>
      <c r="T178" s="4"/>
      <c r="U178" s="8"/>
      <c r="V178" s="8"/>
      <c r="W178" s="8"/>
      <c r="X178" s="8"/>
      <c r="Y178" s="8"/>
      <c r="Z178" s="8"/>
    </row>
    <row r="179" spans="1:26" ht="15.75" customHeight="1">
      <c r="A179" s="4"/>
      <c r="B179" s="4"/>
      <c r="C179" s="4"/>
      <c r="D179" s="4"/>
      <c r="E179" s="4"/>
      <c r="F179" s="8"/>
      <c r="G179" s="4"/>
      <c r="H179" s="4"/>
      <c r="I179" s="4"/>
      <c r="J179" s="4"/>
      <c r="K179" s="4"/>
      <c r="L179" s="4"/>
      <c r="M179" s="4"/>
      <c r="N179" s="4"/>
      <c r="O179" s="4"/>
      <c r="P179" s="4"/>
      <c r="Q179" s="4"/>
      <c r="R179" s="4"/>
      <c r="S179" s="4"/>
      <c r="T179" s="4"/>
      <c r="U179" s="8"/>
      <c r="V179" s="8"/>
      <c r="W179" s="8"/>
      <c r="X179" s="8"/>
      <c r="Y179" s="8"/>
      <c r="Z179" s="8"/>
    </row>
    <row r="180" spans="1:26" ht="15.75" customHeight="1">
      <c r="A180" s="4"/>
      <c r="B180" s="4"/>
      <c r="C180" s="4"/>
      <c r="D180" s="4"/>
      <c r="E180" s="4"/>
      <c r="F180" s="8"/>
      <c r="G180" s="4"/>
      <c r="H180" s="4"/>
      <c r="I180" s="4"/>
      <c r="J180" s="4"/>
      <c r="K180" s="4"/>
      <c r="L180" s="4"/>
      <c r="M180" s="4"/>
      <c r="N180" s="4"/>
      <c r="O180" s="4"/>
      <c r="P180" s="4"/>
      <c r="Q180" s="4"/>
      <c r="R180" s="4"/>
      <c r="S180" s="4"/>
      <c r="T180" s="4"/>
      <c r="U180" s="8"/>
      <c r="V180" s="8"/>
      <c r="W180" s="8"/>
      <c r="X180" s="8"/>
      <c r="Y180" s="8"/>
      <c r="Z180" s="8"/>
    </row>
    <row r="181" spans="1:26" ht="15.75" customHeight="1">
      <c r="A181" s="4"/>
      <c r="B181" s="4"/>
      <c r="C181" s="4"/>
      <c r="D181" s="4"/>
      <c r="E181" s="4"/>
      <c r="F181" s="8"/>
      <c r="G181" s="4"/>
      <c r="H181" s="4"/>
      <c r="I181" s="4"/>
      <c r="J181" s="4"/>
      <c r="K181" s="4"/>
      <c r="L181" s="4"/>
      <c r="M181" s="4"/>
      <c r="N181" s="4"/>
      <c r="O181" s="4"/>
      <c r="P181" s="4"/>
      <c r="Q181" s="4"/>
      <c r="R181" s="4"/>
      <c r="S181" s="4"/>
      <c r="T181" s="4"/>
      <c r="U181" s="8"/>
      <c r="V181" s="8"/>
      <c r="W181" s="8"/>
      <c r="X181" s="8"/>
      <c r="Y181" s="8"/>
      <c r="Z181" s="8"/>
    </row>
    <row r="182" spans="1:26" ht="15.75" customHeight="1">
      <c r="A182" s="4"/>
      <c r="B182" s="4"/>
      <c r="C182" s="4"/>
      <c r="D182" s="4"/>
      <c r="E182" s="4"/>
      <c r="F182" s="8"/>
      <c r="G182" s="4"/>
      <c r="H182" s="4"/>
      <c r="I182" s="4"/>
      <c r="J182" s="4"/>
      <c r="K182" s="4"/>
      <c r="L182" s="4"/>
      <c r="M182" s="4"/>
      <c r="N182" s="4"/>
      <c r="O182" s="4"/>
      <c r="P182" s="4"/>
      <c r="Q182" s="4"/>
      <c r="R182" s="4"/>
      <c r="S182" s="4"/>
      <c r="T182" s="4"/>
      <c r="U182" s="8"/>
      <c r="V182" s="8"/>
      <c r="W182" s="8"/>
      <c r="X182" s="8"/>
      <c r="Y182" s="8"/>
      <c r="Z182" s="8"/>
    </row>
    <row r="183" spans="1:26" ht="15.75" customHeight="1">
      <c r="A183" s="4"/>
      <c r="B183" s="4"/>
      <c r="C183" s="4"/>
      <c r="D183" s="4"/>
      <c r="E183" s="4"/>
      <c r="F183" s="8"/>
      <c r="G183" s="4"/>
      <c r="H183" s="4"/>
      <c r="I183" s="4"/>
      <c r="J183" s="4"/>
      <c r="K183" s="4"/>
      <c r="L183" s="4"/>
      <c r="M183" s="4"/>
      <c r="N183" s="4"/>
      <c r="O183" s="4"/>
      <c r="P183" s="4"/>
      <c r="Q183" s="4"/>
      <c r="R183" s="4"/>
      <c r="S183" s="4"/>
      <c r="T183" s="4"/>
      <c r="U183" s="8"/>
      <c r="V183" s="8"/>
      <c r="W183" s="8"/>
      <c r="X183" s="8"/>
      <c r="Y183" s="8"/>
      <c r="Z183" s="8"/>
    </row>
    <row r="184" spans="1:26" ht="15.75" customHeight="1">
      <c r="A184" s="4"/>
      <c r="B184" s="4"/>
      <c r="C184" s="4"/>
      <c r="D184" s="4"/>
      <c r="E184" s="4"/>
      <c r="F184" s="8"/>
      <c r="G184" s="4"/>
      <c r="H184" s="4"/>
      <c r="I184" s="4"/>
      <c r="J184" s="4"/>
      <c r="K184" s="4"/>
      <c r="L184" s="4"/>
      <c r="M184" s="4"/>
      <c r="N184" s="4"/>
      <c r="O184" s="4"/>
      <c r="P184" s="4"/>
      <c r="Q184" s="4"/>
      <c r="R184" s="4"/>
      <c r="S184" s="4"/>
      <c r="T184" s="4"/>
      <c r="U184" s="8"/>
      <c r="V184" s="8"/>
      <c r="W184" s="8"/>
      <c r="X184" s="8"/>
      <c r="Y184" s="8"/>
      <c r="Z184" s="8"/>
    </row>
    <row r="185" spans="1:26" ht="15.75" customHeight="1">
      <c r="A185" s="4"/>
      <c r="B185" s="4"/>
      <c r="C185" s="4"/>
      <c r="D185" s="4"/>
      <c r="E185" s="4"/>
      <c r="F185" s="8"/>
      <c r="G185" s="4"/>
      <c r="H185" s="4"/>
      <c r="I185" s="4"/>
      <c r="J185" s="4"/>
      <c r="K185" s="4"/>
      <c r="L185" s="4"/>
      <c r="M185" s="4"/>
      <c r="N185" s="4"/>
      <c r="O185" s="4"/>
      <c r="P185" s="4"/>
      <c r="Q185" s="4"/>
      <c r="R185" s="4"/>
      <c r="S185" s="4"/>
      <c r="T185" s="4"/>
      <c r="U185" s="8"/>
      <c r="V185" s="8"/>
      <c r="W185" s="8"/>
      <c r="X185" s="8"/>
      <c r="Y185" s="8"/>
      <c r="Z185" s="8"/>
    </row>
    <row r="186" spans="1:26" ht="15.75" customHeight="1">
      <c r="A186" s="4"/>
      <c r="B186" s="4"/>
      <c r="C186" s="4"/>
      <c r="D186" s="4"/>
      <c r="E186" s="4"/>
      <c r="F186" s="8"/>
      <c r="G186" s="4"/>
      <c r="H186" s="4"/>
      <c r="I186" s="4"/>
      <c r="J186" s="4"/>
      <c r="K186" s="4"/>
      <c r="L186" s="4"/>
      <c r="M186" s="4"/>
      <c r="N186" s="4"/>
      <c r="O186" s="4"/>
      <c r="P186" s="4"/>
      <c r="Q186" s="4"/>
      <c r="R186" s="4"/>
      <c r="S186" s="4"/>
      <c r="T186" s="4"/>
      <c r="U186" s="8"/>
      <c r="V186" s="8"/>
      <c r="W186" s="8"/>
      <c r="X186" s="8"/>
      <c r="Y186" s="8"/>
      <c r="Z186" s="8"/>
    </row>
    <row r="187" spans="1:26" ht="15.75" customHeight="1">
      <c r="A187" s="4"/>
      <c r="B187" s="4"/>
      <c r="C187" s="4"/>
      <c r="D187" s="4"/>
      <c r="E187" s="4"/>
      <c r="F187" s="8"/>
      <c r="G187" s="4"/>
      <c r="H187" s="4"/>
      <c r="I187" s="4"/>
      <c r="J187" s="4"/>
      <c r="K187" s="4"/>
      <c r="L187" s="4"/>
      <c r="M187" s="4"/>
      <c r="N187" s="4"/>
      <c r="O187" s="4"/>
      <c r="P187" s="4"/>
      <c r="Q187" s="4"/>
      <c r="R187" s="4"/>
      <c r="S187" s="4"/>
      <c r="T187" s="4"/>
      <c r="U187" s="8"/>
      <c r="V187" s="8"/>
      <c r="W187" s="8"/>
      <c r="X187" s="8"/>
      <c r="Y187" s="8"/>
      <c r="Z187" s="8"/>
    </row>
    <row r="188" spans="1:26" ht="15.75" customHeight="1">
      <c r="A188" s="4"/>
      <c r="B188" s="4"/>
      <c r="C188" s="4"/>
      <c r="D188" s="4"/>
      <c r="E188" s="4"/>
      <c r="F188" s="8"/>
      <c r="G188" s="4"/>
      <c r="H188" s="4"/>
      <c r="I188" s="4"/>
      <c r="J188" s="4"/>
      <c r="K188" s="4"/>
      <c r="L188" s="4"/>
      <c r="M188" s="4"/>
      <c r="N188" s="4"/>
      <c r="O188" s="4"/>
      <c r="P188" s="4"/>
      <c r="Q188" s="4"/>
      <c r="R188" s="4"/>
      <c r="S188" s="4"/>
      <c r="T188" s="4"/>
      <c r="U188" s="8"/>
      <c r="V188" s="8"/>
      <c r="W188" s="8"/>
      <c r="X188" s="8"/>
      <c r="Y188" s="8"/>
      <c r="Z188" s="8"/>
    </row>
    <row r="189" spans="1:26" ht="15.75" customHeight="1">
      <c r="A189" s="4"/>
      <c r="B189" s="4"/>
      <c r="C189" s="4"/>
      <c r="D189" s="4"/>
      <c r="E189" s="4"/>
      <c r="F189" s="8"/>
      <c r="G189" s="4"/>
      <c r="H189" s="4"/>
      <c r="I189" s="4"/>
      <c r="J189" s="4"/>
      <c r="K189" s="4"/>
      <c r="L189" s="4"/>
      <c r="M189" s="4"/>
      <c r="N189" s="4"/>
      <c r="O189" s="4"/>
      <c r="P189" s="4"/>
      <c r="Q189" s="4"/>
      <c r="R189" s="4"/>
      <c r="S189" s="4"/>
      <c r="T189" s="4"/>
      <c r="U189" s="8"/>
      <c r="V189" s="8"/>
      <c r="W189" s="8"/>
      <c r="X189" s="8"/>
      <c r="Y189" s="8"/>
      <c r="Z189" s="8"/>
    </row>
    <row r="190" spans="1:26" ht="15.75" customHeight="1">
      <c r="A190" s="4"/>
      <c r="B190" s="4"/>
      <c r="C190" s="4"/>
      <c r="D190" s="4"/>
      <c r="E190" s="4"/>
      <c r="F190" s="8"/>
      <c r="G190" s="4"/>
      <c r="H190" s="4"/>
      <c r="I190" s="4"/>
      <c r="J190" s="4"/>
      <c r="K190" s="4"/>
      <c r="L190" s="4"/>
      <c r="M190" s="4"/>
      <c r="N190" s="4"/>
      <c r="O190" s="4"/>
      <c r="P190" s="4"/>
      <c r="Q190" s="4"/>
      <c r="R190" s="4"/>
      <c r="S190" s="4"/>
      <c r="T190" s="4"/>
      <c r="U190" s="8"/>
      <c r="V190" s="8"/>
      <c r="W190" s="8"/>
      <c r="X190" s="8"/>
      <c r="Y190" s="8"/>
      <c r="Z190" s="8"/>
    </row>
    <row r="191" spans="1:26" ht="15.75" customHeight="1">
      <c r="A191" s="4"/>
      <c r="B191" s="4"/>
      <c r="C191" s="4"/>
      <c r="D191" s="4"/>
      <c r="E191" s="4"/>
      <c r="F191" s="8"/>
      <c r="G191" s="4"/>
      <c r="H191" s="4"/>
      <c r="I191" s="4"/>
      <c r="J191" s="4"/>
      <c r="K191" s="4"/>
      <c r="L191" s="4"/>
      <c r="M191" s="4"/>
      <c r="N191" s="4"/>
      <c r="O191" s="4"/>
      <c r="P191" s="4"/>
      <c r="Q191" s="4"/>
      <c r="R191" s="4"/>
      <c r="S191" s="4"/>
      <c r="T191" s="4"/>
      <c r="U191" s="8"/>
      <c r="V191" s="8"/>
      <c r="W191" s="8"/>
      <c r="X191" s="8"/>
      <c r="Y191" s="8"/>
      <c r="Z191" s="8"/>
    </row>
    <row r="192" spans="1:26" ht="15.75" customHeight="1">
      <c r="A192" s="4"/>
      <c r="B192" s="4"/>
      <c r="C192" s="4"/>
      <c r="D192" s="4"/>
      <c r="E192" s="4"/>
      <c r="F192" s="8"/>
      <c r="G192" s="4"/>
      <c r="H192" s="4"/>
      <c r="I192" s="4"/>
      <c r="J192" s="4"/>
      <c r="K192" s="4"/>
      <c r="L192" s="4"/>
      <c r="M192" s="4"/>
      <c r="N192" s="4"/>
      <c r="O192" s="4"/>
      <c r="P192" s="4"/>
      <c r="Q192" s="4"/>
      <c r="R192" s="4"/>
      <c r="S192" s="4"/>
      <c r="T192" s="4"/>
      <c r="U192" s="8"/>
      <c r="V192" s="8"/>
      <c r="W192" s="8"/>
      <c r="X192" s="8"/>
      <c r="Y192" s="8"/>
      <c r="Z192" s="8"/>
    </row>
    <row r="193" spans="1:26" ht="15.75" customHeight="1">
      <c r="A193" s="4"/>
      <c r="B193" s="4"/>
      <c r="C193" s="4"/>
      <c r="D193" s="4"/>
      <c r="E193" s="4"/>
      <c r="F193" s="8"/>
      <c r="G193" s="4"/>
      <c r="H193" s="4"/>
      <c r="I193" s="4"/>
      <c r="J193" s="4"/>
      <c r="K193" s="4"/>
      <c r="L193" s="4"/>
      <c r="M193" s="4"/>
      <c r="N193" s="4"/>
      <c r="O193" s="4"/>
      <c r="P193" s="4"/>
      <c r="Q193" s="4"/>
      <c r="R193" s="4"/>
      <c r="S193" s="4"/>
      <c r="T193" s="4"/>
      <c r="U193" s="8"/>
      <c r="V193" s="8"/>
      <c r="W193" s="8"/>
      <c r="X193" s="8"/>
      <c r="Y193" s="8"/>
      <c r="Z193" s="8"/>
    </row>
    <row r="194" spans="1:26" ht="15.75" customHeight="1">
      <c r="A194" s="4"/>
      <c r="B194" s="4"/>
      <c r="C194" s="4"/>
      <c r="D194" s="4"/>
      <c r="E194" s="4"/>
      <c r="F194" s="8"/>
      <c r="G194" s="4"/>
      <c r="H194" s="4"/>
      <c r="I194" s="4"/>
      <c r="J194" s="4"/>
      <c r="K194" s="4"/>
      <c r="L194" s="4"/>
      <c r="M194" s="4"/>
      <c r="N194" s="4"/>
      <c r="O194" s="4"/>
      <c r="P194" s="4"/>
      <c r="Q194" s="4"/>
      <c r="R194" s="4"/>
      <c r="S194" s="4"/>
      <c r="T194" s="4"/>
      <c r="U194" s="8"/>
      <c r="V194" s="8"/>
      <c r="W194" s="8"/>
      <c r="X194" s="8"/>
      <c r="Y194" s="8"/>
      <c r="Z194" s="8"/>
    </row>
    <row r="195" spans="1:26" ht="15.75" customHeight="1">
      <c r="A195" s="4"/>
      <c r="B195" s="4"/>
      <c r="C195" s="4"/>
      <c r="D195" s="4"/>
      <c r="E195" s="4"/>
      <c r="F195" s="8"/>
      <c r="G195" s="4"/>
      <c r="H195" s="4"/>
      <c r="I195" s="4"/>
      <c r="J195" s="4"/>
      <c r="K195" s="4"/>
      <c r="L195" s="4"/>
      <c r="M195" s="4"/>
      <c r="N195" s="4"/>
      <c r="O195" s="4"/>
      <c r="P195" s="4"/>
      <c r="Q195" s="4"/>
      <c r="R195" s="4"/>
      <c r="S195" s="4"/>
      <c r="T195" s="4"/>
      <c r="U195" s="8"/>
      <c r="V195" s="8"/>
      <c r="W195" s="8"/>
      <c r="X195" s="8"/>
      <c r="Y195" s="8"/>
      <c r="Z195" s="8"/>
    </row>
    <row r="196" spans="1:26" ht="15.75" customHeight="1">
      <c r="A196" s="4"/>
      <c r="B196" s="4"/>
      <c r="C196" s="4"/>
      <c r="D196" s="4"/>
      <c r="E196" s="4"/>
      <c r="F196" s="8"/>
      <c r="G196" s="4"/>
      <c r="H196" s="4"/>
      <c r="I196" s="4"/>
      <c r="J196" s="4"/>
      <c r="K196" s="4"/>
      <c r="L196" s="4"/>
      <c r="M196" s="4"/>
      <c r="N196" s="4"/>
      <c r="O196" s="4"/>
      <c r="P196" s="4"/>
      <c r="Q196" s="4"/>
      <c r="R196" s="4"/>
      <c r="S196" s="4"/>
      <c r="T196" s="4"/>
      <c r="U196" s="8"/>
      <c r="V196" s="8"/>
      <c r="W196" s="8"/>
      <c r="X196" s="8"/>
      <c r="Y196" s="8"/>
      <c r="Z196" s="8"/>
    </row>
    <row r="197" spans="1:26" ht="15.75" customHeight="1">
      <c r="A197" s="4"/>
      <c r="B197" s="4"/>
      <c r="C197" s="4"/>
      <c r="D197" s="4"/>
      <c r="E197" s="4"/>
      <c r="F197" s="8"/>
      <c r="G197" s="4"/>
      <c r="H197" s="4"/>
      <c r="I197" s="4"/>
      <c r="J197" s="4"/>
      <c r="K197" s="4"/>
      <c r="L197" s="4"/>
      <c r="M197" s="4"/>
      <c r="N197" s="4"/>
      <c r="O197" s="4"/>
      <c r="P197" s="4"/>
      <c r="Q197" s="4"/>
      <c r="R197" s="4"/>
      <c r="S197" s="4"/>
      <c r="T197" s="4"/>
      <c r="U197" s="8"/>
      <c r="V197" s="8"/>
      <c r="W197" s="8"/>
      <c r="X197" s="8"/>
      <c r="Y197" s="8"/>
      <c r="Z197" s="8"/>
    </row>
    <row r="198" spans="1:26" ht="15.75" customHeight="1">
      <c r="A198" s="4"/>
      <c r="B198" s="4"/>
      <c r="C198" s="4"/>
      <c r="D198" s="4"/>
      <c r="E198" s="4"/>
      <c r="F198" s="8"/>
      <c r="G198" s="4"/>
      <c r="H198" s="4"/>
      <c r="I198" s="4"/>
      <c r="J198" s="4"/>
      <c r="K198" s="4"/>
      <c r="L198" s="4"/>
      <c r="M198" s="4"/>
      <c r="N198" s="4"/>
      <c r="O198" s="4"/>
      <c r="P198" s="4"/>
      <c r="Q198" s="4"/>
      <c r="R198" s="4"/>
      <c r="S198" s="4"/>
      <c r="T198" s="4"/>
      <c r="U198" s="8"/>
      <c r="V198" s="8"/>
      <c r="W198" s="8"/>
      <c r="X198" s="8"/>
      <c r="Y198" s="8"/>
      <c r="Z198" s="8"/>
    </row>
    <row r="199" spans="1:26" ht="15.75" customHeight="1">
      <c r="A199" s="4"/>
      <c r="B199" s="4"/>
      <c r="C199" s="4"/>
      <c r="D199" s="4"/>
      <c r="E199" s="4"/>
      <c r="F199" s="8"/>
      <c r="G199" s="4"/>
      <c r="H199" s="4"/>
      <c r="I199" s="4"/>
      <c r="J199" s="4"/>
      <c r="K199" s="4"/>
      <c r="L199" s="4"/>
      <c r="M199" s="4"/>
      <c r="N199" s="4"/>
      <c r="O199" s="4"/>
      <c r="P199" s="4"/>
      <c r="Q199" s="4"/>
      <c r="R199" s="4"/>
      <c r="S199" s="4"/>
      <c r="T199" s="4"/>
      <c r="U199" s="8"/>
      <c r="V199" s="8"/>
      <c r="W199" s="8"/>
      <c r="X199" s="8"/>
      <c r="Y199" s="8"/>
      <c r="Z199" s="8"/>
    </row>
    <row r="200" spans="1:26" ht="15.75" customHeight="1">
      <c r="A200" s="4"/>
      <c r="B200" s="4"/>
      <c r="C200" s="4"/>
      <c r="D200" s="4"/>
      <c r="E200" s="4"/>
      <c r="F200" s="8"/>
      <c r="G200" s="4"/>
      <c r="H200" s="4"/>
      <c r="I200" s="4"/>
      <c r="J200" s="4"/>
      <c r="K200" s="4"/>
      <c r="L200" s="4"/>
      <c r="M200" s="4"/>
      <c r="N200" s="4"/>
      <c r="O200" s="4"/>
      <c r="P200" s="4"/>
      <c r="Q200" s="4"/>
      <c r="R200" s="4"/>
      <c r="S200" s="4"/>
      <c r="T200" s="4"/>
      <c r="U200" s="8"/>
      <c r="V200" s="8"/>
      <c r="W200" s="8"/>
      <c r="X200" s="8"/>
      <c r="Y200" s="8"/>
      <c r="Z200" s="8"/>
    </row>
    <row r="201" spans="1:26" ht="15.75" customHeight="1">
      <c r="A201" s="4"/>
      <c r="B201" s="4"/>
      <c r="C201" s="4"/>
      <c r="D201" s="4"/>
      <c r="E201" s="4"/>
      <c r="F201" s="8"/>
      <c r="G201" s="4"/>
      <c r="H201" s="4"/>
      <c r="I201" s="4"/>
      <c r="J201" s="4"/>
      <c r="K201" s="4"/>
      <c r="L201" s="4"/>
      <c r="M201" s="4"/>
      <c r="N201" s="4"/>
      <c r="O201" s="4"/>
      <c r="P201" s="4"/>
      <c r="Q201" s="4"/>
      <c r="R201" s="4"/>
      <c r="S201" s="4"/>
      <c r="T201" s="4"/>
      <c r="U201" s="8"/>
      <c r="V201" s="8"/>
      <c r="W201" s="8"/>
      <c r="X201" s="8"/>
      <c r="Y201" s="8"/>
      <c r="Z201" s="8"/>
    </row>
    <row r="202" spans="1:26" ht="15.75" customHeight="1">
      <c r="A202" s="4"/>
      <c r="B202" s="4"/>
      <c r="C202" s="4"/>
      <c r="D202" s="4"/>
      <c r="E202" s="4"/>
      <c r="F202" s="8"/>
      <c r="G202" s="4"/>
      <c r="H202" s="4"/>
      <c r="I202" s="4"/>
      <c r="J202" s="4"/>
      <c r="K202" s="4"/>
      <c r="L202" s="4"/>
      <c r="M202" s="4"/>
      <c r="N202" s="4"/>
      <c r="O202" s="4"/>
      <c r="P202" s="4"/>
      <c r="Q202" s="4"/>
      <c r="R202" s="4"/>
      <c r="S202" s="4"/>
      <c r="T202" s="4"/>
      <c r="U202" s="8"/>
      <c r="V202" s="8"/>
      <c r="W202" s="8"/>
      <c r="X202" s="8"/>
      <c r="Y202" s="8"/>
      <c r="Z202" s="8"/>
    </row>
    <row r="203" spans="1:26" ht="15.75" customHeight="1">
      <c r="A203" s="4"/>
      <c r="B203" s="4"/>
      <c r="C203" s="4"/>
      <c r="D203" s="4"/>
      <c r="E203" s="4"/>
      <c r="F203" s="8"/>
      <c r="G203" s="4"/>
      <c r="H203" s="4"/>
      <c r="I203" s="4"/>
      <c r="J203" s="4"/>
      <c r="K203" s="4"/>
      <c r="L203" s="4"/>
      <c r="M203" s="4"/>
      <c r="N203" s="4"/>
      <c r="O203" s="4"/>
      <c r="P203" s="4"/>
      <c r="Q203" s="4"/>
      <c r="R203" s="4"/>
      <c r="S203" s="4"/>
      <c r="T203" s="4"/>
      <c r="U203" s="8"/>
      <c r="V203" s="8"/>
      <c r="W203" s="8"/>
      <c r="X203" s="8"/>
      <c r="Y203" s="8"/>
      <c r="Z203" s="8"/>
    </row>
    <row r="204" spans="1:26" ht="15.75" customHeight="1">
      <c r="A204" s="4"/>
      <c r="B204" s="4"/>
      <c r="C204" s="4"/>
      <c r="D204" s="4"/>
      <c r="E204" s="4"/>
      <c r="F204" s="8"/>
      <c r="G204" s="4"/>
      <c r="H204" s="4"/>
      <c r="I204" s="4"/>
      <c r="J204" s="4"/>
      <c r="K204" s="4"/>
      <c r="L204" s="4"/>
      <c r="M204" s="4"/>
      <c r="N204" s="4"/>
      <c r="O204" s="4"/>
      <c r="P204" s="4"/>
      <c r="Q204" s="4"/>
      <c r="R204" s="4"/>
      <c r="S204" s="4"/>
      <c r="T204" s="4"/>
      <c r="U204" s="8"/>
      <c r="V204" s="8"/>
      <c r="W204" s="8"/>
      <c r="X204" s="8"/>
      <c r="Y204" s="8"/>
      <c r="Z204" s="8"/>
    </row>
    <row r="205" spans="1:26" ht="15.75" customHeight="1">
      <c r="A205" s="4"/>
      <c r="B205" s="4"/>
      <c r="C205" s="4"/>
      <c r="D205" s="4"/>
      <c r="E205" s="4"/>
      <c r="F205" s="8"/>
      <c r="G205" s="4"/>
      <c r="H205" s="4"/>
      <c r="I205" s="4"/>
      <c r="J205" s="4"/>
      <c r="K205" s="4"/>
      <c r="L205" s="4"/>
      <c r="M205" s="4"/>
      <c r="N205" s="4"/>
      <c r="O205" s="4"/>
      <c r="P205" s="4"/>
      <c r="Q205" s="4"/>
      <c r="R205" s="4"/>
      <c r="S205" s="4"/>
      <c r="T205" s="4"/>
      <c r="U205" s="8"/>
      <c r="V205" s="8"/>
      <c r="W205" s="8"/>
      <c r="X205" s="8"/>
      <c r="Y205" s="8"/>
      <c r="Z205" s="8"/>
    </row>
    <row r="206" spans="1:26" ht="15.75" customHeight="1">
      <c r="A206" s="4"/>
      <c r="B206" s="4"/>
      <c r="C206" s="4"/>
      <c r="D206" s="4"/>
      <c r="E206" s="4"/>
      <c r="F206" s="8"/>
      <c r="G206" s="4"/>
      <c r="H206" s="4"/>
      <c r="I206" s="4"/>
      <c r="J206" s="4"/>
      <c r="K206" s="4"/>
      <c r="L206" s="4"/>
      <c r="M206" s="4"/>
      <c r="N206" s="4"/>
      <c r="O206" s="4"/>
      <c r="P206" s="4"/>
      <c r="Q206" s="4"/>
      <c r="R206" s="4"/>
      <c r="S206" s="4"/>
      <c r="T206" s="4"/>
      <c r="U206" s="8"/>
      <c r="V206" s="8"/>
      <c r="W206" s="8"/>
      <c r="X206" s="8"/>
      <c r="Y206" s="8"/>
      <c r="Z206" s="8"/>
    </row>
    <row r="207" spans="1:26" ht="15.75" customHeight="1">
      <c r="A207" s="4"/>
      <c r="B207" s="4"/>
      <c r="C207" s="4"/>
      <c r="D207" s="4"/>
      <c r="E207" s="4"/>
      <c r="F207" s="8"/>
      <c r="G207" s="4"/>
      <c r="H207" s="4"/>
      <c r="I207" s="4"/>
      <c r="J207" s="4"/>
      <c r="K207" s="4"/>
      <c r="L207" s="4"/>
      <c r="M207" s="4"/>
      <c r="N207" s="4"/>
      <c r="O207" s="4"/>
      <c r="P207" s="4"/>
      <c r="Q207" s="4"/>
      <c r="R207" s="4"/>
      <c r="S207" s="4"/>
      <c r="T207" s="4"/>
      <c r="U207" s="8"/>
      <c r="V207" s="8"/>
      <c r="W207" s="8"/>
      <c r="X207" s="8"/>
      <c r="Y207" s="8"/>
      <c r="Z207" s="8"/>
    </row>
    <row r="208" spans="1:26" ht="15.75" customHeight="1">
      <c r="A208" s="4"/>
      <c r="B208" s="4"/>
      <c r="C208" s="4"/>
      <c r="D208" s="4"/>
      <c r="E208" s="4"/>
      <c r="F208" s="8"/>
      <c r="G208" s="4"/>
      <c r="H208" s="4"/>
      <c r="I208" s="4"/>
      <c r="J208" s="4"/>
      <c r="K208" s="4"/>
      <c r="L208" s="4"/>
      <c r="M208" s="4"/>
      <c r="N208" s="4"/>
      <c r="O208" s="4"/>
      <c r="P208" s="4"/>
      <c r="Q208" s="4"/>
      <c r="R208" s="4"/>
      <c r="S208" s="4"/>
      <c r="T208" s="4"/>
      <c r="U208" s="8"/>
      <c r="V208" s="8"/>
      <c r="W208" s="8"/>
      <c r="X208" s="8"/>
      <c r="Y208" s="8"/>
      <c r="Z208" s="8"/>
    </row>
    <row r="209" spans="1:26" ht="15.75" customHeight="1">
      <c r="A209" s="4"/>
      <c r="B209" s="4"/>
      <c r="C209" s="4"/>
      <c r="D209" s="4"/>
      <c r="E209" s="4"/>
      <c r="F209" s="8"/>
      <c r="G209" s="4"/>
      <c r="H209" s="4"/>
      <c r="I209" s="4"/>
      <c r="J209" s="4"/>
      <c r="K209" s="4"/>
      <c r="L209" s="4"/>
      <c r="M209" s="4"/>
      <c r="N209" s="4"/>
      <c r="O209" s="4"/>
      <c r="P209" s="4"/>
      <c r="Q209" s="4"/>
      <c r="R209" s="4"/>
      <c r="S209" s="4"/>
      <c r="T209" s="4"/>
      <c r="U209" s="8"/>
      <c r="V209" s="8"/>
      <c r="W209" s="8"/>
      <c r="X209" s="8"/>
      <c r="Y209" s="8"/>
      <c r="Z209" s="8"/>
    </row>
    <row r="210" spans="1:26" ht="15.75" customHeight="1">
      <c r="A210" s="4"/>
      <c r="B210" s="4"/>
      <c r="C210" s="4"/>
      <c r="D210" s="4"/>
      <c r="E210" s="4"/>
      <c r="F210" s="8"/>
      <c r="G210" s="4"/>
      <c r="H210" s="4"/>
      <c r="I210" s="4"/>
      <c r="J210" s="4"/>
      <c r="K210" s="4"/>
      <c r="L210" s="4"/>
      <c r="M210" s="4"/>
      <c r="N210" s="4"/>
      <c r="O210" s="4"/>
      <c r="P210" s="4"/>
      <c r="Q210" s="4"/>
      <c r="R210" s="4"/>
      <c r="S210" s="4"/>
      <c r="T210" s="4"/>
      <c r="U210" s="8"/>
      <c r="V210" s="8"/>
      <c r="W210" s="8"/>
      <c r="X210" s="8"/>
      <c r="Y210" s="8"/>
      <c r="Z210" s="8"/>
    </row>
    <row r="211" spans="1:26" ht="15.75" customHeight="1">
      <c r="A211" s="4"/>
      <c r="B211" s="4"/>
      <c r="C211" s="4"/>
      <c r="D211" s="4"/>
      <c r="E211" s="4"/>
      <c r="F211" s="8"/>
      <c r="G211" s="4"/>
      <c r="H211" s="4"/>
      <c r="I211" s="4"/>
      <c r="J211" s="4"/>
      <c r="K211" s="4"/>
      <c r="L211" s="4"/>
      <c r="M211" s="4"/>
      <c r="N211" s="4"/>
      <c r="O211" s="4"/>
      <c r="P211" s="4"/>
      <c r="Q211" s="4"/>
      <c r="R211" s="4"/>
      <c r="S211" s="4"/>
      <c r="T211" s="4"/>
      <c r="U211" s="8"/>
      <c r="V211" s="8"/>
      <c r="W211" s="8"/>
      <c r="X211" s="8"/>
      <c r="Y211" s="8"/>
      <c r="Z211" s="8"/>
    </row>
    <row r="212" spans="1:26" ht="15.75" customHeight="1">
      <c r="A212" s="4"/>
      <c r="B212" s="4"/>
      <c r="C212" s="4"/>
      <c r="D212" s="4"/>
      <c r="E212" s="4"/>
      <c r="F212" s="8"/>
      <c r="G212" s="4"/>
      <c r="H212" s="4"/>
      <c r="I212" s="4"/>
      <c r="J212" s="4"/>
      <c r="K212" s="4"/>
      <c r="L212" s="4"/>
      <c r="M212" s="4"/>
      <c r="N212" s="4"/>
      <c r="O212" s="4"/>
      <c r="P212" s="4"/>
      <c r="Q212" s="4"/>
      <c r="R212" s="4"/>
      <c r="S212" s="4"/>
      <c r="T212" s="4"/>
      <c r="U212" s="8"/>
      <c r="V212" s="8"/>
      <c r="W212" s="8"/>
      <c r="X212" s="8"/>
      <c r="Y212" s="8"/>
      <c r="Z212" s="8"/>
    </row>
    <row r="213" spans="1:26" ht="15.75" customHeight="1">
      <c r="A213" s="4"/>
      <c r="B213" s="4"/>
      <c r="C213" s="4"/>
      <c r="D213" s="4"/>
      <c r="E213" s="4"/>
      <c r="F213" s="8"/>
      <c r="G213" s="4"/>
      <c r="H213" s="4"/>
      <c r="I213" s="4"/>
      <c r="J213" s="4"/>
      <c r="K213" s="4"/>
      <c r="L213" s="4"/>
      <c r="M213" s="4"/>
      <c r="N213" s="4"/>
      <c r="O213" s="4"/>
      <c r="P213" s="4"/>
      <c r="Q213" s="4"/>
      <c r="R213" s="4"/>
      <c r="S213" s="4"/>
      <c r="T213" s="4"/>
      <c r="U213" s="8"/>
      <c r="V213" s="8"/>
      <c r="W213" s="8"/>
      <c r="X213" s="8"/>
      <c r="Y213" s="8"/>
      <c r="Z213" s="8"/>
    </row>
    <row r="214" spans="1:26" ht="15.75" customHeight="1">
      <c r="A214" s="4"/>
      <c r="B214" s="4"/>
      <c r="C214" s="4"/>
      <c r="D214" s="4"/>
      <c r="E214" s="4"/>
      <c r="F214" s="8"/>
      <c r="G214" s="4"/>
      <c r="H214" s="4"/>
      <c r="I214" s="4"/>
      <c r="J214" s="4"/>
      <c r="K214" s="4"/>
      <c r="L214" s="4"/>
      <c r="M214" s="4"/>
      <c r="N214" s="4"/>
      <c r="O214" s="4"/>
      <c r="P214" s="4"/>
      <c r="Q214" s="4"/>
      <c r="R214" s="4"/>
      <c r="S214" s="4"/>
      <c r="T214" s="4"/>
      <c r="U214" s="8"/>
      <c r="V214" s="8"/>
      <c r="W214" s="8"/>
      <c r="X214" s="8"/>
      <c r="Y214" s="8"/>
      <c r="Z214" s="8"/>
    </row>
    <row r="215" spans="1:26" ht="15.75" customHeight="1">
      <c r="A215" s="4"/>
      <c r="B215" s="4"/>
      <c r="C215" s="4"/>
      <c r="D215" s="4"/>
      <c r="E215" s="4"/>
      <c r="F215" s="8"/>
      <c r="G215" s="4"/>
      <c r="H215" s="4"/>
      <c r="I215" s="4"/>
      <c r="J215" s="4"/>
      <c r="K215" s="4"/>
      <c r="L215" s="4"/>
      <c r="M215" s="4"/>
      <c r="N215" s="4"/>
      <c r="O215" s="4"/>
      <c r="P215" s="4"/>
      <c r="Q215" s="4"/>
      <c r="R215" s="4"/>
      <c r="S215" s="4"/>
      <c r="T215" s="4"/>
      <c r="U215" s="8"/>
      <c r="V215" s="8"/>
      <c r="W215" s="8"/>
      <c r="X215" s="8"/>
      <c r="Y215" s="8"/>
      <c r="Z215" s="8"/>
    </row>
    <row r="216" spans="1:26" ht="15.75" customHeight="1">
      <c r="A216" s="4"/>
      <c r="B216" s="4"/>
      <c r="C216" s="4"/>
      <c r="D216" s="4"/>
      <c r="E216" s="4"/>
      <c r="F216" s="8"/>
      <c r="G216" s="4"/>
      <c r="H216" s="4"/>
      <c r="I216" s="4"/>
      <c r="J216" s="4"/>
      <c r="K216" s="4"/>
      <c r="L216" s="4"/>
      <c r="M216" s="4"/>
      <c r="N216" s="4"/>
      <c r="O216" s="4"/>
      <c r="P216" s="4"/>
      <c r="Q216" s="4"/>
      <c r="R216" s="4"/>
      <c r="S216" s="4"/>
      <c r="T216" s="4"/>
      <c r="U216" s="8"/>
      <c r="V216" s="8"/>
      <c r="W216" s="8"/>
      <c r="X216" s="8"/>
      <c r="Y216" s="8"/>
      <c r="Z216" s="8"/>
    </row>
    <row r="217" spans="1:26" ht="15.75" customHeight="1">
      <c r="A217" s="4"/>
      <c r="B217" s="4"/>
      <c r="C217" s="4"/>
      <c r="D217" s="4"/>
      <c r="E217" s="4"/>
      <c r="F217" s="8"/>
      <c r="G217" s="4"/>
      <c r="H217" s="4"/>
      <c r="I217" s="4"/>
      <c r="J217" s="4"/>
      <c r="K217" s="4"/>
      <c r="L217" s="4"/>
      <c r="M217" s="4"/>
      <c r="N217" s="4"/>
      <c r="O217" s="4"/>
      <c r="P217" s="4"/>
      <c r="Q217" s="4"/>
      <c r="R217" s="4"/>
      <c r="S217" s="4"/>
      <c r="T217" s="4"/>
      <c r="U217" s="8"/>
      <c r="V217" s="8"/>
      <c r="W217" s="8"/>
      <c r="X217" s="8"/>
      <c r="Y217" s="8"/>
      <c r="Z217" s="8"/>
    </row>
    <row r="218" spans="1:26" ht="15.75" customHeight="1">
      <c r="A218" s="4"/>
      <c r="B218" s="4"/>
      <c r="C218" s="4"/>
      <c r="D218" s="4"/>
      <c r="E218" s="4"/>
      <c r="F218" s="8"/>
      <c r="G218" s="4"/>
      <c r="H218" s="4"/>
      <c r="I218" s="4"/>
      <c r="J218" s="4"/>
      <c r="K218" s="4"/>
      <c r="L218" s="4"/>
      <c r="M218" s="4"/>
      <c r="N218" s="4"/>
      <c r="O218" s="4"/>
      <c r="P218" s="4"/>
      <c r="Q218" s="4"/>
      <c r="R218" s="4"/>
      <c r="S218" s="4"/>
      <c r="T218" s="4"/>
      <c r="U218" s="8"/>
      <c r="V218" s="8"/>
      <c r="W218" s="8"/>
      <c r="X218" s="8"/>
      <c r="Y218" s="8"/>
      <c r="Z218" s="8"/>
    </row>
    <row r="219" spans="1:26" ht="15.75" customHeight="1">
      <c r="A219" s="4"/>
      <c r="B219" s="4"/>
      <c r="C219" s="4"/>
      <c r="D219" s="4"/>
      <c r="E219" s="4"/>
      <c r="F219" s="8"/>
      <c r="G219" s="4"/>
      <c r="H219" s="4"/>
      <c r="I219" s="4"/>
      <c r="J219" s="4"/>
      <c r="K219" s="4"/>
      <c r="L219" s="4"/>
      <c r="M219" s="4"/>
      <c r="N219" s="4"/>
      <c r="O219" s="4"/>
      <c r="P219" s="4"/>
      <c r="Q219" s="4"/>
      <c r="R219" s="4"/>
      <c r="S219" s="4"/>
      <c r="T219" s="4"/>
      <c r="U219" s="8"/>
      <c r="V219" s="8"/>
      <c r="W219" s="8"/>
      <c r="X219" s="8"/>
      <c r="Y219" s="8"/>
      <c r="Z219" s="8"/>
    </row>
    <row r="220" spans="1:26" ht="15.75" customHeight="1">
      <c r="A220" s="4"/>
      <c r="B220" s="4"/>
      <c r="C220" s="4"/>
      <c r="D220" s="4"/>
      <c r="E220" s="4"/>
      <c r="F220" s="8"/>
      <c r="G220" s="4"/>
      <c r="H220" s="4"/>
      <c r="I220" s="4"/>
      <c r="J220" s="4"/>
      <c r="K220" s="4"/>
      <c r="L220" s="4"/>
      <c r="M220" s="4"/>
      <c r="N220" s="4"/>
      <c r="O220" s="4"/>
      <c r="P220" s="4"/>
      <c r="Q220" s="4"/>
      <c r="R220" s="4"/>
      <c r="S220" s="4"/>
      <c r="T220" s="4"/>
      <c r="U220" s="8"/>
      <c r="V220" s="8"/>
      <c r="W220" s="8"/>
      <c r="X220" s="8"/>
      <c r="Y220" s="8"/>
      <c r="Z220" s="8"/>
    </row>
    <row r="221" spans="1:26" ht="15.75" customHeight="1">
      <c r="A221" s="4"/>
      <c r="B221" s="4"/>
      <c r="C221" s="4"/>
      <c r="D221" s="4"/>
      <c r="E221" s="4"/>
      <c r="F221" s="8"/>
      <c r="G221" s="4"/>
      <c r="H221" s="4"/>
      <c r="I221" s="4"/>
      <c r="J221" s="4"/>
      <c r="K221" s="4"/>
      <c r="L221" s="4"/>
      <c r="M221" s="4"/>
      <c r="N221" s="4"/>
      <c r="O221" s="4"/>
      <c r="P221" s="4"/>
      <c r="Q221" s="4"/>
      <c r="R221" s="4"/>
      <c r="S221" s="4"/>
      <c r="T221" s="4"/>
      <c r="U221" s="8"/>
      <c r="V221" s="8"/>
      <c r="W221" s="8"/>
      <c r="X221" s="8"/>
      <c r="Y221" s="8"/>
      <c r="Z221" s="8"/>
    </row>
    <row r="222" spans="1:26" ht="15.75" customHeight="1">
      <c r="A222" s="4"/>
      <c r="B222" s="4"/>
      <c r="C222" s="4"/>
      <c r="D222" s="4"/>
      <c r="E222" s="4"/>
      <c r="F222" s="8"/>
      <c r="G222" s="4"/>
      <c r="H222" s="4"/>
      <c r="I222" s="4"/>
      <c r="J222" s="4"/>
      <c r="K222" s="4"/>
      <c r="L222" s="4"/>
      <c r="M222" s="4"/>
      <c r="N222" s="4"/>
      <c r="O222" s="4"/>
      <c r="P222" s="4"/>
      <c r="Q222" s="4"/>
      <c r="R222" s="4"/>
      <c r="S222" s="4"/>
      <c r="T222" s="4"/>
      <c r="U222" s="8"/>
      <c r="V222" s="8"/>
      <c r="W222" s="8"/>
      <c r="X222" s="8"/>
      <c r="Y222" s="8"/>
      <c r="Z222" s="8"/>
    </row>
    <row r="223" spans="1:26" ht="15.75" customHeight="1">
      <c r="A223" s="4"/>
      <c r="B223" s="4"/>
      <c r="C223" s="4"/>
      <c r="D223" s="4"/>
      <c r="E223" s="4"/>
      <c r="F223" s="8"/>
      <c r="G223" s="4"/>
      <c r="H223" s="4"/>
      <c r="I223" s="4"/>
      <c r="J223" s="4"/>
      <c r="K223" s="4"/>
      <c r="L223" s="4"/>
      <c r="M223" s="4"/>
      <c r="N223" s="4"/>
      <c r="O223" s="4"/>
      <c r="P223" s="4"/>
      <c r="Q223" s="4"/>
      <c r="R223" s="4"/>
      <c r="S223" s="4"/>
      <c r="T223" s="4"/>
      <c r="U223" s="8"/>
      <c r="V223" s="8"/>
      <c r="W223" s="8"/>
      <c r="X223" s="8"/>
      <c r="Y223" s="8"/>
      <c r="Z223" s="8"/>
    </row>
    <row r="224" spans="1:26" ht="15.75" customHeight="1">
      <c r="A224" s="4"/>
      <c r="B224" s="4"/>
      <c r="C224" s="4"/>
      <c r="D224" s="4"/>
      <c r="E224" s="4"/>
      <c r="F224" s="8"/>
      <c r="G224" s="4"/>
      <c r="H224" s="4"/>
      <c r="I224" s="4"/>
      <c r="J224" s="4"/>
      <c r="K224" s="4"/>
      <c r="L224" s="4"/>
      <c r="M224" s="4"/>
      <c r="N224" s="4"/>
      <c r="O224" s="4"/>
      <c r="P224" s="4"/>
      <c r="Q224" s="4"/>
      <c r="R224" s="4"/>
      <c r="S224" s="4"/>
      <c r="T224" s="4"/>
      <c r="U224" s="8"/>
      <c r="V224" s="8"/>
      <c r="W224" s="8"/>
      <c r="X224" s="8"/>
      <c r="Y224" s="8"/>
      <c r="Z224" s="8"/>
    </row>
    <row r="225" spans="1:26" ht="15.75" customHeight="1">
      <c r="A225" s="4"/>
      <c r="B225" s="4"/>
      <c r="C225" s="4"/>
      <c r="D225" s="4"/>
      <c r="E225" s="4"/>
      <c r="F225" s="8"/>
      <c r="G225" s="4"/>
      <c r="H225" s="4"/>
      <c r="I225" s="4"/>
      <c r="J225" s="4"/>
      <c r="K225" s="4"/>
      <c r="L225" s="4"/>
      <c r="M225" s="4"/>
      <c r="N225" s="4"/>
      <c r="O225" s="4"/>
      <c r="P225" s="4"/>
      <c r="Q225" s="4"/>
      <c r="R225" s="4"/>
      <c r="S225" s="4"/>
      <c r="T225" s="4"/>
      <c r="U225" s="8"/>
      <c r="V225" s="8"/>
      <c r="W225" s="8"/>
      <c r="X225" s="8"/>
      <c r="Y225" s="8"/>
      <c r="Z225" s="8"/>
    </row>
    <row r="226" spans="1:26" ht="15.75" customHeight="1">
      <c r="A226" s="4"/>
      <c r="B226" s="4"/>
      <c r="C226" s="4"/>
      <c r="D226" s="4"/>
      <c r="E226" s="4"/>
      <c r="F226" s="8"/>
      <c r="G226" s="4"/>
      <c r="H226" s="4"/>
      <c r="I226" s="4"/>
      <c r="J226" s="4"/>
      <c r="K226" s="4"/>
      <c r="L226" s="4"/>
      <c r="M226" s="4"/>
      <c r="N226" s="4"/>
      <c r="O226" s="4"/>
      <c r="P226" s="4"/>
      <c r="Q226" s="4"/>
      <c r="R226" s="4"/>
      <c r="S226" s="4"/>
      <c r="T226" s="4"/>
      <c r="U226" s="8"/>
      <c r="V226" s="8"/>
      <c r="W226" s="8"/>
      <c r="X226" s="8"/>
      <c r="Y226" s="8"/>
      <c r="Z226" s="8"/>
    </row>
    <row r="227" spans="1:26" ht="15.75" customHeight="1">
      <c r="A227" s="4"/>
      <c r="B227" s="4"/>
      <c r="C227" s="4"/>
      <c r="D227" s="4"/>
      <c r="E227" s="4"/>
      <c r="F227" s="8"/>
      <c r="G227" s="4"/>
      <c r="H227" s="4"/>
      <c r="I227" s="4"/>
      <c r="J227" s="4"/>
      <c r="K227" s="4"/>
      <c r="L227" s="4"/>
      <c r="M227" s="4"/>
      <c r="N227" s="4"/>
      <c r="O227" s="4"/>
      <c r="P227" s="4"/>
      <c r="Q227" s="4"/>
      <c r="R227" s="4"/>
      <c r="S227" s="4"/>
      <c r="T227" s="4"/>
      <c r="U227" s="8"/>
      <c r="V227" s="8"/>
      <c r="W227" s="8"/>
      <c r="X227" s="8"/>
      <c r="Y227" s="8"/>
      <c r="Z227" s="8"/>
    </row>
    <row r="228" spans="1:26" ht="15.75" customHeight="1">
      <c r="A228" s="4"/>
      <c r="B228" s="4"/>
      <c r="C228" s="4"/>
      <c r="D228" s="4"/>
      <c r="E228" s="4"/>
      <c r="F228" s="8"/>
      <c r="G228" s="4"/>
      <c r="H228" s="4"/>
      <c r="I228" s="4"/>
      <c r="J228" s="4"/>
      <c r="K228" s="4"/>
      <c r="L228" s="4"/>
      <c r="M228" s="4"/>
      <c r="N228" s="4"/>
      <c r="O228" s="4"/>
      <c r="P228" s="4"/>
      <c r="Q228" s="4"/>
      <c r="R228" s="4"/>
      <c r="S228" s="4"/>
      <c r="T228" s="4"/>
      <c r="U228" s="8"/>
      <c r="V228" s="8"/>
      <c r="W228" s="8"/>
      <c r="X228" s="8"/>
      <c r="Y228" s="8"/>
      <c r="Z228" s="8"/>
    </row>
    <row r="229" spans="1:26" ht="15.75" customHeight="1">
      <c r="A229" s="4"/>
      <c r="B229" s="4"/>
      <c r="C229" s="4"/>
      <c r="D229" s="4"/>
      <c r="E229" s="4"/>
      <c r="F229" s="8"/>
      <c r="G229" s="4"/>
      <c r="H229" s="4"/>
      <c r="I229" s="4"/>
      <c r="J229" s="4"/>
      <c r="K229" s="4"/>
      <c r="L229" s="4"/>
      <c r="M229" s="4"/>
      <c r="N229" s="4"/>
      <c r="O229" s="4"/>
      <c r="P229" s="4"/>
      <c r="Q229" s="4"/>
      <c r="R229" s="4"/>
      <c r="S229" s="4"/>
      <c r="T229" s="4"/>
      <c r="U229" s="8"/>
      <c r="V229" s="8"/>
      <c r="W229" s="8"/>
      <c r="X229" s="8"/>
      <c r="Y229" s="8"/>
      <c r="Z229" s="8"/>
    </row>
    <row r="230" spans="1:26" ht="15.75" customHeight="1">
      <c r="A230" s="4"/>
      <c r="B230" s="4"/>
      <c r="C230" s="4"/>
      <c r="D230" s="4"/>
      <c r="E230" s="4"/>
      <c r="F230" s="8"/>
      <c r="G230" s="4"/>
      <c r="H230" s="4"/>
      <c r="I230" s="4"/>
      <c r="J230" s="4"/>
      <c r="K230" s="4"/>
      <c r="L230" s="4"/>
      <c r="M230" s="4"/>
      <c r="N230" s="4"/>
      <c r="O230" s="4"/>
      <c r="P230" s="4"/>
      <c r="Q230" s="4"/>
      <c r="R230" s="4"/>
      <c r="S230" s="4"/>
      <c r="T230" s="4"/>
      <c r="U230" s="8"/>
      <c r="V230" s="8"/>
      <c r="W230" s="8"/>
      <c r="X230" s="8"/>
      <c r="Y230" s="8"/>
      <c r="Z230" s="8"/>
    </row>
    <row r="231" spans="1:26" ht="15.75" customHeight="1">
      <c r="A231" s="4"/>
      <c r="B231" s="4"/>
      <c r="C231" s="4"/>
      <c r="D231" s="4"/>
      <c r="E231" s="4"/>
      <c r="F231" s="8"/>
      <c r="G231" s="4"/>
      <c r="H231" s="4"/>
      <c r="I231" s="4"/>
      <c r="J231" s="4"/>
      <c r="K231" s="4"/>
      <c r="L231" s="4"/>
      <c r="M231" s="4"/>
      <c r="N231" s="4"/>
      <c r="O231" s="4"/>
      <c r="P231" s="4"/>
      <c r="Q231" s="4"/>
      <c r="R231" s="4"/>
      <c r="S231" s="4"/>
      <c r="T231" s="4"/>
      <c r="U231" s="8"/>
      <c r="V231" s="8"/>
      <c r="W231" s="8"/>
      <c r="X231" s="8"/>
      <c r="Y231" s="8"/>
      <c r="Z231" s="8"/>
    </row>
    <row r="232" spans="1:26" ht="15.75" customHeight="1">
      <c r="A232" s="4"/>
      <c r="B232" s="4"/>
      <c r="C232" s="4"/>
      <c r="D232" s="4"/>
      <c r="E232" s="4"/>
      <c r="F232" s="8"/>
      <c r="G232" s="4"/>
      <c r="H232" s="4"/>
      <c r="I232" s="4"/>
      <c r="J232" s="4"/>
      <c r="K232" s="4"/>
      <c r="L232" s="4"/>
      <c r="M232" s="4"/>
      <c r="N232" s="4"/>
      <c r="O232" s="4"/>
      <c r="P232" s="4"/>
      <c r="Q232" s="4"/>
      <c r="R232" s="4"/>
      <c r="S232" s="4"/>
      <c r="T232" s="4"/>
      <c r="U232" s="8"/>
      <c r="V232" s="8"/>
      <c r="W232" s="8"/>
      <c r="X232" s="8"/>
      <c r="Y232" s="8"/>
      <c r="Z232" s="8"/>
    </row>
    <row r="233" spans="1:26" ht="15.75" customHeight="1">
      <c r="A233" s="4"/>
      <c r="B233" s="4"/>
      <c r="C233" s="4"/>
      <c r="D233" s="4"/>
      <c r="E233" s="4"/>
      <c r="F233" s="8"/>
      <c r="G233" s="4"/>
      <c r="H233" s="4"/>
      <c r="I233" s="4"/>
      <c r="J233" s="4"/>
      <c r="K233" s="4"/>
      <c r="L233" s="4"/>
      <c r="M233" s="4"/>
      <c r="N233" s="4"/>
      <c r="O233" s="4"/>
      <c r="P233" s="4"/>
      <c r="Q233" s="4"/>
      <c r="R233" s="4"/>
      <c r="S233" s="4"/>
      <c r="T233" s="4"/>
      <c r="U233" s="8"/>
      <c r="V233" s="8"/>
      <c r="W233" s="8"/>
      <c r="X233" s="8"/>
      <c r="Y233" s="8"/>
      <c r="Z233" s="8"/>
    </row>
    <row r="234" spans="1:26"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spans="1:26" ht="15.75" customHeight="1">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spans="1:26" ht="15.75" customHeight="1">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spans="1:26" ht="15.75" customHeight="1">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spans="1:26" ht="15.75" customHeight="1">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spans="1:26" ht="15.75" customHeight="1">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row>
  </sheetData>
  <mergeCells count="11">
    <mergeCell ref="B1:B3"/>
    <mergeCell ref="A1:A3"/>
    <mergeCell ref="E25:F25"/>
    <mergeCell ref="E26:F26"/>
    <mergeCell ref="E22:F22"/>
    <mergeCell ref="E23:F23"/>
    <mergeCell ref="E24:F24"/>
    <mergeCell ref="D1:D3"/>
    <mergeCell ref="E1:E3"/>
    <mergeCell ref="F1:F3"/>
    <mergeCell ref="C1:C3"/>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B1000"/>
  <sheetViews>
    <sheetView showGridLines="0" workbookViewId="0">
      <selection activeCell="S12" sqref="S12"/>
    </sheetView>
  </sheetViews>
  <sheetFormatPr defaultColWidth="10.1796875" defaultRowHeight="15" customHeight="1"/>
  <cols>
    <col min="1" max="1" width="2.453125" customWidth="1"/>
    <col min="2" max="2" width="38.453125" customWidth="1"/>
    <col min="3" max="3" width="10.26953125" customWidth="1"/>
    <col min="4" max="5" width="10.26953125" hidden="1" customWidth="1"/>
    <col min="6" max="15" width="10.26953125" customWidth="1"/>
    <col min="16" max="16" width="14.1796875" bestFit="1" customWidth="1"/>
    <col min="17" max="17" width="14.54296875" bestFit="1" customWidth="1"/>
    <col min="18" max="18" width="13.1796875" bestFit="1" customWidth="1"/>
    <col min="19" max="19" width="12.54296875" customWidth="1"/>
    <col min="20" max="20" width="67.7265625" customWidth="1"/>
    <col min="21" max="28" width="10.26953125" customWidth="1"/>
  </cols>
  <sheetData>
    <row r="1" spans="1:28" ht="15" customHeight="1">
      <c r="A1" s="2" t="s">
        <v>0</v>
      </c>
      <c r="B1" s="4"/>
      <c r="C1" s="6"/>
      <c r="D1" s="7"/>
      <c r="E1" s="7"/>
      <c r="F1" s="7"/>
      <c r="G1" s="7"/>
      <c r="H1" s="7"/>
      <c r="I1" s="7"/>
      <c r="J1" s="7"/>
      <c r="K1" s="4"/>
      <c r="L1" s="4"/>
      <c r="M1" s="4"/>
      <c r="N1" s="4"/>
      <c r="O1" s="4"/>
      <c r="P1" s="4"/>
      <c r="Q1" s="4"/>
      <c r="R1" s="4"/>
      <c r="S1" s="4"/>
      <c r="T1" s="4"/>
      <c r="U1" s="4"/>
      <c r="V1" s="4"/>
      <c r="W1" s="4"/>
      <c r="X1" s="4"/>
      <c r="Y1" s="4"/>
      <c r="Z1" s="4"/>
      <c r="AA1" s="4"/>
      <c r="AB1" s="4"/>
    </row>
    <row r="2" spans="1:28" ht="15" customHeight="1">
      <c r="A2" s="9"/>
      <c r="B2" s="9"/>
      <c r="C2" s="10"/>
      <c r="D2" s="11"/>
      <c r="E2" s="11"/>
      <c r="F2" s="492" t="s">
        <v>5</v>
      </c>
      <c r="G2" s="493"/>
      <c r="H2" s="493"/>
      <c r="I2" s="493"/>
      <c r="J2" s="494"/>
      <c r="K2" s="492" t="s">
        <v>7</v>
      </c>
      <c r="L2" s="493"/>
      <c r="M2" s="493"/>
      <c r="N2" s="493"/>
      <c r="O2" s="494"/>
      <c r="P2" s="4"/>
      <c r="Q2" s="4"/>
      <c r="R2" s="4"/>
      <c r="S2" s="4"/>
      <c r="T2" s="4"/>
      <c r="U2" s="4"/>
      <c r="V2" s="4"/>
      <c r="W2" s="4"/>
      <c r="X2" s="4"/>
      <c r="Y2" s="4"/>
      <c r="Z2" s="4"/>
      <c r="AA2" s="4"/>
      <c r="AB2" s="4"/>
    </row>
    <row r="3" spans="1:28">
      <c r="A3" s="15" t="s">
        <v>10</v>
      </c>
      <c r="B3" s="14"/>
      <c r="C3" s="16" t="s">
        <v>11</v>
      </c>
      <c r="D3" s="18"/>
      <c r="E3" s="18"/>
      <c r="F3" s="18" t="s">
        <v>13</v>
      </c>
      <c r="G3" s="18" t="s">
        <v>15</v>
      </c>
      <c r="H3" s="18" t="s">
        <v>16</v>
      </c>
      <c r="I3" s="18" t="s">
        <v>17</v>
      </c>
      <c r="J3" s="18" t="s">
        <v>18</v>
      </c>
      <c r="K3" s="19" t="s">
        <v>19</v>
      </c>
      <c r="L3" s="20" t="s">
        <v>21</v>
      </c>
      <c r="M3" s="20" t="s">
        <v>22</v>
      </c>
      <c r="N3" s="20" t="s">
        <v>23</v>
      </c>
      <c r="O3" s="21" t="s">
        <v>24</v>
      </c>
      <c r="P3" s="517" t="s">
        <v>25</v>
      </c>
      <c r="Q3" s="500"/>
      <c r="R3" s="500"/>
      <c r="S3" s="500"/>
      <c r="T3" s="4"/>
      <c r="U3" s="4"/>
      <c r="V3" s="4"/>
      <c r="W3" s="4"/>
      <c r="X3" s="4"/>
      <c r="Y3" s="4"/>
      <c r="Z3" s="4"/>
      <c r="AA3" s="4"/>
      <c r="AB3" s="4"/>
    </row>
    <row r="4" spans="1:28" ht="15" customHeight="1">
      <c r="A4" s="4"/>
      <c r="B4" s="4"/>
      <c r="C4" s="6"/>
      <c r="D4" s="7"/>
      <c r="E4" s="7"/>
      <c r="F4" s="7"/>
      <c r="G4" s="7"/>
      <c r="H4" s="7"/>
      <c r="I4" s="7"/>
      <c r="J4" s="7"/>
      <c r="K4" s="24"/>
      <c r="L4" s="4"/>
      <c r="M4" s="4"/>
      <c r="N4" s="4"/>
      <c r="O4" s="4"/>
      <c r="P4" s="4"/>
      <c r="Q4" s="4"/>
      <c r="R4" s="4"/>
      <c r="S4" s="4"/>
      <c r="T4" s="4"/>
      <c r="U4" s="4"/>
      <c r="V4" s="4"/>
      <c r="W4" s="4"/>
      <c r="X4" s="4"/>
      <c r="Y4" s="4"/>
      <c r="Z4" s="4"/>
      <c r="AA4" s="4"/>
      <c r="AB4" s="4"/>
    </row>
    <row r="5" spans="1:28">
      <c r="A5" s="4"/>
      <c r="B5" s="25" t="s">
        <v>28</v>
      </c>
      <c r="C5" s="26" t="s">
        <v>29</v>
      </c>
      <c r="D5" s="28">
        <f t="shared" ref="D5:O5" si="0">D8+D12</f>
        <v>169088</v>
      </c>
      <c r="E5" s="28">
        <f t="shared" si="0"/>
        <v>172445</v>
      </c>
      <c r="F5" s="28">
        <f t="shared" si="0"/>
        <v>174898</v>
      </c>
      <c r="G5" s="28">
        <f t="shared" si="0"/>
        <v>175300</v>
      </c>
      <c r="H5" s="28">
        <f t="shared" si="0"/>
        <v>184951</v>
      </c>
      <c r="I5" s="28">
        <f t="shared" si="0"/>
        <v>190955</v>
      </c>
      <c r="J5" s="28">
        <f t="shared" si="0"/>
        <v>203010</v>
      </c>
      <c r="K5" s="30">
        <f t="shared" si="0"/>
        <v>211721.1</v>
      </c>
      <c r="L5" s="33">
        <f t="shared" si="0"/>
        <v>220806.58050000001</v>
      </c>
      <c r="M5" s="33">
        <f t="shared" si="0"/>
        <v>230282.56060875001</v>
      </c>
      <c r="N5" s="33">
        <f t="shared" si="0"/>
        <v>240165.85489399688</v>
      </c>
      <c r="O5" s="33">
        <f t="shared" si="0"/>
        <v>250474.00345933548</v>
      </c>
      <c r="P5" s="518" t="s">
        <v>34</v>
      </c>
      <c r="Q5" s="500"/>
      <c r="R5" s="4"/>
      <c r="S5" s="4"/>
      <c r="T5" s="4"/>
      <c r="U5" s="4"/>
      <c r="V5" s="4"/>
      <c r="W5" s="4"/>
      <c r="X5" s="4"/>
      <c r="Y5" s="4"/>
      <c r="Z5" s="4"/>
      <c r="AA5" s="4"/>
      <c r="AB5" s="4"/>
    </row>
    <row r="6" spans="1:28" ht="15" customHeight="1">
      <c r="A6" s="4"/>
      <c r="B6" s="35" t="s">
        <v>35</v>
      </c>
      <c r="C6" s="6" t="s">
        <v>32</v>
      </c>
      <c r="D6" s="6"/>
      <c r="E6" s="6"/>
      <c r="F6" s="6" t="s">
        <v>36</v>
      </c>
      <c r="G6" s="36">
        <f t="shared" ref="G6:O6" si="1">G5/F5-1</f>
        <v>2.2984825441114687E-3</v>
      </c>
      <c r="H6" s="36">
        <f t="shared" si="1"/>
        <v>5.5054192812321823E-2</v>
      </c>
      <c r="I6" s="36">
        <f t="shared" si="1"/>
        <v>3.2462652270060621E-2</v>
      </c>
      <c r="J6" s="36">
        <f t="shared" si="1"/>
        <v>6.3130056819669544E-2</v>
      </c>
      <c r="K6" s="41">
        <f t="shared" si="1"/>
        <v>4.290970888133594E-2</v>
      </c>
      <c r="L6" s="42">
        <f t="shared" si="1"/>
        <v>4.2912494314454319E-2</v>
      </c>
      <c r="M6" s="42">
        <f t="shared" si="1"/>
        <v>4.2915297575336409E-2</v>
      </c>
      <c r="N6" s="42">
        <f t="shared" si="1"/>
        <v>4.2918118762968804E-2</v>
      </c>
      <c r="O6" s="42">
        <f t="shared" si="1"/>
        <v>4.292095797667983E-2</v>
      </c>
      <c r="P6" s="4"/>
      <c r="Q6" s="4"/>
      <c r="R6" s="4"/>
      <c r="S6" s="4"/>
      <c r="T6" s="4"/>
      <c r="U6" s="4"/>
      <c r="V6" s="4"/>
      <c r="W6" s="4"/>
      <c r="X6" s="4"/>
      <c r="Y6" s="4"/>
      <c r="Z6" s="4"/>
      <c r="AA6" s="4"/>
      <c r="AB6" s="4"/>
    </row>
    <row r="7" spans="1:28" ht="15" customHeight="1">
      <c r="A7" s="4"/>
      <c r="B7" s="2"/>
      <c r="C7" s="6"/>
      <c r="D7" s="7"/>
      <c r="E7" s="7"/>
      <c r="F7" s="7"/>
      <c r="G7" s="7"/>
      <c r="H7" s="7"/>
      <c r="I7" s="7"/>
      <c r="J7" s="7"/>
      <c r="K7" s="22"/>
      <c r="L7" s="7"/>
      <c r="M7" s="7"/>
      <c r="N7" s="7"/>
      <c r="O7" s="7"/>
      <c r="P7" s="46" t="s">
        <v>40</v>
      </c>
      <c r="Q7" s="47"/>
      <c r="R7" s="4"/>
      <c r="S7" s="4"/>
      <c r="T7" s="4"/>
      <c r="U7" s="4"/>
      <c r="V7" s="4"/>
      <c r="W7" s="4"/>
      <c r="X7" s="4"/>
      <c r="Y7" s="4"/>
    </row>
    <row r="8" spans="1:28" ht="15" customHeight="1">
      <c r="A8" s="4"/>
      <c r="B8" s="4" t="s">
        <v>43</v>
      </c>
      <c r="C8" s="6" t="s">
        <v>29</v>
      </c>
      <c r="D8" s="48">
        <v>159622</v>
      </c>
      <c r="E8" s="48">
        <v>164355</v>
      </c>
      <c r="F8" s="48">
        <v>168058</v>
      </c>
      <c r="G8" s="48">
        <v>166740</v>
      </c>
      <c r="H8" s="48">
        <v>175282</v>
      </c>
      <c r="I8" s="48">
        <v>180661</v>
      </c>
      <c r="J8" s="48">
        <v>191920</v>
      </c>
      <c r="K8" s="50">
        <f t="shared" ref="K8:O8" si="2">J8*(1+K9)</f>
        <v>200076.6</v>
      </c>
      <c r="L8" s="51">
        <f t="shared" si="2"/>
        <v>208579.85550000001</v>
      </c>
      <c r="M8" s="51">
        <f t="shared" si="2"/>
        <v>217444.49935875001</v>
      </c>
      <c r="N8" s="51">
        <f t="shared" si="2"/>
        <v>226685.89058149687</v>
      </c>
      <c r="O8" s="51">
        <f t="shared" si="2"/>
        <v>236320.04093121047</v>
      </c>
      <c r="P8" s="54" t="s">
        <v>46</v>
      </c>
      <c r="V8" s="4"/>
      <c r="W8" s="4"/>
      <c r="X8" s="4"/>
      <c r="Y8" s="4"/>
    </row>
    <row r="9" spans="1:28" ht="15" customHeight="1">
      <c r="A9" s="4"/>
      <c r="B9" s="35" t="s">
        <v>48</v>
      </c>
      <c r="C9" s="6" t="s">
        <v>32</v>
      </c>
      <c r="D9" s="58">
        <f>(D8/152735)-1</f>
        <v>4.5091170982420437E-2</v>
      </c>
      <c r="E9" s="58">
        <f t="shared" ref="E9:J9" si="3">(E8/D8)-1</f>
        <v>2.965130119908288E-2</v>
      </c>
      <c r="F9" s="60">
        <f t="shared" si="3"/>
        <v>2.2530498007362176E-2</v>
      </c>
      <c r="G9" s="60">
        <f t="shared" si="3"/>
        <v>-7.8425305549274515E-3</v>
      </c>
      <c r="H9" s="60">
        <f t="shared" si="3"/>
        <v>5.1229459038023339E-2</v>
      </c>
      <c r="I9" s="60">
        <f t="shared" si="3"/>
        <v>3.0687691833730879E-2</v>
      </c>
      <c r="J9" s="60">
        <f t="shared" si="3"/>
        <v>6.2321142914076644E-2</v>
      </c>
      <c r="K9" s="44">
        <f t="shared" ref="K9:O9" si="4">INDEX($Q$11:$Q$13,MATCH($P$8,$P$11:$P$13,0))</f>
        <v>4.2500000000000003E-2</v>
      </c>
      <c r="L9" s="45">
        <f t="shared" si="4"/>
        <v>4.2500000000000003E-2</v>
      </c>
      <c r="M9" s="45">
        <f t="shared" si="4"/>
        <v>4.2500000000000003E-2</v>
      </c>
      <c r="N9" s="45">
        <f t="shared" si="4"/>
        <v>4.2500000000000003E-2</v>
      </c>
      <c r="O9" s="45">
        <f t="shared" si="4"/>
        <v>4.2500000000000003E-2</v>
      </c>
      <c r="V9" s="4"/>
      <c r="W9" s="4"/>
      <c r="X9" s="4"/>
      <c r="Y9" s="4"/>
    </row>
    <row r="10" spans="1:28" ht="15" customHeight="1">
      <c r="A10" s="4"/>
      <c r="B10" s="63" t="s">
        <v>54</v>
      </c>
      <c r="C10" s="6" t="s">
        <v>32</v>
      </c>
      <c r="D10" s="58">
        <f t="shared" ref="D10:O10" si="5">D8/D5</f>
        <v>0.9440173164269493</v>
      </c>
      <c r="E10" s="58">
        <f t="shared" si="5"/>
        <v>0.95308649134506651</v>
      </c>
      <c r="F10" s="66">
        <f t="shared" si="5"/>
        <v>0.96089149104049221</v>
      </c>
      <c r="G10" s="66">
        <f t="shared" si="5"/>
        <v>0.95116942384483738</v>
      </c>
      <c r="H10" s="66">
        <f t="shared" si="5"/>
        <v>0.94772128834123637</v>
      </c>
      <c r="I10" s="66">
        <f t="shared" si="5"/>
        <v>0.94609201120682884</v>
      </c>
      <c r="J10" s="66">
        <f t="shared" si="5"/>
        <v>0.94537214915521406</v>
      </c>
      <c r="K10" s="67">
        <f t="shared" si="5"/>
        <v>0.94500075807276651</v>
      </c>
      <c r="L10" s="66">
        <f t="shared" si="5"/>
        <v>0.9446269899551295</v>
      </c>
      <c r="M10" s="66">
        <f t="shared" si="5"/>
        <v>0.94425083160417056</v>
      </c>
      <c r="N10" s="66">
        <f t="shared" si="5"/>
        <v>0.94387226977602745</v>
      </c>
      <c r="O10" s="66">
        <f t="shared" si="5"/>
        <v>0.94349129118135044</v>
      </c>
      <c r="P10" s="69" t="s">
        <v>58</v>
      </c>
      <c r="Q10" s="71" t="s">
        <v>43</v>
      </c>
      <c r="R10" s="71" t="s">
        <v>59</v>
      </c>
      <c r="S10" s="75"/>
      <c r="T10" s="75"/>
      <c r="V10" s="4"/>
      <c r="W10" s="4"/>
      <c r="X10" s="4"/>
      <c r="Y10" s="4"/>
    </row>
    <row r="11" spans="1:28" ht="15" customHeight="1">
      <c r="A11" s="4"/>
      <c r="B11" s="4"/>
      <c r="C11" s="6"/>
      <c r="D11" s="48"/>
      <c r="E11" s="48"/>
      <c r="F11" s="48"/>
      <c r="G11" s="48"/>
      <c r="H11" s="48"/>
      <c r="I11" s="48"/>
      <c r="J11" s="48"/>
      <c r="K11" s="50"/>
      <c r="L11" s="51"/>
      <c r="M11" s="51"/>
      <c r="N11" s="51"/>
      <c r="O11" s="51"/>
      <c r="P11" s="77" t="s">
        <v>62</v>
      </c>
      <c r="Q11" s="78">
        <v>3.2500000000000001E-2</v>
      </c>
      <c r="R11" s="78">
        <v>0.04</v>
      </c>
      <c r="S11" s="462" t="s">
        <v>64</v>
      </c>
      <c r="T11" s="4"/>
      <c r="V11" s="4"/>
      <c r="W11" s="4"/>
      <c r="X11" s="4"/>
      <c r="Y11" s="4"/>
    </row>
    <row r="12" spans="1:28" ht="15" customHeight="1">
      <c r="A12" s="4"/>
      <c r="B12" s="4" t="s">
        <v>65</v>
      </c>
      <c r="C12" s="6" t="s">
        <v>29</v>
      </c>
      <c r="D12" s="48">
        <v>9466</v>
      </c>
      <c r="E12" s="48">
        <v>8090</v>
      </c>
      <c r="F12" s="48">
        <v>6840</v>
      </c>
      <c r="G12" s="48">
        <v>8560</v>
      </c>
      <c r="H12" s="48">
        <v>9669</v>
      </c>
      <c r="I12" s="48">
        <v>10294</v>
      </c>
      <c r="J12" s="48">
        <v>11090</v>
      </c>
      <c r="K12" s="50">
        <f t="shared" ref="K12:O12" si="6">J12*(1+K13)</f>
        <v>11644.5</v>
      </c>
      <c r="L12" s="51">
        <f t="shared" si="6"/>
        <v>12226.725</v>
      </c>
      <c r="M12" s="51">
        <f t="shared" si="6"/>
        <v>12838.061250000001</v>
      </c>
      <c r="N12" s="51">
        <f t="shared" si="6"/>
        <v>13479.964312500002</v>
      </c>
      <c r="O12" s="51">
        <f t="shared" si="6"/>
        <v>14153.962528125003</v>
      </c>
      <c r="P12" s="81" t="s">
        <v>46</v>
      </c>
      <c r="Q12" s="85">
        <v>4.2500000000000003E-2</v>
      </c>
      <c r="R12" s="85">
        <v>0.05</v>
      </c>
      <c r="S12" s="462" t="s">
        <v>68</v>
      </c>
      <c r="T12" s="4"/>
      <c r="V12" s="4"/>
      <c r="W12" s="4"/>
      <c r="X12" s="4"/>
      <c r="Y12" s="4"/>
    </row>
    <row r="13" spans="1:28" ht="15" customHeight="1">
      <c r="A13" s="4"/>
      <c r="B13" s="35" t="s">
        <v>48</v>
      </c>
      <c r="C13" s="6" t="s">
        <v>32</v>
      </c>
      <c r="D13" s="58">
        <f>(D12/10322)-1</f>
        <v>-8.2929664793644609E-2</v>
      </c>
      <c r="E13" s="58">
        <f t="shared" ref="E13:J13" si="7">(E12/D12)-1</f>
        <v>-0.14536234946122961</v>
      </c>
      <c r="F13" s="60">
        <f t="shared" si="7"/>
        <v>-0.15451174289245984</v>
      </c>
      <c r="G13" s="60">
        <f t="shared" si="7"/>
        <v>0.25146198830409361</v>
      </c>
      <c r="H13" s="60">
        <f t="shared" si="7"/>
        <v>0.12955607476635511</v>
      </c>
      <c r="I13" s="60">
        <f t="shared" si="7"/>
        <v>6.463956975902363E-2</v>
      </c>
      <c r="J13" s="60">
        <f t="shared" si="7"/>
        <v>7.7326598018263137E-2</v>
      </c>
      <c r="K13" s="44">
        <f t="shared" ref="K13:O13" si="8">INDEX($R$11:$R$13,MATCH($P$8,$P$11:$P$13,0))</f>
        <v>0.05</v>
      </c>
      <c r="L13" s="45">
        <f t="shared" si="8"/>
        <v>0.05</v>
      </c>
      <c r="M13" s="45">
        <f t="shared" si="8"/>
        <v>0.05</v>
      </c>
      <c r="N13" s="45">
        <f t="shared" si="8"/>
        <v>0.05</v>
      </c>
      <c r="O13" s="45">
        <f t="shared" si="8"/>
        <v>0.05</v>
      </c>
      <c r="P13" s="97" t="s">
        <v>73</v>
      </c>
      <c r="Q13" s="98">
        <v>5.2499999999999998E-2</v>
      </c>
      <c r="R13" s="98">
        <v>0.06</v>
      </c>
      <c r="S13" s="462" t="s">
        <v>75</v>
      </c>
      <c r="T13" s="4"/>
      <c r="V13" s="4"/>
      <c r="W13" s="4"/>
      <c r="X13" s="4"/>
      <c r="Y13" s="4"/>
    </row>
    <row r="14" spans="1:28" ht="15" customHeight="1">
      <c r="A14" s="4"/>
      <c r="B14" s="63" t="s">
        <v>54</v>
      </c>
      <c r="C14" s="6" t="s">
        <v>32</v>
      </c>
      <c r="D14" s="58">
        <f t="shared" ref="D14:O14" si="9">D12/D5</f>
        <v>5.5982683573050716E-2</v>
      </c>
      <c r="E14" s="58">
        <f t="shared" si="9"/>
        <v>4.6913508654933454E-2</v>
      </c>
      <c r="F14" s="66">
        <f t="shared" si="9"/>
        <v>3.9108508959507828E-2</v>
      </c>
      <c r="G14" s="66">
        <f t="shared" si="9"/>
        <v>4.8830576155162578E-2</v>
      </c>
      <c r="H14" s="66">
        <f t="shared" si="9"/>
        <v>5.2278711658763674E-2</v>
      </c>
      <c r="I14" s="66">
        <f t="shared" si="9"/>
        <v>5.3907988793171165E-2</v>
      </c>
      <c r="J14" s="66">
        <f t="shared" si="9"/>
        <v>5.4627850844785969E-2</v>
      </c>
      <c r="K14" s="67">
        <f t="shared" si="9"/>
        <v>5.4999241927233516E-2</v>
      </c>
      <c r="L14" s="66">
        <f t="shared" si="9"/>
        <v>5.5373010044870469E-2</v>
      </c>
      <c r="M14" s="66">
        <f t="shared" si="9"/>
        <v>5.5749168395829427E-2</v>
      </c>
      <c r="N14" s="66">
        <f t="shared" si="9"/>
        <v>5.6127730223972584E-2</v>
      </c>
      <c r="O14" s="66">
        <f t="shared" si="9"/>
        <v>5.6508708818649528E-2</v>
      </c>
      <c r="T14" s="4"/>
      <c r="U14" s="8"/>
      <c r="V14" s="4"/>
      <c r="W14" s="4"/>
      <c r="X14" s="4"/>
      <c r="Y14" s="4"/>
    </row>
    <row r="15" spans="1:28" ht="15" customHeight="1">
      <c r="A15" s="4"/>
      <c r="B15" s="4"/>
      <c r="C15" s="6"/>
      <c r="D15" s="7"/>
      <c r="E15" s="7"/>
      <c r="F15" s="7"/>
      <c r="G15" s="7"/>
      <c r="H15" s="7"/>
      <c r="I15" s="7"/>
      <c r="J15" s="7"/>
      <c r="K15" s="7"/>
      <c r="L15" s="7"/>
      <c r="M15" s="7"/>
      <c r="N15" s="7"/>
      <c r="O15" s="7"/>
      <c r="P15" s="101"/>
      <c r="Q15" s="101"/>
      <c r="R15" s="101"/>
      <c r="S15" s="101"/>
      <c r="T15" s="101"/>
      <c r="U15" s="101"/>
      <c r="V15" s="4"/>
      <c r="W15" s="4"/>
      <c r="X15" s="4"/>
      <c r="Y15" s="4"/>
      <c r="Z15" s="4"/>
      <c r="AA15" s="4"/>
      <c r="AB15" s="4"/>
    </row>
    <row r="16" spans="1:28" ht="15" customHeight="1">
      <c r="A16" s="4"/>
      <c r="B16" s="4"/>
      <c r="C16" s="6"/>
      <c r="D16" s="7"/>
      <c r="E16" s="7"/>
      <c r="F16" s="7"/>
      <c r="G16" s="7"/>
      <c r="H16" s="7"/>
      <c r="I16" s="7"/>
      <c r="J16" s="7"/>
      <c r="K16" s="7"/>
      <c r="L16" s="7"/>
      <c r="M16" s="7"/>
      <c r="N16" s="7"/>
      <c r="O16" s="7"/>
      <c r="P16" s="101"/>
      <c r="Q16" s="101"/>
      <c r="R16" s="101"/>
      <c r="S16" s="101"/>
      <c r="T16" s="101"/>
      <c r="U16" s="101"/>
      <c r="V16" s="4"/>
      <c r="W16" s="4"/>
      <c r="X16" s="4"/>
      <c r="Y16" s="4"/>
      <c r="Z16" s="4"/>
      <c r="AA16" s="4"/>
      <c r="AB16" s="4"/>
    </row>
    <row r="17" spans="1:28" ht="15" customHeight="1">
      <c r="A17" s="4"/>
      <c r="B17" s="25" t="s">
        <v>39</v>
      </c>
      <c r="C17" s="26" t="s">
        <v>29</v>
      </c>
      <c r="D17" s="28">
        <f t="shared" ref="D17:O17" si="10">D19+D24</f>
        <v>117427</v>
      </c>
      <c r="E17" s="28">
        <f t="shared" si="10"/>
        <v>119430</v>
      </c>
      <c r="F17" s="28">
        <f t="shared" si="10"/>
        <v>121059</v>
      </c>
      <c r="G17" s="28">
        <f t="shared" si="10"/>
        <v>121218</v>
      </c>
      <c r="H17" s="28">
        <f t="shared" si="10"/>
        <v>131260</v>
      </c>
      <c r="I17" s="28">
        <f t="shared" si="10"/>
        <v>131653</v>
      </c>
      <c r="J17" s="28">
        <f t="shared" si="10"/>
        <v>133839</v>
      </c>
      <c r="K17" s="30">
        <f t="shared" si="10"/>
        <v>140895.15600000002</v>
      </c>
      <c r="L17" s="28">
        <f t="shared" si="10"/>
        <v>143060.60189250001</v>
      </c>
      <c r="M17" s="28">
        <f t="shared" si="10"/>
        <v>149142.05297949375</v>
      </c>
      <c r="N17" s="28">
        <f t="shared" si="10"/>
        <v>155482.03451301283</v>
      </c>
      <c r="O17" s="28">
        <f t="shared" si="10"/>
        <v>162091.53747580104</v>
      </c>
      <c r="P17" s="101"/>
      <c r="Q17" s="101"/>
      <c r="R17" s="101"/>
      <c r="S17" s="101"/>
      <c r="T17" s="101"/>
      <c r="U17" s="101"/>
      <c r="V17" s="4"/>
      <c r="W17" s="4"/>
      <c r="X17" s="4"/>
      <c r="Y17" s="4"/>
      <c r="Z17" s="4"/>
      <c r="AA17" s="4"/>
      <c r="AB17" s="4"/>
    </row>
    <row r="18" spans="1:28" ht="15" customHeight="1">
      <c r="A18" s="4"/>
      <c r="B18" s="4" t="s">
        <v>43</v>
      </c>
      <c r="C18" s="6"/>
      <c r="D18" s="48"/>
      <c r="E18" s="48"/>
      <c r="F18" s="48"/>
      <c r="G18" s="48"/>
      <c r="H18" s="48"/>
      <c r="I18" s="48"/>
      <c r="J18" s="48"/>
      <c r="K18" s="104"/>
      <c r="L18" s="105"/>
      <c r="M18" s="105"/>
      <c r="N18" s="105"/>
      <c r="O18" s="105"/>
      <c r="P18" s="101"/>
      <c r="Q18" s="101"/>
      <c r="R18" s="101"/>
      <c r="S18" s="101"/>
      <c r="T18" s="101"/>
      <c r="U18" s="101"/>
      <c r="V18" s="4"/>
      <c r="W18" s="4"/>
      <c r="X18" s="4"/>
      <c r="Y18" s="4"/>
      <c r="Z18" s="4"/>
      <c r="AA18" s="4"/>
      <c r="AB18" s="4"/>
    </row>
    <row r="19" spans="1:28" ht="15" customHeight="1">
      <c r="A19" s="4"/>
      <c r="B19" s="35" t="s">
        <v>85</v>
      </c>
      <c r="C19" s="6" t="s">
        <v>29</v>
      </c>
      <c r="D19" s="48">
        <f t="shared" ref="D19:O19" si="11">D8-D20</f>
        <v>113917</v>
      </c>
      <c r="E19" s="48">
        <f t="shared" si="11"/>
        <v>116298</v>
      </c>
      <c r="F19" s="48">
        <f t="shared" si="11"/>
        <v>118317</v>
      </c>
      <c r="G19" s="48">
        <f t="shared" si="11"/>
        <v>118411</v>
      </c>
      <c r="H19" s="48">
        <f t="shared" si="11"/>
        <v>128021</v>
      </c>
      <c r="I19" s="48">
        <f t="shared" si="11"/>
        <v>128272</v>
      </c>
      <c r="J19" s="48">
        <f t="shared" si="11"/>
        <v>130222</v>
      </c>
      <c r="K19" s="99">
        <f t="shared" si="11"/>
        <v>137052.47100000002</v>
      </c>
      <c r="L19" s="48">
        <f t="shared" si="11"/>
        <v>139025.78264250001</v>
      </c>
      <c r="M19" s="48">
        <f t="shared" si="11"/>
        <v>144905.49276699376</v>
      </c>
      <c r="N19" s="48">
        <f t="shared" si="11"/>
        <v>151033.64628988784</v>
      </c>
      <c r="O19" s="48">
        <f t="shared" si="11"/>
        <v>157420.72984151979</v>
      </c>
      <c r="P19" s="101"/>
      <c r="Q19" s="101"/>
      <c r="R19" s="101"/>
      <c r="S19" s="101"/>
      <c r="T19" s="101"/>
      <c r="U19" s="101"/>
      <c r="V19" s="4"/>
      <c r="W19" s="4"/>
      <c r="X19" s="4"/>
      <c r="Y19" s="4"/>
      <c r="Z19" s="4"/>
      <c r="AA19" s="4"/>
      <c r="AB19" s="4"/>
    </row>
    <row r="20" spans="1:28" ht="15" customHeight="1">
      <c r="A20" s="4"/>
      <c r="B20" s="35" t="s">
        <v>51</v>
      </c>
      <c r="C20" s="6" t="s">
        <v>29</v>
      </c>
      <c r="D20" s="48">
        <v>45705</v>
      </c>
      <c r="E20" s="48">
        <v>48057</v>
      </c>
      <c r="F20" s="48">
        <v>49741</v>
      </c>
      <c r="G20" s="48">
        <v>48329</v>
      </c>
      <c r="H20" s="48">
        <v>47261</v>
      </c>
      <c r="I20" s="48">
        <v>52389</v>
      </c>
      <c r="J20" s="48">
        <v>61698</v>
      </c>
      <c r="K20" s="99">
        <f>K21*K8</f>
        <v>63024.129000000001</v>
      </c>
      <c r="L20" s="48">
        <f t="shared" ref="L20:O20" si="12">L5*L21</f>
        <v>69554.07285750001</v>
      </c>
      <c r="M20" s="48">
        <f t="shared" si="12"/>
        <v>72539.006591756246</v>
      </c>
      <c r="N20" s="48">
        <f t="shared" si="12"/>
        <v>75652.244291609022</v>
      </c>
      <c r="O20" s="48">
        <f t="shared" si="12"/>
        <v>78899.311089690673</v>
      </c>
      <c r="P20" s="101"/>
      <c r="Q20" s="101"/>
      <c r="R20" s="101"/>
      <c r="S20" s="101"/>
      <c r="T20" s="101"/>
      <c r="U20" s="101"/>
      <c r="V20" s="4"/>
      <c r="W20" s="4"/>
      <c r="X20" s="4"/>
      <c r="Y20" s="4"/>
      <c r="Z20" s="4"/>
      <c r="AA20" s="4"/>
      <c r="AB20" s="4"/>
    </row>
    <row r="21" spans="1:28" ht="15" customHeight="1">
      <c r="A21" s="4"/>
      <c r="B21" s="35" t="s">
        <v>92</v>
      </c>
      <c r="C21" s="6" t="s">
        <v>32</v>
      </c>
      <c r="D21" s="58">
        <f t="shared" ref="D21:J21" si="13">D20/D8</f>
        <v>0.2863327110298079</v>
      </c>
      <c r="E21" s="58">
        <f t="shared" si="13"/>
        <v>0.29239755407502055</v>
      </c>
      <c r="F21" s="58">
        <f t="shared" si="13"/>
        <v>0.29597519903842723</v>
      </c>
      <c r="G21" s="58">
        <f t="shared" si="13"/>
        <v>0.28984646755427612</v>
      </c>
      <c r="H21" s="58">
        <f t="shared" si="13"/>
        <v>0.26962837028331488</v>
      </c>
      <c r="I21" s="58">
        <f t="shared" si="13"/>
        <v>0.28998511023408485</v>
      </c>
      <c r="J21" s="58">
        <f t="shared" si="13"/>
        <v>0.32147769904126722</v>
      </c>
      <c r="K21" s="44">
        <v>0.315</v>
      </c>
      <c r="L21" s="45">
        <v>0.315</v>
      </c>
      <c r="M21" s="45">
        <v>0.315</v>
      </c>
      <c r="N21" s="45">
        <v>0.315</v>
      </c>
      <c r="O21" s="45">
        <v>0.315</v>
      </c>
      <c r="V21" s="4"/>
      <c r="W21" s="4"/>
      <c r="X21" s="4"/>
      <c r="Y21" s="4"/>
      <c r="Z21" s="4"/>
      <c r="AA21" s="4"/>
      <c r="AB21" s="4"/>
    </row>
    <row r="22" spans="1:28" ht="15" customHeight="1">
      <c r="A22" s="4"/>
      <c r="B22" s="4"/>
      <c r="C22" s="6"/>
      <c r="D22" s="48"/>
      <c r="E22" s="48"/>
      <c r="F22" s="48"/>
      <c r="G22" s="48"/>
      <c r="H22" s="48"/>
      <c r="I22" s="48"/>
      <c r="J22" s="48"/>
      <c r="K22" s="104"/>
      <c r="L22" s="105"/>
      <c r="M22" s="105"/>
      <c r="N22" s="105"/>
      <c r="O22" s="105"/>
      <c r="V22" s="4"/>
      <c r="W22" s="4"/>
      <c r="X22" s="4"/>
      <c r="Y22" s="4"/>
      <c r="Z22" s="4"/>
      <c r="AA22" s="4"/>
      <c r="AB22" s="4"/>
    </row>
    <row r="23" spans="1:28" ht="15" customHeight="1">
      <c r="A23" s="4"/>
      <c r="B23" s="4" t="s">
        <v>65</v>
      </c>
      <c r="C23" s="6"/>
      <c r="D23" s="48"/>
      <c r="E23" s="48"/>
      <c r="F23" s="48"/>
      <c r="G23" s="48"/>
      <c r="H23" s="48"/>
      <c r="I23" s="48"/>
      <c r="J23" s="48"/>
      <c r="K23" s="104"/>
      <c r="L23" s="105"/>
      <c r="M23" s="105"/>
      <c r="N23" s="105"/>
      <c r="O23" s="105"/>
      <c r="V23" s="4"/>
      <c r="W23" s="4"/>
      <c r="X23" s="4"/>
      <c r="Y23" s="4"/>
      <c r="Z23" s="4"/>
      <c r="AA23" s="4"/>
      <c r="AB23" s="4"/>
    </row>
    <row r="24" spans="1:28" ht="15" customHeight="1">
      <c r="A24" s="4"/>
      <c r="B24" s="35" t="s">
        <v>85</v>
      </c>
      <c r="C24" s="6" t="s">
        <v>29</v>
      </c>
      <c r="D24" s="48">
        <f t="shared" ref="D24:O24" si="14">D12-D25</f>
        <v>3510</v>
      </c>
      <c r="E24" s="48">
        <f t="shared" si="14"/>
        <v>3132</v>
      </c>
      <c r="F24" s="48">
        <f t="shared" si="14"/>
        <v>2742</v>
      </c>
      <c r="G24" s="48">
        <f t="shared" si="14"/>
        <v>2807</v>
      </c>
      <c r="H24" s="48">
        <f t="shared" si="14"/>
        <v>3239</v>
      </c>
      <c r="I24" s="48">
        <f t="shared" si="14"/>
        <v>3381</v>
      </c>
      <c r="J24" s="48">
        <f t="shared" si="14"/>
        <v>3617</v>
      </c>
      <c r="K24" s="99">
        <f t="shared" si="14"/>
        <v>3842.6849999999995</v>
      </c>
      <c r="L24" s="48">
        <f t="shared" si="14"/>
        <v>4034.8192499999996</v>
      </c>
      <c r="M24" s="48">
        <f t="shared" si="14"/>
        <v>4236.5602125000005</v>
      </c>
      <c r="N24" s="48">
        <f t="shared" si="14"/>
        <v>4448.3882231250009</v>
      </c>
      <c r="O24" s="48">
        <f t="shared" si="14"/>
        <v>4670.807634281251</v>
      </c>
      <c r="V24" s="4"/>
      <c r="W24" s="4"/>
      <c r="X24" s="4"/>
      <c r="Y24" s="4"/>
      <c r="Z24" s="4"/>
      <c r="AA24" s="4"/>
      <c r="AB24" s="4"/>
    </row>
    <row r="25" spans="1:28" ht="15" customHeight="1">
      <c r="A25" s="4"/>
      <c r="B25" s="35" t="s">
        <v>51</v>
      </c>
      <c r="C25" s="6" t="s">
        <v>29</v>
      </c>
      <c r="D25" s="48">
        <v>5956</v>
      </c>
      <c r="E25" s="48">
        <v>4958</v>
      </c>
      <c r="F25" s="48">
        <v>4098</v>
      </c>
      <c r="G25" s="48">
        <v>5753</v>
      </c>
      <c r="H25" s="48">
        <v>6430</v>
      </c>
      <c r="I25" s="48">
        <v>6913</v>
      </c>
      <c r="J25" s="48">
        <v>7473</v>
      </c>
      <c r="K25" s="99">
        <f t="shared" ref="K25:O25" si="15">K26*K12</f>
        <v>7801.8150000000005</v>
      </c>
      <c r="L25" s="48">
        <f t="shared" si="15"/>
        <v>8191.9057500000008</v>
      </c>
      <c r="M25" s="48">
        <f t="shared" si="15"/>
        <v>8601.5010375000002</v>
      </c>
      <c r="N25" s="48">
        <f t="shared" si="15"/>
        <v>9031.5760893750012</v>
      </c>
      <c r="O25" s="48">
        <f t="shared" si="15"/>
        <v>9483.1548938437518</v>
      </c>
      <c r="P25" s="4"/>
      <c r="V25" s="4"/>
      <c r="W25" s="4"/>
      <c r="X25" s="4"/>
      <c r="Y25" s="4"/>
      <c r="Z25" s="4"/>
      <c r="AA25" s="4"/>
      <c r="AB25" s="4"/>
    </row>
    <row r="26" spans="1:28" ht="15" customHeight="1">
      <c r="A26" s="4"/>
      <c r="B26" s="35" t="s">
        <v>92</v>
      </c>
      <c r="C26" s="6" t="s">
        <v>32</v>
      </c>
      <c r="D26" s="58">
        <f t="shared" ref="D26:J26" si="16">D25/D12</f>
        <v>0.62919923938305511</v>
      </c>
      <c r="E26" s="58">
        <f t="shared" si="16"/>
        <v>0.61285537700865267</v>
      </c>
      <c r="F26" s="58">
        <f t="shared" si="16"/>
        <v>0.59912280701754383</v>
      </c>
      <c r="G26" s="58">
        <f t="shared" si="16"/>
        <v>0.67207943925233649</v>
      </c>
      <c r="H26" s="58">
        <f t="shared" si="16"/>
        <v>0.66501189368083569</v>
      </c>
      <c r="I26" s="58">
        <f t="shared" si="16"/>
        <v>0.67155624635710121</v>
      </c>
      <c r="J26" s="58">
        <f t="shared" si="16"/>
        <v>0.67385031559963926</v>
      </c>
      <c r="K26" s="44">
        <v>0.67</v>
      </c>
      <c r="L26" s="45">
        <v>0.67</v>
      </c>
      <c r="M26" s="45">
        <v>0.67</v>
      </c>
      <c r="N26" s="45">
        <v>0.67</v>
      </c>
      <c r="O26" s="45">
        <v>0.67</v>
      </c>
      <c r="P26" s="4"/>
      <c r="Q26" s="125"/>
      <c r="R26" s="519"/>
      <c r="S26" s="500"/>
      <c r="T26" s="500"/>
      <c r="U26" s="500"/>
      <c r="V26" s="500"/>
      <c r="W26" s="126"/>
      <c r="X26" s="126"/>
      <c r="Y26" s="126"/>
      <c r="Z26" s="4"/>
      <c r="AA26" s="4"/>
      <c r="AB26" s="4"/>
    </row>
    <row r="27" spans="1:28" ht="15" customHeight="1">
      <c r="A27" s="4"/>
      <c r="B27" s="4"/>
      <c r="C27" s="6"/>
      <c r="D27" s="7"/>
      <c r="E27" s="7"/>
      <c r="F27" s="7"/>
      <c r="G27" s="7"/>
      <c r="H27" s="7"/>
      <c r="I27" s="7"/>
      <c r="J27" s="7"/>
      <c r="K27" s="7"/>
      <c r="L27" s="7"/>
      <c r="M27" s="7"/>
      <c r="N27" s="7"/>
      <c r="O27" s="7"/>
      <c r="P27" s="4"/>
      <c r="Q27" s="53"/>
      <c r="R27" s="8"/>
      <c r="V27" s="4"/>
      <c r="W27" s="4"/>
      <c r="X27" s="4"/>
      <c r="Y27" s="4"/>
      <c r="Z27" s="4"/>
      <c r="AA27" s="4"/>
      <c r="AB27" s="4"/>
    </row>
    <row r="28" spans="1:28" ht="15" customHeight="1">
      <c r="A28" s="4"/>
      <c r="B28" s="4"/>
      <c r="C28" s="6"/>
      <c r="D28" s="7"/>
      <c r="E28" s="7"/>
      <c r="F28" s="7"/>
      <c r="G28" s="7"/>
      <c r="H28" s="7"/>
      <c r="I28" s="7"/>
      <c r="J28" s="7"/>
      <c r="K28" s="7"/>
      <c r="L28" s="7"/>
      <c r="M28" s="7"/>
      <c r="N28" s="7"/>
      <c r="O28" s="7"/>
      <c r="P28" s="4"/>
      <c r="Q28" s="4"/>
      <c r="R28" s="127"/>
      <c r="S28" s="7"/>
      <c r="T28" s="7"/>
      <c r="U28" s="7"/>
      <c r="V28" s="4"/>
      <c r="W28" s="4"/>
      <c r="X28" s="4"/>
      <c r="Y28" s="4"/>
      <c r="Z28" s="4"/>
      <c r="AA28" s="4"/>
      <c r="AB28" s="4"/>
    </row>
    <row r="29" spans="1:28" ht="15.75" customHeight="1">
      <c r="A29" s="4"/>
      <c r="B29" s="25" t="s">
        <v>89</v>
      </c>
      <c r="C29" s="26" t="s">
        <v>29</v>
      </c>
      <c r="D29" s="129"/>
      <c r="E29" s="129"/>
      <c r="F29" s="129">
        <f t="shared" ref="F29:O29" si="17">SUM(F31,F34,F37,F40,F43,F46,F49)</f>
        <v>46058</v>
      </c>
      <c r="G29" s="129">
        <f t="shared" si="17"/>
        <v>48156</v>
      </c>
      <c r="H29" s="129">
        <f t="shared" si="17"/>
        <v>49918</v>
      </c>
      <c r="I29" s="129">
        <f t="shared" si="17"/>
        <v>52623</v>
      </c>
      <c r="J29" s="129">
        <f t="shared" si="17"/>
        <v>56381</v>
      </c>
      <c r="K29" s="131">
        <f t="shared" si="17"/>
        <v>60045.474178923614</v>
      </c>
      <c r="L29" s="129">
        <f t="shared" si="17"/>
        <v>62703.10910907924</v>
      </c>
      <c r="M29" s="129">
        <f t="shared" si="17"/>
        <v>65244.070590144125</v>
      </c>
      <c r="N29" s="129">
        <f t="shared" si="17"/>
        <v>67916.382577301338</v>
      </c>
      <c r="O29" s="129">
        <f t="shared" si="17"/>
        <v>70725.698929014805</v>
      </c>
      <c r="P29" s="4"/>
      <c r="Q29" s="4"/>
      <c r="R29" s="127"/>
      <c r="S29" s="7"/>
      <c r="T29" s="7"/>
      <c r="U29" s="7"/>
      <c r="V29" s="4"/>
      <c r="W29" s="4"/>
      <c r="X29" s="4"/>
      <c r="Y29" s="4"/>
      <c r="Z29" s="4"/>
      <c r="AA29" s="4"/>
      <c r="AB29" s="4"/>
    </row>
    <row r="30" spans="1:28" ht="15" customHeight="1">
      <c r="A30" s="4"/>
      <c r="B30" s="4"/>
      <c r="C30" s="6"/>
      <c r="D30" s="7"/>
      <c r="E30" s="7"/>
      <c r="F30" s="7"/>
      <c r="G30" s="7"/>
      <c r="H30" s="7"/>
      <c r="I30" s="7"/>
      <c r="J30" s="7"/>
      <c r="K30" s="22"/>
      <c r="L30" s="7"/>
      <c r="M30" s="7"/>
      <c r="N30" s="7"/>
      <c r="O30" s="7"/>
      <c r="P30" s="4"/>
      <c r="Q30" s="4"/>
      <c r="R30" s="127"/>
      <c r="S30" s="7"/>
      <c r="T30" s="7"/>
      <c r="U30" s="7"/>
      <c r="V30" s="4"/>
      <c r="W30" s="4"/>
      <c r="X30" s="4"/>
      <c r="Y30" s="4"/>
      <c r="Z30" s="4"/>
      <c r="AA30" s="4"/>
      <c r="AB30" s="4"/>
    </row>
    <row r="31" spans="1:28" ht="15" customHeight="1">
      <c r="A31" s="4"/>
      <c r="B31" s="4" t="s">
        <v>63</v>
      </c>
      <c r="C31" s="6" t="s">
        <v>29</v>
      </c>
      <c r="D31" s="108"/>
      <c r="E31" s="108"/>
      <c r="F31" s="79">
        <v>19683</v>
      </c>
      <c r="G31" s="79">
        <v>20362</v>
      </c>
      <c r="H31" s="79">
        <v>20768</v>
      </c>
      <c r="I31" s="79">
        <v>22265</v>
      </c>
      <c r="J31" s="79">
        <v>24647</v>
      </c>
      <c r="K31" s="135">
        <f t="shared" ref="K31:O31" si="18">K32*K5</f>
        <v>25406.531999999999</v>
      </c>
      <c r="L31" s="136">
        <f t="shared" si="18"/>
        <v>26496.789659999999</v>
      </c>
      <c r="M31" s="136">
        <f t="shared" si="18"/>
        <v>27633.907273050001</v>
      </c>
      <c r="N31" s="136">
        <f t="shared" si="18"/>
        <v>28819.902587279623</v>
      </c>
      <c r="O31" s="136">
        <f t="shared" si="18"/>
        <v>30056.880415120257</v>
      </c>
      <c r="P31" s="4"/>
      <c r="Q31" s="4"/>
      <c r="R31" s="58"/>
      <c r="S31" s="138"/>
      <c r="T31" s="7"/>
      <c r="U31" s="7"/>
      <c r="V31" s="4"/>
      <c r="W31" s="4"/>
      <c r="X31" s="4"/>
      <c r="Y31" s="4"/>
      <c r="Z31" s="4"/>
      <c r="AA31" s="4"/>
      <c r="AB31" s="4"/>
    </row>
    <row r="32" spans="1:28" ht="15" customHeight="1">
      <c r="A32" s="4"/>
      <c r="B32" s="140" t="s">
        <v>54</v>
      </c>
      <c r="C32" s="6" t="s">
        <v>32</v>
      </c>
      <c r="D32" s="36"/>
      <c r="E32" s="36"/>
      <c r="F32" s="36">
        <f t="shared" ref="F32:J32" si="19">F31/F5</f>
        <v>0.11253988038742581</v>
      </c>
      <c r="G32" s="36">
        <f t="shared" si="19"/>
        <v>0.11615516257843697</v>
      </c>
      <c r="H32" s="36">
        <f t="shared" si="19"/>
        <v>0.11228920092348785</v>
      </c>
      <c r="I32" s="36">
        <f t="shared" si="19"/>
        <v>0.11659815139692598</v>
      </c>
      <c r="J32" s="36">
        <f t="shared" si="19"/>
        <v>0.12140781242303335</v>
      </c>
      <c r="K32" s="44">
        <v>0.12</v>
      </c>
      <c r="L32" s="45">
        <v>0.12</v>
      </c>
      <c r="M32" s="45">
        <v>0.12</v>
      </c>
      <c r="N32" s="45">
        <v>0.12</v>
      </c>
      <c r="O32" s="45">
        <v>0.12</v>
      </c>
      <c r="P32" s="4"/>
      <c r="Q32" s="53"/>
      <c r="R32" s="144"/>
      <c r="S32" s="138"/>
      <c r="T32" s="7"/>
      <c r="U32" s="7"/>
      <c r="W32" s="4"/>
      <c r="X32" s="4"/>
      <c r="Y32" s="4"/>
      <c r="Z32" s="4"/>
      <c r="AA32" s="4"/>
      <c r="AB32" s="4"/>
    </row>
    <row r="33" spans="1:28" ht="15" customHeight="1">
      <c r="A33" s="4"/>
      <c r="B33" s="4"/>
      <c r="C33" s="6"/>
      <c r="D33" s="7"/>
      <c r="E33" s="7"/>
      <c r="F33" s="7"/>
      <c r="G33" s="7"/>
      <c r="H33" s="7"/>
      <c r="I33" s="7"/>
      <c r="J33" s="7"/>
      <c r="K33" s="22"/>
      <c r="L33" s="7"/>
      <c r="M33" s="7"/>
      <c r="N33" s="7"/>
      <c r="O33" s="7"/>
      <c r="P33" s="4"/>
      <c r="Q33" s="4"/>
      <c r="R33" s="6"/>
      <c r="S33" s="7"/>
      <c r="T33" s="7"/>
      <c r="U33" s="7"/>
      <c r="W33" s="4"/>
      <c r="X33" s="4"/>
      <c r="Y33" s="4"/>
      <c r="Z33" s="4"/>
      <c r="AA33" s="4"/>
      <c r="AB33" s="4"/>
    </row>
    <row r="34" spans="1:28" ht="15" customHeight="1">
      <c r="A34" s="4"/>
      <c r="B34" s="4" t="s">
        <v>69</v>
      </c>
      <c r="C34" s="6" t="s">
        <v>29</v>
      </c>
      <c r="D34" s="108"/>
      <c r="E34" s="108"/>
      <c r="F34" s="79">
        <v>7677</v>
      </c>
      <c r="G34" s="79">
        <v>8373</v>
      </c>
      <c r="H34" s="79">
        <v>10251</v>
      </c>
      <c r="I34" s="79">
        <v>10264</v>
      </c>
      <c r="J34" s="79">
        <v>9730</v>
      </c>
      <c r="K34" s="135">
        <f t="shared" ref="K34:O34" si="20">K35*K5</f>
        <v>10586.055</v>
      </c>
      <c r="L34" s="136">
        <f t="shared" si="20"/>
        <v>11040.329025000001</v>
      </c>
      <c r="M34" s="136">
        <f t="shared" si="20"/>
        <v>11514.128030437501</v>
      </c>
      <c r="N34" s="136">
        <f t="shared" si="20"/>
        <v>12008.292744699844</v>
      </c>
      <c r="O34" s="136">
        <f t="shared" si="20"/>
        <v>12523.700172966775</v>
      </c>
      <c r="P34" s="4"/>
      <c r="Q34" s="53"/>
      <c r="R34" s="6"/>
      <c r="S34" s="7"/>
      <c r="T34" s="7"/>
      <c r="U34" s="7"/>
      <c r="W34" s="4"/>
      <c r="X34" s="4"/>
      <c r="Y34" s="4"/>
      <c r="Z34" s="4"/>
      <c r="AA34" s="4"/>
      <c r="AB34" s="4"/>
    </row>
    <row r="35" spans="1:28" ht="15" customHeight="1">
      <c r="A35" s="4"/>
      <c r="B35" s="140" t="s">
        <v>54</v>
      </c>
      <c r="C35" s="6" t="s">
        <v>32</v>
      </c>
      <c r="D35" s="36"/>
      <c r="E35" s="36"/>
      <c r="F35" s="36">
        <f t="shared" ref="F35:J35" si="21">F34/F5</f>
        <v>4.3894155450605495E-2</v>
      </c>
      <c r="G35" s="36">
        <f t="shared" si="21"/>
        <v>4.7763833428408439E-2</v>
      </c>
      <c r="H35" s="36">
        <f t="shared" si="21"/>
        <v>5.542549107601473E-2</v>
      </c>
      <c r="I35" s="36">
        <f t="shared" si="21"/>
        <v>5.375088371605876E-2</v>
      </c>
      <c r="J35" s="36">
        <f t="shared" si="21"/>
        <v>4.792867346436136E-2</v>
      </c>
      <c r="K35" s="44">
        <v>0.05</v>
      </c>
      <c r="L35" s="45">
        <v>0.05</v>
      </c>
      <c r="M35" s="45">
        <v>0.05</v>
      </c>
      <c r="N35" s="45">
        <v>0.05</v>
      </c>
      <c r="O35" s="45">
        <v>0.05</v>
      </c>
      <c r="P35" s="4"/>
      <c r="Q35" s="4"/>
      <c r="R35" s="127"/>
      <c r="S35" s="7"/>
      <c r="T35" s="7"/>
      <c r="U35" s="7"/>
      <c r="W35" s="4"/>
      <c r="X35" s="4"/>
      <c r="Y35" s="4"/>
      <c r="Z35" s="4"/>
      <c r="AA35" s="4"/>
      <c r="AB35" s="4"/>
    </row>
    <row r="36" spans="1:28" ht="15" customHeight="1">
      <c r="A36" s="4"/>
      <c r="B36" s="4"/>
      <c r="C36" s="6"/>
      <c r="D36" s="7"/>
      <c r="E36" s="7"/>
      <c r="F36" s="7"/>
      <c r="G36" s="7"/>
      <c r="H36" s="7"/>
      <c r="I36" s="7"/>
      <c r="J36" s="7"/>
      <c r="K36" s="22"/>
      <c r="L36" s="7"/>
      <c r="M36" s="7"/>
      <c r="N36" s="7"/>
      <c r="O36" s="7"/>
      <c r="P36" s="4"/>
      <c r="Q36" s="4"/>
      <c r="R36" s="127"/>
      <c r="S36" s="7"/>
      <c r="T36" s="7"/>
      <c r="U36" s="7"/>
      <c r="W36" s="4"/>
      <c r="X36" s="4"/>
      <c r="Y36" s="4"/>
      <c r="Z36" s="4"/>
      <c r="AA36" s="4"/>
      <c r="AB36" s="4"/>
    </row>
    <row r="37" spans="1:28" ht="15" customHeight="1">
      <c r="A37" s="4"/>
      <c r="B37" s="4" t="s">
        <v>74</v>
      </c>
      <c r="C37" s="6" t="s">
        <v>29</v>
      </c>
      <c r="D37" s="108"/>
      <c r="E37" s="108"/>
      <c r="F37" s="79">
        <v>5899</v>
      </c>
      <c r="G37" s="79">
        <v>6555</v>
      </c>
      <c r="H37" s="79">
        <v>7218</v>
      </c>
      <c r="I37" s="79">
        <v>7829</v>
      </c>
      <c r="J37" s="79">
        <v>8298</v>
      </c>
      <c r="K37" s="99">
        <f t="shared" ref="K37:O37" si="22">K38*K5</f>
        <v>8468.844000000001</v>
      </c>
      <c r="L37" s="48">
        <f t="shared" si="22"/>
        <v>8832.2632200000007</v>
      </c>
      <c r="M37" s="48">
        <f t="shared" si="22"/>
        <v>9211.3024243500004</v>
      </c>
      <c r="N37" s="48">
        <f t="shared" si="22"/>
        <v>9606.6341957598761</v>
      </c>
      <c r="O37" s="48">
        <f t="shared" si="22"/>
        <v>10018.960138373419</v>
      </c>
      <c r="P37" s="4"/>
      <c r="Q37" s="4"/>
      <c r="R37" s="127"/>
      <c r="S37" s="7"/>
      <c r="T37" s="7"/>
      <c r="U37" s="7"/>
      <c r="W37" s="4"/>
      <c r="X37" s="4"/>
      <c r="Y37" s="4"/>
      <c r="Z37" s="4"/>
      <c r="AA37" s="4"/>
      <c r="AB37" s="4"/>
    </row>
    <row r="38" spans="1:28" ht="15.75" customHeight="1">
      <c r="A38" s="4"/>
      <c r="B38" s="140" t="s">
        <v>54</v>
      </c>
      <c r="C38" s="6" t="s">
        <v>32</v>
      </c>
      <c r="D38" s="36"/>
      <c r="E38" s="36"/>
      <c r="F38" s="36">
        <f t="shared" ref="F38:J38" si="23">F37/F5</f>
        <v>3.3728230168441037E-2</v>
      </c>
      <c r="G38" s="36">
        <f t="shared" si="23"/>
        <v>3.7393040501996579E-2</v>
      </c>
      <c r="H38" s="36">
        <f t="shared" si="23"/>
        <v>3.9026552978897115E-2</v>
      </c>
      <c r="I38" s="36">
        <f t="shared" si="23"/>
        <v>4.0999188290434918E-2</v>
      </c>
      <c r="J38" s="36">
        <f t="shared" si="23"/>
        <v>4.0874833752031922E-2</v>
      </c>
      <c r="K38" s="44">
        <v>0.04</v>
      </c>
      <c r="L38" s="45">
        <v>0.04</v>
      </c>
      <c r="M38" s="45">
        <v>0.04</v>
      </c>
      <c r="N38" s="45">
        <v>0.04</v>
      </c>
      <c r="O38" s="45">
        <v>0.04</v>
      </c>
      <c r="P38" s="4"/>
      <c r="Q38" s="4"/>
      <c r="R38" s="58"/>
      <c r="S38" s="138"/>
      <c r="T38" s="7"/>
      <c r="U38" s="7"/>
      <c r="W38" s="4"/>
      <c r="X38" s="4"/>
      <c r="Y38" s="4"/>
      <c r="Z38" s="4"/>
      <c r="AA38" s="4"/>
      <c r="AB38" s="4"/>
    </row>
    <row r="39" spans="1:28" ht="15.75" customHeight="1">
      <c r="A39" s="4"/>
      <c r="B39" s="4"/>
      <c r="C39" s="6"/>
      <c r="D39" s="7"/>
      <c r="E39" s="7"/>
      <c r="F39" s="7"/>
      <c r="G39" s="7"/>
      <c r="H39" s="7"/>
      <c r="I39" s="7"/>
      <c r="J39" s="7"/>
      <c r="K39" s="22"/>
      <c r="L39" s="7"/>
      <c r="M39" s="7"/>
      <c r="N39" s="7"/>
      <c r="O39" s="7"/>
      <c r="P39" s="4"/>
      <c r="Q39" s="152"/>
      <c r="R39" s="153"/>
      <c r="S39" s="138"/>
      <c r="T39" s="138"/>
      <c r="U39" s="138"/>
      <c r="W39" s="4"/>
      <c r="X39" s="4"/>
      <c r="Y39" s="4"/>
      <c r="Z39" s="4"/>
      <c r="AA39" s="4"/>
      <c r="AB39" s="4"/>
    </row>
    <row r="40" spans="1:28" ht="15.75" customHeight="1">
      <c r="A40" s="4"/>
      <c r="B40" s="4" t="s">
        <v>78</v>
      </c>
      <c r="C40" s="6" t="s">
        <v>29</v>
      </c>
      <c r="D40" s="108"/>
      <c r="E40" s="108"/>
      <c r="F40" s="79">
        <v>1700</v>
      </c>
      <c r="G40" s="79">
        <v>1769</v>
      </c>
      <c r="H40" s="79">
        <v>1932</v>
      </c>
      <c r="I40" s="79">
        <v>1931</v>
      </c>
      <c r="J40" s="79">
        <v>1975</v>
      </c>
      <c r="K40" s="99">
        <f t="shared" ref="K40:O40" si="24">K41*K5</f>
        <v>2117.2110000000002</v>
      </c>
      <c r="L40" s="48">
        <f t="shared" si="24"/>
        <v>2208.0658050000002</v>
      </c>
      <c r="M40" s="48">
        <f t="shared" si="24"/>
        <v>2302.8256060875001</v>
      </c>
      <c r="N40" s="48">
        <f t="shared" si="24"/>
        <v>2401.658548939969</v>
      </c>
      <c r="O40" s="48">
        <f t="shared" si="24"/>
        <v>2504.7400345933547</v>
      </c>
      <c r="P40" s="4"/>
      <c r="S40" s="138"/>
      <c r="T40" s="138"/>
      <c r="U40" s="138"/>
      <c r="W40" s="4"/>
      <c r="X40" s="4"/>
      <c r="Y40" s="4"/>
      <c r="Z40" s="4"/>
      <c r="AA40" s="4"/>
      <c r="AB40" s="4"/>
    </row>
    <row r="41" spans="1:28" ht="15.75" customHeight="1">
      <c r="A41" s="4"/>
      <c r="B41" s="140" t="s">
        <v>54</v>
      </c>
      <c r="C41" s="6" t="s">
        <v>32</v>
      </c>
      <c r="D41" s="36"/>
      <c r="E41" s="36"/>
      <c r="F41" s="36">
        <f t="shared" ref="F41:J41" si="25">F40/F5</f>
        <v>9.7199510571876185E-3</v>
      </c>
      <c r="G41" s="36">
        <f t="shared" si="25"/>
        <v>1.009127210496292E-2</v>
      </c>
      <c r="H41" s="36">
        <f t="shared" si="25"/>
        <v>1.0446010024276701E-2</v>
      </c>
      <c r="I41" s="36">
        <f t="shared" si="25"/>
        <v>1.0112330130135372E-2</v>
      </c>
      <c r="J41" s="36">
        <f t="shared" si="25"/>
        <v>9.7285847987783856E-3</v>
      </c>
      <c r="K41" s="44">
        <v>0.01</v>
      </c>
      <c r="L41" s="45">
        <v>0.01</v>
      </c>
      <c r="M41" s="45">
        <v>0.01</v>
      </c>
      <c r="N41" s="45">
        <v>0.01</v>
      </c>
      <c r="O41" s="45">
        <v>0.01</v>
      </c>
      <c r="P41" s="4"/>
      <c r="Z41" s="4"/>
      <c r="AA41" s="4"/>
      <c r="AB41" s="4"/>
    </row>
    <row r="42" spans="1:28" ht="15.75" customHeight="1">
      <c r="A42" s="4"/>
      <c r="B42" s="4"/>
      <c r="C42" s="6"/>
      <c r="D42" s="7"/>
      <c r="E42" s="7"/>
      <c r="F42" s="7"/>
      <c r="G42" s="7"/>
      <c r="H42" s="7"/>
      <c r="I42" s="7"/>
      <c r="J42" s="7"/>
      <c r="K42" s="22"/>
      <c r="L42" s="7"/>
      <c r="M42" s="7"/>
      <c r="N42" s="7"/>
      <c r="O42" s="7"/>
      <c r="P42" s="4"/>
      <c r="Z42" s="4"/>
      <c r="AA42" s="4"/>
      <c r="AB42" s="4"/>
    </row>
    <row r="43" spans="1:28" ht="15.75" customHeight="1">
      <c r="A43" s="4"/>
      <c r="B43" s="4" t="s">
        <v>81</v>
      </c>
      <c r="C43" s="6" t="s">
        <v>29</v>
      </c>
      <c r="D43" s="108"/>
      <c r="E43" s="108"/>
      <c r="F43" s="79">
        <v>352</v>
      </c>
      <c r="G43" s="79">
        <v>366</v>
      </c>
      <c r="H43" s="79">
        <v>355</v>
      </c>
      <c r="I43" s="79">
        <v>443</v>
      </c>
      <c r="J43" s="79">
        <v>531</v>
      </c>
      <c r="K43" s="99">
        <f t="shared" ref="K43:O43" si="26">K44*K5</f>
        <v>529.30275000000006</v>
      </c>
      <c r="L43" s="48">
        <f t="shared" si="26"/>
        <v>552.01645125000005</v>
      </c>
      <c r="M43" s="48">
        <f t="shared" si="26"/>
        <v>575.70640152187502</v>
      </c>
      <c r="N43" s="48">
        <f t="shared" si="26"/>
        <v>600.41463723499226</v>
      </c>
      <c r="O43" s="48">
        <f t="shared" si="26"/>
        <v>626.18500864833868</v>
      </c>
      <c r="P43" s="4"/>
      <c r="Z43" s="4"/>
      <c r="AA43" s="4"/>
      <c r="AB43" s="4"/>
    </row>
    <row r="44" spans="1:28" ht="15.75" customHeight="1">
      <c r="A44" s="4"/>
      <c r="B44" s="140" t="s">
        <v>54</v>
      </c>
      <c r="C44" s="6" t="s">
        <v>32</v>
      </c>
      <c r="D44" s="36"/>
      <c r="E44" s="36"/>
      <c r="F44" s="36">
        <f t="shared" ref="F44:J44" si="27">F43/F5</f>
        <v>2.0126016306647302E-3</v>
      </c>
      <c r="G44" s="36">
        <f t="shared" si="27"/>
        <v>2.0878494010268113E-3</v>
      </c>
      <c r="H44" s="36">
        <f t="shared" si="27"/>
        <v>1.9194273077734103E-3</v>
      </c>
      <c r="I44" s="36">
        <f t="shared" si="27"/>
        <v>2.3199183053599017E-3</v>
      </c>
      <c r="J44" s="36">
        <f t="shared" si="27"/>
        <v>2.6156346977981382E-3</v>
      </c>
      <c r="K44" s="44">
        <v>2.5000000000000001E-3</v>
      </c>
      <c r="L44" s="45">
        <v>2.5000000000000001E-3</v>
      </c>
      <c r="M44" s="45">
        <v>2.5000000000000001E-3</v>
      </c>
      <c r="N44" s="45">
        <v>2.5000000000000001E-3</v>
      </c>
      <c r="O44" s="45">
        <v>2.5000000000000001E-3</v>
      </c>
      <c r="P44" s="4"/>
      <c r="Z44" s="4"/>
      <c r="AA44" s="4"/>
      <c r="AB44" s="4"/>
    </row>
    <row r="45" spans="1:28" ht="15.75" customHeight="1">
      <c r="A45" s="4"/>
      <c r="B45" s="4"/>
      <c r="C45" s="6"/>
      <c r="D45" s="7"/>
      <c r="E45" s="7"/>
      <c r="F45" s="7"/>
      <c r="G45" s="7"/>
      <c r="H45" s="7"/>
      <c r="I45" s="7"/>
      <c r="J45" s="7"/>
      <c r="K45" s="22"/>
      <c r="L45" s="7"/>
      <c r="M45" s="7"/>
      <c r="N45" s="7"/>
      <c r="O45" s="7"/>
      <c r="P45" s="4"/>
      <c r="Z45" s="4"/>
      <c r="AA45" s="4"/>
      <c r="AB45" s="4"/>
    </row>
    <row r="46" spans="1:28" ht="15.75" customHeight="1">
      <c r="A46" s="4"/>
      <c r="B46" s="4" t="s">
        <v>83</v>
      </c>
      <c r="C46" s="6" t="s">
        <v>29</v>
      </c>
      <c r="D46" s="108"/>
      <c r="E46" s="108"/>
      <c r="F46" s="79">
        <v>2507</v>
      </c>
      <c r="G46" s="79">
        <v>2534</v>
      </c>
      <c r="H46" s="79">
        <v>2580</v>
      </c>
      <c r="I46" s="79">
        <v>3161</v>
      </c>
      <c r="J46" s="79">
        <v>3714</v>
      </c>
      <c r="K46" s="99">
        <f t="shared" ref="K46:O46" si="28">K47*K5</f>
        <v>4234.4220000000005</v>
      </c>
      <c r="L46" s="48">
        <f t="shared" si="28"/>
        <v>4416.1316100000004</v>
      </c>
      <c r="M46" s="48">
        <f t="shared" si="28"/>
        <v>4605.6512121750002</v>
      </c>
      <c r="N46" s="48">
        <f t="shared" si="28"/>
        <v>4803.317097879938</v>
      </c>
      <c r="O46" s="48">
        <f t="shared" si="28"/>
        <v>5009.4800691867094</v>
      </c>
      <c r="P46" s="4"/>
      <c r="Z46" s="4"/>
      <c r="AA46" s="4"/>
      <c r="AB46" s="4"/>
    </row>
    <row r="47" spans="1:28" ht="15.75" customHeight="1">
      <c r="A47" s="4"/>
      <c r="B47" s="140" t="s">
        <v>54</v>
      </c>
      <c r="C47" s="6" t="s">
        <v>32</v>
      </c>
      <c r="D47" s="36"/>
      <c r="E47" s="36"/>
      <c r="F47" s="36">
        <f t="shared" ref="F47:J47" si="29">F46/F5</f>
        <v>1.433406900021727E-2</v>
      </c>
      <c r="G47" s="36">
        <f t="shared" si="29"/>
        <v>1.4455219623502567E-2</v>
      </c>
      <c r="H47" s="36">
        <f t="shared" si="29"/>
        <v>1.394964071564901E-2</v>
      </c>
      <c r="I47" s="36">
        <f t="shared" si="29"/>
        <v>1.6553638291744128E-2</v>
      </c>
      <c r="J47" s="36">
        <f t="shared" si="29"/>
        <v>1.8294665287424263E-2</v>
      </c>
      <c r="K47" s="44">
        <v>0.02</v>
      </c>
      <c r="L47" s="45">
        <v>0.02</v>
      </c>
      <c r="M47" s="45">
        <v>0.02</v>
      </c>
      <c r="N47" s="45">
        <v>0.02</v>
      </c>
      <c r="O47" s="45">
        <v>0.02</v>
      </c>
      <c r="P47" s="4"/>
      <c r="Z47" s="4"/>
      <c r="AA47" s="4"/>
      <c r="AB47" s="4"/>
    </row>
    <row r="48" spans="1:28" ht="15.75" customHeight="1">
      <c r="A48" s="4"/>
      <c r="B48" s="4"/>
      <c r="C48" s="6"/>
      <c r="D48" s="7"/>
      <c r="E48" s="7"/>
      <c r="F48" s="7"/>
      <c r="G48" s="7"/>
      <c r="H48" s="7"/>
      <c r="I48" s="7"/>
      <c r="J48" s="7"/>
      <c r="K48" s="22"/>
      <c r="L48" s="7"/>
      <c r="M48" s="7"/>
      <c r="N48" s="7"/>
      <c r="O48" s="7"/>
      <c r="P48" s="4"/>
      <c r="Z48" s="4"/>
      <c r="AA48" s="4"/>
      <c r="AB48" s="4"/>
    </row>
    <row r="49" spans="1:28" ht="15.75" customHeight="1">
      <c r="A49" s="4"/>
      <c r="B49" s="4" t="s">
        <v>156</v>
      </c>
      <c r="C49" s="6" t="s">
        <v>29</v>
      </c>
      <c r="D49" s="108"/>
      <c r="E49" s="108"/>
      <c r="F49" s="79">
        <v>8240</v>
      </c>
      <c r="G49" s="79">
        <v>8197</v>
      </c>
      <c r="H49" s="79">
        <v>6814</v>
      </c>
      <c r="I49" s="79">
        <v>6730</v>
      </c>
      <c r="J49" s="79">
        <v>7486</v>
      </c>
      <c r="K49" s="107">
        <f>'Balance Assumptions'!I75</f>
        <v>8703.1074289236094</v>
      </c>
      <c r="L49" s="108">
        <f>'Balance Assumptions'!J75</f>
        <v>9157.5133378292448</v>
      </c>
      <c r="M49" s="108">
        <f>'Balance Assumptions'!K75</f>
        <v>9400.5496425222555</v>
      </c>
      <c r="N49" s="108">
        <f>'Balance Assumptions'!L75</f>
        <v>9676.1627655070879</v>
      </c>
      <c r="O49" s="108">
        <f>'Balance Assumptions'!M75</f>
        <v>9985.7530901259415</v>
      </c>
      <c r="P49" s="187"/>
      <c r="Z49" s="4"/>
      <c r="AA49" s="4"/>
      <c r="AB49" s="4"/>
    </row>
    <row r="50" spans="1:28" ht="15.75" customHeight="1">
      <c r="A50" s="4"/>
      <c r="B50" s="140" t="s">
        <v>159</v>
      </c>
      <c r="C50" s="6" t="s">
        <v>32</v>
      </c>
      <c r="D50" s="36"/>
      <c r="E50" s="36"/>
      <c r="F50" s="36">
        <f t="shared" ref="F50:O50" si="30">F49/F5</f>
        <v>4.7113174536015275E-2</v>
      </c>
      <c r="G50" s="36">
        <f t="shared" si="30"/>
        <v>4.6759840273816314E-2</v>
      </c>
      <c r="H50" s="36">
        <f t="shared" si="30"/>
        <v>3.6842190634276108E-2</v>
      </c>
      <c r="I50" s="36">
        <f t="shared" si="30"/>
        <v>3.5243905632217014E-2</v>
      </c>
      <c r="J50" s="36">
        <f t="shared" si="30"/>
        <v>3.6875030786660754E-2</v>
      </c>
      <c r="K50" s="40">
        <f t="shared" si="30"/>
        <v>4.1106471810904106E-2</v>
      </c>
      <c r="L50" s="36">
        <f t="shared" si="30"/>
        <v>4.1473009169802545E-2</v>
      </c>
      <c r="M50" s="36">
        <f t="shared" si="30"/>
        <v>4.0821804385325497E-2</v>
      </c>
      <c r="N50" s="36">
        <f t="shared" si="30"/>
        <v>4.028950230988456E-2</v>
      </c>
      <c r="O50" s="36">
        <f t="shared" si="30"/>
        <v>3.9867423174505735E-2</v>
      </c>
      <c r="P50" s="187"/>
      <c r="Q50" s="187"/>
      <c r="R50" s="187"/>
      <c r="S50" s="187"/>
      <c r="T50" s="4"/>
      <c r="U50" s="4"/>
      <c r="V50" s="4"/>
      <c r="W50" s="4"/>
      <c r="X50" s="4"/>
      <c r="Y50" s="4"/>
      <c r="Z50" s="4"/>
      <c r="AA50" s="4"/>
      <c r="AB50" s="4"/>
    </row>
    <row r="51" spans="1:28" ht="15.75" customHeight="1">
      <c r="A51" s="4"/>
      <c r="B51" s="4"/>
      <c r="C51" s="6"/>
      <c r="D51" s="7"/>
      <c r="E51" s="7"/>
      <c r="F51" s="7"/>
      <c r="G51" s="7"/>
      <c r="H51" s="7"/>
      <c r="I51" s="7"/>
      <c r="J51" s="7"/>
      <c r="K51" s="22"/>
      <c r="L51" s="7"/>
      <c r="M51" s="7"/>
      <c r="N51" s="7"/>
      <c r="O51" s="7"/>
      <c r="P51" s="4"/>
      <c r="Q51" s="4"/>
      <c r="R51" s="4"/>
      <c r="S51" s="4"/>
      <c r="T51" s="4"/>
      <c r="U51" s="4"/>
      <c r="V51" s="4"/>
      <c r="W51" s="4"/>
      <c r="X51" s="4"/>
      <c r="Y51" s="4"/>
      <c r="Z51" s="4"/>
      <c r="AA51" s="4"/>
      <c r="AB51" s="4"/>
    </row>
    <row r="52" spans="1:28" ht="15.75" customHeight="1">
      <c r="A52" s="4"/>
      <c r="B52" s="25" t="s">
        <v>162</v>
      </c>
      <c r="C52" s="26" t="s">
        <v>29</v>
      </c>
      <c r="D52" s="191"/>
      <c r="E52" s="191"/>
      <c r="F52" s="458">
        <f>SUM(F53)</f>
        <v>1061</v>
      </c>
      <c r="G52" s="458">
        <f t="shared" ref="G52:O52" si="31">SUM(G53)</f>
        <v>1418</v>
      </c>
      <c r="H52" s="458">
        <f t="shared" si="31"/>
        <v>1506</v>
      </c>
      <c r="I52" s="458">
        <f t="shared" si="31"/>
        <v>1168</v>
      </c>
      <c r="J52" s="458">
        <f t="shared" si="31"/>
        <v>1497</v>
      </c>
      <c r="K52" s="457">
        <f t="shared" si="31"/>
        <v>1482.0477000000001</v>
      </c>
      <c r="L52" s="191">
        <f t="shared" si="31"/>
        <v>1656.0493537499999</v>
      </c>
      <c r="M52" s="191">
        <f t="shared" si="31"/>
        <v>1842.26048487</v>
      </c>
      <c r="N52" s="191">
        <f t="shared" si="31"/>
        <v>1921.326839151975</v>
      </c>
      <c r="O52" s="191">
        <f t="shared" si="31"/>
        <v>2003.7920276746838</v>
      </c>
      <c r="P52" s="4"/>
      <c r="Q52" s="4"/>
      <c r="R52" s="4"/>
      <c r="S52" s="4"/>
      <c r="T52" s="4"/>
      <c r="U52" s="4"/>
      <c r="V52" s="4"/>
      <c r="W52" s="4"/>
      <c r="X52" s="4"/>
      <c r="Y52" s="4"/>
      <c r="Z52" s="4"/>
      <c r="AA52" s="4"/>
      <c r="AB52" s="4"/>
    </row>
    <row r="53" spans="1:28" ht="15.75" customHeight="1">
      <c r="A53" s="4"/>
      <c r="B53" s="4" t="s">
        <v>164</v>
      </c>
      <c r="C53" s="6" t="s">
        <v>29</v>
      </c>
      <c r="D53" s="48"/>
      <c r="E53" s="48"/>
      <c r="F53" s="48">
        <v>1061</v>
      </c>
      <c r="G53" s="48">
        <v>1418</v>
      </c>
      <c r="H53" s="48">
        <v>1506</v>
      </c>
      <c r="I53" s="48">
        <v>1168</v>
      </c>
      <c r="J53" s="48">
        <v>1497</v>
      </c>
      <c r="K53" s="99">
        <f t="shared" ref="K53:O53" si="32">K54*K5</f>
        <v>1482.0477000000001</v>
      </c>
      <c r="L53" s="48">
        <f t="shared" si="32"/>
        <v>1656.0493537499999</v>
      </c>
      <c r="M53" s="48">
        <f t="shared" si="32"/>
        <v>1842.26048487</v>
      </c>
      <c r="N53" s="48">
        <f t="shared" si="32"/>
        <v>1921.326839151975</v>
      </c>
      <c r="O53" s="48">
        <f t="shared" si="32"/>
        <v>2003.7920276746838</v>
      </c>
      <c r="P53" s="4"/>
      <c r="Q53" s="4"/>
      <c r="R53" s="4"/>
      <c r="S53" s="4"/>
      <c r="T53" s="4"/>
      <c r="U53" s="4"/>
      <c r="V53" s="4"/>
      <c r="W53" s="4"/>
      <c r="X53" s="4"/>
      <c r="Y53" s="4"/>
      <c r="Z53" s="4"/>
      <c r="AA53" s="4"/>
      <c r="AB53" s="4"/>
    </row>
    <row r="54" spans="1:28" ht="15.75" customHeight="1">
      <c r="A54" s="4"/>
      <c r="B54" s="140" t="s">
        <v>54</v>
      </c>
      <c r="C54" s="6" t="s">
        <v>32</v>
      </c>
      <c r="D54" s="36"/>
      <c r="E54" s="36"/>
      <c r="F54" s="36">
        <f t="shared" ref="F54:J54" si="33">F53/F5</f>
        <v>6.0663929833388603E-3</v>
      </c>
      <c r="G54" s="36">
        <f t="shared" si="33"/>
        <v>8.0889903023388474E-3</v>
      </c>
      <c r="H54" s="36">
        <f t="shared" si="33"/>
        <v>8.1426972549486082E-3</v>
      </c>
      <c r="I54" s="36">
        <f t="shared" si="33"/>
        <v>6.1166243355764444E-3</v>
      </c>
      <c r="J54" s="36">
        <f t="shared" si="33"/>
        <v>7.3740209841879709E-3</v>
      </c>
      <c r="K54" s="44">
        <v>7.0000000000000001E-3</v>
      </c>
      <c r="L54" s="45">
        <v>7.4999999999999997E-3</v>
      </c>
      <c r="M54" s="45">
        <v>8.0000000000000002E-3</v>
      </c>
      <c r="N54" s="45">
        <v>8.0000000000000002E-3</v>
      </c>
      <c r="O54" s="45">
        <v>8.0000000000000002E-3</v>
      </c>
      <c r="P54" s="4"/>
      <c r="Q54" s="4"/>
      <c r="R54" s="4"/>
      <c r="S54" s="4"/>
      <c r="T54" s="4"/>
      <c r="U54" s="4"/>
      <c r="V54" s="4"/>
      <c r="W54" s="4"/>
      <c r="X54" s="4"/>
      <c r="Y54" s="4"/>
      <c r="Z54" s="4"/>
      <c r="AA54" s="4"/>
      <c r="AB54" s="4"/>
    </row>
    <row r="55" spans="1:28" ht="15.75" customHeight="1">
      <c r="A55" s="4"/>
      <c r="B55" s="53"/>
      <c r="C55" s="62"/>
      <c r="D55" s="34"/>
      <c r="E55" s="34"/>
      <c r="F55" s="34"/>
      <c r="G55" s="34"/>
      <c r="H55" s="34"/>
      <c r="I55" s="34"/>
      <c r="J55" s="34"/>
      <c r="K55" s="197"/>
      <c r="L55" s="34"/>
      <c r="M55" s="34"/>
      <c r="N55" s="34"/>
      <c r="O55" s="34"/>
      <c r="P55" s="4"/>
      <c r="Q55" s="4"/>
      <c r="R55" s="4"/>
      <c r="S55" s="4"/>
      <c r="T55" s="4"/>
      <c r="U55" s="4"/>
      <c r="V55" s="4"/>
      <c r="W55" s="4"/>
      <c r="X55" s="4"/>
      <c r="Y55" s="4"/>
      <c r="Z55" s="4"/>
      <c r="AA55" s="4"/>
      <c r="AB55" s="4"/>
    </row>
    <row r="56" spans="1:28" ht="15.75" customHeight="1">
      <c r="A56" s="4"/>
      <c r="B56" s="25" t="s">
        <v>169</v>
      </c>
      <c r="C56" s="26" t="s">
        <v>29</v>
      </c>
      <c r="D56" s="191"/>
      <c r="E56" s="191"/>
      <c r="F56" s="191"/>
      <c r="G56" s="191"/>
      <c r="H56" s="191"/>
      <c r="I56" s="191"/>
      <c r="J56" s="191"/>
      <c r="K56" s="32"/>
      <c r="L56" s="191"/>
      <c r="M56" s="191"/>
      <c r="N56" s="191"/>
      <c r="O56" s="191"/>
      <c r="P56" s="4"/>
      <c r="Q56" s="4"/>
      <c r="R56" s="4"/>
      <c r="S56" s="4"/>
      <c r="T56" s="4"/>
      <c r="U56" s="4"/>
      <c r="V56" s="4"/>
      <c r="W56" s="4"/>
      <c r="X56" s="4"/>
      <c r="Y56" s="4"/>
      <c r="Z56" s="4"/>
      <c r="AA56" s="4"/>
      <c r="AB56" s="4"/>
    </row>
    <row r="57" spans="1:28" ht="15.75" customHeight="1">
      <c r="A57" s="4"/>
      <c r="B57" s="4" t="s">
        <v>171</v>
      </c>
      <c r="C57" s="6" t="s">
        <v>32</v>
      </c>
      <c r="D57" s="39"/>
      <c r="E57" s="39"/>
      <c r="F57" s="59">
        <f>('Income Statement'!D34*-1)/'Balance Sheet'!D57</f>
        <v>4.852333136444182E-2</v>
      </c>
      <c r="G57" s="59">
        <f>('Income Statement'!E34*-1)/'Balance Sheet'!E57</f>
        <v>5.3410572927724366E-2</v>
      </c>
      <c r="H57" s="59">
        <f>('Income Statement'!F34*-1)/'Balance Sheet'!F57</f>
        <v>4.4011325142828253E-2</v>
      </c>
      <c r="I57" s="59">
        <f>('Income Statement'!G34*-1)/'Balance Sheet'!G57</f>
        <v>4.0503789997492622E-2</v>
      </c>
      <c r="J57" s="59">
        <f>('Income Statement'!H34*-1)/'Balance Sheet'!H57</f>
        <v>4.179583702391497E-2</v>
      </c>
      <c r="K57" s="70">
        <v>0.04</v>
      </c>
      <c r="L57" s="76">
        <v>0.04</v>
      </c>
      <c r="M57" s="76">
        <v>0.04</v>
      </c>
      <c r="N57" s="76">
        <v>0.04</v>
      </c>
      <c r="O57" s="76">
        <v>0.04</v>
      </c>
      <c r="P57" s="4"/>
      <c r="Q57" s="4"/>
      <c r="R57" s="4"/>
      <c r="S57" s="4"/>
      <c r="T57" s="4"/>
      <c r="U57" s="4"/>
      <c r="V57" s="4"/>
      <c r="W57" s="4"/>
      <c r="X57" s="4"/>
      <c r="Y57" s="4"/>
      <c r="Z57" s="4"/>
      <c r="AA57" s="4"/>
      <c r="AB57" s="4"/>
    </row>
    <row r="58" spans="1:28" ht="15.75" customHeight="1">
      <c r="A58" s="4"/>
      <c r="B58" s="4" t="s">
        <v>173</v>
      </c>
      <c r="C58" s="6" t="s">
        <v>32</v>
      </c>
      <c r="D58" s="76"/>
      <c r="E58" s="76"/>
      <c r="F58" s="59">
        <v>0</v>
      </c>
      <c r="G58" s="59">
        <v>0</v>
      </c>
      <c r="H58" s="59">
        <v>0</v>
      </c>
      <c r="I58" s="59">
        <v>0</v>
      </c>
      <c r="J58" s="59">
        <v>0</v>
      </c>
      <c r="K58" s="70">
        <v>0</v>
      </c>
      <c r="L58" s="76">
        <v>0</v>
      </c>
      <c r="M58" s="76">
        <v>0</v>
      </c>
      <c r="N58" s="76">
        <v>0</v>
      </c>
      <c r="O58" s="76">
        <v>0</v>
      </c>
      <c r="P58" s="4"/>
      <c r="Q58" s="4"/>
      <c r="R58" s="4"/>
      <c r="S58" s="4"/>
      <c r="T58" s="4"/>
      <c r="U58" s="4"/>
      <c r="V58" s="4"/>
      <c r="W58" s="4"/>
      <c r="X58" s="4"/>
      <c r="Y58" s="4"/>
      <c r="Z58" s="4"/>
      <c r="AA58" s="4"/>
      <c r="AB58" s="4"/>
    </row>
    <row r="59" spans="1:28" ht="15.75" customHeight="1">
      <c r="A59" s="4"/>
      <c r="B59" s="4"/>
      <c r="C59" s="6"/>
      <c r="D59" s="7"/>
      <c r="E59" s="7"/>
      <c r="F59" s="7"/>
      <c r="G59" s="7"/>
      <c r="H59" s="7"/>
      <c r="I59" s="7"/>
      <c r="J59" s="7"/>
      <c r="K59" s="4"/>
      <c r="L59" s="4"/>
      <c r="M59" s="4"/>
      <c r="N59" s="4"/>
      <c r="O59" s="4"/>
      <c r="P59" s="4"/>
      <c r="Q59" s="4"/>
      <c r="R59" s="4"/>
      <c r="S59" s="4"/>
      <c r="T59" s="4"/>
      <c r="U59" s="4"/>
      <c r="V59" s="4"/>
      <c r="W59" s="4"/>
      <c r="X59" s="4"/>
      <c r="Y59" s="4"/>
      <c r="Z59" s="4"/>
      <c r="AA59" s="4"/>
      <c r="AB59" s="4"/>
    </row>
    <row r="60" spans="1:28" ht="15.75" customHeight="1">
      <c r="A60" s="4"/>
      <c r="B60" s="4"/>
      <c r="C60" s="6"/>
      <c r="D60" s="7"/>
      <c r="E60" s="7"/>
      <c r="F60" s="7"/>
      <c r="G60" s="7"/>
      <c r="H60" s="7"/>
      <c r="I60" s="7"/>
      <c r="J60" s="7"/>
      <c r="K60" s="4"/>
      <c r="L60" s="4"/>
      <c r="M60" s="4"/>
      <c r="N60" s="4"/>
      <c r="O60" s="4"/>
      <c r="P60" s="4"/>
      <c r="Q60" s="4"/>
      <c r="R60" s="4"/>
      <c r="S60" s="4"/>
      <c r="T60" s="4"/>
      <c r="U60" s="4"/>
      <c r="V60" s="4"/>
      <c r="W60" s="4"/>
      <c r="X60" s="4"/>
      <c r="Y60" s="4"/>
      <c r="Z60" s="4"/>
      <c r="AA60" s="4"/>
      <c r="AB60" s="4"/>
    </row>
    <row r="61" spans="1:28" ht="15.75" customHeight="1">
      <c r="A61" s="4"/>
      <c r="B61" s="4"/>
      <c r="C61" s="202"/>
      <c r="D61" s="7"/>
      <c r="E61" s="7"/>
      <c r="F61" s="7"/>
      <c r="G61" s="7"/>
      <c r="H61" s="7"/>
      <c r="I61" s="7"/>
      <c r="J61" s="7"/>
      <c r="K61" s="4"/>
      <c r="L61" s="4"/>
      <c r="M61" s="4"/>
      <c r="N61" s="4"/>
      <c r="O61" s="4"/>
      <c r="P61" s="4"/>
      <c r="Q61" s="4"/>
      <c r="R61" s="4"/>
      <c r="S61" s="4"/>
      <c r="T61" s="4"/>
      <c r="U61" s="4"/>
      <c r="V61" s="4"/>
      <c r="W61" s="4"/>
      <c r="X61" s="4"/>
      <c r="Y61" s="4"/>
      <c r="Z61" s="4"/>
      <c r="AA61" s="4"/>
      <c r="AB61" s="4"/>
    </row>
    <row r="62" spans="1:28" ht="15.75" customHeight="1">
      <c r="A62" s="4"/>
      <c r="B62" s="4"/>
      <c r="C62" s="6"/>
      <c r="D62" s="7"/>
      <c r="E62" s="7"/>
      <c r="F62" s="7"/>
      <c r="G62" s="7"/>
      <c r="H62" s="7"/>
      <c r="I62" s="7"/>
      <c r="J62" s="7"/>
      <c r="K62" s="4"/>
      <c r="L62" s="4"/>
      <c r="M62" s="4"/>
      <c r="N62" s="4"/>
      <c r="O62" s="4"/>
      <c r="P62" s="4"/>
      <c r="Q62" s="4"/>
      <c r="R62" s="4"/>
      <c r="S62" s="4"/>
      <c r="T62" s="4"/>
      <c r="U62" s="4"/>
      <c r="V62" s="4"/>
      <c r="W62" s="4"/>
      <c r="X62" s="4"/>
      <c r="Y62" s="4"/>
      <c r="Z62" s="4"/>
      <c r="AA62" s="4"/>
      <c r="AB62" s="4"/>
    </row>
    <row r="63" spans="1:28" ht="15.75" customHeight="1">
      <c r="A63" s="4"/>
      <c r="B63" s="4"/>
      <c r="C63" s="6"/>
      <c r="D63" s="7"/>
      <c r="E63" s="7"/>
      <c r="F63" s="7"/>
      <c r="G63" s="7"/>
      <c r="H63" s="7"/>
      <c r="I63" s="7"/>
      <c r="J63" s="7"/>
      <c r="K63" s="4"/>
      <c r="L63" s="4"/>
      <c r="M63" s="4"/>
      <c r="N63" s="4"/>
      <c r="O63" s="4"/>
      <c r="P63" s="4"/>
      <c r="Q63" s="4"/>
      <c r="R63" s="4"/>
      <c r="S63" s="4"/>
      <c r="T63" s="4"/>
      <c r="U63" s="4"/>
      <c r="V63" s="4"/>
      <c r="W63" s="4"/>
      <c r="X63" s="4"/>
      <c r="Y63" s="4"/>
      <c r="Z63" s="4"/>
      <c r="AA63" s="4"/>
      <c r="AB63" s="4"/>
    </row>
    <row r="64" spans="1:28" ht="15.75" customHeight="1">
      <c r="A64" s="4"/>
      <c r="B64" s="4"/>
      <c r="C64" s="6"/>
      <c r="D64" s="7"/>
      <c r="E64" s="7"/>
      <c r="F64" s="7"/>
      <c r="G64" s="7"/>
      <c r="H64" s="7"/>
      <c r="I64" s="7"/>
      <c r="J64" s="7"/>
      <c r="K64" s="4"/>
      <c r="L64" s="4"/>
      <c r="M64" s="4"/>
      <c r="N64" s="4"/>
      <c r="O64" s="4"/>
      <c r="P64" s="4"/>
      <c r="Q64" s="4"/>
      <c r="R64" s="4"/>
      <c r="S64" s="4"/>
      <c r="T64" s="4"/>
      <c r="U64" s="4"/>
      <c r="V64" s="4"/>
      <c r="W64" s="4"/>
      <c r="X64" s="4"/>
      <c r="Y64" s="4"/>
      <c r="Z64" s="4"/>
      <c r="AA64" s="4"/>
      <c r="AB64" s="4"/>
    </row>
    <row r="65" spans="1:28" ht="15.75" customHeight="1">
      <c r="A65" s="4"/>
      <c r="B65" s="4"/>
      <c r="C65" s="6"/>
      <c r="D65" s="7"/>
      <c r="E65" s="7"/>
      <c r="F65" s="7"/>
      <c r="G65" s="7"/>
      <c r="H65" s="7"/>
      <c r="I65" s="7"/>
      <c r="J65" s="7"/>
      <c r="K65" s="4"/>
      <c r="L65" s="4"/>
      <c r="M65" s="4"/>
      <c r="N65" s="4"/>
      <c r="O65" s="4"/>
      <c r="P65" s="4"/>
      <c r="Q65" s="4"/>
      <c r="R65" s="4"/>
      <c r="S65" s="4"/>
      <c r="T65" s="4"/>
      <c r="U65" s="4"/>
      <c r="V65" s="4"/>
      <c r="W65" s="4"/>
      <c r="X65" s="4"/>
      <c r="Y65" s="4"/>
      <c r="Z65" s="4"/>
      <c r="AA65" s="4"/>
      <c r="AB65" s="4"/>
    </row>
    <row r="66" spans="1:28" ht="15.75" customHeight="1">
      <c r="A66" s="4"/>
      <c r="B66" s="4"/>
      <c r="C66" s="6"/>
      <c r="D66" s="7"/>
      <c r="E66" s="7"/>
      <c r="F66" s="7"/>
      <c r="G66" s="7"/>
      <c r="H66" s="7"/>
      <c r="I66" s="7"/>
      <c r="J66" s="7"/>
      <c r="K66" s="4"/>
      <c r="L66" s="4"/>
      <c r="M66" s="4"/>
      <c r="N66" s="4"/>
      <c r="O66" s="4"/>
      <c r="P66" s="4"/>
      <c r="Q66" s="4"/>
      <c r="R66" s="4"/>
      <c r="S66" s="4"/>
      <c r="T66" s="4"/>
      <c r="U66" s="4"/>
      <c r="V66" s="4"/>
      <c r="W66" s="4"/>
      <c r="X66" s="4"/>
      <c r="Y66" s="4"/>
      <c r="Z66" s="4"/>
      <c r="AA66" s="4"/>
      <c r="AB66" s="4"/>
    </row>
    <row r="67" spans="1:28" ht="15.75" customHeight="1">
      <c r="A67" s="4"/>
      <c r="B67" s="4"/>
      <c r="C67" s="6"/>
      <c r="D67" s="7"/>
      <c r="E67" s="7"/>
      <c r="F67" s="7"/>
      <c r="G67" s="7"/>
      <c r="H67" s="7"/>
      <c r="I67" s="7"/>
      <c r="J67" s="7"/>
      <c r="K67" s="4"/>
      <c r="L67" s="4"/>
      <c r="M67" s="4"/>
      <c r="N67" s="4"/>
      <c r="O67" s="4"/>
      <c r="P67" s="4"/>
      <c r="Q67" s="4"/>
      <c r="R67" s="4"/>
      <c r="S67" s="4"/>
      <c r="T67" s="4"/>
      <c r="U67" s="4"/>
      <c r="V67" s="4"/>
      <c r="W67" s="4"/>
      <c r="X67" s="4"/>
      <c r="Y67" s="4"/>
      <c r="Z67" s="4"/>
      <c r="AA67" s="4"/>
      <c r="AB67" s="4"/>
    </row>
    <row r="68" spans="1:28" ht="15.75" customHeight="1">
      <c r="A68" s="4"/>
      <c r="B68" s="4"/>
      <c r="C68" s="6"/>
      <c r="D68" s="7"/>
      <c r="E68" s="7"/>
      <c r="F68" s="7"/>
      <c r="G68" s="7"/>
      <c r="H68" s="7"/>
      <c r="I68" s="7"/>
      <c r="J68" s="7"/>
      <c r="K68" s="4"/>
      <c r="L68" s="4"/>
      <c r="M68" s="4"/>
      <c r="N68" s="4"/>
      <c r="O68" s="4"/>
      <c r="P68" s="4"/>
      <c r="Q68" s="4"/>
      <c r="R68" s="4"/>
      <c r="S68" s="4"/>
      <c r="T68" s="4"/>
      <c r="U68" s="4"/>
      <c r="V68" s="4"/>
      <c r="W68" s="4"/>
      <c r="X68" s="4"/>
      <c r="Y68" s="4"/>
      <c r="Z68" s="4"/>
      <c r="AA68" s="4"/>
      <c r="AB68" s="4"/>
    </row>
    <row r="69" spans="1:28" ht="15.75" customHeight="1">
      <c r="A69" s="4"/>
      <c r="B69" s="4"/>
      <c r="C69" s="6"/>
      <c r="D69" s="7"/>
      <c r="E69" s="7"/>
      <c r="F69" s="7"/>
      <c r="G69" s="7"/>
      <c r="H69" s="7"/>
      <c r="I69" s="7"/>
      <c r="J69" s="7"/>
      <c r="K69" s="4"/>
      <c r="L69" s="4"/>
      <c r="M69" s="4"/>
      <c r="N69" s="4"/>
      <c r="O69" s="4"/>
      <c r="P69" s="4"/>
      <c r="Q69" s="4"/>
      <c r="R69" s="4"/>
      <c r="S69" s="4"/>
      <c r="T69" s="4"/>
      <c r="U69" s="4"/>
      <c r="V69" s="4"/>
      <c r="W69" s="4"/>
      <c r="X69" s="4"/>
      <c r="Y69" s="4"/>
      <c r="Z69" s="4"/>
      <c r="AA69" s="4"/>
      <c r="AB69" s="4"/>
    </row>
    <row r="70" spans="1:28" ht="15.75" customHeight="1">
      <c r="A70" s="4"/>
      <c r="B70" s="4"/>
      <c r="C70" s="6"/>
      <c r="D70" s="7"/>
      <c r="E70" s="7"/>
      <c r="F70" s="7"/>
      <c r="G70" s="7"/>
      <c r="H70" s="7"/>
      <c r="I70" s="7"/>
      <c r="J70" s="7"/>
      <c r="K70" s="4"/>
      <c r="L70" s="4"/>
      <c r="M70" s="4"/>
      <c r="N70" s="4"/>
      <c r="O70" s="4"/>
      <c r="P70" s="4"/>
      <c r="Q70" s="4"/>
      <c r="R70" s="4"/>
      <c r="S70" s="4"/>
      <c r="T70" s="4"/>
      <c r="U70" s="4"/>
      <c r="V70" s="4"/>
      <c r="W70" s="4"/>
      <c r="X70" s="4"/>
      <c r="Y70" s="4"/>
      <c r="Z70" s="4"/>
      <c r="AA70" s="4"/>
      <c r="AB70" s="4"/>
    </row>
    <row r="71" spans="1:28" ht="15.75" customHeight="1">
      <c r="A71" s="4"/>
      <c r="B71" s="4"/>
      <c r="C71" s="6"/>
      <c r="D71" s="7"/>
      <c r="E71" s="7"/>
      <c r="F71" s="7"/>
      <c r="G71" s="7"/>
      <c r="H71" s="7"/>
      <c r="I71" s="7"/>
      <c r="J71" s="7"/>
      <c r="K71" s="4"/>
      <c r="L71" s="4"/>
      <c r="M71" s="4"/>
      <c r="N71" s="4"/>
      <c r="O71" s="4"/>
      <c r="P71" s="4"/>
      <c r="Q71" s="4"/>
      <c r="R71" s="4"/>
      <c r="S71" s="4"/>
      <c r="T71" s="4"/>
      <c r="U71" s="4"/>
      <c r="V71" s="4"/>
      <c r="W71" s="4"/>
      <c r="X71" s="4"/>
      <c r="Y71" s="4"/>
      <c r="Z71" s="4"/>
      <c r="AA71" s="4"/>
      <c r="AB71" s="4"/>
    </row>
    <row r="72" spans="1:28" ht="15.75" customHeight="1">
      <c r="A72" s="4"/>
      <c r="B72" s="4"/>
      <c r="C72" s="6"/>
      <c r="D72" s="7"/>
      <c r="E72" s="7"/>
      <c r="F72" s="7"/>
      <c r="G72" s="7"/>
      <c r="H72" s="7"/>
      <c r="I72" s="7"/>
      <c r="J72" s="7"/>
      <c r="K72" s="4"/>
      <c r="L72" s="4"/>
      <c r="M72" s="4"/>
      <c r="N72" s="4"/>
      <c r="O72" s="4"/>
      <c r="P72" s="4"/>
      <c r="Q72" s="4"/>
      <c r="R72" s="4"/>
      <c r="S72" s="4"/>
      <c r="T72" s="4"/>
      <c r="U72" s="4"/>
      <c r="V72" s="4"/>
      <c r="W72" s="4"/>
      <c r="X72" s="4"/>
      <c r="Y72" s="4"/>
      <c r="Z72" s="4"/>
      <c r="AA72" s="4"/>
      <c r="AB72" s="4"/>
    </row>
    <row r="73" spans="1:28" ht="15.75" customHeight="1">
      <c r="A73" s="4"/>
      <c r="B73" s="4"/>
      <c r="C73" s="6"/>
      <c r="D73" s="7"/>
      <c r="E73" s="7"/>
      <c r="F73" s="7"/>
      <c r="G73" s="7"/>
      <c r="H73" s="7"/>
      <c r="I73" s="7"/>
      <c r="J73" s="7"/>
      <c r="K73" s="4"/>
      <c r="L73" s="4"/>
      <c r="M73" s="4"/>
      <c r="N73" s="4"/>
      <c r="O73" s="4"/>
      <c r="P73" s="4"/>
      <c r="Q73" s="4"/>
      <c r="R73" s="4"/>
      <c r="S73" s="4"/>
      <c r="T73" s="4"/>
      <c r="U73" s="4"/>
      <c r="V73" s="4"/>
      <c r="W73" s="4"/>
      <c r="X73" s="4"/>
      <c r="Y73" s="4"/>
      <c r="Z73" s="4"/>
      <c r="AA73" s="4"/>
      <c r="AB73" s="4"/>
    </row>
    <row r="74" spans="1:28" ht="15.75" customHeight="1">
      <c r="A74" s="4"/>
      <c r="B74" s="4"/>
      <c r="C74" s="6"/>
      <c r="D74" s="7"/>
      <c r="E74" s="7"/>
      <c r="F74" s="7"/>
      <c r="G74" s="7"/>
      <c r="H74" s="7"/>
      <c r="I74" s="7"/>
      <c r="J74" s="7"/>
      <c r="K74" s="4"/>
      <c r="L74" s="4"/>
      <c r="M74" s="4"/>
      <c r="N74" s="4"/>
      <c r="O74" s="4"/>
      <c r="P74" s="4"/>
      <c r="Q74" s="4"/>
      <c r="R74" s="4"/>
      <c r="S74" s="4"/>
      <c r="T74" s="4"/>
      <c r="U74" s="4"/>
      <c r="V74" s="4"/>
      <c r="W74" s="4"/>
      <c r="X74" s="4"/>
      <c r="Y74" s="4"/>
      <c r="Z74" s="4"/>
      <c r="AA74" s="4"/>
      <c r="AB74" s="4"/>
    </row>
    <row r="75" spans="1:28" ht="15.75" customHeight="1">
      <c r="A75" s="4"/>
      <c r="B75" s="4"/>
      <c r="C75" s="6"/>
      <c r="D75" s="7"/>
      <c r="E75" s="7"/>
      <c r="F75" s="7"/>
      <c r="G75" s="7"/>
      <c r="H75" s="7"/>
      <c r="I75" s="7"/>
      <c r="J75" s="7"/>
      <c r="K75" s="4"/>
      <c r="L75" s="4"/>
      <c r="M75" s="4"/>
      <c r="N75" s="4"/>
      <c r="O75" s="4"/>
      <c r="P75" s="4"/>
      <c r="Q75" s="4"/>
      <c r="R75" s="4"/>
      <c r="S75" s="4"/>
      <c r="T75" s="4"/>
      <c r="U75" s="4"/>
      <c r="V75" s="4"/>
      <c r="W75" s="4"/>
      <c r="X75" s="4"/>
      <c r="Y75" s="4"/>
      <c r="Z75" s="4"/>
      <c r="AA75" s="4"/>
      <c r="AB75" s="4"/>
    </row>
    <row r="76" spans="1:28" ht="15.75" customHeight="1">
      <c r="A76" s="4"/>
      <c r="B76" s="4"/>
      <c r="C76" s="6"/>
      <c r="D76" s="7"/>
      <c r="E76" s="7"/>
      <c r="F76" s="7"/>
      <c r="G76" s="7"/>
      <c r="H76" s="7"/>
      <c r="I76" s="7"/>
      <c r="J76" s="7"/>
      <c r="K76" s="4"/>
      <c r="L76" s="4"/>
      <c r="M76" s="4"/>
      <c r="N76" s="4"/>
      <c r="O76" s="4"/>
      <c r="P76" s="4"/>
      <c r="Q76" s="4"/>
      <c r="R76" s="4"/>
      <c r="S76" s="4"/>
      <c r="T76" s="4"/>
      <c r="U76" s="4"/>
      <c r="V76" s="4"/>
      <c r="W76" s="4"/>
      <c r="X76" s="4"/>
      <c r="Y76" s="4"/>
      <c r="Z76" s="4"/>
      <c r="AA76" s="4"/>
      <c r="AB76" s="4"/>
    </row>
    <row r="77" spans="1:28" ht="15.75" customHeight="1">
      <c r="A77" s="4"/>
      <c r="B77" s="4"/>
      <c r="C77" s="6"/>
      <c r="D77" s="7"/>
      <c r="E77" s="7"/>
      <c r="F77" s="7"/>
      <c r="G77" s="7"/>
      <c r="H77" s="7"/>
      <c r="I77" s="7"/>
      <c r="J77" s="7"/>
      <c r="K77" s="4"/>
      <c r="L77" s="4"/>
      <c r="M77" s="4"/>
      <c r="N77" s="4"/>
      <c r="O77" s="4"/>
      <c r="P77" s="4"/>
      <c r="Q77" s="4"/>
      <c r="R77" s="4"/>
      <c r="S77" s="4"/>
      <c r="T77" s="4"/>
      <c r="U77" s="4"/>
      <c r="V77" s="4"/>
      <c r="W77" s="4"/>
      <c r="X77" s="4"/>
      <c r="Y77" s="4"/>
      <c r="Z77" s="4"/>
      <c r="AA77" s="4"/>
      <c r="AB77" s="4"/>
    </row>
    <row r="78" spans="1:28" ht="15.75" customHeight="1">
      <c r="A78" s="4"/>
      <c r="B78" s="4"/>
      <c r="C78" s="6"/>
      <c r="D78" s="7"/>
      <c r="E78" s="7"/>
      <c r="F78" s="7"/>
      <c r="G78" s="7"/>
      <c r="H78" s="7"/>
      <c r="I78" s="7"/>
      <c r="J78" s="7"/>
      <c r="K78" s="4"/>
      <c r="L78" s="4"/>
      <c r="M78" s="4"/>
      <c r="N78" s="4"/>
      <c r="O78" s="4"/>
      <c r="P78" s="4"/>
      <c r="Q78" s="4"/>
      <c r="R78" s="4"/>
      <c r="S78" s="4"/>
      <c r="T78" s="4"/>
      <c r="U78" s="4"/>
      <c r="V78" s="4"/>
      <c r="W78" s="4"/>
      <c r="X78" s="4"/>
      <c r="Y78" s="4"/>
      <c r="Z78" s="4"/>
      <c r="AA78" s="4"/>
      <c r="AB78" s="4"/>
    </row>
    <row r="79" spans="1:28" ht="15.75" customHeight="1">
      <c r="A79" s="4"/>
      <c r="B79" s="4"/>
      <c r="C79" s="6"/>
      <c r="D79" s="7"/>
      <c r="E79" s="7"/>
      <c r="F79" s="7"/>
      <c r="G79" s="7"/>
      <c r="H79" s="7"/>
      <c r="I79" s="7"/>
      <c r="J79" s="7"/>
      <c r="K79" s="4"/>
      <c r="L79" s="4"/>
      <c r="M79" s="4"/>
      <c r="N79" s="4"/>
      <c r="O79" s="4"/>
      <c r="P79" s="4"/>
      <c r="Q79" s="4"/>
      <c r="R79" s="4"/>
      <c r="S79" s="4"/>
      <c r="T79" s="4"/>
      <c r="U79" s="4"/>
      <c r="V79" s="4"/>
      <c r="W79" s="4"/>
      <c r="X79" s="4"/>
      <c r="Y79" s="4"/>
      <c r="Z79" s="4"/>
      <c r="AA79" s="4"/>
      <c r="AB79" s="4"/>
    </row>
    <row r="80" spans="1:28" ht="15.75" customHeight="1">
      <c r="A80" s="4"/>
      <c r="B80" s="4"/>
      <c r="C80" s="6"/>
      <c r="D80" s="7"/>
      <c r="E80" s="7"/>
      <c r="F80" s="7"/>
      <c r="G80" s="7"/>
      <c r="H80" s="7"/>
      <c r="I80" s="7"/>
      <c r="J80" s="7"/>
      <c r="K80" s="4"/>
      <c r="L80" s="4"/>
      <c r="M80" s="4"/>
      <c r="N80" s="4"/>
      <c r="O80" s="4"/>
      <c r="P80" s="4"/>
      <c r="Q80" s="4"/>
      <c r="R80" s="4"/>
      <c r="S80" s="4"/>
      <c r="T80" s="4"/>
      <c r="U80" s="4"/>
      <c r="V80" s="4"/>
      <c r="W80" s="4"/>
      <c r="X80" s="4"/>
      <c r="Y80" s="4"/>
      <c r="Z80" s="4"/>
      <c r="AA80" s="4"/>
      <c r="AB80" s="4"/>
    </row>
    <row r="81" spans="1:28" ht="15.75" customHeight="1">
      <c r="A81" s="4"/>
      <c r="B81" s="4"/>
      <c r="C81" s="6"/>
      <c r="D81" s="7"/>
      <c r="E81" s="7"/>
      <c r="F81" s="7"/>
      <c r="G81" s="7"/>
      <c r="H81" s="7"/>
      <c r="I81" s="7"/>
      <c r="J81" s="7"/>
      <c r="K81" s="4"/>
      <c r="L81" s="4"/>
      <c r="M81" s="4"/>
      <c r="N81" s="4"/>
      <c r="O81" s="4"/>
      <c r="P81" s="4"/>
      <c r="Q81" s="4"/>
      <c r="R81" s="4"/>
      <c r="S81" s="4"/>
      <c r="T81" s="4"/>
      <c r="U81" s="4"/>
      <c r="V81" s="4"/>
      <c r="W81" s="4"/>
      <c r="X81" s="4"/>
      <c r="Y81" s="4"/>
      <c r="Z81" s="4"/>
      <c r="AA81" s="4"/>
      <c r="AB81" s="4"/>
    </row>
    <row r="82" spans="1:28" ht="15.75" customHeight="1">
      <c r="A82" s="4"/>
      <c r="B82" s="4"/>
      <c r="C82" s="6"/>
      <c r="D82" s="7"/>
      <c r="E82" s="7"/>
      <c r="F82" s="7"/>
      <c r="G82" s="7"/>
      <c r="H82" s="7"/>
      <c r="I82" s="7"/>
      <c r="J82" s="7"/>
      <c r="K82" s="4"/>
      <c r="L82" s="4"/>
      <c r="M82" s="4"/>
      <c r="N82" s="4"/>
      <c r="O82" s="4"/>
      <c r="P82" s="4"/>
      <c r="Q82" s="4"/>
      <c r="R82" s="4"/>
      <c r="S82" s="4"/>
      <c r="T82" s="4"/>
      <c r="U82" s="4"/>
      <c r="V82" s="4"/>
      <c r="W82" s="4"/>
      <c r="X82" s="4"/>
      <c r="Y82" s="4"/>
      <c r="Z82" s="4"/>
      <c r="AA82" s="4"/>
      <c r="AB82" s="4"/>
    </row>
    <row r="83" spans="1:28" ht="15.75" customHeight="1">
      <c r="A83" s="4"/>
      <c r="B83" s="4"/>
      <c r="C83" s="6"/>
      <c r="D83" s="7"/>
      <c r="E83" s="7"/>
      <c r="F83" s="7"/>
      <c r="G83" s="7"/>
      <c r="H83" s="7"/>
      <c r="I83" s="7"/>
      <c r="J83" s="7"/>
      <c r="K83" s="4"/>
      <c r="L83" s="4"/>
      <c r="M83" s="4"/>
      <c r="N83" s="4"/>
      <c r="O83" s="4"/>
      <c r="P83" s="4"/>
      <c r="Q83" s="4"/>
      <c r="R83" s="4"/>
      <c r="S83" s="4"/>
      <c r="T83" s="4"/>
      <c r="U83" s="4"/>
      <c r="V83" s="4"/>
      <c r="W83" s="4"/>
      <c r="X83" s="4"/>
      <c r="Y83" s="4"/>
      <c r="Z83" s="4"/>
      <c r="AA83" s="4"/>
      <c r="AB83" s="4"/>
    </row>
    <row r="84" spans="1:28" ht="15.75" customHeight="1">
      <c r="A84" s="4"/>
      <c r="B84" s="4"/>
      <c r="C84" s="6"/>
      <c r="D84" s="7"/>
      <c r="E84" s="7"/>
      <c r="F84" s="7"/>
      <c r="G84" s="7"/>
      <c r="H84" s="7"/>
      <c r="I84" s="7"/>
      <c r="J84" s="7"/>
      <c r="K84" s="4"/>
      <c r="L84" s="4"/>
      <c r="M84" s="4"/>
      <c r="N84" s="4"/>
      <c r="O84" s="4"/>
      <c r="P84" s="4"/>
      <c r="Q84" s="4"/>
      <c r="R84" s="4"/>
      <c r="S84" s="4"/>
      <c r="T84" s="4"/>
      <c r="U84" s="4"/>
      <c r="V84" s="4"/>
      <c r="W84" s="4"/>
      <c r="X84" s="4"/>
      <c r="Y84" s="4"/>
      <c r="Z84" s="4"/>
      <c r="AA84" s="4"/>
      <c r="AB84" s="4"/>
    </row>
    <row r="85" spans="1:28" ht="15.75" customHeight="1">
      <c r="A85" s="4"/>
      <c r="B85" s="4"/>
      <c r="C85" s="6"/>
      <c r="D85" s="7"/>
      <c r="E85" s="7"/>
      <c r="F85" s="7"/>
      <c r="G85" s="7"/>
      <c r="H85" s="7"/>
      <c r="I85" s="7"/>
      <c r="J85" s="7"/>
      <c r="K85" s="4"/>
      <c r="L85" s="4"/>
      <c r="M85" s="4"/>
      <c r="N85" s="4"/>
      <c r="O85" s="4"/>
      <c r="P85" s="4"/>
      <c r="Q85" s="4"/>
      <c r="R85" s="4"/>
      <c r="S85" s="4"/>
      <c r="T85" s="4"/>
      <c r="U85" s="4"/>
      <c r="V85" s="4"/>
      <c r="W85" s="4"/>
      <c r="X85" s="4"/>
      <c r="Y85" s="4"/>
      <c r="Z85" s="4"/>
      <c r="AA85" s="4"/>
      <c r="AB85" s="4"/>
    </row>
    <row r="86" spans="1:28" ht="15.75" customHeight="1">
      <c r="A86" s="4"/>
      <c r="B86" s="4"/>
      <c r="C86" s="6"/>
      <c r="D86" s="7"/>
      <c r="E86" s="7"/>
      <c r="F86" s="7"/>
      <c r="G86" s="7"/>
      <c r="H86" s="7"/>
      <c r="I86" s="7"/>
      <c r="J86" s="7"/>
      <c r="K86" s="4"/>
      <c r="L86" s="4"/>
      <c r="M86" s="4"/>
      <c r="N86" s="4"/>
      <c r="O86" s="4"/>
      <c r="P86" s="4"/>
      <c r="Q86" s="4"/>
      <c r="R86" s="4"/>
      <c r="S86" s="4"/>
      <c r="T86" s="4"/>
      <c r="U86" s="4"/>
      <c r="V86" s="4"/>
      <c r="W86" s="4"/>
      <c r="X86" s="4"/>
      <c r="Y86" s="4"/>
      <c r="Z86" s="4"/>
      <c r="AA86" s="4"/>
      <c r="AB86" s="4"/>
    </row>
    <row r="87" spans="1:28" ht="15.75" customHeight="1">
      <c r="A87" s="4"/>
      <c r="B87" s="4"/>
      <c r="C87" s="6"/>
      <c r="D87" s="7"/>
      <c r="E87" s="7"/>
      <c r="F87" s="7"/>
      <c r="G87" s="7"/>
      <c r="H87" s="7"/>
      <c r="I87" s="7"/>
      <c r="J87" s="7"/>
      <c r="K87" s="4"/>
      <c r="L87" s="4"/>
      <c r="M87" s="4"/>
      <c r="N87" s="4"/>
      <c r="O87" s="4"/>
      <c r="P87" s="4"/>
      <c r="Q87" s="4"/>
      <c r="R87" s="4"/>
      <c r="S87" s="4"/>
      <c r="T87" s="4"/>
      <c r="U87" s="4"/>
      <c r="V87" s="4"/>
      <c r="W87" s="4"/>
      <c r="X87" s="4"/>
      <c r="Y87" s="4"/>
      <c r="Z87" s="4"/>
      <c r="AA87" s="4"/>
      <c r="AB87" s="4"/>
    </row>
    <row r="88" spans="1:28" ht="15.75" customHeight="1">
      <c r="A88" s="4"/>
      <c r="B88" s="4"/>
      <c r="C88" s="6"/>
      <c r="D88" s="7"/>
      <c r="E88" s="7"/>
      <c r="F88" s="7"/>
      <c r="G88" s="7"/>
      <c r="H88" s="7"/>
      <c r="I88" s="7"/>
      <c r="J88" s="7"/>
      <c r="K88" s="4"/>
      <c r="L88" s="4"/>
      <c r="M88" s="4"/>
      <c r="N88" s="4"/>
      <c r="O88" s="4"/>
      <c r="P88" s="4"/>
      <c r="Q88" s="4"/>
      <c r="R88" s="4"/>
      <c r="S88" s="4"/>
      <c r="T88" s="4"/>
      <c r="U88" s="4"/>
      <c r="V88" s="4"/>
      <c r="W88" s="4"/>
      <c r="X88" s="4"/>
      <c r="Y88" s="4"/>
      <c r="Z88" s="4"/>
      <c r="AA88" s="4"/>
      <c r="AB88" s="4"/>
    </row>
    <row r="89" spans="1:28" ht="15.75" customHeight="1">
      <c r="A89" s="4"/>
      <c r="B89" s="4"/>
      <c r="C89" s="6"/>
      <c r="D89" s="7"/>
      <c r="E89" s="7"/>
      <c r="F89" s="7"/>
      <c r="G89" s="7"/>
      <c r="H89" s="7"/>
      <c r="I89" s="7"/>
      <c r="J89" s="7"/>
      <c r="K89" s="4"/>
      <c r="L89" s="4"/>
      <c r="M89" s="4"/>
      <c r="N89" s="4"/>
      <c r="O89" s="4"/>
      <c r="P89" s="4"/>
      <c r="Q89" s="4"/>
      <c r="R89" s="4"/>
      <c r="S89" s="4"/>
      <c r="T89" s="4"/>
      <c r="U89" s="4"/>
      <c r="V89" s="4"/>
      <c r="W89" s="4"/>
      <c r="X89" s="4"/>
      <c r="Y89" s="4"/>
      <c r="Z89" s="4"/>
      <c r="AA89" s="4"/>
      <c r="AB89" s="4"/>
    </row>
    <row r="90" spans="1:28" ht="15.75" customHeight="1">
      <c r="A90" s="4"/>
      <c r="B90" s="4"/>
      <c r="C90" s="6"/>
      <c r="D90" s="7"/>
      <c r="E90" s="7"/>
      <c r="F90" s="7"/>
      <c r="G90" s="7"/>
      <c r="H90" s="7"/>
      <c r="I90" s="7"/>
      <c r="J90" s="7"/>
      <c r="K90" s="4"/>
      <c r="L90" s="4"/>
      <c r="M90" s="4"/>
      <c r="N90" s="4"/>
      <c r="O90" s="4"/>
      <c r="P90" s="4"/>
      <c r="Q90" s="4"/>
      <c r="R90" s="4"/>
      <c r="S90" s="4"/>
      <c r="T90" s="4"/>
      <c r="U90" s="4"/>
      <c r="V90" s="4"/>
      <c r="W90" s="4"/>
      <c r="X90" s="4"/>
      <c r="Y90" s="4"/>
      <c r="Z90" s="4"/>
      <c r="AA90" s="4"/>
      <c r="AB90" s="4"/>
    </row>
    <row r="91" spans="1:28" ht="15.75" customHeight="1">
      <c r="A91" s="4"/>
      <c r="B91" s="4"/>
      <c r="C91" s="6"/>
      <c r="D91" s="7"/>
      <c r="E91" s="7"/>
      <c r="F91" s="7"/>
      <c r="G91" s="7"/>
      <c r="H91" s="7"/>
      <c r="I91" s="7"/>
      <c r="J91" s="7"/>
      <c r="K91" s="4"/>
      <c r="L91" s="4"/>
      <c r="M91" s="4"/>
      <c r="N91" s="4"/>
      <c r="O91" s="4"/>
      <c r="P91" s="4"/>
      <c r="Q91" s="4"/>
      <c r="R91" s="4"/>
      <c r="S91" s="4"/>
      <c r="T91" s="4"/>
      <c r="U91" s="4"/>
      <c r="V91" s="4"/>
      <c r="W91" s="4"/>
      <c r="X91" s="4"/>
      <c r="Y91" s="4"/>
      <c r="Z91" s="4"/>
      <c r="AA91" s="4"/>
      <c r="AB91" s="4"/>
    </row>
    <row r="92" spans="1:28" ht="15.75" customHeight="1">
      <c r="A92" s="4"/>
      <c r="B92" s="4"/>
      <c r="C92" s="6"/>
      <c r="D92" s="7"/>
      <c r="E92" s="7"/>
      <c r="F92" s="7"/>
      <c r="G92" s="7"/>
      <c r="H92" s="7"/>
      <c r="I92" s="7"/>
      <c r="J92" s="7"/>
      <c r="K92" s="4"/>
      <c r="L92" s="4"/>
      <c r="M92" s="4"/>
      <c r="N92" s="4"/>
      <c r="O92" s="4"/>
      <c r="P92" s="4"/>
      <c r="Q92" s="4"/>
      <c r="R92" s="4"/>
      <c r="S92" s="4"/>
      <c r="T92" s="4"/>
      <c r="U92" s="4"/>
      <c r="V92" s="4"/>
      <c r="W92" s="4"/>
      <c r="X92" s="4"/>
      <c r="Y92" s="4"/>
      <c r="Z92" s="4"/>
      <c r="AA92" s="4"/>
      <c r="AB92" s="4"/>
    </row>
    <row r="93" spans="1:28" ht="15.75" customHeight="1">
      <c r="A93" s="4"/>
      <c r="B93" s="4"/>
      <c r="C93" s="6"/>
      <c r="D93" s="7"/>
      <c r="E93" s="7"/>
      <c r="F93" s="7"/>
      <c r="G93" s="7"/>
      <c r="H93" s="7"/>
      <c r="I93" s="7"/>
      <c r="J93" s="7"/>
      <c r="K93" s="4"/>
      <c r="L93" s="4"/>
      <c r="M93" s="4"/>
      <c r="N93" s="4"/>
      <c r="O93" s="4"/>
      <c r="P93" s="4"/>
      <c r="Q93" s="4"/>
      <c r="R93" s="4"/>
      <c r="S93" s="4"/>
      <c r="T93" s="4"/>
      <c r="U93" s="4"/>
      <c r="V93" s="4"/>
      <c r="W93" s="4"/>
      <c r="X93" s="4"/>
      <c r="Y93" s="4"/>
      <c r="Z93" s="4"/>
      <c r="AA93" s="4"/>
      <c r="AB93" s="4"/>
    </row>
    <row r="94" spans="1:28" ht="15.75" customHeight="1">
      <c r="A94" s="4"/>
      <c r="B94" s="4"/>
      <c r="C94" s="6"/>
      <c r="D94" s="7"/>
      <c r="E94" s="7"/>
      <c r="F94" s="7"/>
      <c r="G94" s="7"/>
      <c r="H94" s="7"/>
      <c r="I94" s="7"/>
      <c r="J94" s="7"/>
      <c r="K94" s="4"/>
      <c r="L94" s="4"/>
      <c r="M94" s="4"/>
      <c r="N94" s="4"/>
      <c r="O94" s="4"/>
      <c r="P94" s="4"/>
      <c r="Q94" s="4"/>
      <c r="R94" s="4"/>
      <c r="S94" s="4"/>
      <c r="T94" s="4"/>
      <c r="U94" s="4"/>
      <c r="V94" s="4"/>
      <c r="W94" s="4"/>
      <c r="X94" s="4"/>
      <c r="Y94" s="4"/>
      <c r="Z94" s="4"/>
      <c r="AA94" s="4"/>
      <c r="AB94" s="4"/>
    </row>
    <row r="95" spans="1:28" ht="15.75" customHeight="1">
      <c r="A95" s="4"/>
      <c r="B95" s="4"/>
      <c r="C95" s="6"/>
      <c r="D95" s="7"/>
      <c r="E95" s="7"/>
      <c r="F95" s="7"/>
      <c r="G95" s="7"/>
      <c r="H95" s="7"/>
      <c r="I95" s="7"/>
      <c r="J95" s="7"/>
      <c r="K95" s="4"/>
      <c r="L95" s="4"/>
      <c r="M95" s="4"/>
      <c r="N95" s="4"/>
      <c r="O95" s="4"/>
      <c r="P95" s="4"/>
      <c r="Q95" s="4"/>
      <c r="R95" s="4"/>
      <c r="S95" s="4"/>
      <c r="T95" s="4"/>
      <c r="U95" s="4"/>
      <c r="V95" s="4"/>
      <c r="W95" s="4"/>
      <c r="X95" s="4"/>
      <c r="Y95" s="4"/>
      <c r="Z95" s="4"/>
      <c r="AA95" s="4"/>
      <c r="AB95" s="4"/>
    </row>
    <row r="96" spans="1:28" ht="15.75" customHeight="1">
      <c r="A96" s="4"/>
      <c r="B96" s="4"/>
      <c r="C96" s="6"/>
      <c r="D96" s="7"/>
      <c r="E96" s="7"/>
      <c r="F96" s="7"/>
      <c r="G96" s="7"/>
      <c r="H96" s="7"/>
      <c r="I96" s="7"/>
      <c r="J96" s="7"/>
      <c r="K96" s="4"/>
      <c r="L96" s="4"/>
      <c r="M96" s="4"/>
      <c r="N96" s="4"/>
      <c r="O96" s="4"/>
      <c r="P96" s="4"/>
      <c r="Q96" s="4"/>
      <c r="R96" s="4"/>
      <c r="S96" s="4"/>
      <c r="T96" s="4"/>
      <c r="U96" s="4"/>
      <c r="V96" s="4"/>
      <c r="W96" s="4"/>
      <c r="X96" s="4"/>
      <c r="Y96" s="4"/>
      <c r="Z96" s="4"/>
      <c r="AA96" s="4"/>
      <c r="AB96" s="4"/>
    </row>
    <row r="97" spans="1:28" ht="15.75" customHeight="1">
      <c r="A97" s="4"/>
      <c r="B97" s="4"/>
      <c r="C97" s="6"/>
      <c r="D97" s="7"/>
      <c r="E97" s="7"/>
      <c r="F97" s="7"/>
      <c r="G97" s="7"/>
      <c r="H97" s="7"/>
      <c r="I97" s="7"/>
      <c r="J97" s="7"/>
      <c r="K97" s="4"/>
      <c r="L97" s="4"/>
      <c r="M97" s="4"/>
      <c r="N97" s="4"/>
      <c r="O97" s="4"/>
      <c r="P97" s="4"/>
      <c r="Q97" s="4"/>
      <c r="R97" s="4"/>
      <c r="S97" s="4"/>
      <c r="T97" s="4"/>
      <c r="U97" s="4"/>
      <c r="V97" s="4"/>
      <c r="W97" s="4"/>
      <c r="X97" s="4"/>
      <c r="Y97" s="4"/>
      <c r="Z97" s="4"/>
      <c r="AA97" s="4"/>
      <c r="AB97" s="4"/>
    </row>
    <row r="98" spans="1:28" ht="15.75" customHeight="1">
      <c r="A98" s="4"/>
      <c r="B98" s="4"/>
      <c r="C98" s="6"/>
      <c r="D98" s="7"/>
      <c r="E98" s="7"/>
      <c r="F98" s="7"/>
      <c r="G98" s="7"/>
      <c r="H98" s="7"/>
      <c r="I98" s="7"/>
      <c r="J98" s="7"/>
      <c r="K98" s="4"/>
      <c r="L98" s="4"/>
      <c r="M98" s="4"/>
      <c r="N98" s="4"/>
      <c r="O98" s="4"/>
      <c r="P98" s="4"/>
      <c r="Q98" s="4"/>
      <c r="R98" s="4"/>
      <c r="S98" s="4"/>
      <c r="T98" s="4"/>
      <c r="U98" s="4"/>
      <c r="V98" s="4"/>
      <c r="W98" s="4"/>
      <c r="X98" s="4"/>
      <c r="Y98" s="4"/>
      <c r="Z98" s="4"/>
      <c r="AA98" s="4"/>
      <c r="AB98" s="4"/>
    </row>
    <row r="99" spans="1:28" ht="15.75" customHeight="1">
      <c r="A99" s="4"/>
      <c r="B99" s="4"/>
      <c r="C99" s="6"/>
      <c r="D99" s="7"/>
      <c r="E99" s="7"/>
      <c r="F99" s="7"/>
      <c r="G99" s="7"/>
      <c r="H99" s="7"/>
      <c r="I99" s="7"/>
      <c r="J99" s="7"/>
      <c r="K99" s="4"/>
      <c r="L99" s="4"/>
      <c r="M99" s="4"/>
      <c r="N99" s="4"/>
      <c r="O99" s="4"/>
      <c r="P99" s="4"/>
      <c r="Q99" s="4"/>
      <c r="R99" s="4"/>
      <c r="S99" s="4"/>
      <c r="T99" s="4"/>
      <c r="U99" s="4"/>
      <c r="V99" s="4"/>
      <c r="W99" s="4"/>
      <c r="X99" s="4"/>
      <c r="Y99" s="4"/>
      <c r="Z99" s="4"/>
      <c r="AA99" s="4"/>
      <c r="AB99" s="4"/>
    </row>
    <row r="100" spans="1:28" ht="15.75" customHeight="1">
      <c r="A100" s="4"/>
      <c r="B100" s="4"/>
      <c r="C100" s="6"/>
      <c r="D100" s="7"/>
      <c r="E100" s="7"/>
      <c r="F100" s="7"/>
      <c r="G100" s="7"/>
      <c r="H100" s="7"/>
      <c r="I100" s="7"/>
      <c r="J100" s="7"/>
      <c r="K100" s="4"/>
      <c r="L100" s="4"/>
      <c r="M100" s="4"/>
      <c r="N100" s="4"/>
      <c r="O100" s="4"/>
      <c r="P100" s="4"/>
      <c r="Q100" s="4"/>
      <c r="R100" s="4"/>
      <c r="S100" s="4"/>
      <c r="T100" s="4"/>
      <c r="U100" s="4"/>
      <c r="V100" s="4"/>
      <c r="W100" s="4"/>
      <c r="X100" s="4"/>
      <c r="Y100" s="4"/>
      <c r="Z100" s="4"/>
      <c r="AA100" s="4"/>
      <c r="AB100" s="4"/>
    </row>
    <row r="101" spans="1:28" ht="15.75" customHeight="1">
      <c r="A101" s="4"/>
      <c r="B101" s="4"/>
      <c r="C101" s="6"/>
      <c r="D101" s="7"/>
      <c r="E101" s="7"/>
      <c r="F101" s="7"/>
      <c r="G101" s="7"/>
      <c r="H101" s="7"/>
      <c r="I101" s="7"/>
      <c r="J101" s="7"/>
      <c r="K101" s="4"/>
      <c r="L101" s="4"/>
      <c r="M101" s="4"/>
      <c r="N101" s="4"/>
      <c r="O101" s="4"/>
      <c r="P101" s="4"/>
      <c r="Q101" s="4"/>
      <c r="R101" s="4"/>
      <c r="S101" s="4"/>
      <c r="T101" s="4"/>
      <c r="U101" s="4"/>
      <c r="V101" s="4"/>
      <c r="W101" s="4"/>
      <c r="X101" s="4"/>
      <c r="Y101" s="4"/>
      <c r="Z101" s="4"/>
      <c r="AA101" s="4"/>
      <c r="AB101" s="4"/>
    </row>
    <row r="102" spans="1:28" ht="15.75" customHeight="1">
      <c r="A102" s="4"/>
      <c r="B102" s="4"/>
      <c r="C102" s="6"/>
      <c r="D102" s="7"/>
      <c r="E102" s="7"/>
      <c r="F102" s="7"/>
      <c r="G102" s="7"/>
      <c r="H102" s="7"/>
      <c r="I102" s="7"/>
      <c r="J102" s="7"/>
      <c r="K102" s="4"/>
      <c r="L102" s="4"/>
      <c r="M102" s="4"/>
      <c r="N102" s="4"/>
      <c r="O102" s="4"/>
      <c r="P102" s="4"/>
      <c r="Q102" s="4"/>
      <c r="R102" s="4"/>
      <c r="S102" s="4"/>
      <c r="T102" s="4"/>
      <c r="U102" s="4"/>
      <c r="V102" s="4"/>
      <c r="W102" s="4"/>
      <c r="X102" s="4"/>
      <c r="Y102" s="4"/>
      <c r="Z102" s="4"/>
      <c r="AA102" s="4"/>
      <c r="AB102" s="4"/>
    </row>
    <row r="103" spans="1:28" ht="15.75" customHeight="1">
      <c r="A103" s="4"/>
      <c r="B103" s="4"/>
      <c r="C103" s="6"/>
      <c r="D103" s="7"/>
      <c r="E103" s="7"/>
      <c r="F103" s="7"/>
      <c r="G103" s="7"/>
      <c r="H103" s="7"/>
      <c r="I103" s="7"/>
      <c r="J103" s="7"/>
      <c r="K103" s="4"/>
      <c r="L103" s="4"/>
      <c r="M103" s="4"/>
      <c r="N103" s="4"/>
      <c r="O103" s="4"/>
      <c r="P103" s="4"/>
      <c r="Q103" s="4"/>
      <c r="R103" s="4"/>
      <c r="S103" s="4"/>
      <c r="T103" s="4"/>
      <c r="U103" s="4"/>
      <c r="V103" s="4"/>
      <c r="W103" s="4"/>
      <c r="X103" s="4"/>
      <c r="Y103" s="4"/>
      <c r="Z103" s="4"/>
      <c r="AA103" s="4"/>
      <c r="AB103" s="4"/>
    </row>
    <row r="104" spans="1:28" ht="15.75" customHeight="1">
      <c r="A104" s="4"/>
      <c r="B104" s="4"/>
      <c r="C104" s="6"/>
      <c r="D104" s="7"/>
      <c r="E104" s="7"/>
      <c r="F104" s="7"/>
      <c r="G104" s="7"/>
      <c r="H104" s="7"/>
      <c r="I104" s="7"/>
      <c r="J104" s="7"/>
      <c r="K104" s="4"/>
      <c r="L104" s="4"/>
      <c r="M104" s="4"/>
      <c r="N104" s="4"/>
      <c r="O104" s="4"/>
      <c r="P104" s="4"/>
      <c r="Q104" s="4"/>
      <c r="R104" s="4"/>
      <c r="S104" s="4"/>
      <c r="T104" s="4"/>
      <c r="U104" s="4"/>
      <c r="V104" s="4"/>
      <c r="W104" s="4"/>
      <c r="X104" s="4"/>
      <c r="Y104" s="4"/>
      <c r="Z104" s="4"/>
      <c r="AA104" s="4"/>
      <c r="AB104" s="4"/>
    </row>
    <row r="105" spans="1:28" ht="15.75" customHeight="1">
      <c r="A105" s="4"/>
      <c r="B105" s="4"/>
      <c r="C105" s="6"/>
      <c r="D105" s="7"/>
      <c r="E105" s="7"/>
      <c r="F105" s="7"/>
      <c r="G105" s="7"/>
      <c r="H105" s="7"/>
      <c r="I105" s="7"/>
      <c r="J105" s="7"/>
      <c r="K105" s="4"/>
      <c r="L105" s="4"/>
      <c r="M105" s="4"/>
      <c r="N105" s="4"/>
      <c r="O105" s="4"/>
      <c r="P105" s="4"/>
      <c r="Q105" s="4"/>
      <c r="R105" s="4"/>
      <c r="S105" s="4"/>
      <c r="T105" s="4"/>
      <c r="U105" s="4"/>
      <c r="V105" s="4"/>
      <c r="W105" s="4"/>
      <c r="X105" s="4"/>
      <c r="Y105" s="4"/>
      <c r="Z105" s="4"/>
      <c r="AA105" s="4"/>
      <c r="AB105" s="4"/>
    </row>
    <row r="106" spans="1:28" ht="15.75" customHeight="1">
      <c r="A106" s="4"/>
      <c r="B106" s="4"/>
      <c r="C106" s="6"/>
      <c r="D106" s="7"/>
      <c r="E106" s="7"/>
      <c r="F106" s="7"/>
      <c r="G106" s="7"/>
      <c r="H106" s="7"/>
      <c r="I106" s="7"/>
      <c r="J106" s="7"/>
      <c r="K106" s="4"/>
      <c r="L106" s="4"/>
      <c r="M106" s="4"/>
      <c r="N106" s="4"/>
      <c r="O106" s="4"/>
      <c r="P106" s="4"/>
      <c r="Q106" s="4"/>
      <c r="R106" s="4"/>
      <c r="S106" s="4"/>
      <c r="T106" s="4"/>
      <c r="U106" s="4"/>
      <c r="V106" s="4"/>
      <c r="W106" s="4"/>
      <c r="X106" s="4"/>
      <c r="Y106" s="4"/>
      <c r="Z106" s="4"/>
      <c r="AA106" s="4"/>
      <c r="AB106" s="4"/>
    </row>
    <row r="107" spans="1:28" ht="15.75" customHeight="1">
      <c r="A107" s="4"/>
      <c r="B107" s="4"/>
      <c r="C107" s="6"/>
      <c r="D107" s="7"/>
      <c r="E107" s="7"/>
      <c r="F107" s="7"/>
      <c r="G107" s="7"/>
      <c r="H107" s="7"/>
      <c r="I107" s="7"/>
      <c r="J107" s="7"/>
      <c r="K107" s="4"/>
      <c r="L107" s="4"/>
      <c r="M107" s="4"/>
      <c r="N107" s="4"/>
      <c r="O107" s="4"/>
      <c r="P107" s="4"/>
      <c r="Q107" s="4"/>
      <c r="R107" s="4"/>
      <c r="S107" s="4"/>
      <c r="T107" s="4"/>
      <c r="U107" s="4"/>
      <c r="V107" s="4"/>
      <c r="W107" s="4"/>
      <c r="X107" s="4"/>
      <c r="Y107" s="4"/>
      <c r="Z107" s="4"/>
      <c r="AA107" s="4"/>
      <c r="AB107" s="4"/>
    </row>
    <row r="108" spans="1:28" ht="15.75" customHeight="1">
      <c r="A108" s="4"/>
      <c r="B108" s="4"/>
      <c r="C108" s="6"/>
      <c r="D108" s="7"/>
      <c r="E108" s="7"/>
      <c r="F108" s="7"/>
      <c r="G108" s="7"/>
      <c r="H108" s="7"/>
      <c r="I108" s="7"/>
      <c r="J108" s="7"/>
      <c r="K108" s="4"/>
      <c r="L108" s="4"/>
      <c r="M108" s="4"/>
      <c r="N108" s="4"/>
      <c r="O108" s="4"/>
      <c r="P108" s="4"/>
      <c r="Q108" s="4"/>
      <c r="R108" s="4"/>
      <c r="S108" s="4"/>
      <c r="T108" s="4"/>
      <c r="U108" s="4"/>
      <c r="V108" s="4"/>
      <c r="W108" s="4"/>
      <c r="X108" s="4"/>
      <c r="Y108" s="4"/>
      <c r="Z108" s="4"/>
      <c r="AA108" s="4"/>
      <c r="AB108" s="4"/>
    </row>
    <row r="109" spans="1:28" ht="15.75" customHeight="1">
      <c r="A109" s="4"/>
      <c r="B109" s="4"/>
      <c r="C109" s="6"/>
      <c r="D109" s="7"/>
      <c r="E109" s="7"/>
      <c r="F109" s="7"/>
      <c r="G109" s="7"/>
      <c r="H109" s="7"/>
      <c r="I109" s="7"/>
      <c r="J109" s="7"/>
      <c r="K109" s="4"/>
      <c r="L109" s="4"/>
      <c r="M109" s="4"/>
      <c r="N109" s="4"/>
      <c r="O109" s="4"/>
      <c r="P109" s="4"/>
      <c r="Q109" s="4"/>
      <c r="R109" s="4"/>
      <c r="S109" s="4"/>
      <c r="T109" s="4"/>
      <c r="U109" s="4"/>
      <c r="V109" s="4"/>
      <c r="W109" s="4"/>
      <c r="X109" s="4"/>
      <c r="Y109" s="4"/>
      <c r="Z109" s="4"/>
      <c r="AA109" s="4"/>
      <c r="AB109" s="4"/>
    </row>
    <row r="110" spans="1:28" ht="15.75" customHeight="1">
      <c r="A110" s="4"/>
      <c r="B110" s="4"/>
      <c r="C110" s="6"/>
      <c r="D110" s="7"/>
      <c r="E110" s="7"/>
      <c r="F110" s="7"/>
      <c r="G110" s="7"/>
      <c r="H110" s="7"/>
      <c r="I110" s="7"/>
      <c r="J110" s="7"/>
      <c r="K110" s="4"/>
      <c r="L110" s="4"/>
      <c r="M110" s="4"/>
      <c r="N110" s="4"/>
      <c r="O110" s="4"/>
      <c r="P110" s="4"/>
      <c r="Q110" s="4"/>
      <c r="R110" s="4"/>
      <c r="S110" s="4"/>
      <c r="T110" s="4"/>
      <c r="U110" s="4"/>
      <c r="V110" s="4"/>
      <c r="W110" s="4"/>
      <c r="X110" s="4"/>
      <c r="Y110" s="4"/>
      <c r="Z110" s="4"/>
      <c r="AA110" s="4"/>
      <c r="AB110" s="4"/>
    </row>
    <row r="111" spans="1:28" ht="15.75" customHeight="1">
      <c r="A111" s="4"/>
      <c r="B111" s="4"/>
      <c r="C111" s="6"/>
      <c r="D111" s="7"/>
      <c r="E111" s="7"/>
      <c r="F111" s="7"/>
      <c r="G111" s="7"/>
      <c r="H111" s="7"/>
      <c r="I111" s="7"/>
      <c r="J111" s="7"/>
      <c r="K111" s="4"/>
      <c r="L111" s="4"/>
      <c r="M111" s="4"/>
      <c r="N111" s="4"/>
      <c r="O111" s="4"/>
      <c r="P111" s="4"/>
      <c r="Q111" s="4"/>
      <c r="R111" s="4"/>
      <c r="S111" s="4"/>
      <c r="T111" s="4"/>
      <c r="U111" s="4"/>
      <c r="V111" s="4"/>
      <c r="W111" s="4"/>
      <c r="X111" s="4"/>
      <c r="Y111" s="4"/>
      <c r="Z111" s="4"/>
      <c r="AA111" s="4"/>
      <c r="AB111" s="4"/>
    </row>
    <row r="112" spans="1:28" ht="15.75" customHeight="1">
      <c r="A112" s="4"/>
      <c r="B112" s="4"/>
      <c r="C112" s="6"/>
      <c r="D112" s="7"/>
      <c r="E112" s="7"/>
      <c r="F112" s="7"/>
      <c r="G112" s="7"/>
      <c r="H112" s="7"/>
      <c r="I112" s="7"/>
      <c r="J112" s="7"/>
      <c r="K112" s="4"/>
      <c r="L112" s="4"/>
      <c r="M112" s="4"/>
      <c r="N112" s="4"/>
      <c r="O112" s="4"/>
      <c r="P112" s="4"/>
      <c r="Q112" s="4"/>
      <c r="R112" s="4"/>
      <c r="S112" s="4"/>
      <c r="T112" s="4"/>
      <c r="U112" s="4"/>
      <c r="V112" s="4"/>
      <c r="W112" s="4"/>
      <c r="X112" s="4"/>
      <c r="Y112" s="4"/>
      <c r="Z112" s="4"/>
      <c r="AA112" s="4"/>
      <c r="AB112" s="4"/>
    </row>
    <row r="113" spans="1:28" ht="15.75" customHeight="1">
      <c r="A113" s="4"/>
      <c r="B113" s="4"/>
      <c r="C113" s="6"/>
      <c r="D113" s="7"/>
      <c r="E113" s="7"/>
      <c r="F113" s="7"/>
      <c r="G113" s="7"/>
      <c r="H113" s="7"/>
      <c r="I113" s="7"/>
      <c r="J113" s="7"/>
      <c r="K113" s="4"/>
      <c r="L113" s="4"/>
      <c r="M113" s="4"/>
      <c r="N113" s="4"/>
      <c r="O113" s="4"/>
      <c r="P113" s="4"/>
      <c r="Q113" s="4"/>
      <c r="R113" s="4"/>
      <c r="S113" s="4"/>
      <c r="T113" s="4"/>
      <c r="U113" s="4"/>
      <c r="V113" s="4"/>
      <c r="W113" s="4"/>
      <c r="X113" s="4"/>
      <c r="Y113" s="4"/>
      <c r="Z113" s="4"/>
      <c r="AA113" s="4"/>
      <c r="AB113" s="4"/>
    </row>
    <row r="114" spans="1:28" ht="15.75" customHeight="1">
      <c r="A114" s="4"/>
      <c r="B114" s="4"/>
      <c r="C114" s="6"/>
      <c r="D114" s="7"/>
      <c r="E114" s="7"/>
      <c r="F114" s="7"/>
      <c r="G114" s="7"/>
      <c r="H114" s="7"/>
      <c r="I114" s="7"/>
      <c r="J114" s="7"/>
      <c r="K114" s="4"/>
      <c r="L114" s="4"/>
      <c r="M114" s="4"/>
      <c r="N114" s="4"/>
      <c r="O114" s="4"/>
      <c r="P114" s="4"/>
      <c r="Q114" s="4"/>
      <c r="R114" s="4"/>
      <c r="S114" s="4"/>
      <c r="T114" s="4"/>
      <c r="U114" s="4"/>
      <c r="V114" s="4"/>
      <c r="W114" s="4"/>
      <c r="X114" s="4"/>
      <c r="Y114" s="4"/>
      <c r="Z114" s="4"/>
      <c r="AA114" s="4"/>
      <c r="AB114" s="4"/>
    </row>
    <row r="115" spans="1:28" ht="15.75" customHeight="1">
      <c r="A115" s="4"/>
      <c r="B115" s="4"/>
      <c r="C115" s="6"/>
      <c r="D115" s="7"/>
      <c r="E115" s="7"/>
      <c r="F115" s="7"/>
      <c r="G115" s="7"/>
      <c r="H115" s="7"/>
      <c r="I115" s="7"/>
      <c r="J115" s="7"/>
      <c r="K115" s="4"/>
      <c r="L115" s="4"/>
      <c r="M115" s="4"/>
      <c r="N115" s="4"/>
      <c r="O115" s="4"/>
      <c r="P115" s="4"/>
      <c r="Q115" s="4"/>
      <c r="R115" s="4"/>
      <c r="S115" s="4"/>
      <c r="T115" s="4"/>
      <c r="U115" s="4"/>
      <c r="V115" s="4"/>
      <c r="W115" s="4"/>
      <c r="X115" s="4"/>
      <c r="Y115" s="4"/>
      <c r="Z115" s="4"/>
      <c r="AA115" s="4"/>
      <c r="AB115" s="4"/>
    </row>
    <row r="116" spans="1:28" ht="15.75" customHeight="1">
      <c r="A116" s="4"/>
      <c r="B116" s="4"/>
      <c r="C116" s="6"/>
      <c r="D116" s="7"/>
      <c r="E116" s="7"/>
      <c r="F116" s="7"/>
      <c r="G116" s="7"/>
      <c r="H116" s="7"/>
      <c r="I116" s="7"/>
      <c r="J116" s="7"/>
      <c r="K116" s="4"/>
      <c r="L116" s="4"/>
      <c r="M116" s="4"/>
      <c r="N116" s="4"/>
      <c r="O116" s="4"/>
      <c r="P116" s="4"/>
      <c r="Q116" s="4"/>
      <c r="R116" s="4"/>
      <c r="S116" s="4"/>
      <c r="T116" s="4"/>
      <c r="U116" s="4"/>
      <c r="V116" s="4"/>
      <c r="W116" s="4"/>
      <c r="X116" s="4"/>
      <c r="Y116" s="4"/>
      <c r="Z116" s="4"/>
      <c r="AA116" s="4"/>
      <c r="AB116" s="4"/>
    </row>
    <row r="117" spans="1:28" ht="15.75" customHeight="1">
      <c r="A117" s="4"/>
      <c r="B117" s="4"/>
      <c r="C117" s="6"/>
      <c r="D117" s="7"/>
      <c r="E117" s="7"/>
      <c r="F117" s="7"/>
      <c r="G117" s="7"/>
      <c r="H117" s="7"/>
      <c r="I117" s="7"/>
      <c r="J117" s="7"/>
      <c r="K117" s="4"/>
      <c r="L117" s="4"/>
      <c r="M117" s="4"/>
      <c r="N117" s="4"/>
      <c r="O117" s="4"/>
      <c r="P117" s="4"/>
      <c r="Q117" s="4"/>
      <c r="R117" s="4"/>
      <c r="S117" s="4"/>
      <c r="T117" s="4"/>
      <c r="U117" s="4"/>
      <c r="V117" s="4"/>
      <c r="W117" s="4"/>
      <c r="X117" s="4"/>
      <c r="Y117" s="4"/>
      <c r="Z117" s="4"/>
      <c r="AA117" s="4"/>
      <c r="AB117" s="4"/>
    </row>
    <row r="118" spans="1:28" ht="15.75" customHeight="1">
      <c r="A118" s="4"/>
      <c r="B118" s="4"/>
      <c r="C118" s="6"/>
      <c r="D118" s="7"/>
      <c r="E118" s="7"/>
      <c r="F118" s="7"/>
      <c r="G118" s="7"/>
      <c r="H118" s="7"/>
      <c r="I118" s="7"/>
      <c r="J118" s="7"/>
      <c r="K118" s="4"/>
      <c r="L118" s="4"/>
      <c r="M118" s="4"/>
      <c r="N118" s="4"/>
      <c r="O118" s="4"/>
      <c r="P118" s="4"/>
      <c r="Q118" s="4"/>
      <c r="R118" s="4"/>
      <c r="S118" s="4"/>
      <c r="T118" s="4"/>
      <c r="U118" s="4"/>
      <c r="V118" s="4"/>
      <c r="W118" s="4"/>
      <c r="X118" s="4"/>
      <c r="Y118" s="4"/>
      <c r="Z118" s="4"/>
      <c r="AA118" s="4"/>
      <c r="AB118" s="4"/>
    </row>
    <row r="119" spans="1:28" ht="15.75" customHeight="1">
      <c r="A119" s="4"/>
      <c r="B119" s="4"/>
      <c r="C119" s="6"/>
      <c r="D119" s="7"/>
      <c r="E119" s="7"/>
      <c r="F119" s="7"/>
      <c r="G119" s="7"/>
      <c r="H119" s="7"/>
      <c r="I119" s="7"/>
      <c r="J119" s="7"/>
      <c r="K119" s="4"/>
      <c r="L119" s="4"/>
      <c r="M119" s="4"/>
      <c r="N119" s="4"/>
      <c r="O119" s="4"/>
      <c r="P119" s="4"/>
      <c r="Q119" s="4"/>
      <c r="R119" s="4"/>
      <c r="S119" s="4"/>
      <c r="T119" s="4"/>
      <c r="U119" s="4"/>
      <c r="V119" s="4"/>
      <c r="W119" s="4"/>
      <c r="X119" s="4"/>
      <c r="Y119" s="4"/>
      <c r="Z119" s="4"/>
      <c r="AA119" s="4"/>
      <c r="AB119" s="4"/>
    </row>
    <row r="120" spans="1:28" ht="15.75" customHeight="1">
      <c r="A120" s="4"/>
      <c r="B120" s="4"/>
      <c r="C120" s="6"/>
      <c r="D120" s="7"/>
      <c r="E120" s="7"/>
      <c r="F120" s="7"/>
      <c r="G120" s="7"/>
      <c r="H120" s="7"/>
      <c r="I120" s="7"/>
      <c r="J120" s="7"/>
      <c r="K120" s="4"/>
      <c r="L120" s="4"/>
      <c r="M120" s="4"/>
      <c r="N120" s="4"/>
      <c r="O120" s="4"/>
      <c r="P120" s="4"/>
      <c r="Q120" s="4"/>
      <c r="R120" s="4"/>
      <c r="S120" s="4"/>
      <c r="T120" s="4"/>
      <c r="U120" s="4"/>
      <c r="V120" s="4"/>
      <c r="W120" s="4"/>
      <c r="X120" s="4"/>
      <c r="Y120" s="4"/>
      <c r="Z120" s="4"/>
      <c r="AA120" s="4"/>
      <c r="AB120" s="4"/>
    </row>
    <row r="121" spans="1:28" ht="15.75" customHeight="1">
      <c r="A121" s="4"/>
      <c r="B121" s="4"/>
      <c r="C121" s="6"/>
      <c r="D121" s="7"/>
      <c r="E121" s="7"/>
      <c r="F121" s="7"/>
      <c r="G121" s="7"/>
      <c r="H121" s="7"/>
      <c r="I121" s="7"/>
      <c r="J121" s="7"/>
      <c r="K121" s="4"/>
      <c r="L121" s="4"/>
      <c r="M121" s="4"/>
      <c r="N121" s="4"/>
      <c r="O121" s="4"/>
      <c r="P121" s="4"/>
      <c r="Q121" s="4"/>
      <c r="R121" s="4"/>
      <c r="S121" s="4"/>
      <c r="T121" s="4"/>
      <c r="U121" s="4"/>
      <c r="V121" s="4"/>
      <c r="W121" s="4"/>
      <c r="X121" s="4"/>
      <c r="Y121" s="4"/>
      <c r="Z121" s="4"/>
      <c r="AA121" s="4"/>
      <c r="AB121" s="4"/>
    </row>
    <row r="122" spans="1:28" ht="15.75" customHeight="1">
      <c r="A122" s="4"/>
      <c r="B122" s="4"/>
      <c r="C122" s="6"/>
      <c r="D122" s="7"/>
      <c r="E122" s="7"/>
      <c r="F122" s="7"/>
      <c r="G122" s="7"/>
      <c r="H122" s="7"/>
      <c r="I122" s="7"/>
      <c r="J122" s="7"/>
      <c r="K122" s="4"/>
      <c r="L122" s="4"/>
      <c r="M122" s="4"/>
      <c r="N122" s="4"/>
      <c r="O122" s="4"/>
      <c r="P122" s="4"/>
      <c r="Q122" s="4"/>
      <c r="R122" s="4"/>
      <c r="S122" s="4"/>
      <c r="T122" s="4"/>
      <c r="U122" s="4"/>
      <c r="V122" s="4"/>
      <c r="W122" s="4"/>
      <c r="X122" s="4"/>
      <c r="Y122" s="4"/>
      <c r="Z122" s="4"/>
      <c r="AA122" s="4"/>
      <c r="AB122" s="4"/>
    </row>
    <row r="123" spans="1:28" ht="15.75" customHeight="1">
      <c r="A123" s="4"/>
      <c r="B123" s="4"/>
      <c r="C123" s="6"/>
      <c r="D123" s="7"/>
      <c r="E123" s="7"/>
      <c r="F123" s="7"/>
      <c r="G123" s="7"/>
      <c r="H123" s="7"/>
      <c r="I123" s="7"/>
      <c r="J123" s="7"/>
      <c r="K123" s="4"/>
      <c r="L123" s="4"/>
      <c r="M123" s="4"/>
      <c r="N123" s="4"/>
      <c r="O123" s="4"/>
      <c r="P123" s="4"/>
      <c r="Q123" s="4"/>
      <c r="R123" s="4"/>
      <c r="S123" s="4"/>
      <c r="T123" s="4"/>
      <c r="U123" s="4"/>
      <c r="V123" s="4"/>
      <c r="W123" s="4"/>
      <c r="X123" s="4"/>
      <c r="Y123" s="4"/>
      <c r="Z123" s="4"/>
      <c r="AA123" s="4"/>
      <c r="AB123" s="4"/>
    </row>
    <row r="124" spans="1:28" ht="15.75" customHeight="1">
      <c r="A124" s="4"/>
      <c r="B124" s="4"/>
      <c r="C124" s="6"/>
      <c r="D124" s="7"/>
      <c r="E124" s="7"/>
      <c r="F124" s="7"/>
      <c r="G124" s="7"/>
      <c r="H124" s="7"/>
      <c r="I124" s="7"/>
      <c r="J124" s="7"/>
      <c r="K124" s="4"/>
      <c r="L124" s="4"/>
      <c r="M124" s="4"/>
      <c r="N124" s="4"/>
      <c r="O124" s="4"/>
      <c r="P124" s="4"/>
      <c r="Q124" s="4"/>
      <c r="R124" s="4"/>
      <c r="S124" s="4"/>
      <c r="T124" s="4"/>
      <c r="U124" s="4"/>
      <c r="V124" s="4"/>
      <c r="W124" s="4"/>
      <c r="X124" s="4"/>
      <c r="Y124" s="4"/>
      <c r="Z124" s="4"/>
      <c r="AA124" s="4"/>
      <c r="AB124" s="4"/>
    </row>
    <row r="125" spans="1:28" ht="15.75" customHeight="1">
      <c r="A125" s="4"/>
      <c r="B125" s="4"/>
      <c r="C125" s="6"/>
      <c r="D125" s="7"/>
      <c r="E125" s="7"/>
      <c r="F125" s="7"/>
      <c r="G125" s="7"/>
      <c r="H125" s="7"/>
      <c r="I125" s="7"/>
      <c r="J125" s="7"/>
      <c r="K125" s="4"/>
      <c r="L125" s="4"/>
      <c r="M125" s="4"/>
      <c r="N125" s="4"/>
      <c r="O125" s="4"/>
      <c r="P125" s="4"/>
      <c r="Q125" s="4"/>
      <c r="R125" s="4"/>
      <c r="S125" s="4"/>
      <c r="T125" s="4"/>
      <c r="U125" s="4"/>
      <c r="V125" s="4"/>
      <c r="W125" s="4"/>
      <c r="X125" s="4"/>
      <c r="Y125" s="4"/>
      <c r="Z125" s="4"/>
      <c r="AA125" s="4"/>
      <c r="AB125" s="4"/>
    </row>
    <row r="126" spans="1:28" ht="15.75" customHeight="1">
      <c r="A126" s="4"/>
      <c r="B126" s="4"/>
      <c r="C126" s="6"/>
      <c r="D126" s="7"/>
      <c r="E126" s="7"/>
      <c r="F126" s="7"/>
      <c r="G126" s="7"/>
      <c r="H126" s="7"/>
      <c r="I126" s="7"/>
      <c r="J126" s="7"/>
      <c r="K126" s="4"/>
      <c r="L126" s="4"/>
      <c r="M126" s="4"/>
      <c r="N126" s="4"/>
      <c r="O126" s="4"/>
      <c r="P126" s="4"/>
      <c r="Q126" s="4"/>
      <c r="R126" s="4"/>
      <c r="S126" s="4"/>
      <c r="T126" s="4"/>
      <c r="U126" s="4"/>
      <c r="V126" s="4"/>
      <c r="W126" s="4"/>
      <c r="X126" s="4"/>
      <c r="Y126" s="4"/>
      <c r="Z126" s="4"/>
      <c r="AA126" s="4"/>
      <c r="AB126" s="4"/>
    </row>
    <row r="127" spans="1:28" ht="15.75" customHeight="1">
      <c r="A127" s="4"/>
      <c r="B127" s="4"/>
      <c r="C127" s="6"/>
      <c r="D127" s="7"/>
      <c r="E127" s="7"/>
      <c r="F127" s="7"/>
      <c r="G127" s="7"/>
      <c r="H127" s="7"/>
      <c r="I127" s="7"/>
      <c r="J127" s="7"/>
      <c r="K127" s="4"/>
      <c r="L127" s="4"/>
      <c r="M127" s="4"/>
      <c r="N127" s="4"/>
      <c r="O127" s="4"/>
      <c r="P127" s="4"/>
      <c r="Q127" s="4"/>
      <c r="R127" s="4"/>
      <c r="S127" s="4"/>
      <c r="T127" s="4"/>
      <c r="U127" s="4"/>
      <c r="V127" s="4"/>
      <c r="W127" s="4"/>
      <c r="X127" s="4"/>
      <c r="Y127" s="4"/>
      <c r="Z127" s="4"/>
      <c r="AA127" s="4"/>
      <c r="AB127" s="4"/>
    </row>
    <row r="128" spans="1:28" ht="15.75" customHeight="1">
      <c r="A128" s="4"/>
      <c r="B128" s="4"/>
      <c r="C128" s="6"/>
      <c r="D128" s="7"/>
      <c r="E128" s="7"/>
      <c r="F128" s="7"/>
      <c r="G128" s="7"/>
      <c r="H128" s="7"/>
      <c r="I128" s="7"/>
      <c r="J128" s="7"/>
      <c r="K128" s="4"/>
      <c r="L128" s="4"/>
      <c r="M128" s="4"/>
      <c r="N128" s="4"/>
      <c r="O128" s="4"/>
      <c r="P128" s="4"/>
      <c r="Q128" s="4"/>
      <c r="R128" s="4"/>
      <c r="S128" s="4"/>
      <c r="T128" s="4"/>
      <c r="U128" s="4"/>
      <c r="V128" s="4"/>
      <c r="W128" s="4"/>
      <c r="X128" s="4"/>
      <c r="Y128" s="4"/>
      <c r="Z128" s="4"/>
      <c r="AA128" s="4"/>
      <c r="AB128" s="4"/>
    </row>
    <row r="129" spans="1:28" ht="15.75" customHeight="1">
      <c r="A129" s="4"/>
      <c r="B129" s="4"/>
      <c r="C129" s="6"/>
      <c r="D129" s="7"/>
      <c r="E129" s="7"/>
      <c r="F129" s="7"/>
      <c r="G129" s="7"/>
      <c r="H129" s="7"/>
      <c r="I129" s="7"/>
      <c r="J129" s="7"/>
      <c r="K129" s="4"/>
      <c r="L129" s="4"/>
      <c r="M129" s="4"/>
      <c r="N129" s="4"/>
      <c r="O129" s="4"/>
      <c r="P129" s="4"/>
      <c r="Q129" s="4"/>
      <c r="R129" s="4"/>
      <c r="S129" s="4"/>
      <c r="T129" s="4"/>
      <c r="U129" s="4"/>
      <c r="V129" s="4"/>
      <c r="W129" s="4"/>
      <c r="X129" s="4"/>
      <c r="Y129" s="4"/>
      <c r="Z129" s="4"/>
      <c r="AA129" s="4"/>
      <c r="AB129" s="4"/>
    </row>
    <row r="130" spans="1:28" ht="15.75" customHeight="1">
      <c r="A130" s="4"/>
      <c r="B130" s="4"/>
      <c r="C130" s="6"/>
      <c r="D130" s="7"/>
      <c r="E130" s="7"/>
      <c r="F130" s="7"/>
      <c r="G130" s="7"/>
      <c r="H130" s="7"/>
      <c r="I130" s="7"/>
      <c r="J130" s="7"/>
      <c r="K130" s="4"/>
      <c r="L130" s="4"/>
      <c r="M130" s="4"/>
      <c r="N130" s="4"/>
      <c r="O130" s="4"/>
      <c r="P130" s="4"/>
      <c r="Q130" s="4"/>
      <c r="R130" s="4"/>
      <c r="S130" s="4"/>
      <c r="T130" s="4"/>
      <c r="U130" s="4"/>
      <c r="V130" s="4"/>
      <c r="W130" s="4"/>
      <c r="X130" s="4"/>
      <c r="Y130" s="4"/>
      <c r="Z130" s="4"/>
      <c r="AA130" s="4"/>
      <c r="AB130" s="4"/>
    </row>
    <row r="131" spans="1:28" ht="15.75" customHeight="1">
      <c r="A131" s="4"/>
      <c r="B131" s="4"/>
      <c r="C131" s="6"/>
      <c r="D131" s="7"/>
      <c r="E131" s="7"/>
      <c r="F131" s="7"/>
      <c r="G131" s="7"/>
      <c r="H131" s="7"/>
      <c r="I131" s="7"/>
      <c r="J131" s="7"/>
      <c r="K131" s="4"/>
      <c r="L131" s="4"/>
      <c r="M131" s="4"/>
      <c r="N131" s="4"/>
      <c r="O131" s="4"/>
      <c r="P131" s="4"/>
      <c r="Q131" s="4"/>
      <c r="R131" s="4"/>
      <c r="S131" s="4"/>
      <c r="T131" s="4"/>
      <c r="U131" s="4"/>
      <c r="V131" s="4"/>
      <c r="W131" s="4"/>
      <c r="X131" s="4"/>
      <c r="Y131" s="4"/>
      <c r="Z131" s="4"/>
      <c r="AA131" s="4"/>
      <c r="AB131" s="4"/>
    </row>
    <row r="132" spans="1:28" ht="15.75" customHeight="1">
      <c r="A132" s="4"/>
      <c r="B132" s="4"/>
      <c r="C132" s="6"/>
      <c r="D132" s="7"/>
      <c r="E132" s="7"/>
      <c r="F132" s="7"/>
      <c r="G132" s="7"/>
      <c r="H132" s="7"/>
      <c r="I132" s="7"/>
      <c r="J132" s="7"/>
      <c r="K132" s="4"/>
      <c r="L132" s="4"/>
      <c r="M132" s="4"/>
      <c r="N132" s="4"/>
      <c r="O132" s="4"/>
      <c r="P132" s="4"/>
      <c r="Q132" s="4"/>
      <c r="R132" s="4"/>
      <c r="S132" s="4"/>
      <c r="T132" s="4"/>
      <c r="U132" s="4"/>
      <c r="V132" s="4"/>
      <c r="W132" s="4"/>
      <c r="X132" s="4"/>
      <c r="Y132" s="4"/>
      <c r="Z132" s="4"/>
      <c r="AA132" s="4"/>
      <c r="AB132" s="4"/>
    </row>
    <row r="133" spans="1:28" ht="15.75" customHeight="1">
      <c r="A133" s="4"/>
      <c r="B133" s="4"/>
      <c r="C133" s="6"/>
      <c r="D133" s="7"/>
      <c r="E133" s="7"/>
      <c r="F133" s="7"/>
      <c r="G133" s="7"/>
      <c r="H133" s="7"/>
      <c r="I133" s="7"/>
      <c r="J133" s="7"/>
      <c r="K133" s="4"/>
      <c r="L133" s="4"/>
      <c r="M133" s="4"/>
      <c r="N133" s="4"/>
      <c r="O133" s="4"/>
      <c r="P133" s="4"/>
      <c r="Q133" s="4"/>
      <c r="R133" s="4"/>
      <c r="S133" s="4"/>
      <c r="T133" s="4"/>
      <c r="U133" s="4"/>
      <c r="V133" s="4"/>
      <c r="W133" s="4"/>
      <c r="X133" s="4"/>
      <c r="Y133" s="4"/>
      <c r="Z133" s="4"/>
      <c r="AA133" s="4"/>
      <c r="AB133" s="4"/>
    </row>
    <row r="134" spans="1:28" ht="15.75" customHeight="1">
      <c r="A134" s="4"/>
      <c r="B134" s="4"/>
      <c r="C134" s="6"/>
      <c r="D134" s="7"/>
      <c r="E134" s="7"/>
      <c r="F134" s="7"/>
      <c r="G134" s="7"/>
      <c r="H134" s="7"/>
      <c r="I134" s="7"/>
      <c r="J134" s="7"/>
      <c r="K134" s="4"/>
      <c r="L134" s="4"/>
      <c r="M134" s="4"/>
      <c r="N134" s="4"/>
      <c r="O134" s="4"/>
      <c r="P134" s="4"/>
      <c r="Q134" s="4"/>
      <c r="R134" s="4"/>
      <c r="S134" s="4"/>
      <c r="T134" s="4"/>
      <c r="U134" s="4"/>
      <c r="V134" s="4"/>
      <c r="W134" s="4"/>
      <c r="X134" s="4"/>
      <c r="Y134" s="4"/>
      <c r="Z134" s="4"/>
      <c r="AA134" s="4"/>
      <c r="AB134" s="4"/>
    </row>
    <row r="135" spans="1:28" ht="15.75" customHeight="1">
      <c r="A135" s="4"/>
      <c r="B135" s="4"/>
      <c r="C135" s="6"/>
      <c r="D135" s="7"/>
      <c r="E135" s="7"/>
      <c r="F135" s="7"/>
      <c r="G135" s="7"/>
      <c r="H135" s="7"/>
      <c r="I135" s="7"/>
      <c r="J135" s="7"/>
      <c r="K135" s="4"/>
      <c r="L135" s="4"/>
      <c r="M135" s="4"/>
      <c r="N135" s="4"/>
      <c r="O135" s="4"/>
      <c r="P135" s="4"/>
      <c r="Q135" s="4"/>
      <c r="R135" s="4"/>
      <c r="S135" s="4"/>
      <c r="T135" s="4"/>
      <c r="U135" s="4"/>
      <c r="V135" s="4"/>
      <c r="W135" s="4"/>
      <c r="X135" s="4"/>
      <c r="Y135" s="4"/>
      <c r="Z135" s="4"/>
      <c r="AA135" s="4"/>
      <c r="AB135" s="4"/>
    </row>
    <row r="136" spans="1:28" ht="15.75" customHeight="1">
      <c r="A136" s="4"/>
      <c r="B136" s="4"/>
      <c r="C136" s="6"/>
      <c r="D136" s="7"/>
      <c r="E136" s="7"/>
      <c r="F136" s="7"/>
      <c r="G136" s="7"/>
      <c r="H136" s="7"/>
      <c r="I136" s="7"/>
      <c r="J136" s="7"/>
      <c r="K136" s="4"/>
      <c r="L136" s="4"/>
      <c r="M136" s="4"/>
      <c r="N136" s="4"/>
      <c r="O136" s="4"/>
      <c r="P136" s="4"/>
      <c r="Q136" s="4"/>
      <c r="R136" s="4"/>
      <c r="S136" s="4"/>
      <c r="T136" s="4"/>
      <c r="U136" s="4"/>
      <c r="V136" s="4"/>
      <c r="W136" s="4"/>
      <c r="X136" s="4"/>
      <c r="Y136" s="4"/>
      <c r="Z136" s="4"/>
      <c r="AA136" s="4"/>
      <c r="AB136" s="4"/>
    </row>
    <row r="137" spans="1:28" ht="15.75" customHeight="1">
      <c r="A137" s="4"/>
      <c r="B137" s="4"/>
      <c r="C137" s="6"/>
      <c r="D137" s="7"/>
      <c r="E137" s="7"/>
      <c r="F137" s="7"/>
      <c r="G137" s="7"/>
      <c r="H137" s="7"/>
      <c r="I137" s="7"/>
      <c r="J137" s="7"/>
      <c r="K137" s="4"/>
      <c r="L137" s="4"/>
      <c r="M137" s="4"/>
      <c r="N137" s="4"/>
      <c r="O137" s="4"/>
      <c r="P137" s="4"/>
      <c r="Q137" s="4"/>
      <c r="R137" s="4"/>
      <c r="S137" s="4"/>
      <c r="T137" s="4"/>
      <c r="U137" s="4"/>
      <c r="V137" s="4"/>
      <c r="W137" s="4"/>
      <c r="X137" s="4"/>
      <c r="Y137" s="4"/>
      <c r="Z137" s="4"/>
      <c r="AA137" s="4"/>
      <c r="AB137" s="4"/>
    </row>
    <row r="138" spans="1:28" ht="15.75" customHeight="1">
      <c r="A138" s="4"/>
      <c r="B138" s="4"/>
      <c r="C138" s="6"/>
      <c r="D138" s="7"/>
      <c r="E138" s="7"/>
      <c r="F138" s="7"/>
      <c r="G138" s="7"/>
      <c r="H138" s="7"/>
      <c r="I138" s="7"/>
      <c r="J138" s="7"/>
      <c r="K138" s="4"/>
      <c r="L138" s="4"/>
      <c r="M138" s="4"/>
      <c r="N138" s="4"/>
      <c r="O138" s="4"/>
      <c r="P138" s="4"/>
      <c r="Q138" s="4"/>
      <c r="R138" s="4"/>
      <c r="S138" s="4"/>
      <c r="T138" s="4"/>
      <c r="U138" s="4"/>
      <c r="V138" s="4"/>
      <c r="W138" s="4"/>
      <c r="X138" s="4"/>
      <c r="Y138" s="4"/>
      <c r="Z138" s="4"/>
      <c r="AA138" s="4"/>
      <c r="AB138" s="4"/>
    </row>
    <row r="139" spans="1:28" ht="15.75" customHeight="1">
      <c r="A139" s="4"/>
      <c r="B139" s="4"/>
      <c r="C139" s="6"/>
      <c r="D139" s="7"/>
      <c r="E139" s="7"/>
      <c r="F139" s="7"/>
      <c r="G139" s="7"/>
      <c r="H139" s="7"/>
      <c r="I139" s="7"/>
      <c r="J139" s="7"/>
      <c r="K139" s="4"/>
      <c r="L139" s="4"/>
      <c r="M139" s="4"/>
      <c r="N139" s="4"/>
      <c r="O139" s="4"/>
      <c r="P139" s="4"/>
      <c r="Q139" s="4"/>
      <c r="R139" s="4"/>
      <c r="S139" s="4"/>
      <c r="T139" s="4"/>
      <c r="U139" s="4"/>
      <c r="V139" s="4"/>
      <c r="W139" s="4"/>
      <c r="X139" s="4"/>
      <c r="Y139" s="4"/>
      <c r="Z139" s="4"/>
      <c r="AA139" s="4"/>
      <c r="AB139" s="4"/>
    </row>
    <row r="140" spans="1:28" ht="15.75" customHeight="1">
      <c r="A140" s="4"/>
      <c r="B140" s="4"/>
      <c r="C140" s="6"/>
      <c r="D140" s="7"/>
      <c r="E140" s="7"/>
      <c r="F140" s="7"/>
      <c r="G140" s="7"/>
      <c r="H140" s="7"/>
      <c r="I140" s="7"/>
      <c r="J140" s="7"/>
      <c r="K140" s="4"/>
      <c r="L140" s="4"/>
      <c r="M140" s="4"/>
      <c r="N140" s="4"/>
      <c r="O140" s="4"/>
      <c r="P140" s="4"/>
      <c r="Q140" s="4"/>
      <c r="R140" s="4"/>
      <c r="S140" s="4"/>
      <c r="T140" s="4"/>
      <c r="U140" s="4"/>
      <c r="V140" s="4"/>
      <c r="W140" s="4"/>
      <c r="X140" s="4"/>
      <c r="Y140" s="4"/>
      <c r="Z140" s="4"/>
      <c r="AA140" s="4"/>
      <c r="AB140" s="4"/>
    </row>
    <row r="141" spans="1:28" ht="15.75" customHeight="1">
      <c r="A141" s="4"/>
      <c r="B141" s="4"/>
      <c r="C141" s="6"/>
      <c r="D141" s="7"/>
      <c r="E141" s="7"/>
      <c r="F141" s="7"/>
      <c r="G141" s="7"/>
      <c r="H141" s="7"/>
      <c r="I141" s="7"/>
      <c r="J141" s="7"/>
      <c r="K141" s="4"/>
      <c r="L141" s="4"/>
      <c r="M141" s="4"/>
      <c r="N141" s="4"/>
      <c r="O141" s="4"/>
      <c r="P141" s="4"/>
      <c r="Q141" s="4"/>
      <c r="R141" s="4"/>
      <c r="S141" s="4"/>
      <c r="T141" s="4"/>
      <c r="U141" s="4"/>
      <c r="V141" s="4"/>
      <c r="W141" s="4"/>
      <c r="X141" s="4"/>
      <c r="Y141" s="4"/>
      <c r="Z141" s="4"/>
      <c r="AA141" s="4"/>
      <c r="AB141" s="4"/>
    </row>
    <row r="142" spans="1:28" ht="15.75" customHeight="1">
      <c r="A142" s="4"/>
      <c r="B142" s="4"/>
      <c r="C142" s="6"/>
      <c r="D142" s="7"/>
      <c r="E142" s="7"/>
      <c r="F142" s="7"/>
      <c r="G142" s="7"/>
      <c r="H142" s="7"/>
      <c r="I142" s="7"/>
      <c r="J142" s="7"/>
      <c r="K142" s="4"/>
      <c r="L142" s="4"/>
      <c r="M142" s="4"/>
      <c r="N142" s="4"/>
      <c r="O142" s="4"/>
      <c r="P142" s="4"/>
      <c r="Q142" s="4"/>
      <c r="R142" s="4"/>
      <c r="S142" s="4"/>
      <c r="T142" s="4"/>
      <c r="U142" s="4"/>
      <c r="V142" s="4"/>
      <c r="W142" s="4"/>
      <c r="X142" s="4"/>
      <c r="Y142" s="4"/>
      <c r="Z142" s="4"/>
      <c r="AA142" s="4"/>
      <c r="AB142" s="4"/>
    </row>
    <row r="143" spans="1:28" ht="15.75" customHeight="1">
      <c r="A143" s="4"/>
      <c r="B143" s="4"/>
      <c r="C143" s="6"/>
      <c r="D143" s="7"/>
      <c r="E143" s="7"/>
      <c r="F143" s="7"/>
      <c r="G143" s="7"/>
      <c r="H143" s="7"/>
      <c r="I143" s="7"/>
      <c r="J143" s="7"/>
      <c r="K143" s="4"/>
      <c r="L143" s="4"/>
      <c r="M143" s="4"/>
      <c r="N143" s="4"/>
      <c r="O143" s="4"/>
      <c r="P143" s="4"/>
      <c r="Q143" s="4"/>
      <c r="R143" s="4"/>
      <c r="S143" s="4"/>
      <c r="T143" s="4"/>
      <c r="U143" s="4"/>
      <c r="V143" s="4"/>
      <c r="W143" s="4"/>
      <c r="X143" s="4"/>
      <c r="Y143" s="4"/>
      <c r="Z143" s="4"/>
      <c r="AA143" s="4"/>
      <c r="AB143" s="4"/>
    </row>
    <row r="144" spans="1:28" ht="15.75" customHeight="1">
      <c r="A144" s="4"/>
      <c r="B144" s="4"/>
      <c r="C144" s="6"/>
      <c r="D144" s="7"/>
      <c r="E144" s="7"/>
      <c r="F144" s="7"/>
      <c r="G144" s="7"/>
      <c r="H144" s="7"/>
      <c r="I144" s="7"/>
      <c r="J144" s="7"/>
      <c r="K144" s="4"/>
      <c r="L144" s="4"/>
      <c r="M144" s="4"/>
      <c r="N144" s="4"/>
      <c r="O144" s="4"/>
      <c r="P144" s="4"/>
      <c r="Q144" s="4"/>
      <c r="R144" s="4"/>
      <c r="S144" s="4"/>
      <c r="T144" s="4"/>
      <c r="U144" s="4"/>
      <c r="V144" s="4"/>
      <c r="W144" s="4"/>
      <c r="X144" s="4"/>
      <c r="Y144" s="4"/>
      <c r="Z144" s="4"/>
      <c r="AA144" s="4"/>
      <c r="AB144" s="4"/>
    </row>
    <row r="145" spans="1:28" ht="15.75" customHeight="1">
      <c r="A145" s="4"/>
      <c r="B145" s="4"/>
      <c r="C145" s="6"/>
      <c r="D145" s="7"/>
      <c r="E145" s="7"/>
      <c r="F145" s="7"/>
      <c r="G145" s="7"/>
      <c r="H145" s="7"/>
      <c r="I145" s="7"/>
      <c r="J145" s="7"/>
      <c r="K145" s="4"/>
      <c r="L145" s="4"/>
      <c r="M145" s="4"/>
      <c r="N145" s="4"/>
      <c r="O145" s="4"/>
      <c r="P145" s="4"/>
      <c r="Q145" s="4"/>
      <c r="R145" s="4"/>
      <c r="S145" s="4"/>
      <c r="T145" s="4"/>
      <c r="U145" s="4"/>
      <c r="V145" s="4"/>
      <c r="W145" s="4"/>
      <c r="X145" s="4"/>
      <c r="Y145" s="4"/>
      <c r="Z145" s="4"/>
      <c r="AA145" s="4"/>
      <c r="AB145" s="4"/>
    </row>
    <row r="146" spans="1:28" ht="15.75" customHeight="1">
      <c r="A146" s="4"/>
      <c r="B146" s="4"/>
      <c r="C146" s="6"/>
      <c r="D146" s="7"/>
      <c r="E146" s="7"/>
      <c r="F146" s="7"/>
      <c r="G146" s="7"/>
      <c r="H146" s="7"/>
      <c r="I146" s="7"/>
      <c r="J146" s="7"/>
      <c r="K146" s="4"/>
      <c r="L146" s="4"/>
      <c r="M146" s="4"/>
      <c r="N146" s="4"/>
      <c r="O146" s="4"/>
      <c r="P146" s="4"/>
      <c r="Q146" s="4"/>
      <c r="R146" s="4"/>
      <c r="S146" s="4"/>
      <c r="T146" s="4"/>
      <c r="U146" s="4"/>
      <c r="V146" s="4"/>
      <c r="W146" s="4"/>
      <c r="X146" s="4"/>
      <c r="Y146" s="4"/>
      <c r="Z146" s="4"/>
      <c r="AA146" s="4"/>
      <c r="AB146" s="4"/>
    </row>
    <row r="147" spans="1:28" ht="15.75" customHeight="1">
      <c r="A147" s="4"/>
      <c r="B147" s="4"/>
      <c r="C147" s="6"/>
      <c r="D147" s="7"/>
      <c r="E147" s="7"/>
      <c r="F147" s="7"/>
      <c r="G147" s="7"/>
      <c r="H147" s="7"/>
      <c r="I147" s="7"/>
      <c r="J147" s="7"/>
      <c r="K147" s="4"/>
      <c r="L147" s="4"/>
      <c r="M147" s="4"/>
      <c r="N147" s="4"/>
      <c r="O147" s="4"/>
      <c r="P147" s="4"/>
      <c r="Q147" s="4"/>
      <c r="R147" s="4"/>
      <c r="S147" s="4"/>
      <c r="T147" s="4"/>
      <c r="U147" s="4"/>
      <c r="V147" s="4"/>
      <c r="W147" s="4"/>
      <c r="X147" s="4"/>
      <c r="Y147" s="4"/>
      <c r="Z147" s="4"/>
      <c r="AA147" s="4"/>
      <c r="AB147" s="4"/>
    </row>
    <row r="148" spans="1:28" ht="15.75" customHeight="1">
      <c r="A148" s="4"/>
      <c r="B148" s="4"/>
      <c r="C148" s="6"/>
      <c r="D148" s="7"/>
      <c r="E148" s="7"/>
      <c r="F148" s="7"/>
      <c r="G148" s="7"/>
      <c r="H148" s="7"/>
      <c r="I148" s="7"/>
      <c r="J148" s="7"/>
      <c r="K148" s="4"/>
      <c r="L148" s="4"/>
      <c r="M148" s="4"/>
      <c r="N148" s="4"/>
      <c r="O148" s="4"/>
      <c r="P148" s="4"/>
      <c r="Q148" s="4"/>
      <c r="R148" s="4"/>
      <c r="S148" s="4"/>
      <c r="T148" s="4"/>
      <c r="U148" s="4"/>
      <c r="V148" s="4"/>
      <c r="W148" s="4"/>
      <c r="X148" s="4"/>
      <c r="Y148" s="4"/>
      <c r="Z148" s="4"/>
      <c r="AA148" s="4"/>
      <c r="AB148" s="4"/>
    </row>
    <row r="149" spans="1:28" ht="15.75" customHeight="1">
      <c r="A149" s="4"/>
      <c r="B149" s="4"/>
      <c r="C149" s="6"/>
      <c r="D149" s="7"/>
      <c r="E149" s="7"/>
      <c r="F149" s="7"/>
      <c r="G149" s="7"/>
      <c r="H149" s="7"/>
      <c r="I149" s="7"/>
      <c r="J149" s="7"/>
      <c r="K149" s="4"/>
      <c r="L149" s="4"/>
      <c r="M149" s="4"/>
      <c r="N149" s="4"/>
      <c r="O149" s="4"/>
      <c r="P149" s="4"/>
      <c r="Q149" s="4"/>
      <c r="R149" s="4"/>
      <c r="S149" s="4"/>
      <c r="T149" s="4"/>
      <c r="U149" s="4"/>
      <c r="V149" s="4"/>
      <c r="W149" s="4"/>
      <c r="X149" s="4"/>
      <c r="Y149" s="4"/>
      <c r="Z149" s="4"/>
      <c r="AA149" s="4"/>
      <c r="AB149" s="4"/>
    </row>
    <row r="150" spans="1:28" ht="15.75" customHeight="1">
      <c r="A150" s="4"/>
      <c r="B150" s="4"/>
      <c r="C150" s="6"/>
      <c r="D150" s="7"/>
      <c r="E150" s="7"/>
      <c r="F150" s="7"/>
      <c r="G150" s="7"/>
      <c r="H150" s="7"/>
      <c r="I150" s="7"/>
      <c r="J150" s="7"/>
      <c r="K150" s="4"/>
      <c r="L150" s="4"/>
      <c r="M150" s="4"/>
      <c r="N150" s="4"/>
      <c r="O150" s="4"/>
      <c r="P150" s="4"/>
      <c r="Q150" s="4"/>
      <c r="R150" s="4"/>
      <c r="S150" s="4"/>
      <c r="T150" s="4"/>
      <c r="U150" s="4"/>
      <c r="V150" s="4"/>
      <c r="W150" s="4"/>
      <c r="X150" s="4"/>
      <c r="Y150" s="4"/>
      <c r="Z150" s="4"/>
      <c r="AA150" s="4"/>
      <c r="AB150" s="4"/>
    </row>
    <row r="151" spans="1:28" ht="15.75" customHeight="1">
      <c r="A151" s="4"/>
      <c r="B151" s="4"/>
      <c r="C151" s="6"/>
      <c r="D151" s="7"/>
      <c r="E151" s="7"/>
      <c r="F151" s="7"/>
      <c r="G151" s="7"/>
      <c r="H151" s="7"/>
      <c r="I151" s="7"/>
      <c r="J151" s="7"/>
      <c r="K151" s="4"/>
      <c r="L151" s="4"/>
      <c r="M151" s="4"/>
      <c r="N151" s="4"/>
      <c r="O151" s="4"/>
      <c r="P151" s="4"/>
      <c r="Q151" s="4"/>
      <c r="R151" s="4"/>
      <c r="S151" s="4"/>
      <c r="T151" s="4"/>
      <c r="U151" s="4"/>
      <c r="V151" s="4"/>
      <c r="W151" s="4"/>
      <c r="X151" s="4"/>
      <c r="Y151" s="4"/>
      <c r="Z151" s="4"/>
      <c r="AA151" s="4"/>
      <c r="AB151" s="4"/>
    </row>
    <row r="152" spans="1:28" ht="15.75" customHeight="1">
      <c r="A152" s="4"/>
      <c r="B152" s="4"/>
      <c r="C152" s="6"/>
      <c r="D152" s="7"/>
      <c r="E152" s="7"/>
      <c r="F152" s="7"/>
      <c r="G152" s="7"/>
      <c r="H152" s="7"/>
      <c r="I152" s="7"/>
      <c r="J152" s="7"/>
      <c r="K152" s="4"/>
      <c r="L152" s="4"/>
      <c r="M152" s="4"/>
      <c r="N152" s="4"/>
      <c r="O152" s="4"/>
      <c r="P152" s="4"/>
      <c r="Q152" s="4"/>
      <c r="R152" s="4"/>
      <c r="S152" s="4"/>
      <c r="T152" s="4"/>
      <c r="U152" s="4"/>
      <c r="V152" s="4"/>
      <c r="W152" s="4"/>
      <c r="X152" s="4"/>
      <c r="Y152" s="4"/>
      <c r="Z152" s="4"/>
      <c r="AA152" s="4"/>
      <c r="AB152" s="4"/>
    </row>
    <row r="153" spans="1:28" ht="15.75" customHeight="1">
      <c r="A153" s="4"/>
      <c r="B153" s="4"/>
      <c r="C153" s="6"/>
      <c r="D153" s="7"/>
      <c r="E153" s="7"/>
      <c r="F153" s="7"/>
      <c r="G153" s="7"/>
      <c r="H153" s="7"/>
      <c r="I153" s="7"/>
      <c r="J153" s="7"/>
      <c r="K153" s="4"/>
      <c r="L153" s="4"/>
      <c r="M153" s="4"/>
      <c r="N153" s="4"/>
      <c r="O153" s="4"/>
      <c r="P153" s="4"/>
      <c r="Q153" s="4"/>
      <c r="R153" s="4"/>
      <c r="S153" s="4"/>
      <c r="T153" s="4"/>
      <c r="U153" s="4"/>
      <c r="V153" s="4"/>
      <c r="W153" s="4"/>
      <c r="X153" s="4"/>
      <c r="Y153" s="4"/>
      <c r="Z153" s="4"/>
      <c r="AA153" s="4"/>
      <c r="AB153" s="4"/>
    </row>
    <row r="154" spans="1:28" ht="15.75" customHeight="1">
      <c r="A154" s="4"/>
      <c r="B154" s="4"/>
      <c r="C154" s="6"/>
      <c r="D154" s="7"/>
      <c r="E154" s="7"/>
      <c r="F154" s="7"/>
      <c r="G154" s="7"/>
      <c r="H154" s="7"/>
      <c r="I154" s="7"/>
      <c r="J154" s="7"/>
      <c r="K154" s="4"/>
      <c r="L154" s="4"/>
      <c r="M154" s="4"/>
      <c r="N154" s="4"/>
      <c r="O154" s="4"/>
      <c r="P154" s="4"/>
      <c r="Q154" s="4"/>
      <c r="R154" s="4"/>
      <c r="S154" s="4"/>
      <c r="T154" s="4"/>
      <c r="U154" s="4"/>
      <c r="V154" s="4"/>
      <c r="W154" s="4"/>
      <c r="X154" s="4"/>
      <c r="Y154" s="4"/>
      <c r="Z154" s="4"/>
      <c r="AA154" s="4"/>
      <c r="AB154" s="4"/>
    </row>
    <row r="155" spans="1:28" ht="15.75" customHeight="1">
      <c r="A155" s="4"/>
      <c r="B155" s="4"/>
      <c r="C155" s="6"/>
      <c r="D155" s="7"/>
      <c r="E155" s="7"/>
      <c r="F155" s="7"/>
      <c r="G155" s="7"/>
      <c r="H155" s="7"/>
      <c r="I155" s="7"/>
      <c r="J155" s="7"/>
      <c r="K155" s="4"/>
      <c r="L155" s="4"/>
      <c r="M155" s="4"/>
      <c r="N155" s="4"/>
      <c r="O155" s="4"/>
      <c r="P155" s="4"/>
      <c r="Q155" s="4"/>
      <c r="R155" s="4"/>
      <c r="S155" s="4"/>
      <c r="T155" s="4"/>
      <c r="U155" s="4"/>
      <c r="V155" s="4"/>
      <c r="W155" s="4"/>
      <c r="X155" s="4"/>
      <c r="Y155" s="4"/>
      <c r="Z155" s="4"/>
      <c r="AA155" s="4"/>
      <c r="AB155" s="4"/>
    </row>
    <row r="156" spans="1:28" ht="15.75" customHeight="1">
      <c r="A156" s="4"/>
      <c r="B156" s="4"/>
      <c r="C156" s="6"/>
      <c r="D156" s="7"/>
      <c r="E156" s="7"/>
      <c r="F156" s="7"/>
      <c r="G156" s="7"/>
      <c r="H156" s="7"/>
      <c r="I156" s="7"/>
      <c r="J156" s="7"/>
      <c r="K156" s="4"/>
      <c r="L156" s="4"/>
      <c r="M156" s="4"/>
      <c r="N156" s="4"/>
      <c r="O156" s="4"/>
      <c r="P156" s="4"/>
      <c r="Q156" s="4"/>
      <c r="R156" s="4"/>
      <c r="S156" s="4"/>
      <c r="T156" s="4"/>
      <c r="U156" s="4"/>
      <c r="V156" s="4"/>
      <c r="W156" s="4"/>
      <c r="X156" s="4"/>
      <c r="Y156" s="4"/>
      <c r="Z156" s="4"/>
      <c r="AA156" s="4"/>
      <c r="AB156" s="4"/>
    </row>
    <row r="157" spans="1:28" ht="15.75" customHeight="1">
      <c r="A157" s="4"/>
      <c r="B157" s="4"/>
      <c r="C157" s="6"/>
      <c r="D157" s="7"/>
      <c r="E157" s="7"/>
      <c r="F157" s="7"/>
      <c r="G157" s="7"/>
      <c r="H157" s="7"/>
      <c r="I157" s="7"/>
      <c r="J157" s="7"/>
      <c r="K157" s="4"/>
      <c r="L157" s="4"/>
      <c r="M157" s="4"/>
      <c r="N157" s="4"/>
      <c r="O157" s="4"/>
      <c r="P157" s="4"/>
      <c r="Q157" s="4"/>
      <c r="R157" s="4"/>
      <c r="S157" s="4"/>
      <c r="T157" s="4"/>
      <c r="U157" s="4"/>
      <c r="V157" s="4"/>
      <c r="W157" s="4"/>
      <c r="X157" s="4"/>
      <c r="Y157" s="4"/>
      <c r="Z157" s="4"/>
      <c r="AA157" s="4"/>
      <c r="AB157" s="4"/>
    </row>
    <row r="158" spans="1:28" ht="15.75" customHeight="1">
      <c r="A158" s="4"/>
      <c r="B158" s="4"/>
      <c r="C158" s="6"/>
      <c r="D158" s="7"/>
      <c r="E158" s="7"/>
      <c r="F158" s="7"/>
      <c r="G158" s="7"/>
      <c r="H158" s="7"/>
      <c r="I158" s="7"/>
      <c r="J158" s="7"/>
      <c r="K158" s="4"/>
      <c r="L158" s="4"/>
      <c r="M158" s="4"/>
      <c r="N158" s="4"/>
      <c r="O158" s="4"/>
      <c r="P158" s="4"/>
      <c r="Q158" s="4"/>
      <c r="R158" s="4"/>
      <c r="S158" s="4"/>
      <c r="T158" s="4"/>
      <c r="U158" s="4"/>
      <c r="V158" s="4"/>
      <c r="W158" s="4"/>
      <c r="X158" s="4"/>
      <c r="Y158" s="4"/>
      <c r="Z158" s="4"/>
      <c r="AA158" s="4"/>
      <c r="AB158" s="4"/>
    </row>
    <row r="159" spans="1:28" ht="15.75" customHeight="1">
      <c r="A159" s="4"/>
      <c r="B159" s="4"/>
      <c r="C159" s="6"/>
      <c r="D159" s="7"/>
      <c r="E159" s="7"/>
      <c r="F159" s="7"/>
      <c r="G159" s="7"/>
      <c r="H159" s="7"/>
      <c r="I159" s="7"/>
      <c r="J159" s="7"/>
      <c r="K159" s="4"/>
      <c r="L159" s="4"/>
      <c r="M159" s="4"/>
      <c r="N159" s="4"/>
      <c r="O159" s="4"/>
      <c r="P159" s="4"/>
      <c r="Q159" s="4"/>
      <c r="R159" s="4"/>
      <c r="S159" s="4"/>
      <c r="T159" s="4"/>
      <c r="U159" s="4"/>
      <c r="V159" s="4"/>
      <c r="W159" s="4"/>
      <c r="X159" s="4"/>
      <c r="Y159" s="4"/>
      <c r="Z159" s="4"/>
      <c r="AA159" s="4"/>
      <c r="AB159" s="4"/>
    </row>
    <row r="160" spans="1:28" ht="15.75" customHeight="1">
      <c r="A160" s="4"/>
      <c r="B160" s="4"/>
      <c r="C160" s="6"/>
      <c r="D160" s="7"/>
      <c r="E160" s="7"/>
      <c r="F160" s="7"/>
      <c r="G160" s="7"/>
      <c r="H160" s="7"/>
      <c r="I160" s="7"/>
      <c r="J160" s="7"/>
      <c r="K160" s="4"/>
      <c r="L160" s="4"/>
      <c r="M160" s="4"/>
      <c r="N160" s="4"/>
      <c r="O160" s="4"/>
      <c r="P160" s="4"/>
      <c r="Q160" s="4"/>
      <c r="R160" s="4"/>
      <c r="S160" s="4"/>
      <c r="T160" s="4"/>
      <c r="U160" s="4"/>
      <c r="V160" s="4"/>
      <c r="W160" s="4"/>
      <c r="X160" s="4"/>
      <c r="Y160" s="4"/>
      <c r="Z160" s="4"/>
      <c r="AA160" s="4"/>
      <c r="AB160" s="4"/>
    </row>
    <row r="161" spans="1:28" ht="15.75" customHeight="1">
      <c r="A161" s="4"/>
      <c r="B161" s="4"/>
      <c r="C161" s="6"/>
      <c r="D161" s="7"/>
      <c r="E161" s="7"/>
      <c r="F161" s="7"/>
      <c r="G161" s="7"/>
      <c r="H161" s="7"/>
      <c r="I161" s="7"/>
      <c r="J161" s="7"/>
      <c r="K161" s="4"/>
      <c r="L161" s="4"/>
      <c r="M161" s="4"/>
      <c r="N161" s="4"/>
      <c r="O161" s="4"/>
      <c r="P161" s="4"/>
      <c r="Q161" s="4"/>
      <c r="R161" s="4"/>
      <c r="S161" s="4"/>
      <c r="T161" s="4"/>
      <c r="U161" s="4"/>
      <c r="V161" s="4"/>
      <c r="W161" s="4"/>
      <c r="X161" s="4"/>
      <c r="Y161" s="4"/>
      <c r="Z161" s="4"/>
      <c r="AA161" s="4"/>
      <c r="AB161" s="4"/>
    </row>
    <row r="162" spans="1:28" ht="15.75" customHeight="1">
      <c r="A162" s="4"/>
      <c r="B162" s="4"/>
      <c r="C162" s="6"/>
      <c r="D162" s="7"/>
      <c r="E162" s="7"/>
      <c r="F162" s="7"/>
      <c r="G162" s="7"/>
      <c r="H162" s="7"/>
      <c r="I162" s="7"/>
      <c r="J162" s="7"/>
      <c r="K162" s="4"/>
      <c r="L162" s="4"/>
      <c r="M162" s="4"/>
      <c r="N162" s="4"/>
      <c r="O162" s="4"/>
      <c r="P162" s="4"/>
      <c r="Q162" s="4"/>
      <c r="R162" s="4"/>
      <c r="S162" s="4"/>
      <c r="T162" s="4"/>
      <c r="U162" s="4"/>
      <c r="V162" s="4"/>
      <c r="W162" s="4"/>
      <c r="X162" s="4"/>
      <c r="Y162" s="4"/>
      <c r="Z162" s="4"/>
      <c r="AA162" s="4"/>
      <c r="AB162" s="4"/>
    </row>
    <row r="163" spans="1:28" ht="15.75" customHeight="1">
      <c r="A163" s="4"/>
      <c r="B163" s="4"/>
      <c r="C163" s="6"/>
      <c r="D163" s="7"/>
      <c r="E163" s="7"/>
      <c r="F163" s="7"/>
      <c r="G163" s="7"/>
      <c r="H163" s="7"/>
      <c r="I163" s="7"/>
      <c r="J163" s="7"/>
      <c r="K163" s="4"/>
      <c r="L163" s="4"/>
      <c r="M163" s="4"/>
      <c r="N163" s="4"/>
      <c r="O163" s="4"/>
      <c r="P163" s="4"/>
      <c r="Q163" s="4"/>
      <c r="R163" s="4"/>
      <c r="S163" s="4"/>
      <c r="T163" s="4"/>
      <c r="U163" s="4"/>
      <c r="V163" s="4"/>
      <c r="W163" s="4"/>
      <c r="X163" s="4"/>
      <c r="Y163" s="4"/>
      <c r="Z163" s="4"/>
      <c r="AA163" s="4"/>
      <c r="AB163" s="4"/>
    </row>
    <row r="164" spans="1:28" ht="15.75" customHeight="1">
      <c r="A164" s="4"/>
      <c r="B164" s="4"/>
      <c r="C164" s="6"/>
      <c r="D164" s="7"/>
      <c r="E164" s="7"/>
      <c r="F164" s="7"/>
      <c r="G164" s="7"/>
      <c r="H164" s="7"/>
      <c r="I164" s="7"/>
      <c r="J164" s="7"/>
      <c r="K164" s="4"/>
      <c r="L164" s="4"/>
      <c r="M164" s="4"/>
      <c r="N164" s="4"/>
      <c r="O164" s="4"/>
      <c r="P164" s="4"/>
      <c r="Q164" s="4"/>
      <c r="R164" s="4"/>
      <c r="S164" s="4"/>
      <c r="T164" s="4"/>
      <c r="U164" s="4"/>
      <c r="V164" s="4"/>
      <c r="W164" s="4"/>
      <c r="X164" s="4"/>
      <c r="Y164" s="4"/>
      <c r="Z164" s="4"/>
      <c r="AA164" s="4"/>
      <c r="AB164" s="4"/>
    </row>
    <row r="165" spans="1:28" ht="15.75" customHeight="1">
      <c r="A165" s="4"/>
      <c r="B165" s="4"/>
      <c r="C165" s="6"/>
      <c r="D165" s="7"/>
      <c r="E165" s="7"/>
      <c r="F165" s="7"/>
      <c r="G165" s="7"/>
      <c r="H165" s="7"/>
      <c r="I165" s="7"/>
      <c r="J165" s="7"/>
      <c r="K165" s="4"/>
      <c r="L165" s="4"/>
      <c r="M165" s="4"/>
      <c r="N165" s="4"/>
      <c r="O165" s="4"/>
      <c r="P165" s="4"/>
      <c r="Q165" s="4"/>
      <c r="R165" s="4"/>
      <c r="S165" s="4"/>
      <c r="T165" s="4"/>
      <c r="U165" s="4"/>
      <c r="V165" s="4"/>
      <c r="W165" s="4"/>
      <c r="X165" s="4"/>
      <c r="Y165" s="4"/>
      <c r="Z165" s="4"/>
      <c r="AA165" s="4"/>
      <c r="AB165" s="4"/>
    </row>
    <row r="166" spans="1:28" ht="15.75" customHeight="1">
      <c r="A166" s="4"/>
      <c r="B166" s="4"/>
      <c r="C166" s="6"/>
      <c r="D166" s="7"/>
      <c r="E166" s="7"/>
      <c r="F166" s="7"/>
      <c r="G166" s="7"/>
      <c r="H166" s="7"/>
      <c r="I166" s="7"/>
      <c r="J166" s="7"/>
      <c r="K166" s="4"/>
      <c r="L166" s="4"/>
      <c r="M166" s="4"/>
      <c r="N166" s="4"/>
      <c r="O166" s="4"/>
      <c r="P166" s="4"/>
      <c r="Q166" s="4"/>
      <c r="R166" s="4"/>
      <c r="S166" s="4"/>
      <c r="T166" s="4"/>
      <c r="U166" s="4"/>
      <c r="V166" s="4"/>
      <c r="W166" s="4"/>
      <c r="X166" s="4"/>
      <c r="Y166" s="4"/>
      <c r="Z166" s="4"/>
      <c r="AA166" s="4"/>
      <c r="AB166" s="4"/>
    </row>
    <row r="167" spans="1:28" ht="15.75" customHeight="1">
      <c r="A167" s="4"/>
      <c r="B167" s="4"/>
      <c r="C167" s="6"/>
      <c r="D167" s="7"/>
      <c r="E167" s="7"/>
      <c r="F167" s="7"/>
      <c r="G167" s="7"/>
      <c r="H167" s="7"/>
      <c r="I167" s="7"/>
      <c r="J167" s="7"/>
      <c r="K167" s="4"/>
      <c r="L167" s="4"/>
      <c r="M167" s="4"/>
      <c r="N167" s="4"/>
      <c r="O167" s="4"/>
      <c r="P167" s="4"/>
      <c r="Q167" s="4"/>
      <c r="R167" s="4"/>
      <c r="S167" s="4"/>
      <c r="T167" s="4"/>
      <c r="U167" s="4"/>
      <c r="V167" s="4"/>
      <c r="W167" s="4"/>
      <c r="X167" s="4"/>
      <c r="Y167" s="4"/>
      <c r="Z167" s="4"/>
      <c r="AA167" s="4"/>
      <c r="AB167" s="4"/>
    </row>
    <row r="168" spans="1:28" ht="15.75" customHeight="1">
      <c r="A168" s="4"/>
      <c r="B168" s="4"/>
      <c r="C168" s="6"/>
      <c r="D168" s="7"/>
      <c r="E168" s="7"/>
      <c r="F168" s="7"/>
      <c r="G168" s="7"/>
      <c r="H168" s="7"/>
      <c r="I168" s="7"/>
      <c r="J168" s="7"/>
      <c r="K168" s="4"/>
      <c r="L168" s="4"/>
      <c r="M168" s="4"/>
      <c r="N168" s="4"/>
      <c r="O168" s="4"/>
      <c r="P168" s="4"/>
      <c r="Q168" s="4"/>
      <c r="R168" s="4"/>
      <c r="S168" s="4"/>
      <c r="T168" s="4"/>
      <c r="U168" s="4"/>
      <c r="V168" s="4"/>
      <c r="W168" s="4"/>
      <c r="X168" s="4"/>
      <c r="Y168" s="4"/>
      <c r="Z168" s="4"/>
      <c r="AA168" s="4"/>
      <c r="AB168" s="4"/>
    </row>
    <row r="169" spans="1:28" ht="15.75" customHeight="1">
      <c r="A169" s="4"/>
      <c r="B169" s="4"/>
      <c r="C169" s="6"/>
      <c r="D169" s="7"/>
      <c r="E169" s="7"/>
      <c r="F169" s="7"/>
      <c r="G169" s="7"/>
      <c r="H169" s="7"/>
      <c r="I169" s="7"/>
      <c r="J169" s="7"/>
      <c r="K169" s="4"/>
      <c r="L169" s="4"/>
      <c r="M169" s="4"/>
      <c r="N169" s="4"/>
      <c r="O169" s="4"/>
      <c r="P169" s="4"/>
      <c r="Q169" s="4"/>
      <c r="R169" s="4"/>
      <c r="S169" s="4"/>
      <c r="T169" s="4"/>
      <c r="U169" s="4"/>
      <c r="V169" s="4"/>
      <c r="W169" s="4"/>
      <c r="X169" s="4"/>
      <c r="Y169" s="4"/>
      <c r="Z169" s="4"/>
      <c r="AA169" s="4"/>
      <c r="AB169" s="4"/>
    </row>
    <row r="170" spans="1:28" ht="15.75" customHeight="1">
      <c r="A170" s="4"/>
      <c r="B170" s="4"/>
      <c r="C170" s="6"/>
      <c r="D170" s="7"/>
      <c r="E170" s="7"/>
      <c r="F170" s="7"/>
      <c r="G170" s="7"/>
      <c r="H170" s="7"/>
      <c r="I170" s="7"/>
      <c r="J170" s="7"/>
      <c r="K170" s="4"/>
      <c r="L170" s="4"/>
      <c r="M170" s="4"/>
      <c r="N170" s="4"/>
      <c r="O170" s="4"/>
      <c r="P170" s="4"/>
      <c r="Q170" s="4"/>
      <c r="R170" s="4"/>
      <c r="S170" s="4"/>
      <c r="T170" s="4"/>
      <c r="U170" s="4"/>
      <c r="V170" s="4"/>
      <c r="W170" s="4"/>
      <c r="X170" s="4"/>
      <c r="Y170" s="4"/>
      <c r="Z170" s="4"/>
      <c r="AA170" s="4"/>
      <c r="AB170" s="4"/>
    </row>
    <row r="171" spans="1:28" ht="15.75" customHeight="1">
      <c r="A171" s="4"/>
      <c r="B171" s="4"/>
      <c r="C171" s="6"/>
      <c r="D171" s="7"/>
      <c r="E171" s="7"/>
      <c r="F171" s="7"/>
      <c r="G171" s="7"/>
      <c r="H171" s="7"/>
      <c r="I171" s="7"/>
      <c r="J171" s="7"/>
      <c r="K171" s="4"/>
      <c r="L171" s="4"/>
      <c r="M171" s="4"/>
      <c r="N171" s="4"/>
      <c r="O171" s="4"/>
      <c r="P171" s="4"/>
      <c r="Q171" s="4"/>
      <c r="R171" s="4"/>
      <c r="S171" s="4"/>
      <c r="T171" s="4"/>
      <c r="U171" s="4"/>
      <c r="V171" s="4"/>
      <c r="W171" s="4"/>
      <c r="X171" s="4"/>
      <c r="Y171" s="4"/>
      <c r="Z171" s="4"/>
      <c r="AA171" s="4"/>
      <c r="AB171" s="4"/>
    </row>
    <row r="172" spans="1:28" ht="15.75" customHeight="1">
      <c r="A172" s="4"/>
      <c r="B172" s="4"/>
      <c r="C172" s="6"/>
      <c r="D172" s="7"/>
      <c r="E172" s="7"/>
      <c r="F172" s="7"/>
      <c r="G172" s="7"/>
      <c r="H172" s="7"/>
      <c r="I172" s="7"/>
      <c r="J172" s="7"/>
      <c r="K172" s="4"/>
      <c r="L172" s="4"/>
      <c r="M172" s="4"/>
      <c r="N172" s="4"/>
      <c r="O172" s="4"/>
      <c r="P172" s="4"/>
      <c r="Q172" s="4"/>
      <c r="R172" s="4"/>
      <c r="S172" s="4"/>
      <c r="T172" s="4"/>
      <c r="U172" s="4"/>
      <c r="V172" s="4"/>
      <c r="W172" s="4"/>
      <c r="X172" s="4"/>
      <c r="Y172" s="4"/>
      <c r="Z172" s="4"/>
      <c r="AA172" s="4"/>
      <c r="AB172" s="4"/>
    </row>
    <row r="173" spans="1:28" ht="15.75" customHeight="1">
      <c r="A173" s="4"/>
      <c r="B173" s="4"/>
      <c r="C173" s="6"/>
      <c r="D173" s="7"/>
      <c r="E173" s="7"/>
      <c r="F173" s="7"/>
      <c r="G173" s="7"/>
      <c r="H173" s="7"/>
      <c r="I173" s="7"/>
      <c r="J173" s="7"/>
      <c r="K173" s="4"/>
      <c r="L173" s="4"/>
      <c r="M173" s="4"/>
      <c r="N173" s="4"/>
      <c r="O173" s="4"/>
      <c r="P173" s="4"/>
      <c r="Q173" s="4"/>
      <c r="R173" s="4"/>
      <c r="S173" s="4"/>
      <c r="T173" s="4"/>
      <c r="U173" s="4"/>
      <c r="V173" s="4"/>
      <c r="W173" s="4"/>
      <c r="X173" s="4"/>
      <c r="Y173" s="4"/>
      <c r="Z173" s="4"/>
      <c r="AA173" s="4"/>
      <c r="AB173" s="4"/>
    </row>
    <row r="174" spans="1:28" ht="15.75" customHeight="1">
      <c r="A174" s="4"/>
      <c r="B174" s="4"/>
      <c r="C174" s="6"/>
      <c r="D174" s="7"/>
      <c r="E174" s="7"/>
      <c r="F174" s="7"/>
      <c r="G174" s="7"/>
      <c r="H174" s="7"/>
      <c r="I174" s="7"/>
      <c r="J174" s="7"/>
      <c r="K174" s="4"/>
      <c r="L174" s="4"/>
      <c r="M174" s="4"/>
      <c r="N174" s="4"/>
      <c r="O174" s="4"/>
      <c r="P174" s="4"/>
      <c r="Q174" s="4"/>
      <c r="R174" s="4"/>
      <c r="S174" s="4"/>
      <c r="T174" s="4"/>
      <c r="U174" s="4"/>
      <c r="V174" s="4"/>
      <c r="W174" s="4"/>
      <c r="X174" s="4"/>
      <c r="Y174" s="4"/>
      <c r="Z174" s="4"/>
      <c r="AA174" s="4"/>
      <c r="AB174" s="4"/>
    </row>
    <row r="175" spans="1:28" ht="15.75" customHeight="1">
      <c r="A175" s="4"/>
      <c r="B175" s="4"/>
      <c r="C175" s="6"/>
      <c r="D175" s="7"/>
      <c r="E175" s="7"/>
      <c r="F175" s="7"/>
      <c r="G175" s="7"/>
      <c r="H175" s="7"/>
      <c r="I175" s="7"/>
      <c r="J175" s="7"/>
      <c r="K175" s="4"/>
      <c r="L175" s="4"/>
      <c r="M175" s="4"/>
      <c r="N175" s="4"/>
      <c r="O175" s="4"/>
      <c r="P175" s="4"/>
      <c r="Q175" s="4"/>
      <c r="R175" s="4"/>
      <c r="S175" s="4"/>
      <c r="T175" s="4"/>
      <c r="U175" s="4"/>
      <c r="V175" s="4"/>
      <c r="W175" s="4"/>
      <c r="X175" s="4"/>
      <c r="Y175" s="4"/>
      <c r="Z175" s="4"/>
      <c r="AA175" s="4"/>
      <c r="AB175" s="4"/>
    </row>
    <row r="176" spans="1:28" ht="15.75" customHeight="1">
      <c r="A176" s="4"/>
      <c r="B176" s="4"/>
      <c r="C176" s="6"/>
      <c r="D176" s="7"/>
      <c r="E176" s="7"/>
      <c r="F176" s="7"/>
      <c r="G176" s="7"/>
      <c r="H176" s="7"/>
      <c r="I176" s="7"/>
      <c r="J176" s="7"/>
      <c r="K176" s="4"/>
      <c r="L176" s="4"/>
      <c r="M176" s="4"/>
      <c r="N176" s="4"/>
      <c r="O176" s="4"/>
      <c r="P176" s="4"/>
      <c r="Q176" s="4"/>
      <c r="R176" s="4"/>
      <c r="S176" s="4"/>
      <c r="T176" s="4"/>
      <c r="U176" s="4"/>
      <c r="V176" s="4"/>
      <c r="W176" s="4"/>
      <c r="X176" s="4"/>
      <c r="Y176" s="4"/>
      <c r="Z176" s="4"/>
      <c r="AA176" s="4"/>
      <c r="AB176" s="4"/>
    </row>
    <row r="177" spans="1:28" ht="15.75" customHeight="1">
      <c r="A177" s="4"/>
      <c r="B177" s="4"/>
      <c r="C177" s="6"/>
      <c r="D177" s="7"/>
      <c r="E177" s="7"/>
      <c r="F177" s="7"/>
      <c r="G177" s="7"/>
      <c r="H177" s="7"/>
      <c r="I177" s="7"/>
      <c r="J177" s="7"/>
      <c r="K177" s="4"/>
      <c r="L177" s="4"/>
      <c r="M177" s="4"/>
      <c r="N177" s="4"/>
      <c r="O177" s="4"/>
      <c r="P177" s="4"/>
      <c r="Q177" s="4"/>
      <c r="R177" s="4"/>
      <c r="S177" s="4"/>
      <c r="T177" s="4"/>
      <c r="U177" s="4"/>
      <c r="V177" s="4"/>
      <c r="W177" s="4"/>
      <c r="X177" s="4"/>
      <c r="Y177" s="4"/>
      <c r="Z177" s="4"/>
      <c r="AA177" s="4"/>
      <c r="AB177" s="4"/>
    </row>
    <row r="178" spans="1:28" ht="15.75" customHeight="1">
      <c r="A178" s="4"/>
      <c r="B178" s="4"/>
      <c r="C178" s="6"/>
      <c r="D178" s="7"/>
      <c r="E178" s="7"/>
      <c r="F178" s="7"/>
      <c r="G178" s="7"/>
      <c r="H178" s="7"/>
      <c r="I178" s="7"/>
      <c r="J178" s="7"/>
      <c r="K178" s="4"/>
      <c r="L178" s="4"/>
      <c r="M178" s="4"/>
      <c r="N178" s="4"/>
      <c r="O178" s="4"/>
      <c r="P178" s="4"/>
      <c r="Q178" s="4"/>
      <c r="R178" s="4"/>
      <c r="S178" s="4"/>
      <c r="T178" s="4"/>
      <c r="U178" s="4"/>
      <c r="V178" s="4"/>
      <c r="W178" s="4"/>
      <c r="X178" s="4"/>
      <c r="Y178" s="4"/>
      <c r="Z178" s="4"/>
      <c r="AA178" s="4"/>
      <c r="AB178" s="4"/>
    </row>
    <row r="179" spans="1:28" ht="15.75" customHeight="1">
      <c r="A179" s="4"/>
      <c r="B179" s="4"/>
      <c r="C179" s="6"/>
      <c r="D179" s="7"/>
      <c r="E179" s="7"/>
      <c r="F179" s="7"/>
      <c r="G179" s="7"/>
      <c r="H179" s="7"/>
      <c r="I179" s="7"/>
      <c r="J179" s="7"/>
      <c r="K179" s="4"/>
      <c r="L179" s="4"/>
      <c r="M179" s="4"/>
      <c r="N179" s="4"/>
      <c r="O179" s="4"/>
      <c r="P179" s="4"/>
      <c r="Q179" s="4"/>
      <c r="R179" s="4"/>
      <c r="S179" s="4"/>
      <c r="T179" s="4"/>
      <c r="U179" s="4"/>
      <c r="V179" s="4"/>
      <c r="W179" s="4"/>
      <c r="X179" s="4"/>
      <c r="Y179" s="4"/>
      <c r="Z179" s="4"/>
      <c r="AA179" s="4"/>
      <c r="AB179" s="4"/>
    </row>
    <row r="180" spans="1:28" ht="15.75" customHeight="1">
      <c r="A180" s="4"/>
      <c r="B180" s="4"/>
      <c r="C180" s="6"/>
      <c r="D180" s="7"/>
      <c r="E180" s="7"/>
      <c r="F180" s="7"/>
      <c r="G180" s="7"/>
      <c r="H180" s="7"/>
      <c r="I180" s="7"/>
      <c r="J180" s="7"/>
      <c r="K180" s="4"/>
      <c r="L180" s="4"/>
      <c r="M180" s="4"/>
      <c r="N180" s="4"/>
      <c r="O180" s="4"/>
      <c r="P180" s="4"/>
      <c r="Q180" s="4"/>
      <c r="R180" s="4"/>
      <c r="S180" s="4"/>
      <c r="T180" s="4"/>
      <c r="U180" s="4"/>
      <c r="V180" s="4"/>
      <c r="W180" s="4"/>
      <c r="X180" s="4"/>
      <c r="Y180" s="4"/>
      <c r="Z180" s="4"/>
      <c r="AA180" s="4"/>
      <c r="AB180" s="4"/>
    </row>
    <row r="181" spans="1:28" ht="15.75" customHeight="1">
      <c r="A181" s="4"/>
      <c r="B181" s="4"/>
      <c r="C181" s="6"/>
      <c r="D181" s="7"/>
      <c r="E181" s="7"/>
      <c r="F181" s="7"/>
      <c r="G181" s="7"/>
      <c r="H181" s="7"/>
      <c r="I181" s="7"/>
      <c r="J181" s="7"/>
      <c r="K181" s="4"/>
      <c r="L181" s="4"/>
      <c r="M181" s="4"/>
      <c r="N181" s="4"/>
      <c r="O181" s="4"/>
      <c r="P181" s="4"/>
      <c r="Q181" s="4"/>
      <c r="R181" s="4"/>
      <c r="S181" s="4"/>
      <c r="T181" s="4"/>
      <c r="U181" s="4"/>
      <c r="V181" s="4"/>
      <c r="W181" s="4"/>
      <c r="X181" s="4"/>
      <c r="Y181" s="4"/>
      <c r="Z181" s="4"/>
      <c r="AA181" s="4"/>
      <c r="AB181" s="4"/>
    </row>
    <row r="182" spans="1:28" ht="15.75" customHeight="1">
      <c r="A182" s="4"/>
      <c r="B182" s="4"/>
      <c r="C182" s="6"/>
      <c r="D182" s="7"/>
      <c r="E182" s="7"/>
      <c r="F182" s="7"/>
      <c r="G182" s="7"/>
      <c r="H182" s="7"/>
      <c r="I182" s="7"/>
      <c r="J182" s="7"/>
      <c r="K182" s="4"/>
      <c r="L182" s="4"/>
      <c r="M182" s="4"/>
      <c r="N182" s="4"/>
      <c r="O182" s="4"/>
      <c r="P182" s="4"/>
      <c r="Q182" s="4"/>
      <c r="R182" s="4"/>
      <c r="S182" s="4"/>
      <c r="T182" s="4"/>
      <c r="U182" s="4"/>
      <c r="V182" s="4"/>
      <c r="W182" s="4"/>
      <c r="X182" s="4"/>
      <c r="Y182" s="4"/>
      <c r="Z182" s="4"/>
      <c r="AA182" s="4"/>
      <c r="AB182" s="4"/>
    </row>
    <row r="183" spans="1:28" ht="15.75" customHeight="1">
      <c r="A183" s="4"/>
      <c r="B183" s="4"/>
      <c r="C183" s="6"/>
      <c r="D183" s="7"/>
      <c r="E183" s="7"/>
      <c r="F183" s="7"/>
      <c r="G183" s="7"/>
      <c r="H183" s="7"/>
      <c r="I183" s="7"/>
      <c r="J183" s="7"/>
      <c r="K183" s="4"/>
      <c r="L183" s="4"/>
      <c r="M183" s="4"/>
      <c r="N183" s="4"/>
      <c r="O183" s="4"/>
      <c r="P183" s="4"/>
      <c r="Q183" s="4"/>
      <c r="R183" s="4"/>
      <c r="S183" s="4"/>
      <c r="T183" s="4"/>
      <c r="U183" s="4"/>
      <c r="V183" s="4"/>
      <c r="W183" s="4"/>
      <c r="X183" s="4"/>
      <c r="Y183" s="4"/>
      <c r="Z183" s="4"/>
      <c r="AA183" s="4"/>
      <c r="AB183" s="4"/>
    </row>
    <row r="184" spans="1:28" ht="15.75" customHeight="1">
      <c r="A184" s="4"/>
      <c r="B184" s="4"/>
      <c r="C184" s="6"/>
      <c r="D184" s="7"/>
      <c r="E184" s="7"/>
      <c r="F184" s="7"/>
      <c r="G184" s="7"/>
      <c r="H184" s="7"/>
      <c r="I184" s="7"/>
      <c r="J184" s="7"/>
      <c r="K184" s="4"/>
      <c r="L184" s="4"/>
      <c r="M184" s="4"/>
      <c r="N184" s="4"/>
      <c r="O184" s="4"/>
      <c r="P184" s="4"/>
      <c r="Q184" s="4"/>
      <c r="R184" s="4"/>
      <c r="S184" s="4"/>
      <c r="T184" s="4"/>
      <c r="U184" s="4"/>
      <c r="V184" s="4"/>
      <c r="W184" s="4"/>
      <c r="X184" s="4"/>
      <c r="Y184" s="4"/>
      <c r="Z184" s="4"/>
      <c r="AA184" s="4"/>
      <c r="AB184" s="4"/>
    </row>
    <row r="185" spans="1:28" ht="15.75" customHeight="1">
      <c r="A185" s="4"/>
      <c r="B185" s="4"/>
      <c r="C185" s="6"/>
      <c r="D185" s="7"/>
      <c r="E185" s="7"/>
      <c r="F185" s="7"/>
      <c r="G185" s="7"/>
      <c r="H185" s="7"/>
      <c r="I185" s="7"/>
      <c r="J185" s="7"/>
      <c r="K185" s="4"/>
      <c r="L185" s="4"/>
      <c r="M185" s="4"/>
      <c r="N185" s="4"/>
      <c r="O185" s="4"/>
      <c r="P185" s="4"/>
      <c r="Q185" s="4"/>
      <c r="R185" s="4"/>
      <c r="S185" s="4"/>
      <c r="T185" s="4"/>
      <c r="U185" s="4"/>
      <c r="V185" s="4"/>
      <c r="W185" s="4"/>
      <c r="X185" s="4"/>
      <c r="Y185" s="4"/>
      <c r="Z185" s="4"/>
      <c r="AA185" s="4"/>
      <c r="AB185" s="4"/>
    </row>
    <row r="186" spans="1:28" ht="15.75" customHeight="1">
      <c r="A186" s="4"/>
      <c r="B186" s="4"/>
      <c r="C186" s="6"/>
      <c r="D186" s="7"/>
      <c r="E186" s="7"/>
      <c r="F186" s="7"/>
      <c r="G186" s="7"/>
      <c r="H186" s="7"/>
      <c r="I186" s="7"/>
      <c r="J186" s="7"/>
      <c r="K186" s="4"/>
      <c r="L186" s="4"/>
      <c r="M186" s="4"/>
      <c r="N186" s="4"/>
      <c r="O186" s="4"/>
      <c r="P186" s="4"/>
      <c r="Q186" s="4"/>
      <c r="R186" s="4"/>
      <c r="S186" s="4"/>
      <c r="T186" s="4"/>
      <c r="U186" s="4"/>
      <c r="V186" s="4"/>
      <c r="W186" s="4"/>
      <c r="X186" s="4"/>
      <c r="Y186" s="4"/>
      <c r="Z186" s="4"/>
      <c r="AA186" s="4"/>
      <c r="AB186" s="4"/>
    </row>
    <row r="187" spans="1:28" ht="15.75" customHeight="1">
      <c r="A187" s="4"/>
      <c r="B187" s="4"/>
      <c r="C187" s="6"/>
      <c r="D187" s="7"/>
      <c r="E187" s="7"/>
      <c r="F187" s="7"/>
      <c r="G187" s="7"/>
      <c r="H187" s="7"/>
      <c r="I187" s="7"/>
      <c r="J187" s="7"/>
      <c r="K187" s="4"/>
      <c r="L187" s="4"/>
      <c r="M187" s="4"/>
      <c r="N187" s="4"/>
      <c r="O187" s="4"/>
      <c r="P187" s="4"/>
      <c r="Q187" s="4"/>
      <c r="R187" s="4"/>
      <c r="S187" s="4"/>
      <c r="T187" s="4"/>
      <c r="U187" s="4"/>
      <c r="V187" s="4"/>
      <c r="W187" s="4"/>
      <c r="X187" s="4"/>
      <c r="Y187" s="4"/>
      <c r="Z187" s="4"/>
      <c r="AA187" s="4"/>
      <c r="AB187" s="4"/>
    </row>
    <row r="188" spans="1:28" ht="15.75" customHeight="1">
      <c r="A188" s="4"/>
      <c r="B188" s="4"/>
      <c r="C188" s="6"/>
      <c r="D188" s="7"/>
      <c r="E188" s="7"/>
      <c r="F188" s="7"/>
      <c r="G188" s="7"/>
      <c r="H188" s="7"/>
      <c r="I188" s="7"/>
      <c r="J188" s="7"/>
      <c r="K188" s="4"/>
      <c r="L188" s="4"/>
      <c r="M188" s="4"/>
      <c r="N188" s="4"/>
      <c r="O188" s="4"/>
      <c r="P188" s="4"/>
      <c r="Q188" s="4"/>
      <c r="R188" s="4"/>
      <c r="S188" s="4"/>
      <c r="T188" s="4"/>
      <c r="U188" s="4"/>
      <c r="V188" s="4"/>
      <c r="W188" s="4"/>
      <c r="X188" s="4"/>
      <c r="Y188" s="4"/>
      <c r="Z188" s="4"/>
      <c r="AA188" s="4"/>
      <c r="AB188" s="4"/>
    </row>
    <row r="189" spans="1:28" ht="15.75" customHeight="1">
      <c r="A189" s="4"/>
      <c r="B189" s="4"/>
      <c r="C189" s="6"/>
      <c r="D189" s="7"/>
      <c r="E189" s="7"/>
      <c r="F189" s="7"/>
      <c r="G189" s="7"/>
      <c r="H189" s="7"/>
      <c r="I189" s="7"/>
      <c r="J189" s="7"/>
      <c r="K189" s="4"/>
      <c r="L189" s="4"/>
      <c r="M189" s="4"/>
      <c r="N189" s="4"/>
      <c r="O189" s="4"/>
      <c r="P189" s="4"/>
      <c r="Q189" s="4"/>
      <c r="R189" s="4"/>
      <c r="S189" s="4"/>
      <c r="T189" s="4"/>
      <c r="U189" s="4"/>
      <c r="V189" s="4"/>
      <c r="W189" s="4"/>
      <c r="X189" s="4"/>
      <c r="Y189" s="4"/>
      <c r="Z189" s="4"/>
      <c r="AA189" s="4"/>
      <c r="AB189" s="4"/>
    </row>
    <row r="190" spans="1:28" ht="15.75" customHeight="1">
      <c r="A190" s="4"/>
      <c r="B190" s="4"/>
      <c r="C190" s="6"/>
      <c r="D190" s="7"/>
      <c r="E190" s="7"/>
      <c r="F190" s="7"/>
      <c r="G190" s="7"/>
      <c r="H190" s="7"/>
      <c r="I190" s="7"/>
      <c r="J190" s="7"/>
      <c r="K190" s="4"/>
      <c r="L190" s="4"/>
      <c r="M190" s="4"/>
      <c r="N190" s="4"/>
      <c r="O190" s="4"/>
      <c r="P190" s="4"/>
      <c r="Q190" s="4"/>
      <c r="R190" s="4"/>
      <c r="S190" s="4"/>
      <c r="T190" s="4"/>
      <c r="U190" s="4"/>
      <c r="V190" s="4"/>
      <c r="W190" s="4"/>
      <c r="X190" s="4"/>
      <c r="Y190" s="4"/>
      <c r="Z190" s="4"/>
      <c r="AA190" s="4"/>
      <c r="AB190" s="4"/>
    </row>
    <row r="191" spans="1:28" ht="15.75" customHeight="1">
      <c r="A191" s="4"/>
      <c r="B191" s="4"/>
      <c r="C191" s="6"/>
      <c r="D191" s="7"/>
      <c r="E191" s="7"/>
      <c r="F191" s="7"/>
      <c r="G191" s="7"/>
      <c r="H191" s="7"/>
      <c r="I191" s="7"/>
      <c r="J191" s="7"/>
      <c r="K191" s="4"/>
      <c r="L191" s="4"/>
      <c r="M191" s="4"/>
      <c r="N191" s="4"/>
      <c r="O191" s="4"/>
      <c r="P191" s="4"/>
      <c r="Q191" s="4"/>
      <c r="R191" s="4"/>
      <c r="S191" s="4"/>
      <c r="T191" s="4"/>
      <c r="U191" s="4"/>
      <c r="V191" s="4"/>
      <c r="W191" s="4"/>
      <c r="X191" s="4"/>
      <c r="Y191" s="4"/>
      <c r="Z191" s="4"/>
      <c r="AA191" s="4"/>
      <c r="AB191" s="4"/>
    </row>
    <row r="192" spans="1:28" ht="15.75" customHeight="1">
      <c r="A192" s="4"/>
      <c r="B192" s="4"/>
      <c r="C192" s="6"/>
      <c r="D192" s="7"/>
      <c r="E192" s="7"/>
      <c r="F192" s="7"/>
      <c r="G192" s="7"/>
      <c r="H192" s="7"/>
      <c r="I192" s="7"/>
      <c r="J192" s="7"/>
      <c r="K192" s="4"/>
      <c r="L192" s="4"/>
      <c r="M192" s="4"/>
      <c r="N192" s="4"/>
      <c r="O192" s="4"/>
      <c r="P192" s="4"/>
      <c r="Q192" s="4"/>
      <c r="R192" s="4"/>
      <c r="S192" s="4"/>
      <c r="T192" s="4"/>
      <c r="U192" s="4"/>
      <c r="V192" s="4"/>
      <c r="W192" s="4"/>
      <c r="X192" s="4"/>
      <c r="Y192" s="4"/>
      <c r="Z192" s="4"/>
      <c r="AA192" s="4"/>
      <c r="AB192" s="4"/>
    </row>
    <row r="193" spans="1:28" ht="15.75" customHeight="1">
      <c r="A193" s="4"/>
      <c r="B193" s="4"/>
      <c r="C193" s="6"/>
      <c r="D193" s="7"/>
      <c r="E193" s="7"/>
      <c r="F193" s="7"/>
      <c r="G193" s="7"/>
      <c r="H193" s="7"/>
      <c r="I193" s="7"/>
      <c r="J193" s="7"/>
      <c r="K193" s="4"/>
      <c r="L193" s="4"/>
      <c r="M193" s="4"/>
      <c r="N193" s="4"/>
      <c r="O193" s="4"/>
      <c r="P193" s="4"/>
      <c r="Q193" s="4"/>
      <c r="R193" s="4"/>
      <c r="S193" s="4"/>
      <c r="T193" s="4"/>
      <c r="U193" s="4"/>
      <c r="V193" s="4"/>
      <c r="W193" s="4"/>
      <c r="X193" s="4"/>
      <c r="Y193" s="4"/>
      <c r="Z193" s="4"/>
      <c r="AA193" s="4"/>
      <c r="AB193" s="4"/>
    </row>
    <row r="194" spans="1:28" ht="15.75" customHeight="1">
      <c r="A194" s="4"/>
      <c r="B194" s="4"/>
      <c r="C194" s="6"/>
      <c r="D194" s="7"/>
      <c r="E194" s="7"/>
      <c r="F194" s="7"/>
      <c r="G194" s="7"/>
      <c r="H194" s="7"/>
      <c r="I194" s="7"/>
      <c r="J194" s="7"/>
      <c r="K194" s="4"/>
      <c r="L194" s="4"/>
      <c r="M194" s="4"/>
      <c r="N194" s="4"/>
      <c r="O194" s="4"/>
      <c r="P194" s="4"/>
      <c r="Q194" s="4"/>
      <c r="R194" s="4"/>
      <c r="S194" s="4"/>
      <c r="T194" s="4"/>
      <c r="U194" s="4"/>
      <c r="V194" s="4"/>
      <c r="W194" s="4"/>
      <c r="X194" s="4"/>
      <c r="Y194" s="4"/>
      <c r="Z194" s="4"/>
      <c r="AA194" s="4"/>
      <c r="AB194" s="4"/>
    </row>
    <row r="195" spans="1:28" ht="15.75" customHeight="1">
      <c r="A195" s="4"/>
      <c r="B195" s="4"/>
      <c r="C195" s="6"/>
      <c r="D195" s="7"/>
      <c r="E195" s="7"/>
      <c r="F195" s="7"/>
      <c r="G195" s="7"/>
      <c r="H195" s="7"/>
      <c r="I195" s="7"/>
      <c r="J195" s="7"/>
      <c r="K195" s="4"/>
      <c r="L195" s="4"/>
      <c r="M195" s="4"/>
      <c r="N195" s="4"/>
      <c r="O195" s="4"/>
      <c r="P195" s="4"/>
      <c r="Q195" s="4"/>
      <c r="R195" s="4"/>
      <c r="S195" s="4"/>
      <c r="T195" s="4"/>
      <c r="U195" s="4"/>
      <c r="V195" s="4"/>
      <c r="W195" s="4"/>
      <c r="X195" s="4"/>
      <c r="Y195" s="4"/>
      <c r="Z195" s="4"/>
      <c r="AA195" s="4"/>
      <c r="AB195" s="4"/>
    </row>
    <row r="196" spans="1:28" ht="15.75" customHeight="1">
      <c r="A196" s="4"/>
      <c r="B196" s="4"/>
      <c r="C196" s="6"/>
      <c r="D196" s="7"/>
      <c r="E196" s="7"/>
      <c r="F196" s="7"/>
      <c r="G196" s="7"/>
      <c r="H196" s="7"/>
      <c r="I196" s="7"/>
      <c r="J196" s="7"/>
      <c r="K196" s="4"/>
      <c r="L196" s="4"/>
      <c r="M196" s="4"/>
      <c r="N196" s="4"/>
      <c r="O196" s="4"/>
      <c r="P196" s="4"/>
      <c r="Q196" s="4"/>
      <c r="R196" s="4"/>
      <c r="S196" s="4"/>
      <c r="T196" s="4"/>
      <c r="U196" s="4"/>
      <c r="V196" s="4"/>
      <c r="W196" s="4"/>
      <c r="X196" s="4"/>
      <c r="Y196" s="4"/>
      <c r="Z196" s="4"/>
      <c r="AA196" s="4"/>
      <c r="AB196" s="4"/>
    </row>
    <row r="197" spans="1:28" ht="15.75" customHeight="1">
      <c r="A197" s="4"/>
      <c r="B197" s="4"/>
      <c r="C197" s="6"/>
      <c r="D197" s="7"/>
      <c r="E197" s="7"/>
      <c r="F197" s="7"/>
      <c r="G197" s="7"/>
      <c r="H197" s="7"/>
      <c r="I197" s="7"/>
      <c r="J197" s="7"/>
      <c r="K197" s="4"/>
      <c r="L197" s="4"/>
      <c r="M197" s="4"/>
      <c r="N197" s="4"/>
      <c r="O197" s="4"/>
      <c r="P197" s="4"/>
      <c r="Q197" s="4"/>
      <c r="R197" s="4"/>
      <c r="S197" s="4"/>
      <c r="T197" s="4"/>
      <c r="U197" s="4"/>
      <c r="V197" s="4"/>
      <c r="W197" s="4"/>
      <c r="X197" s="4"/>
      <c r="Y197" s="4"/>
      <c r="Z197" s="4"/>
      <c r="AA197" s="4"/>
      <c r="AB197" s="4"/>
    </row>
    <row r="198" spans="1:28" ht="15.75" customHeight="1">
      <c r="A198" s="4"/>
      <c r="B198" s="4"/>
      <c r="C198" s="6"/>
      <c r="D198" s="7"/>
      <c r="E198" s="7"/>
      <c r="F198" s="7"/>
      <c r="G198" s="7"/>
      <c r="H198" s="7"/>
      <c r="I198" s="7"/>
      <c r="J198" s="7"/>
      <c r="K198" s="4"/>
      <c r="L198" s="4"/>
      <c r="M198" s="4"/>
      <c r="N198" s="4"/>
      <c r="O198" s="4"/>
      <c r="P198" s="4"/>
      <c r="Q198" s="4"/>
      <c r="R198" s="4"/>
      <c r="S198" s="4"/>
      <c r="T198" s="4"/>
      <c r="U198" s="4"/>
      <c r="V198" s="4"/>
      <c r="W198" s="4"/>
      <c r="X198" s="4"/>
      <c r="Y198" s="4"/>
      <c r="Z198" s="4"/>
      <c r="AA198" s="4"/>
      <c r="AB198" s="4"/>
    </row>
    <row r="199" spans="1:28" ht="15.75" customHeight="1">
      <c r="A199" s="4"/>
      <c r="B199" s="4"/>
      <c r="C199" s="6"/>
      <c r="D199" s="7"/>
      <c r="E199" s="7"/>
      <c r="F199" s="7"/>
      <c r="G199" s="7"/>
      <c r="H199" s="7"/>
      <c r="I199" s="7"/>
      <c r="J199" s="7"/>
      <c r="K199" s="4"/>
      <c r="L199" s="4"/>
      <c r="M199" s="4"/>
      <c r="N199" s="4"/>
      <c r="O199" s="4"/>
      <c r="P199" s="4"/>
      <c r="Q199" s="4"/>
      <c r="R199" s="4"/>
      <c r="S199" s="4"/>
      <c r="T199" s="4"/>
      <c r="U199" s="4"/>
      <c r="V199" s="4"/>
      <c r="W199" s="4"/>
      <c r="X199" s="4"/>
      <c r="Y199" s="4"/>
      <c r="Z199" s="4"/>
      <c r="AA199" s="4"/>
      <c r="AB199" s="4"/>
    </row>
    <row r="200" spans="1:28" ht="15.75" customHeight="1">
      <c r="A200" s="4"/>
      <c r="B200" s="4"/>
      <c r="C200" s="6"/>
      <c r="D200" s="7"/>
      <c r="E200" s="7"/>
      <c r="F200" s="7"/>
      <c r="G200" s="7"/>
      <c r="H200" s="7"/>
      <c r="I200" s="7"/>
      <c r="J200" s="7"/>
      <c r="K200" s="4"/>
      <c r="L200" s="4"/>
      <c r="M200" s="4"/>
      <c r="N200" s="4"/>
      <c r="O200" s="4"/>
      <c r="P200" s="4"/>
      <c r="Q200" s="4"/>
      <c r="R200" s="4"/>
      <c r="S200" s="4"/>
      <c r="T200" s="4"/>
      <c r="U200" s="4"/>
      <c r="V200" s="4"/>
      <c r="W200" s="4"/>
      <c r="X200" s="4"/>
      <c r="Y200" s="4"/>
      <c r="Z200" s="4"/>
      <c r="AA200" s="4"/>
      <c r="AB200" s="4"/>
    </row>
    <row r="201" spans="1:28" ht="15.75" customHeight="1">
      <c r="A201" s="4"/>
      <c r="B201" s="4"/>
      <c r="C201" s="6"/>
      <c r="D201" s="7"/>
      <c r="E201" s="7"/>
      <c r="F201" s="7"/>
      <c r="G201" s="7"/>
      <c r="H201" s="7"/>
      <c r="I201" s="7"/>
      <c r="J201" s="7"/>
      <c r="K201" s="4"/>
      <c r="L201" s="4"/>
      <c r="M201" s="4"/>
      <c r="N201" s="4"/>
      <c r="O201" s="4"/>
      <c r="P201" s="4"/>
      <c r="Q201" s="4"/>
      <c r="R201" s="4"/>
      <c r="S201" s="4"/>
      <c r="T201" s="4"/>
      <c r="U201" s="4"/>
      <c r="V201" s="4"/>
      <c r="W201" s="4"/>
      <c r="X201" s="4"/>
      <c r="Y201" s="4"/>
      <c r="Z201" s="4"/>
      <c r="AA201" s="4"/>
      <c r="AB201" s="4"/>
    </row>
    <row r="202" spans="1:28" ht="15.75" customHeight="1">
      <c r="A202" s="4"/>
      <c r="B202" s="4"/>
      <c r="C202" s="6"/>
      <c r="D202" s="7"/>
      <c r="E202" s="7"/>
      <c r="F202" s="7"/>
      <c r="G202" s="7"/>
      <c r="H202" s="7"/>
      <c r="I202" s="7"/>
      <c r="J202" s="7"/>
      <c r="K202" s="4"/>
      <c r="L202" s="4"/>
      <c r="M202" s="4"/>
      <c r="N202" s="4"/>
      <c r="O202" s="4"/>
      <c r="P202" s="4"/>
      <c r="Q202" s="4"/>
      <c r="R202" s="4"/>
      <c r="S202" s="4"/>
      <c r="T202" s="4"/>
      <c r="U202" s="4"/>
      <c r="V202" s="4"/>
      <c r="W202" s="4"/>
      <c r="X202" s="4"/>
      <c r="Y202" s="4"/>
      <c r="Z202" s="4"/>
      <c r="AA202" s="4"/>
      <c r="AB202" s="4"/>
    </row>
    <row r="203" spans="1:28" ht="15.75" customHeight="1">
      <c r="A203" s="4"/>
      <c r="B203" s="4"/>
      <c r="C203" s="6"/>
      <c r="D203" s="7"/>
      <c r="E203" s="7"/>
      <c r="F203" s="7"/>
      <c r="G203" s="7"/>
      <c r="H203" s="7"/>
      <c r="I203" s="7"/>
      <c r="J203" s="7"/>
      <c r="K203" s="4"/>
      <c r="L203" s="4"/>
      <c r="M203" s="4"/>
      <c r="N203" s="4"/>
      <c r="O203" s="4"/>
      <c r="P203" s="4"/>
      <c r="Q203" s="4"/>
      <c r="R203" s="4"/>
      <c r="S203" s="4"/>
      <c r="T203" s="4"/>
      <c r="U203" s="4"/>
      <c r="V203" s="4"/>
      <c r="W203" s="4"/>
      <c r="X203" s="4"/>
      <c r="Y203" s="4"/>
      <c r="Z203" s="4"/>
      <c r="AA203" s="4"/>
      <c r="AB203" s="4"/>
    </row>
    <row r="204" spans="1:28" ht="15.75" customHeight="1">
      <c r="A204" s="4"/>
      <c r="B204" s="4"/>
      <c r="C204" s="6"/>
      <c r="D204" s="7"/>
      <c r="E204" s="7"/>
      <c r="F204" s="7"/>
      <c r="G204" s="7"/>
      <c r="H204" s="7"/>
      <c r="I204" s="7"/>
      <c r="J204" s="7"/>
      <c r="K204" s="4"/>
      <c r="L204" s="4"/>
      <c r="M204" s="4"/>
      <c r="N204" s="4"/>
      <c r="O204" s="4"/>
      <c r="P204" s="4"/>
      <c r="Q204" s="4"/>
      <c r="R204" s="4"/>
      <c r="S204" s="4"/>
      <c r="T204" s="4"/>
      <c r="U204" s="4"/>
      <c r="V204" s="4"/>
      <c r="W204" s="4"/>
      <c r="X204" s="4"/>
      <c r="Y204" s="4"/>
      <c r="Z204" s="4"/>
      <c r="AA204" s="4"/>
      <c r="AB204" s="4"/>
    </row>
    <row r="205" spans="1:28" ht="15.75" customHeight="1">
      <c r="A205" s="4"/>
      <c r="B205" s="4"/>
      <c r="C205" s="6"/>
      <c r="D205" s="7"/>
      <c r="E205" s="7"/>
      <c r="F205" s="7"/>
      <c r="G205" s="7"/>
      <c r="H205" s="7"/>
      <c r="I205" s="7"/>
      <c r="J205" s="7"/>
      <c r="K205" s="4"/>
      <c r="L205" s="4"/>
      <c r="M205" s="4"/>
      <c r="N205" s="4"/>
      <c r="O205" s="4"/>
      <c r="P205" s="4"/>
      <c r="Q205" s="4"/>
      <c r="R205" s="4"/>
      <c r="S205" s="4"/>
      <c r="T205" s="4"/>
      <c r="U205" s="4"/>
      <c r="V205" s="4"/>
      <c r="W205" s="4"/>
      <c r="X205" s="4"/>
      <c r="Y205" s="4"/>
      <c r="Z205" s="4"/>
      <c r="AA205" s="4"/>
      <c r="AB205" s="4"/>
    </row>
    <row r="206" spans="1:28" ht="15.75" customHeight="1">
      <c r="A206" s="4"/>
      <c r="B206" s="4"/>
      <c r="C206" s="6"/>
      <c r="D206" s="7"/>
      <c r="E206" s="7"/>
      <c r="F206" s="7"/>
      <c r="G206" s="7"/>
      <c r="H206" s="7"/>
      <c r="I206" s="7"/>
      <c r="J206" s="7"/>
      <c r="K206" s="4"/>
      <c r="L206" s="4"/>
      <c r="M206" s="4"/>
      <c r="N206" s="4"/>
      <c r="O206" s="4"/>
      <c r="P206" s="4"/>
      <c r="Q206" s="4"/>
      <c r="R206" s="4"/>
      <c r="S206" s="4"/>
      <c r="T206" s="4"/>
      <c r="U206" s="4"/>
      <c r="V206" s="4"/>
      <c r="W206" s="4"/>
      <c r="X206" s="4"/>
      <c r="Y206" s="4"/>
      <c r="Z206" s="4"/>
      <c r="AA206" s="4"/>
      <c r="AB206" s="4"/>
    </row>
    <row r="207" spans="1:28" ht="15.75" customHeight="1">
      <c r="A207" s="4"/>
      <c r="B207" s="4"/>
      <c r="C207" s="6"/>
      <c r="D207" s="7"/>
      <c r="E207" s="7"/>
      <c r="F207" s="7"/>
      <c r="G207" s="7"/>
      <c r="H207" s="7"/>
      <c r="I207" s="7"/>
      <c r="J207" s="7"/>
      <c r="K207" s="4"/>
      <c r="L207" s="4"/>
      <c r="M207" s="4"/>
      <c r="N207" s="4"/>
      <c r="O207" s="4"/>
      <c r="P207" s="4"/>
      <c r="Q207" s="4"/>
      <c r="R207" s="4"/>
      <c r="S207" s="4"/>
      <c r="T207" s="4"/>
      <c r="U207" s="4"/>
      <c r="V207" s="4"/>
      <c r="W207" s="4"/>
      <c r="X207" s="4"/>
      <c r="Y207" s="4"/>
      <c r="Z207" s="4"/>
      <c r="AA207" s="4"/>
      <c r="AB207" s="4"/>
    </row>
    <row r="208" spans="1:28" ht="15.75" customHeight="1">
      <c r="A208" s="4"/>
      <c r="B208" s="4"/>
      <c r="C208" s="6"/>
      <c r="D208" s="7"/>
      <c r="E208" s="7"/>
      <c r="F208" s="7"/>
      <c r="G208" s="7"/>
      <c r="H208" s="7"/>
      <c r="I208" s="7"/>
      <c r="J208" s="7"/>
      <c r="K208" s="4"/>
      <c r="L208" s="4"/>
      <c r="M208" s="4"/>
      <c r="N208" s="4"/>
      <c r="O208" s="4"/>
      <c r="P208" s="4"/>
      <c r="Q208" s="4"/>
      <c r="R208" s="4"/>
      <c r="S208" s="4"/>
      <c r="T208" s="4"/>
      <c r="U208" s="4"/>
      <c r="V208" s="4"/>
      <c r="W208" s="4"/>
      <c r="X208" s="4"/>
      <c r="Y208" s="4"/>
      <c r="Z208" s="4"/>
      <c r="AA208" s="4"/>
      <c r="AB208" s="4"/>
    </row>
    <row r="209" spans="1:28" ht="15.75" customHeight="1">
      <c r="A209" s="4"/>
      <c r="B209" s="4"/>
      <c r="C209" s="6"/>
      <c r="D209" s="7"/>
      <c r="E209" s="7"/>
      <c r="F209" s="7"/>
      <c r="G209" s="7"/>
      <c r="H209" s="7"/>
      <c r="I209" s="7"/>
      <c r="J209" s="7"/>
      <c r="K209" s="4"/>
      <c r="L209" s="4"/>
      <c r="M209" s="4"/>
      <c r="N209" s="4"/>
      <c r="O209" s="4"/>
      <c r="P209" s="4"/>
      <c r="Q209" s="4"/>
      <c r="R209" s="4"/>
      <c r="S209" s="4"/>
      <c r="T209" s="4"/>
      <c r="U209" s="4"/>
      <c r="V209" s="4"/>
      <c r="W209" s="4"/>
      <c r="X209" s="4"/>
      <c r="Y209" s="4"/>
      <c r="Z209" s="4"/>
      <c r="AA209" s="4"/>
      <c r="AB209" s="4"/>
    </row>
    <row r="210" spans="1:28" ht="15.75" customHeight="1">
      <c r="A210" s="4"/>
      <c r="B210" s="4"/>
      <c r="C210" s="6"/>
      <c r="D210" s="7"/>
      <c r="E210" s="7"/>
      <c r="F210" s="7"/>
      <c r="G210" s="7"/>
      <c r="H210" s="7"/>
      <c r="I210" s="7"/>
      <c r="J210" s="7"/>
      <c r="K210" s="4"/>
      <c r="L210" s="4"/>
      <c r="M210" s="4"/>
      <c r="N210" s="4"/>
      <c r="O210" s="4"/>
      <c r="P210" s="4"/>
      <c r="Q210" s="4"/>
      <c r="R210" s="4"/>
      <c r="S210" s="4"/>
      <c r="T210" s="4"/>
      <c r="U210" s="4"/>
      <c r="V210" s="4"/>
      <c r="W210" s="4"/>
      <c r="X210" s="4"/>
      <c r="Y210" s="4"/>
      <c r="Z210" s="4"/>
      <c r="AA210" s="4"/>
      <c r="AB210" s="4"/>
    </row>
    <row r="211" spans="1:28" ht="15.75" customHeight="1">
      <c r="A211" s="4"/>
      <c r="B211" s="4"/>
      <c r="C211" s="6"/>
      <c r="D211" s="7"/>
      <c r="E211" s="7"/>
      <c r="F211" s="7"/>
      <c r="G211" s="7"/>
      <c r="H211" s="7"/>
      <c r="I211" s="7"/>
      <c r="J211" s="7"/>
      <c r="K211" s="4"/>
      <c r="L211" s="4"/>
      <c r="M211" s="4"/>
      <c r="N211" s="4"/>
      <c r="O211" s="4"/>
      <c r="P211" s="4"/>
      <c r="Q211" s="4"/>
      <c r="R211" s="4"/>
      <c r="S211" s="4"/>
      <c r="T211" s="4"/>
      <c r="U211" s="4"/>
      <c r="V211" s="4"/>
      <c r="W211" s="4"/>
      <c r="X211" s="4"/>
      <c r="Y211" s="4"/>
      <c r="Z211" s="4"/>
      <c r="AA211" s="4"/>
      <c r="AB211" s="4"/>
    </row>
    <row r="212" spans="1:28" ht="15.75" customHeight="1">
      <c r="A212" s="4"/>
      <c r="B212" s="4"/>
      <c r="C212" s="6"/>
      <c r="D212" s="7"/>
      <c r="E212" s="7"/>
      <c r="F212" s="7"/>
      <c r="G212" s="7"/>
      <c r="H212" s="7"/>
      <c r="I212" s="7"/>
      <c r="J212" s="7"/>
      <c r="K212" s="4"/>
      <c r="L212" s="4"/>
      <c r="M212" s="4"/>
      <c r="N212" s="4"/>
      <c r="O212" s="4"/>
      <c r="P212" s="4"/>
      <c r="Q212" s="4"/>
      <c r="R212" s="4"/>
      <c r="S212" s="4"/>
      <c r="T212" s="4"/>
      <c r="U212" s="4"/>
      <c r="V212" s="4"/>
      <c r="W212" s="4"/>
      <c r="X212" s="4"/>
      <c r="Y212" s="4"/>
      <c r="Z212" s="4"/>
      <c r="AA212" s="4"/>
      <c r="AB212" s="4"/>
    </row>
    <row r="213" spans="1:28" ht="15.75" customHeight="1">
      <c r="A213" s="4"/>
      <c r="B213" s="4"/>
      <c r="C213" s="6"/>
      <c r="D213" s="7"/>
      <c r="E213" s="7"/>
      <c r="F213" s="7"/>
      <c r="G213" s="7"/>
      <c r="H213" s="7"/>
      <c r="I213" s="7"/>
      <c r="J213" s="7"/>
      <c r="K213" s="4"/>
      <c r="L213" s="4"/>
      <c r="M213" s="4"/>
      <c r="N213" s="4"/>
      <c r="O213" s="4"/>
      <c r="P213" s="4"/>
      <c r="Q213" s="4"/>
      <c r="R213" s="4"/>
      <c r="S213" s="4"/>
      <c r="T213" s="4"/>
      <c r="U213" s="4"/>
      <c r="V213" s="4"/>
      <c r="W213" s="4"/>
      <c r="X213" s="4"/>
      <c r="Y213" s="4"/>
      <c r="Z213" s="4"/>
      <c r="AA213" s="4"/>
      <c r="AB213" s="4"/>
    </row>
    <row r="214" spans="1:28" ht="15.75" customHeight="1">
      <c r="A214" s="4"/>
      <c r="B214" s="4"/>
      <c r="C214" s="6"/>
      <c r="D214" s="7"/>
      <c r="E214" s="7"/>
      <c r="F214" s="7"/>
      <c r="G214" s="7"/>
      <c r="H214" s="7"/>
      <c r="I214" s="7"/>
      <c r="J214" s="7"/>
      <c r="K214" s="4"/>
      <c r="L214" s="4"/>
      <c r="M214" s="4"/>
      <c r="N214" s="4"/>
      <c r="O214" s="4"/>
      <c r="P214" s="4"/>
      <c r="Q214" s="4"/>
      <c r="R214" s="4"/>
      <c r="S214" s="4"/>
      <c r="T214" s="4"/>
      <c r="U214" s="4"/>
      <c r="V214" s="4"/>
      <c r="W214" s="4"/>
      <c r="X214" s="4"/>
      <c r="Y214" s="4"/>
      <c r="Z214" s="4"/>
      <c r="AA214" s="4"/>
      <c r="AB214" s="4"/>
    </row>
    <row r="215" spans="1:28" ht="15.75" customHeight="1">
      <c r="A215" s="4"/>
      <c r="B215" s="4"/>
      <c r="C215" s="6"/>
      <c r="D215" s="7"/>
      <c r="E215" s="7"/>
      <c r="F215" s="7"/>
      <c r="G215" s="7"/>
      <c r="H215" s="7"/>
      <c r="I215" s="7"/>
      <c r="J215" s="7"/>
      <c r="K215" s="4"/>
      <c r="L215" s="4"/>
      <c r="M215" s="4"/>
      <c r="N215" s="4"/>
      <c r="O215" s="4"/>
      <c r="P215" s="4"/>
      <c r="Q215" s="4"/>
      <c r="R215" s="4"/>
      <c r="S215" s="4"/>
      <c r="T215" s="4"/>
      <c r="U215" s="4"/>
      <c r="V215" s="4"/>
      <c r="W215" s="4"/>
      <c r="X215" s="4"/>
      <c r="Y215" s="4"/>
      <c r="Z215" s="4"/>
      <c r="AA215" s="4"/>
      <c r="AB215" s="4"/>
    </row>
    <row r="216" spans="1:28" ht="15.75" customHeight="1">
      <c r="A216" s="4"/>
      <c r="B216" s="4"/>
      <c r="C216" s="6"/>
      <c r="D216" s="7"/>
      <c r="E216" s="7"/>
      <c r="F216" s="7"/>
      <c r="G216" s="7"/>
      <c r="H216" s="7"/>
      <c r="I216" s="7"/>
      <c r="J216" s="7"/>
      <c r="K216" s="4"/>
      <c r="L216" s="4"/>
      <c r="M216" s="4"/>
      <c r="N216" s="4"/>
      <c r="O216" s="4"/>
      <c r="P216" s="4"/>
      <c r="Q216" s="4"/>
      <c r="R216" s="4"/>
      <c r="S216" s="4"/>
      <c r="T216" s="4"/>
      <c r="U216" s="4"/>
      <c r="V216" s="4"/>
      <c r="W216" s="4"/>
      <c r="X216" s="4"/>
      <c r="Y216" s="4"/>
      <c r="Z216" s="4"/>
      <c r="AA216" s="4"/>
      <c r="AB216" s="4"/>
    </row>
    <row r="217" spans="1:28" ht="15.75" customHeight="1">
      <c r="A217" s="4"/>
      <c r="B217" s="4"/>
      <c r="C217" s="6"/>
      <c r="D217" s="7"/>
      <c r="E217" s="7"/>
      <c r="F217" s="7"/>
      <c r="G217" s="7"/>
      <c r="H217" s="7"/>
      <c r="I217" s="7"/>
      <c r="J217" s="7"/>
      <c r="K217" s="4"/>
      <c r="L217" s="4"/>
      <c r="M217" s="4"/>
      <c r="N217" s="4"/>
      <c r="O217" s="4"/>
      <c r="P217" s="4"/>
      <c r="Q217" s="4"/>
      <c r="R217" s="4"/>
      <c r="S217" s="4"/>
      <c r="T217" s="4"/>
      <c r="U217" s="4"/>
      <c r="V217" s="4"/>
      <c r="W217" s="4"/>
      <c r="X217" s="4"/>
      <c r="Y217" s="4"/>
      <c r="Z217" s="4"/>
      <c r="AA217" s="4"/>
      <c r="AB217" s="4"/>
    </row>
    <row r="218" spans="1:28" ht="15.75" customHeight="1">
      <c r="A218" s="4"/>
      <c r="B218" s="4"/>
      <c r="C218" s="6"/>
      <c r="D218" s="7"/>
      <c r="E218" s="7"/>
      <c r="F218" s="7"/>
      <c r="G218" s="7"/>
      <c r="H218" s="7"/>
      <c r="I218" s="7"/>
      <c r="J218" s="7"/>
      <c r="K218" s="4"/>
      <c r="L218" s="4"/>
      <c r="M218" s="4"/>
      <c r="N218" s="4"/>
      <c r="O218" s="4"/>
      <c r="P218" s="4"/>
      <c r="Q218" s="4"/>
      <c r="R218" s="4"/>
      <c r="S218" s="4"/>
      <c r="T218" s="4"/>
      <c r="U218" s="4"/>
      <c r="V218" s="4"/>
      <c r="W218" s="4"/>
      <c r="X218" s="4"/>
      <c r="Y218" s="4"/>
      <c r="Z218" s="4"/>
      <c r="AA218" s="4"/>
      <c r="AB218" s="4"/>
    </row>
    <row r="219" spans="1:28" ht="15.75" customHeight="1">
      <c r="A219" s="4"/>
      <c r="B219" s="4"/>
      <c r="C219" s="6"/>
      <c r="D219" s="7"/>
      <c r="E219" s="7"/>
      <c r="F219" s="7"/>
      <c r="G219" s="7"/>
      <c r="H219" s="7"/>
      <c r="I219" s="7"/>
      <c r="J219" s="7"/>
      <c r="K219" s="4"/>
      <c r="L219" s="4"/>
      <c r="M219" s="4"/>
      <c r="N219" s="4"/>
      <c r="O219" s="4"/>
      <c r="P219" s="4"/>
      <c r="Q219" s="4"/>
      <c r="R219" s="4"/>
      <c r="S219" s="4"/>
      <c r="T219" s="4"/>
      <c r="U219" s="4"/>
      <c r="V219" s="4"/>
      <c r="W219" s="4"/>
      <c r="X219" s="4"/>
      <c r="Y219" s="4"/>
      <c r="Z219" s="4"/>
      <c r="AA219" s="4"/>
      <c r="AB219" s="4"/>
    </row>
    <row r="220" spans="1:28" ht="15.75" customHeight="1">
      <c r="A220" s="4"/>
      <c r="B220" s="4"/>
      <c r="C220" s="6"/>
      <c r="D220" s="7"/>
      <c r="E220" s="7"/>
      <c r="F220" s="7"/>
      <c r="G220" s="7"/>
      <c r="H220" s="7"/>
      <c r="I220" s="7"/>
      <c r="J220" s="7"/>
      <c r="K220" s="4"/>
      <c r="L220" s="4"/>
      <c r="M220" s="4"/>
      <c r="N220" s="4"/>
      <c r="O220" s="4"/>
      <c r="P220" s="4"/>
      <c r="Q220" s="4"/>
      <c r="R220" s="4"/>
      <c r="S220" s="4"/>
      <c r="T220" s="4"/>
      <c r="U220" s="4"/>
      <c r="V220" s="4"/>
      <c r="W220" s="4"/>
      <c r="X220" s="4"/>
      <c r="Y220" s="4"/>
      <c r="Z220" s="4"/>
      <c r="AA220" s="4"/>
      <c r="AB220" s="4"/>
    </row>
    <row r="221" spans="1:28" ht="15.75" customHeight="1">
      <c r="A221" s="4"/>
      <c r="B221" s="4"/>
      <c r="C221" s="6"/>
      <c r="D221" s="7"/>
      <c r="E221" s="7"/>
      <c r="F221" s="7"/>
      <c r="G221" s="7"/>
      <c r="H221" s="7"/>
      <c r="I221" s="7"/>
      <c r="J221" s="7"/>
      <c r="K221" s="4"/>
      <c r="L221" s="4"/>
      <c r="M221" s="4"/>
      <c r="N221" s="4"/>
      <c r="O221" s="4"/>
      <c r="P221" s="4"/>
      <c r="Q221" s="4"/>
      <c r="R221" s="4"/>
      <c r="S221" s="4"/>
      <c r="T221" s="4"/>
      <c r="U221" s="4"/>
      <c r="V221" s="4"/>
      <c r="W221" s="4"/>
      <c r="X221" s="4"/>
      <c r="Y221" s="4"/>
      <c r="Z221" s="4"/>
      <c r="AA221" s="4"/>
      <c r="AB221" s="4"/>
    </row>
    <row r="222" spans="1:28" ht="15.75" customHeight="1">
      <c r="A222" s="4"/>
      <c r="B222" s="4"/>
      <c r="C222" s="6"/>
      <c r="D222" s="7"/>
      <c r="E222" s="7"/>
      <c r="F222" s="7"/>
      <c r="G222" s="7"/>
      <c r="H222" s="7"/>
      <c r="I222" s="7"/>
      <c r="J222" s="7"/>
      <c r="K222" s="4"/>
      <c r="L222" s="4"/>
      <c r="M222" s="4"/>
      <c r="N222" s="4"/>
      <c r="O222" s="4"/>
      <c r="P222" s="4"/>
      <c r="Q222" s="4"/>
      <c r="R222" s="4"/>
      <c r="S222" s="4"/>
      <c r="T222" s="4"/>
      <c r="U222" s="4"/>
      <c r="V222" s="4"/>
      <c r="W222" s="4"/>
      <c r="X222" s="4"/>
      <c r="Y222" s="4"/>
      <c r="Z222" s="4"/>
      <c r="AA222" s="4"/>
      <c r="AB222" s="4"/>
    </row>
    <row r="223" spans="1:28" ht="15.75" customHeight="1">
      <c r="A223" s="4"/>
      <c r="B223" s="4"/>
      <c r="C223" s="6"/>
      <c r="D223" s="7"/>
      <c r="E223" s="7"/>
      <c r="F223" s="7"/>
      <c r="G223" s="7"/>
      <c r="H223" s="7"/>
      <c r="I223" s="7"/>
      <c r="J223" s="7"/>
      <c r="K223" s="4"/>
      <c r="L223" s="4"/>
      <c r="M223" s="4"/>
      <c r="N223" s="4"/>
      <c r="O223" s="4"/>
      <c r="P223" s="4"/>
      <c r="Q223" s="4"/>
      <c r="R223" s="4"/>
      <c r="S223" s="4"/>
      <c r="T223" s="4"/>
      <c r="U223" s="4"/>
      <c r="V223" s="4"/>
      <c r="W223" s="4"/>
      <c r="X223" s="4"/>
      <c r="Y223" s="4"/>
      <c r="Z223" s="4"/>
      <c r="AA223" s="4"/>
      <c r="AB223" s="4"/>
    </row>
    <row r="224" spans="1:28" ht="15.75" customHeight="1">
      <c r="A224" s="4"/>
      <c r="B224" s="4"/>
      <c r="C224" s="6"/>
      <c r="D224" s="7"/>
      <c r="E224" s="7"/>
      <c r="F224" s="7"/>
      <c r="G224" s="7"/>
      <c r="H224" s="7"/>
      <c r="I224" s="7"/>
      <c r="J224" s="7"/>
      <c r="K224" s="4"/>
      <c r="L224" s="4"/>
      <c r="M224" s="4"/>
      <c r="N224" s="4"/>
      <c r="O224" s="4"/>
      <c r="P224" s="4"/>
      <c r="Q224" s="4"/>
      <c r="R224" s="4"/>
      <c r="S224" s="4"/>
      <c r="T224" s="4"/>
      <c r="U224" s="4"/>
      <c r="V224" s="4"/>
      <c r="W224" s="4"/>
      <c r="X224" s="4"/>
      <c r="Y224" s="4"/>
      <c r="Z224" s="4"/>
      <c r="AA224" s="4"/>
      <c r="AB224" s="4"/>
    </row>
    <row r="225" spans="1:28" ht="15.75" customHeight="1">
      <c r="A225" s="4"/>
      <c r="B225" s="4"/>
      <c r="C225" s="6"/>
      <c r="D225" s="7"/>
      <c r="E225" s="7"/>
      <c r="F225" s="7"/>
      <c r="G225" s="7"/>
      <c r="H225" s="7"/>
      <c r="I225" s="7"/>
      <c r="J225" s="7"/>
      <c r="K225" s="4"/>
      <c r="L225" s="4"/>
      <c r="M225" s="4"/>
      <c r="N225" s="4"/>
      <c r="O225" s="4"/>
      <c r="P225" s="4"/>
      <c r="Q225" s="4"/>
      <c r="R225" s="4"/>
      <c r="S225" s="4"/>
      <c r="T225" s="4"/>
      <c r="U225" s="4"/>
      <c r="V225" s="4"/>
      <c r="W225" s="4"/>
      <c r="X225" s="4"/>
      <c r="Y225" s="4"/>
      <c r="Z225" s="4"/>
      <c r="AA225" s="4"/>
      <c r="AB225" s="4"/>
    </row>
    <row r="226" spans="1:28" ht="15.75" customHeight="1">
      <c r="A226" s="4"/>
      <c r="B226" s="4"/>
      <c r="C226" s="6"/>
      <c r="D226" s="7"/>
      <c r="E226" s="7"/>
      <c r="F226" s="7"/>
      <c r="G226" s="7"/>
      <c r="H226" s="7"/>
      <c r="I226" s="7"/>
      <c r="J226" s="7"/>
      <c r="K226" s="4"/>
      <c r="L226" s="4"/>
      <c r="M226" s="4"/>
      <c r="N226" s="4"/>
      <c r="O226" s="4"/>
      <c r="P226" s="4"/>
      <c r="Q226" s="4"/>
      <c r="R226" s="4"/>
      <c r="S226" s="4"/>
      <c r="T226" s="4"/>
      <c r="U226" s="4"/>
      <c r="V226" s="4"/>
      <c r="W226" s="4"/>
      <c r="X226" s="4"/>
      <c r="Y226" s="4"/>
      <c r="Z226" s="4"/>
      <c r="AA226" s="4"/>
      <c r="AB226" s="4"/>
    </row>
    <row r="227" spans="1:28" ht="15.75" customHeight="1">
      <c r="A227" s="4"/>
      <c r="B227" s="4"/>
      <c r="C227" s="6"/>
      <c r="D227" s="7"/>
      <c r="E227" s="7"/>
      <c r="F227" s="7"/>
      <c r="G227" s="7"/>
      <c r="H227" s="7"/>
      <c r="I227" s="7"/>
      <c r="J227" s="7"/>
      <c r="K227" s="4"/>
      <c r="L227" s="4"/>
      <c r="M227" s="4"/>
      <c r="N227" s="4"/>
      <c r="O227" s="4"/>
      <c r="P227" s="4"/>
      <c r="Q227" s="4"/>
      <c r="R227" s="4"/>
      <c r="S227" s="4"/>
      <c r="T227" s="4"/>
      <c r="U227" s="4"/>
      <c r="V227" s="4"/>
      <c r="W227" s="4"/>
      <c r="X227" s="4"/>
      <c r="Y227" s="4"/>
      <c r="Z227" s="4"/>
      <c r="AA227" s="4"/>
      <c r="AB227" s="4"/>
    </row>
    <row r="228" spans="1:28" ht="15.75" customHeight="1">
      <c r="A228" s="4"/>
      <c r="B228" s="4"/>
      <c r="C228" s="6"/>
      <c r="D228" s="7"/>
      <c r="E228" s="7"/>
      <c r="F228" s="7"/>
      <c r="G228" s="7"/>
      <c r="H228" s="7"/>
      <c r="I228" s="7"/>
      <c r="J228" s="7"/>
      <c r="K228" s="4"/>
      <c r="L228" s="4"/>
      <c r="M228" s="4"/>
      <c r="N228" s="4"/>
      <c r="O228" s="4"/>
      <c r="P228" s="4"/>
      <c r="Q228" s="4"/>
      <c r="R228" s="4"/>
      <c r="S228" s="4"/>
      <c r="T228" s="4"/>
      <c r="U228" s="4"/>
      <c r="V228" s="4"/>
      <c r="W228" s="4"/>
      <c r="X228" s="4"/>
      <c r="Y228" s="4"/>
      <c r="Z228" s="4"/>
      <c r="AA228" s="4"/>
      <c r="AB228" s="4"/>
    </row>
    <row r="229" spans="1:28" ht="15.75" customHeight="1">
      <c r="A229" s="4"/>
      <c r="B229" s="4"/>
      <c r="C229" s="6"/>
      <c r="D229" s="7"/>
      <c r="E229" s="7"/>
      <c r="F229" s="7"/>
      <c r="G229" s="7"/>
      <c r="H229" s="7"/>
      <c r="I229" s="7"/>
      <c r="J229" s="7"/>
      <c r="K229" s="4"/>
      <c r="L229" s="4"/>
      <c r="M229" s="4"/>
      <c r="N229" s="4"/>
      <c r="O229" s="4"/>
      <c r="P229" s="4"/>
      <c r="Q229" s="4"/>
      <c r="R229" s="4"/>
      <c r="S229" s="4"/>
      <c r="T229" s="4"/>
      <c r="U229" s="4"/>
      <c r="V229" s="4"/>
      <c r="W229" s="4"/>
      <c r="X229" s="4"/>
      <c r="Y229" s="4"/>
      <c r="Z229" s="4"/>
      <c r="AA229" s="4"/>
      <c r="AB229" s="4"/>
    </row>
    <row r="230" spans="1:28" ht="15.75" customHeight="1">
      <c r="A230" s="4"/>
      <c r="B230" s="4"/>
      <c r="C230" s="6"/>
      <c r="D230" s="7"/>
      <c r="E230" s="7"/>
      <c r="F230" s="7"/>
      <c r="G230" s="7"/>
      <c r="H230" s="7"/>
      <c r="I230" s="7"/>
      <c r="J230" s="7"/>
      <c r="K230" s="4"/>
      <c r="L230" s="4"/>
      <c r="M230" s="4"/>
      <c r="N230" s="4"/>
      <c r="O230" s="4"/>
      <c r="P230" s="4"/>
      <c r="Q230" s="4"/>
      <c r="R230" s="4"/>
      <c r="S230" s="4"/>
      <c r="T230" s="4"/>
      <c r="U230" s="4"/>
      <c r="V230" s="4"/>
      <c r="W230" s="4"/>
      <c r="X230" s="4"/>
      <c r="Y230" s="4"/>
      <c r="Z230" s="4"/>
      <c r="AA230" s="4"/>
      <c r="AB230" s="4"/>
    </row>
    <row r="231" spans="1:28" ht="15.75" customHeight="1">
      <c r="A231" s="4"/>
      <c r="B231" s="4"/>
      <c r="C231" s="6"/>
      <c r="D231" s="7"/>
      <c r="E231" s="7"/>
      <c r="F231" s="7"/>
      <c r="G231" s="7"/>
      <c r="H231" s="7"/>
      <c r="I231" s="7"/>
      <c r="J231" s="7"/>
      <c r="K231" s="4"/>
      <c r="L231" s="4"/>
      <c r="M231" s="4"/>
      <c r="N231" s="4"/>
      <c r="O231" s="4"/>
      <c r="P231" s="4"/>
      <c r="Q231" s="4"/>
      <c r="R231" s="4"/>
      <c r="S231" s="4"/>
      <c r="T231" s="4"/>
      <c r="U231" s="4"/>
      <c r="V231" s="4"/>
      <c r="W231" s="4"/>
      <c r="X231" s="4"/>
      <c r="Y231" s="4"/>
      <c r="Z231" s="4"/>
      <c r="AA231" s="4"/>
      <c r="AB231" s="4"/>
    </row>
    <row r="232" spans="1:28" ht="15.75" customHeight="1">
      <c r="A232" s="4"/>
      <c r="B232" s="4"/>
      <c r="C232" s="6"/>
      <c r="D232" s="7"/>
      <c r="E232" s="7"/>
      <c r="F232" s="7"/>
      <c r="G232" s="7"/>
      <c r="H232" s="7"/>
      <c r="I232" s="7"/>
      <c r="J232" s="7"/>
      <c r="K232" s="4"/>
      <c r="L232" s="4"/>
      <c r="M232" s="4"/>
      <c r="N232" s="4"/>
      <c r="O232" s="4"/>
      <c r="P232" s="4"/>
      <c r="Q232" s="4"/>
      <c r="R232" s="4"/>
      <c r="S232" s="4"/>
      <c r="T232" s="4"/>
      <c r="U232" s="4"/>
      <c r="V232" s="4"/>
      <c r="W232" s="4"/>
      <c r="X232" s="4"/>
      <c r="Y232" s="4"/>
      <c r="Z232" s="4"/>
      <c r="AA232" s="4"/>
      <c r="AB232" s="4"/>
    </row>
    <row r="233" spans="1:28" ht="15.75" customHeight="1">
      <c r="A233" s="4"/>
      <c r="B233" s="4"/>
      <c r="C233" s="6"/>
      <c r="D233" s="7"/>
      <c r="E233" s="7"/>
      <c r="F233" s="7"/>
      <c r="G233" s="7"/>
      <c r="H233" s="7"/>
      <c r="I233" s="7"/>
      <c r="J233" s="7"/>
      <c r="K233" s="4"/>
      <c r="L233" s="4"/>
      <c r="M233" s="4"/>
      <c r="N233" s="4"/>
      <c r="O233" s="4"/>
      <c r="P233" s="4"/>
      <c r="Q233" s="4"/>
      <c r="R233" s="4"/>
      <c r="S233" s="4"/>
      <c r="T233" s="4"/>
      <c r="U233" s="4"/>
      <c r="V233" s="4"/>
      <c r="W233" s="4"/>
      <c r="X233" s="4"/>
      <c r="Y233" s="4"/>
      <c r="Z233" s="4"/>
      <c r="AA233" s="4"/>
      <c r="AB233" s="4"/>
    </row>
    <row r="234" spans="1:28" ht="15.75" customHeight="1">
      <c r="A234" s="4"/>
      <c r="B234" s="4"/>
      <c r="C234" s="6"/>
      <c r="D234" s="7"/>
      <c r="E234" s="7"/>
      <c r="F234" s="7"/>
      <c r="G234" s="7"/>
      <c r="H234" s="7"/>
      <c r="I234" s="7"/>
      <c r="J234" s="7"/>
      <c r="K234" s="4"/>
      <c r="L234" s="4"/>
      <c r="M234" s="4"/>
      <c r="N234" s="4"/>
      <c r="O234" s="4"/>
      <c r="P234" s="4"/>
      <c r="Q234" s="4"/>
      <c r="R234" s="4"/>
      <c r="S234" s="4"/>
      <c r="T234" s="4"/>
      <c r="U234" s="4"/>
      <c r="V234" s="4"/>
      <c r="W234" s="4"/>
      <c r="X234" s="4"/>
      <c r="Y234" s="4"/>
      <c r="Z234" s="4"/>
      <c r="AA234" s="4"/>
      <c r="AB234" s="4"/>
    </row>
    <row r="235" spans="1:28" ht="15.75" customHeight="1">
      <c r="A235" s="4"/>
      <c r="B235" s="4"/>
      <c r="C235" s="6"/>
      <c r="D235" s="7"/>
      <c r="E235" s="7"/>
      <c r="F235" s="7"/>
      <c r="G235" s="7"/>
      <c r="H235" s="7"/>
      <c r="I235" s="7"/>
      <c r="J235" s="7"/>
      <c r="K235" s="4"/>
      <c r="L235" s="4"/>
      <c r="M235" s="4"/>
      <c r="N235" s="4"/>
      <c r="O235" s="4"/>
      <c r="P235" s="4"/>
      <c r="Q235" s="4"/>
      <c r="R235" s="4"/>
      <c r="S235" s="4"/>
      <c r="T235" s="4"/>
      <c r="U235" s="4"/>
      <c r="V235" s="4"/>
      <c r="W235" s="4"/>
      <c r="X235" s="4"/>
      <c r="Y235" s="4"/>
      <c r="Z235" s="4"/>
      <c r="AA235" s="4"/>
      <c r="AB235" s="4"/>
    </row>
    <row r="236" spans="1:28" ht="15.75" customHeight="1">
      <c r="A236" s="4"/>
      <c r="B236" s="4"/>
      <c r="C236" s="6"/>
      <c r="D236" s="7"/>
      <c r="E236" s="7"/>
      <c r="F236" s="7"/>
      <c r="G236" s="7"/>
      <c r="H236" s="7"/>
      <c r="I236" s="7"/>
      <c r="J236" s="7"/>
      <c r="K236" s="4"/>
      <c r="L236" s="4"/>
      <c r="M236" s="4"/>
      <c r="N236" s="4"/>
      <c r="O236" s="4"/>
      <c r="P236" s="4"/>
      <c r="Q236" s="4"/>
      <c r="R236" s="4"/>
      <c r="S236" s="4"/>
      <c r="T236" s="4"/>
      <c r="U236" s="4"/>
      <c r="V236" s="4"/>
      <c r="W236" s="4"/>
      <c r="X236" s="4"/>
      <c r="Y236" s="4"/>
      <c r="Z236" s="4"/>
      <c r="AA236" s="4"/>
      <c r="AB236" s="4"/>
    </row>
    <row r="237" spans="1:28" ht="15.75" customHeight="1">
      <c r="A237" s="4"/>
      <c r="B237" s="4"/>
      <c r="C237" s="6"/>
      <c r="D237" s="7"/>
      <c r="E237" s="7"/>
      <c r="F237" s="7"/>
      <c r="G237" s="7"/>
      <c r="H237" s="7"/>
      <c r="I237" s="7"/>
      <c r="J237" s="7"/>
      <c r="K237" s="4"/>
      <c r="L237" s="4"/>
      <c r="M237" s="4"/>
      <c r="N237" s="4"/>
      <c r="O237" s="4"/>
      <c r="P237" s="4"/>
      <c r="Q237" s="4"/>
      <c r="R237" s="4"/>
      <c r="S237" s="4"/>
      <c r="T237" s="4"/>
      <c r="U237" s="4"/>
      <c r="V237" s="4"/>
      <c r="W237" s="4"/>
      <c r="X237" s="4"/>
      <c r="Y237" s="4"/>
      <c r="Z237" s="4"/>
      <c r="AA237" s="4"/>
      <c r="AB237" s="4"/>
    </row>
    <row r="238" spans="1:28" ht="15.75" customHeight="1">
      <c r="A238" s="4"/>
      <c r="B238" s="4"/>
      <c r="C238" s="6"/>
      <c r="D238" s="7"/>
      <c r="E238" s="7"/>
      <c r="F238" s="7"/>
      <c r="G238" s="7"/>
      <c r="H238" s="7"/>
      <c r="I238" s="7"/>
      <c r="J238" s="7"/>
      <c r="K238" s="4"/>
      <c r="L238" s="4"/>
      <c r="M238" s="4"/>
      <c r="N238" s="4"/>
      <c r="O238" s="4"/>
      <c r="P238" s="4"/>
      <c r="Q238" s="4"/>
      <c r="R238" s="4"/>
      <c r="S238" s="4"/>
      <c r="T238" s="4"/>
      <c r="U238" s="4"/>
      <c r="V238" s="4"/>
      <c r="W238" s="4"/>
      <c r="X238" s="4"/>
      <c r="Y238" s="4"/>
      <c r="Z238" s="4"/>
      <c r="AA238" s="4"/>
      <c r="AB238" s="4"/>
    </row>
    <row r="239" spans="1:28" ht="15.75" customHeight="1">
      <c r="A239" s="4"/>
      <c r="B239" s="4"/>
      <c r="C239" s="6"/>
      <c r="D239" s="7"/>
      <c r="E239" s="7"/>
      <c r="F239" s="7"/>
      <c r="G239" s="7"/>
      <c r="H239" s="7"/>
      <c r="I239" s="7"/>
      <c r="J239" s="7"/>
      <c r="K239" s="4"/>
      <c r="L239" s="4"/>
      <c r="M239" s="4"/>
      <c r="N239" s="4"/>
      <c r="O239" s="4"/>
      <c r="P239" s="4"/>
      <c r="Q239" s="4"/>
      <c r="R239" s="4"/>
      <c r="S239" s="4"/>
      <c r="T239" s="4"/>
      <c r="U239" s="4"/>
      <c r="V239" s="4"/>
      <c r="W239" s="4"/>
      <c r="X239" s="4"/>
      <c r="Y239" s="4"/>
      <c r="Z239" s="4"/>
      <c r="AA239" s="4"/>
      <c r="AB239" s="4"/>
    </row>
    <row r="240" spans="1:28" ht="15.75" customHeight="1">
      <c r="A240" s="4"/>
      <c r="B240" s="4"/>
      <c r="C240" s="6"/>
      <c r="D240" s="7"/>
      <c r="E240" s="7"/>
      <c r="F240" s="7"/>
      <c r="G240" s="7"/>
      <c r="H240" s="7"/>
      <c r="I240" s="7"/>
      <c r="J240" s="7"/>
      <c r="K240" s="4"/>
      <c r="L240" s="4"/>
      <c r="M240" s="4"/>
      <c r="N240" s="4"/>
      <c r="O240" s="4"/>
      <c r="P240" s="4"/>
      <c r="Q240" s="4"/>
      <c r="R240" s="4"/>
      <c r="S240" s="4"/>
      <c r="T240" s="4"/>
      <c r="U240" s="4"/>
      <c r="V240" s="4"/>
      <c r="W240" s="4"/>
      <c r="X240" s="4"/>
      <c r="Y240" s="4"/>
      <c r="Z240" s="4"/>
      <c r="AA240" s="4"/>
      <c r="AB240" s="4"/>
    </row>
    <row r="241" spans="1:28" ht="15.75" customHeight="1">
      <c r="A241" s="4"/>
      <c r="B241" s="4"/>
      <c r="C241" s="6"/>
      <c r="D241" s="7"/>
      <c r="E241" s="7"/>
      <c r="F241" s="7"/>
      <c r="G241" s="7"/>
      <c r="H241" s="7"/>
      <c r="I241" s="7"/>
      <c r="J241" s="7"/>
      <c r="K241" s="4"/>
      <c r="L241" s="4"/>
      <c r="M241" s="4"/>
      <c r="N241" s="4"/>
      <c r="O241" s="4"/>
      <c r="P241" s="4"/>
      <c r="Q241" s="4"/>
      <c r="R241" s="4"/>
      <c r="S241" s="4"/>
      <c r="T241" s="4"/>
      <c r="U241" s="4"/>
      <c r="V241" s="4"/>
      <c r="W241" s="4"/>
      <c r="X241" s="4"/>
      <c r="Y241" s="4"/>
      <c r="Z241" s="4"/>
      <c r="AA241" s="4"/>
      <c r="AB241" s="4"/>
    </row>
    <row r="242" spans="1:28" ht="15.75" customHeight="1">
      <c r="A242" s="4"/>
      <c r="B242" s="4"/>
      <c r="C242" s="6"/>
      <c r="D242" s="7"/>
      <c r="E242" s="7"/>
      <c r="F242" s="7"/>
      <c r="G242" s="7"/>
      <c r="H242" s="7"/>
      <c r="I242" s="7"/>
      <c r="J242" s="7"/>
      <c r="K242" s="4"/>
      <c r="L242" s="4"/>
      <c r="M242" s="4"/>
      <c r="N242" s="4"/>
      <c r="O242" s="4"/>
      <c r="P242" s="4"/>
      <c r="Q242" s="4"/>
      <c r="R242" s="4"/>
      <c r="S242" s="4"/>
      <c r="T242" s="4"/>
      <c r="U242" s="4"/>
      <c r="V242" s="4"/>
      <c r="W242" s="4"/>
      <c r="X242" s="4"/>
      <c r="Y242" s="4"/>
      <c r="Z242" s="4"/>
      <c r="AA242" s="4"/>
      <c r="AB242" s="4"/>
    </row>
    <row r="243" spans="1:28" ht="15.75" customHeight="1">
      <c r="A243" s="4"/>
      <c r="B243" s="4"/>
      <c r="C243" s="6"/>
      <c r="D243" s="7"/>
      <c r="E243" s="7"/>
      <c r="F243" s="7"/>
      <c r="G243" s="7"/>
      <c r="H243" s="7"/>
      <c r="I243" s="7"/>
      <c r="J243" s="7"/>
      <c r="K243" s="4"/>
      <c r="L243" s="4"/>
      <c r="M243" s="4"/>
      <c r="N243" s="4"/>
      <c r="O243" s="4"/>
      <c r="P243" s="4"/>
      <c r="Q243" s="4"/>
      <c r="R243" s="4"/>
      <c r="S243" s="4"/>
      <c r="T243" s="4"/>
      <c r="U243" s="4"/>
      <c r="V243" s="4"/>
      <c r="W243" s="4"/>
      <c r="X243" s="4"/>
      <c r="Y243" s="4"/>
      <c r="Z243" s="4"/>
      <c r="AA243" s="4"/>
      <c r="AB243" s="4"/>
    </row>
    <row r="244" spans="1:28" ht="15.75" customHeight="1">
      <c r="A244" s="4"/>
      <c r="B244" s="4"/>
      <c r="C244" s="6"/>
      <c r="D244" s="7"/>
      <c r="E244" s="7"/>
      <c r="F244" s="7"/>
      <c r="G244" s="7"/>
      <c r="H244" s="7"/>
      <c r="I244" s="7"/>
      <c r="J244" s="7"/>
      <c r="K244" s="4"/>
      <c r="L244" s="4"/>
      <c r="M244" s="4"/>
      <c r="N244" s="4"/>
      <c r="O244" s="4"/>
      <c r="P244" s="4"/>
      <c r="Q244" s="4"/>
      <c r="R244" s="4"/>
      <c r="S244" s="4"/>
      <c r="T244" s="4"/>
      <c r="U244" s="4"/>
      <c r="V244" s="4"/>
      <c r="W244" s="4"/>
      <c r="X244" s="4"/>
      <c r="Y244" s="4"/>
      <c r="Z244" s="4"/>
      <c r="AA244" s="4"/>
      <c r="AB244" s="4"/>
    </row>
    <row r="245" spans="1:28" ht="15.75" customHeight="1">
      <c r="A245" s="4"/>
      <c r="B245" s="4"/>
      <c r="C245" s="6"/>
      <c r="D245" s="7"/>
      <c r="E245" s="7"/>
      <c r="F245" s="7"/>
      <c r="G245" s="7"/>
      <c r="H245" s="7"/>
      <c r="I245" s="7"/>
      <c r="J245" s="7"/>
      <c r="K245" s="4"/>
      <c r="L245" s="4"/>
      <c r="M245" s="4"/>
      <c r="N245" s="4"/>
      <c r="O245" s="4"/>
      <c r="P245" s="4"/>
      <c r="Q245" s="4"/>
      <c r="R245" s="4"/>
      <c r="S245" s="4"/>
      <c r="T245" s="4"/>
      <c r="U245" s="4"/>
      <c r="V245" s="4"/>
      <c r="W245" s="4"/>
      <c r="X245" s="4"/>
      <c r="Y245" s="4"/>
      <c r="Z245" s="4"/>
      <c r="AA245" s="4"/>
      <c r="AB245" s="4"/>
    </row>
    <row r="246" spans="1:28" ht="15.75" customHeight="1">
      <c r="A246" s="4"/>
      <c r="B246" s="4"/>
      <c r="C246" s="6"/>
      <c r="D246" s="7"/>
      <c r="E246" s="7"/>
      <c r="F246" s="7"/>
      <c r="G246" s="7"/>
      <c r="H246" s="7"/>
      <c r="I246" s="7"/>
      <c r="J246" s="7"/>
      <c r="K246" s="4"/>
      <c r="L246" s="4"/>
      <c r="M246" s="4"/>
      <c r="N246" s="4"/>
      <c r="O246" s="4"/>
      <c r="P246" s="4"/>
      <c r="Q246" s="4"/>
      <c r="R246" s="4"/>
      <c r="S246" s="4"/>
      <c r="T246" s="4"/>
      <c r="U246" s="4"/>
      <c r="V246" s="4"/>
      <c r="W246" s="4"/>
      <c r="X246" s="4"/>
      <c r="Y246" s="4"/>
      <c r="Z246" s="4"/>
      <c r="AA246" s="4"/>
      <c r="AB246" s="4"/>
    </row>
    <row r="247" spans="1:28" ht="15.75" customHeight="1">
      <c r="A247" s="4"/>
      <c r="B247" s="4"/>
      <c r="C247" s="6"/>
      <c r="D247" s="7"/>
      <c r="E247" s="7"/>
      <c r="F247" s="7"/>
      <c r="G247" s="7"/>
      <c r="H247" s="7"/>
      <c r="I247" s="7"/>
      <c r="J247" s="7"/>
      <c r="K247" s="4"/>
      <c r="L247" s="4"/>
      <c r="M247" s="4"/>
      <c r="N247" s="4"/>
      <c r="O247" s="4"/>
      <c r="P247" s="4"/>
      <c r="Q247" s="4"/>
      <c r="R247" s="4"/>
      <c r="S247" s="4"/>
      <c r="T247" s="4"/>
      <c r="U247" s="4"/>
      <c r="V247" s="4"/>
      <c r="W247" s="4"/>
      <c r="X247" s="4"/>
      <c r="Y247" s="4"/>
      <c r="Z247" s="4"/>
      <c r="AA247" s="4"/>
      <c r="AB247" s="4"/>
    </row>
    <row r="248" spans="1:28" ht="15.75" customHeight="1">
      <c r="A248" s="4"/>
      <c r="B248" s="4"/>
      <c r="C248" s="6"/>
      <c r="D248" s="7"/>
      <c r="E248" s="7"/>
      <c r="F248" s="7"/>
      <c r="G248" s="7"/>
      <c r="H248" s="7"/>
      <c r="I248" s="7"/>
      <c r="J248" s="7"/>
      <c r="K248" s="4"/>
      <c r="L248" s="4"/>
      <c r="M248" s="4"/>
      <c r="N248" s="4"/>
      <c r="O248" s="4"/>
      <c r="P248" s="4"/>
      <c r="Q248" s="4"/>
      <c r="R248" s="4"/>
      <c r="S248" s="4"/>
      <c r="T248" s="4"/>
      <c r="U248" s="4"/>
      <c r="V248" s="4"/>
      <c r="W248" s="4"/>
      <c r="X248" s="4"/>
      <c r="Y248" s="4"/>
      <c r="Z248" s="4"/>
      <c r="AA248" s="4"/>
      <c r="AB248" s="4"/>
    </row>
    <row r="249" spans="1:28" ht="15.75" customHeight="1">
      <c r="A249" s="4"/>
      <c r="B249" s="4"/>
      <c r="C249" s="6"/>
      <c r="D249" s="7"/>
      <c r="E249" s="7"/>
      <c r="F249" s="7"/>
      <c r="G249" s="7"/>
      <c r="H249" s="7"/>
      <c r="I249" s="7"/>
      <c r="J249" s="7"/>
      <c r="K249" s="4"/>
      <c r="L249" s="4"/>
      <c r="M249" s="4"/>
      <c r="N249" s="4"/>
      <c r="O249" s="4"/>
      <c r="P249" s="4"/>
      <c r="Q249" s="4"/>
      <c r="R249" s="4"/>
      <c r="S249" s="4"/>
      <c r="T249" s="4"/>
      <c r="U249" s="4"/>
      <c r="V249" s="4"/>
      <c r="W249" s="4"/>
      <c r="X249" s="4"/>
      <c r="Y249" s="4"/>
      <c r="Z249" s="4"/>
      <c r="AA249" s="4"/>
      <c r="AB249" s="4"/>
    </row>
    <row r="250" spans="1:28" ht="15.75" customHeight="1">
      <c r="A250" s="4"/>
      <c r="B250" s="4"/>
      <c r="C250" s="6"/>
      <c r="D250" s="7"/>
      <c r="E250" s="7"/>
      <c r="F250" s="7"/>
      <c r="G250" s="7"/>
      <c r="H250" s="7"/>
      <c r="I250" s="7"/>
      <c r="J250" s="7"/>
      <c r="K250" s="4"/>
      <c r="L250" s="4"/>
      <c r="M250" s="4"/>
      <c r="N250" s="4"/>
      <c r="O250" s="4"/>
      <c r="P250" s="4"/>
      <c r="Q250" s="4"/>
      <c r="R250" s="4"/>
      <c r="S250" s="4"/>
      <c r="T250" s="4"/>
      <c r="U250" s="4"/>
      <c r="V250" s="4"/>
      <c r="W250" s="4"/>
      <c r="X250" s="4"/>
      <c r="Y250" s="4"/>
      <c r="Z250" s="4"/>
      <c r="AA250" s="4"/>
      <c r="AB250" s="4"/>
    </row>
    <row r="251" spans="1:28" ht="15.75" customHeight="1">
      <c r="A251" s="4"/>
      <c r="B251" s="4"/>
      <c r="C251" s="6"/>
      <c r="D251" s="7"/>
      <c r="E251" s="7"/>
      <c r="F251" s="7"/>
      <c r="G251" s="7"/>
      <c r="H251" s="7"/>
      <c r="I251" s="7"/>
      <c r="J251" s="7"/>
      <c r="K251" s="4"/>
      <c r="L251" s="4"/>
      <c r="M251" s="4"/>
      <c r="N251" s="4"/>
      <c r="O251" s="4"/>
      <c r="P251" s="4"/>
      <c r="Q251" s="4"/>
      <c r="R251" s="4"/>
      <c r="S251" s="4"/>
      <c r="T251" s="4"/>
      <c r="U251" s="4"/>
      <c r="V251" s="4"/>
      <c r="W251" s="4"/>
      <c r="X251" s="4"/>
      <c r="Y251" s="4"/>
      <c r="Z251" s="4"/>
      <c r="AA251" s="4"/>
      <c r="AB251" s="4"/>
    </row>
    <row r="252" spans="1:28" ht="15.75" customHeight="1">
      <c r="A252" s="4"/>
      <c r="B252" s="4"/>
      <c r="C252" s="6"/>
      <c r="D252" s="7"/>
      <c r="E252" s="7"/>
      <c r="F252" s="7"/>
      <c r="G252" s="7"/>
      <c r="H252" s="7"/>
      <c r="I252" s="7"/>
      <c r="J252" s="7"/>
      <c r="K252" s="4"/>
      <c r="L252" s="4"/>
      <c r="M252" s="4"/>
      <c r="N252" s="4"/>
      <c r="O252" s="4"/>
      <c r="P252" s="4"/>
      <c r="Q252" s="4"/>
      <c r="R252" s="4"/>
      <c r="S252" s="4"/>
      <c r="T252" s="4"/>
      <c r="U252" s="4"/>
      <c r="V252" s="4"/>
      <c r="W252" s="4"/>
      <c r="X252" s="4"/>
      <c r="Y252" s="4"/>
      <c r="Z252" s="4"/>
      <c r="AA252" s="4"/>
      <c r="AB252" s="4"/>
    </row>
    <row r="253" spans="1:28" ht="15.75" customHeight="1">
      <c r="A253" s="4"/>
      <c r="B253" s="4"/>
      <c r="C253" s="6"/>
      <c r="D253" s="7"/>
      <c r="E253" s="7"/>
      <c r="F253" s="7"/>
      <c r="G253" s="7"/>
      <c r="H253" s="7"/>
      <c r="I253" s="7"/>
      <c r="J253" s="7"/>
      <c r="K253" s="4"/>
      <c r="L253" s="4"/>
      <c r="M253" s="4"/>
      <c r="N253" s="4"/>
      <c r="O253" s="4"/>
      <c r="P253" s="4"/>
      <c r="Q253" s="4"/>
      <c r="R253" s="4"/>
      <c r="S253" s="4"/>
      <c r="T253" s="4"/>
      <c r="U253" s="4"/>
      <c r="V253" s="4"/>
      <c r="W253" s="4"/>
      <c r="X253" s="4"/>
      <c r="Y253" s="4"/>
      <c r="Z253" s="4"/>
      <c r="AA253" s="4"/>
      <c r="AB253" s="4"/>
    </row>
    <row r="254" spans="1:28" ht="15.75" customHeight="1">
      <c r="A254" s="4"/>
      <c r="B254" s="4"/>
      <c r="C254" s="6"/>
      <c r="D254" s="7"/>
      <c r="E254" s="7"/>
      <c r="F254" s="7"/>
      <c r="G254" s="7"/>
      <c r="H254" s="7"/>
      <c r="I254" s="7"/>
      <c r="J254" s="7"/>
      <c r="K254" s="4"/>
      <c r="L254" s="4"/>
      <c r="M254" s="4"/>
      <c r="N254" s="4"/>
      <c r="O254" s="4"/>
      <c r="P254" s="4"/>
      <c r="Q254" s="4"/>
      <c r="R254" s="4"/>
      <c r="S254" s="4"/>
      <c r="T254" s="4"/>
      <c r="U254" s="4"/>
      <c r="V254" s="4"/>
      <c r="W254" s="4"/>
      <c r="X254" s="4"/>
      <c r="Y254" s="4"/>
      <c r="Z254" s="4"/>
      <c r="AA254" s="4"/>
      <c r="AB254" s="4"/>
    </row>
    <row r="255" spans="1:28" ht="15.75" customHeight="1">
      <c r="A255" s="4"/>
      <c r="B255" s="4"/>
      <c r="C255" s="6"/>
      <c r="D255" s="7"/>
      <c r="E255" s="7"/>
      <c r="F255" s="7"/>
      <c r="G255" s="7"/>
      <c r="H255" s="7"/>
      <c r="I255" s="7"/>
      <c r="J255" s="7"/>
      <c r="K255" s="4"/>
      <c r="L255" s="4"/>
      <c r="M255" s="4"/>
      <c r="N255" s="4"/>
      <c r="O255" s="4"/>
      <c r="P255" s="4"/>
      <c r="Q255" s="4"/>
      <c r="R255" s="4"/>
      <c r="S255" s="4"/>
      <c r="T255" s="4"/>
      <c r="U255" s="4"/>
      <c r="V255" s="4"/>
      <c r="W255" s="4"/>
      <c r="X255" s="4"/>
      <c r="Y255" s="4"/>
      <c r="Z255" s="4"/>
      <c r="AA255" s="4"/>
      <c r="AB255" s="4"/>
    </row>
    <row r="256" spans="1:28" ht="15.75" customHeight="1">
      <c r="A256" s="4"/>
      <c r="B256" s="4"/>
      <c r="C256" s="6"/>
      <c r="D256" s="7"/>
      <c r="E256" s="7"/>
      <c r="F256" s="7"/>
      <c r="G256" s="7"/>
      <c r="H256" s="7"/>
      <c r="I256" s="7"/>
      <c r="J256" s="7"/>
      <c r="K256" s="4"/>
      <c r="L256" s="4"/>
      <c r="M256" s="4"/>
      <c r="N256" s="4"/>
      <c r="O256" s="4"/>
      <c r="P256" s="4"/>
      <c r="Q256" s="4"/>
      <c r="R256" s="4"/>
      <c r="S256" s="4"/>
      <c r="T256" s="4"/>
      <c r="U256" s="4"/>
      <c r="V256" s="4"/>
      <c r="W256" s="4"/>
      <c r="X256" s="4"/>
      <c r="Y256" s="4"/>
      <c r="Z256" s="4"/>
      <c r="AA256" s="4"/>
      <c r="AB256" s="4"/>
    </row>
    <row r="257" spans="1:28" ht="15.75" customHeight="1">
      <c r="A257" s="4"/>
      <c r="B257" s="4"/>
      <c r="C257" s="6"/>
      <c r="D257" s="7"/>
      <c r="E257" s="7"/>
      <c r="F257" s="7"/>
      <c r="G257" s="7"/>
      <c r="H257" s="7"/>
      <c r="I257" s="7"/>
      <c r="J257" s="7"/>
      <c r="K257" s="4"/>
      <c r="L257" s="4"/>
      <c r="M257" s="4"/>
      <c r="N257" s="4"/>
      <c r="O257" s="4"/>
      <c r="P257" s="4"/>
      <c r="Q257" s="4"/>
      <c r="R257" s="4"/>
      <c r="S257" s="4"/>
      <c r="T257" s="4"/>
      <c r="U257" s="4"/>
      <c r="V257" s="4"/>
      <c r="W257" s="4"/>
      <c r="X257" s="4"/>
      <c r="Y257" s="4"/>
      <c r="Z257" s="4"/>
      <c r="AA257" s="4"/>
      <c r="AB257" s="4"/>
    </row>
    <row r="258" spans="1:28" ht="15.75" customHeight="1">
      <c r="A258" s="4"/>
      <c r="B258" s="4"/>
      <c r="C258" s="6"/>
      <c r="D258" s="7"/>
      <c r="E258" s="7"/>
      <c r="F258" s="7"/>
      <c r="G258" s="7"/>
      <c r="H258" s="7"/>
      <c r="I258" s="7"/>
      <c r="J258" s="7"/>
      <c r="K258" s="4"/>
      <c r="L258" s="4"/>
      <c r="M258" s="4"/>
      <c r="N258" s="4"/>
      <c r="O258" s="4"/>
      <c r="P258" s="4"/>
      <c r="Q258" s="4"/>
      <c r="R258" s="4"/>
      <c r="S258" s="4"/>
      <c r="T258" s="4"/>
      <c r="U258" s="4"/>
      <c r="V258" s="4"/>
      <c r="W258" s="4"/>
      <c r="X258" s="4"/>
      <c r="Y258" s="4"/>
      <c r="Z258" s="4"/>
      <c r="AA258" s="4"/>
      <c r="AB258" s="4"/>
    </row>
    <row r="259" spans="1:28" ht="15.75" customHeight="1"/>
    <row r="260" spans="1:28" ht="15.75" customHeight="1"/>
    <row r="261" spans="1:28" ht="15.75" customHeight="1"/>
    <row r="262" spans="1:28" ht="15.75" customHeight="1"/>
    <row r="263" spans="1:28" ht="15.75" customHeight="1"/>
    <row r="264" spans="1:28" ht="15.75" customHeight="1"/>
    <row r="265" spans="1:28" ht="15.75" customHeight="1"/>
    <row r="266" spans="1:28" ht="15.75" customHeight="1"/>
    <row r="267" spans="1:28" ht="15.75" customHeight="1"/>
    <row r="268" spans="1:28" ht="15.75" customHeight="1"/>
    <row r="269" spans="1:28" ht="15.75" customHeight="1"/>
    <row r="270" spans="1:28" ht="15.75" customHeight="1"/>
    <row r="271" spans="1:28" ht="15.75" customHeight="1"/>
    <row r="272" spans="1:28"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F2:J2"/>
    <mergeCell ref="K2:O2"/>
    <mergeCell ref="P3:S3"/>
    <mergeCell ref="P5:Q5"/>
    <mergeCell ref="R26:V26"/>
  </mergeCells>
  <dataValidations count="1">
    <dataValidation type="list" allowBlank="1" showErrorMessage="1" sqref="P8" xr:uid="{00000000-0002-0000-0100-000000000000}">
      <formula1>"Base,Bull,Bear"</formula1>
    </dataValidation>
  </dataValidations>
  <pageMargins left="0" right="0" top="0" bottom="0" header="0" footer="0"/>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21"/>
  <sheetViews>
    <sheetView showGridLines="0" workbookViewId="0">
      <pane ySplit="3" topLeftCell="A34" activePane="bottomLeft" state="frozen"/>
      <selection pane="bottomLeft" activeCell="J38" sqref="J38"/>
    </sheetView>
  </sheetViews>
  <sheetFormatPr defaultColWidth="10.1796875" defaultRowHeight="15" customHeight="1"/>
  <cols>
    <col min="1" max="1" width="2.453125" customWidth="1"/>
    <col min="2" max="2" width="40.453125" customWidth="1"/>
    <col min="3" max="4" width="10.26953125" customWidth="1"/>
    <col min="5" max="5" width="10.453125" customWidth="1"/>
    <col min="6" max="7" width="10.26953125" customWidth="1"/>
    <col min="8" max="8" width="12.1796875" customWidth="1"/>
    <col min="9" max="13" width="10.26953125" customWidth="1"/>
    <col min="14" max="14" width="21.453125" customWidth="1"/>
    <col min="15" max="15" width="14.453125" customWidth="1"/>
    <col min="16" max="16" width="12.7265625" customWidth="1"/>
    <col min="17" max="26" width="10.26953125" customWidth="1"/>
  </cols>
  <sheetData>
    <row r="1" spans="1:26" ht="15" customHeight="1">
      <c r="A1" s="2" t="s">
        <v>3</v>
      </c>
      <c r="B1" s="4"/>
      <c r="C1" s="6"/>
      <c r="D1" s="7"/>
      <c r="E1" s="7"/>
      <c r="F1" s="7"/>
      <c r="G1" s="7"/>
      <c r="H1" s="7"/>
      <c r="I1" s="4"/>
      <c r="J1" s="4"/>
      <c r="K1" s="4"/>
      <c r="L1" s="4"/>
      <c r="M1" s="4"/>
      <c r="N1" s="4"/>
      <c r="O1" s="4"/>
      <c r="P1" s="4"/>
      <c r="Q1" s="4"/>
      <c r="R1" s="4"/>
      <c r="S1" s="4"/>
      <c r="T1" s="4"/>
      <c r="U1" s="4"/>
      <c r="V1" s="4"/>
      <c r="W1" s="4"/>
      <c r="X1" s="4"/>
      <c r="Y1" s="4"/>
      <c r="Z1" s="4"/>
    </row>
    <row r="2" spans="1:26" ht="15" customHeight="1">
      <c r="A2" s="9"/>
      <c r="B2" s="9"/>
      <c r="C2" s="10"/>
      <c r="D2" s="492" t="s">
        <v>5</v>
      </c>
      <c r="E2" s="493"/>
      <c r="F2" s="493"/>
      <c r="G2" s="493"/>
      <c r="H2" s="494"/>
      <c r="I2" s="492" t="s">
        <v>7</v>
      </c>
      <c r="J2" s="493"/>
      <c r="K2" s="493"/>
      <c r="L2" s="493"/>
      <c r="M2" s="494"/>
      <c r="N2" s="4"/>
      <c r="O2" s="4"/>
      <c r="P2" s="4"/>
      <c r="Q2" s="4"/>
      <c r="R2" s="4"/>
      <c r="S2" s="4"/>
      <c r="T2" s="4"/>
      <c r="U2" s="4"/>
      <c r="V2" s="4"/>
      <c r="W2" s="4"/>
      <c r="X2" s="4"/>
      <c r="Y2" s="4"/>
      <c r="Z2" s="4"/>
    </row>
    <row r="3" spans="1:26">
      <c r="A3" s="12" t="s">
        <v>9</v>
      </c>
      <c r="B3" s="14"/>
      <c r="C3" s="16" t="s">
        <v>11</v>
      </c>
      <c r="D3" s="18" t="s">
        <v>13</v>
      </c>
      <c r="E3" s="18" t="s">
        <v>15</v>
      </c>
      <c r="F3" s="18" t="s">
        <v>16</v>
      </c>
      <c r="G3" s="18" t="s">
        <v>17</v>
      </c>
      <c r="H3" s="18" t="s">
        <v>18</v>
      </c>
      <c r="I3" s="19" t="s">
        <v>19</v>
      </c>
      <c r="J3" s="20" t="s">
        <v>21</v>
      </c>
      <c r="K3" s="20" t="s">
        <v>22</v>
      </c>
      <c r="L3" s="20" t="s">
        <v>23</v>
      </c>
      <c r="M3" s="20" t="s">
        <v>24</v>
      </c>
      <c r="N3" s="4"/>
      <c r="O3" s="4"/>
      <c r="P3" s="4"/>
      <c r="Q3" s="4"/>
      <c r="R3" s="4"/>
      <c r="S3" s="4"/>
      <c r="T3" s="4"/>
      <c r="U3" s="4"/>
      <c r="V3" s="4"/>
      <c r="W3" s="4"/>
      <c r="X3" s="4"/>
      <c r="Y3" s="4"/>
      <c r="Z3" s="4"/>
    </row>
    <row r="4" spans="1:26" ht="15" customHeight="1">
      <c r="A4" s="4"/>
      <c r="B4" s="4"/>
      <c r="C4" s="6"/>
      <c r="D4" s="7"/>
      <c r="E4" s="7"/>
      <c r="F4" s="7"/>
      <c r="G4" s="7"/>
      <c r="H4" s="7"/>
      <c r="I4" s="22"/>
      <c r="J4" s="7"/>
      <c r="K4" s="7"/>
      <c r="L4" s="7"/>
      <c r="M4" s="7"/>
      <c r="N4" s="4"/>
      <c r="O4" s="4"/>
      <c r="P4" s="4"/>
      <c r="Q4" s="4"/>
      <c r="R4" s="4"/>
      <c r="S4" s="4"/>
      <c r="T4" s="4"/>
      <c r="U4" s="4"/>
      <c r="V4" s="4"/>
      <c r="W4" s="4"/>
      <c r="X4" s="4"/>
      <c r="Y4" s="4"/>
      <c r="Z4" s="4"/>
    </row>
    <row r="5" spans="1:26">
      <c r="A5" s="4"/>
      <c r="B5" s="25" t="s">
        <v>26</v>
      </c>
      <c r="C5" s="26"/>
      <c r="D5" s="28"/>
      <c r="E5" s="28"/>
      <c r="F5" s="28"/>
      <c r="G5" s="28"/>
      <c r="H5" s="28"/>
      <c r="I5" s="30"/>
      <c r="J5" s="28"/>
      <c r="K5" s="28"/>
      <c r="L5" s="28"/>
      <c r="M5" s="28"/>
      <c r="N5" s="4"/>
      <c r="O5" s="4"/>
      <c r="P5" s="4"/>
      <c r="Q5" s="4"/>
      <c r="R5" s="4"/>
      <c r="S5" s="4"/>
      <c r="T5" s="4"/>
      <c r="U5" s="4"/>
      <c r="V5" s="4"/>
      <c r="W5" s="4"/>
      <c r="X5" s="4"/>
      <c r="Y5" s="4"/>
      <c r="Z5" s="4"/>
    </row>
    <row r="6" spans="1:26" ht="15" customHeight="1">
      <c r="A6" s="4"/>
      <c r="B6" s="4" t="s">
        <v>31</v>
      </c>
      <c r="C6" s="6" t="s">
        <v>32</v>
      </c>
      <c r="D6" s="23">
        <f>'Balance Sheet'!D8/'Income Assumptions'!F5</f>
        <v>1.6066507335704239E-3</v>
      </c>
      <c r="E6" s="23">
        <f>'Balance Sheet'!E8/'Income Assumptions'!G5</f>
        <v>1.6200798630918425E-3</v>
      </c>
      <c r="F6" s="23">
        <f>'Balance Sheet'!F8/'Income Assumptions'!H5</f>
        <v>1.5463555211920996E-3</v>
      </c>
      <c r="G6" s="23">
        <f>'Balance Sheet'!G8/'Income Assumptions'!I5</f>
        <v>1.5134455761828703E-3</v>
      </c>
      <c r="H6" s="23">
        <f>'Balance Sheet'!H8/'Income Assumptions'!J5</f>
        <v>1.4383527905029309E-3</v>
      </c>
      <c r="I6" s="38">
        <v>1.4E-3</v>
      </c>
      <c r="J6" s="39">
        <v>1.2999999999999999E-3</v>
      </c>
      <c r="K6" s="39">
        <v>1.2999999999999999E-3</v>
      </c>
      <c r="L6" s="39">
        <v>1.1999999999999999E-3</v>
      </c>
      <c r="M6" s="39">
        <v>1.1999999999999999E-3</v>
      </c>
      <c r="Q6" s="4"/>
      <c r="R6" s="4"/>
      <c r="S6" s="4"/>
      <c r="T6" s="4"/>
      <c r="U6" s="4"/>
      <c r="V6" s="4"/>
      <c r="W6" s="4"/>
      <c r="X6" s="4"/>
      <c r="Y6" s="4"/>
      <c r="Z6" s="4"/>
    </row>
    <row r="7" spans="1:26" ht="15" customHeight="1">
      <c r="A7" s="4"/>
      <c r="B7" s="4" t="s">
        <v>37</v>
      </c>
      <c r="C7" s="6" t="s">
        <v>32</v>
      </c>
      <c r="D7" s="36">
        <f>'Balance Sheet'!D9/'Income Statement'!D5</f>
        <v>5.8033825429679017E-3</v>
      </c>
      <c r="E7" s="36">
        <f>'Balance Sheet'!E9/'Income Statement'!E5</f>
        <v>5.1511694238448374E-3</v>
      </c>
      <c r="F7" s="36">
        <f>'Balance Sheet'!F9/'Income Statement'!F5</f>
        <v>4.2659947769949878E-3</v>
      </c>
      <c r="G7" s="36">
        <f>'Balance Sheet'!G9/'Income Statement'!G5</f>
        <v>4.2889686051687569E-3</v>
      </c>
      <c r="H7" s="36">
        <f>'Balance Sheet'!H9/'Income Statement'!H5</f>
        <v>5.911038865080538E-3</v>
      </c>
      <c r="I7" s="44">
        <v>5.0000000000000001E-3</v>
      </c>
      <c r="J7" s="45">
        <v>5.0000000000000001E-3</v>
      </c>
      <c r="K7" s="45">
        <v>5.0000000000000001E-3</v>
      </c>
      <c r="L7" s="45">
        <v>5.0000000000000001E-3</v>
      </c>
      <c r="M7" s="45">
        <v>5.0000000000000001E-3</v>
      </c>
      <c r="Q7" s="4"/>
      <c r="R7" s="4"/>
      <c r="S7" s="4"/>
      <c r="T7" s="4"/>
      <c r="U7" s="4"/>
      <c r="V7" s="4"/>
      <c r="W7" s="4"/>
      <c r="X7" s="4"/>
      <c r="Y7" s="4"/>
      <c r="Z7" s="4"/>
    </row>
    <row r="8" spans="1:26" ht="15" customHeight="1">
      <c r="A8" s="4"/>
      <c r="B8" s="4" t="s">
        <v>42</v>
      </c>
      <c r="C8" s="6" t="s">
        <v>32</v>
      </c>
      <c r="D8" s="36">
        <f>'Balance Sheet'!D11/'Income Assumptions'!F17</f>
        <v>0.14264119148514362</v>
      </c>
      <c r="E8" s="36">
        <f>'Balance Sheet'!E11/'Income Assumptions'!G17</f>
        <v>0.16561071788018281</v>
      </c>
      <c r="F8" s="36">
        <f>'Balance Sheet'!F11/'Income Assumptions'!H17</f>
        <v>0.15263598963888467</v>
      </c>
      <c r="G8" s="36">
        <f>'Balance Sheet'!G11/'Income Assumptions'!I17</f>
        <v>0.11556895779055548</v>
      </c>
      <c r="H8" s="36">
        <f>'Balance Sheet'!H11/'Income Assumptions'!J17</f>
        <v>9.472575258332773E-2</v>
      </c>
      <c r="I8" s="44">
        <v>9.5000000000000001E-2</v>
      </c>
      <c r="J8" s="45">
        <v>9.5000000000000001E-2</v>
      </c>
      <c r="K8" s="45">
        <v>9.5000000000000001E-2</v>
      </c>
      <c r="L8" s="45">
        <v>9.5000000000000001E-2</v>
      </c>
      <c r="M8" s="45">
        <v>9.5000000000000001E-2</v>
      </c>
      <c r="S8" s="4"/>
      <c r="T8" s="4"/>
      <c r="U8" s="4"/>
      <c r="V8" s="4"/>
      <c r="W8" s="4"/>
      <c r="X8" s="4"/>
      <c r="Y8" s="4"/>
      <c r="Z8" s="4"/>
    </row>
    <row r="9" spans="1:26" ht="15" customHeight="1">
      <c r="A9" s="4"/>
      <c r="B9" s="4" t="s">
        <v>47</v>
      </c>
      <c r="C9" s="6" t="s">
        <v>32</v>
      </c>
      <c r="D9" s="36">
        <f>'Balance Sheet'!D12/'Income Statement'!D5</f>
        <v>2.6329632128440576E-2</v>
      </c>
      <c r="E9" s="36">
        <f>'Balance Sheet'!E12/'Income Statement'!E5</f>
        <v>1.8944666286366228E-2</v>
      </c>
      <c r="F9" s="36">
        <f>'Balance Sheet'!F12/'Income Statement'!F5</f>
        <v>1.6539515871771441E-2</v>
      </c>
      <c r="G9" s="36">
        <f>'Balance Sheet'!G12/'Income Statement'!G5</f>
        <v>1.6626953994396586E-2</v>
      </c>
      <c r="H9" s="36">
        <f>'Balance Sheet'!H12/'Income Statement'!H5</f>
        <v>1.5368701049209399E-2</v>
      </c>
      <c r="I9" s="44">
        <v>1.4999999999999999E-2</v>
      </c>
      <c r="J9" s="45">
        <v>1.2999999999999999E-2</v>
      </c>
      <c r="K9" s="45">
        <v>1.2999999999999999E-2</v>
      </c>
      <c r="L9" s="45">
        <v>1.2999999999999999E-2</v>
      </c>
      <c r="M9" s="45">
        <v>1.2999999999999999E-2</v>
      </c>
      <c r="S9" s="4"/>
      <c r="T9" s="4"/>
      <c r="U9" s="4"/>
      <c r="V9" s="4"/>
      <c r="W9" s="4"/>
      <c r="X9" s="4"/>
      <c r="Y9" s="4"/>
      <c r="Z9" s="4"/>
    </row>
    <row r="10" spans="1:26" ht="15" customHeight="1">
      <c r="A10" s="4"/>
      <c r="I10" s="22"/>
      <c r="J10" s="7"/>
      <c r="K10" s="7"/>
      <c r="L10" s="7"/>
      <c r="M10" s="7"/>
      <c r="S10" s="4"/>
      <c r="T10" s="4"/>
      <c r="U10" s="4"/>
      <c r="V10" s="4"/>
      <c r="W10" s="4"/>
      <c r="X10" s="4"/>
      <c r="Y10" s="4"/>
      <c r="Z10" s="4"/>
    </row>
    <row r="11" spans="1:26" ht="15" customHeight="1">
      <c r="A11" s="4"/>
      <c r="B11" s="4"/>
      <c r="C11" s="6"/>
      <c r="D11" s="7"/>
      <c r="E11" s="7"/>
      <c r="F11" s="7"/>
      <c r="G11" s="7"/>
      <c r="H11" s="7"/>
      <c r="I11" s="22"/>
      <c r="J11" s="7"/>
      <c r="K11" s="7"/>
      <c r="L11" s="7"/>
      <c r="M11" s="7"/>
      <c r="R11" s="7"/>
      <c r="S11" s="4"/>
      <c r="T11" s="4"/>
      <c r="U11" s="4"/>
      <c r="V11" s="4"/>
      <c r="W11" s="4"/>
      <c r="X11" s="4"/>
      <c r="Y11" s="4"/>
      <c r="Z11" s="4"/>
    </row>
    <row r="12" spans="1:26">
      <c r="A12" s="4"/>
      <c r="B12" s="25" t="s">
        <v>53</v>
      </c>
      <c r="C12" s="26"/>
      <c r="D12" s="28"/>
      <c r="E12" s="28"/>
      <c r="F12" s="28"/>
      <c r="G12" s="28"/>
      <c r="H12" s="28"/>
      <c r="I12" s="30"/>
      <c r="J12" s="33"/>
      <c r="K12" s="33"/>
      <c r="L12" s="33"/>
      <c r="M12" s="28"/>
      <c r="R12" s="7"/>
      <c r="S12" s="4"/>
      <c r="T12" s="4"/>
      <c r="U12" s="4"/>
      <c r="V12" s="4"/>
      <c r="W12" s="4"/>
      <c r="X12" s="4"/>
      <c r="Y12" s="4"/>
      <c r="Z12" s="4"/>
    </row>
    <row r="13" spans="1:26" ht="15" customHeight="1">
      <c r="A13" s="4"/>
      <c r="B13" s="4" t="s">
        <v>55</v>
      </c>
      <c r="C13" s="6" t="s">
        <v>32</v>
      </c>
      <c r="D13" s="36">
        <f>'Balance Sheet'!D28/'Income Statement'!D27</f>
        <v>0.2520516116274471</v>
      </c>
      <c r="E13" s="36">
        <f>'Balance Sheet'!E28/'Income Statement'!E27</f>
        <v>0.20614714626690675</v>
      </c>
      <c r="F13" s="36">
        <f>'Balance Sheet'!F28/'Income Statement'!F27</f>
        <v>0.23038983991286657</v>
      </c>
      <c r="G13" s="36">
        <f>'Balance Sheet'!G28/'Income Statement'!G27</f>
        <v>0.21560163416326217</v>
      </c>
      <c r="H13" s="36">
        <f>'Balance Sheet'!H28/'Income Statement'!H27</f>
        <v>0.25337954310391753</v>
      </c>
      <c r="I13" s="70">
        <v>0.23</v>
      </c>
      <c r="J13" s="73">
        <v>0.23</v>
      </c>
      <c r="K13" s="73">
        <v>0.23</v>
      </c>
      <c r="L13" s="73">
        <v>0.23</v>
      </c>
      <c r="M13" s="76">
        <v>0.23</v>
      </c>
      <c r="R13" s="7"/>
      <c r="S13" s="4"/>
      <c r="T13" s="4"/>
      <c r="U13" s="4"/>
      <c r="V13" s="4"/>
      <c r="W13" s="4"/>
      <c r="X13" s="4"/>
      <c r="Y13" s="4"/>
      <c r="Z13" s="4"/>
    </row>
    <row r="14" spans="1:26" ht="15" customHeight="1">
      <c r="A14" s="4"/>
      <c r="B14" s="4" t="s">
        <v>61</v>
      </c>
      <c r="C14" s="6" t="s">
        <v>32</v>
      </c>
      <c r="D14" s="36">
        <f>'Balance Sheet'!D29/'Income Statement'!D27</f>
        <v>0.15209116076725332</v>
      </c>
      <c r="E14" s="36">
        <f>'Balance Sheet'!E29/'Income Statement'!E27</f>
        <v>0.12017922197562916</v>
      </c>
      <c r="F14" s="36">
        <f>'Balance Sheet'!F29/'Income Statement'!F27</f>
        <v>0.10443681798565586</v>
      </c>
      <c r="G14" s="36">
        <f>'Balance Sheet'!G29/'Income Statement'!G27</f>
        <v>9.7972712556848834E-2</v>
      </c>
      <c r="H14" s="36">
        <f>'Balance Sheet'!H29/'Income Statement'!H27</f>
        <v>0.12173613253252527</v>
      </c>
      <c r="I14" s="70">
        <v>0.12</v>
      </c>
      <c r="J14" s="76">
        <v>0.12</v>
      </c>
      <c r="K14" s="76">
        <v>0.12</v>
      </c>
      <c r="L14" s="76">
        <v>0.12</v>
      </c>
      <c r="M14" s="76">
        <v>0.12</v>
      </c>
      <c r="R14" s="7"/>
      <c r="S14" s="4"/>
      <c r="T14" s="4"/>
      <c r="U14" s="4"/>
      <c r="V14" s="4"/>
      <c r="W14" s="4"/>
      <c r="X14" s="4"/>
      <c r="Y14" s="4"/>
      <c r="Z14" s="4"/>
    </row>
    <row r="15" spans="1:26" ht="15" customHeight="1">
      <c r="A15" s="4"/>
      <c r="B15" s="4"/>
      <c r="C15" s="6"/>
      <c r="D15" s="36"/>
      <c r="E15" s="36"/>
      <c r="F15" s="36"/>
      <c r="G15" s="36"/>
      <c r="H15" s="36"/>
      <c r="I15" s="70"/>
      <c r="J15" s="76"/>
      <c r="K15" s="76"/>
      <c r="L15" s="76"/>
      <c r="M15" s="76"/>
      <c r="R15" s="7"/>
      <c r="S15" s="4"/>
      <c r="T15" s="4"/>
      <c r="U15" s="4"/>
      <c r="V15" s="4"/>
      <c r="W15" s="4"/>
      <c r="X15" s="4"/>
      <c r="Y15" s="4"/>
      <c r="Z15" s="4"/>
    </row>
    <row r="16" spans="1:26" ht="15" customHeight="1">
      <c r="A16" s="4"/>
      <c r="B16" s="80" t="s">
        <v>66</v>
      </c>
      <c r="C16" s="82"/>
      <c r="D16" s="84"/>
      <c r="E16" s="84"/>
      <c r="F16" s="84"/>
      <c r="G16" s="84"/>
      <c r="H16" s="84"/>
      <c r="I16" s="86"/>
      <c r="J16" s="87"/>
      <c r="K16" s="87"/>
      <c r="L16" s="87"/>
      <c r="M16" s="88"/>
      <c r="R16" s="7"/>
      <c r="S16" s="4"/>
      <c r="T16" s="4"/>
      <c r="U16" s="4"/>
      <c r="V16" s="4"/>
      <c r="W16" s="4"/>
      <c r="X16" s="4"/>
      <c r="Y16" s="4"/>
      <c r="Z16" s="4"/>
    </row>
    <row r="17" spans="1:26" ht="15" customHeight="1">
      <c r="A17" s="4"/>
      <c r="B17" s="89" t="s">
        <v>70</v>
      </c>
      <c r="C17" s="91"/>
      <c r="D17" s="92"/>
      <c r="E17" s="92"/>
      <c r="F17" s="92"/>
      <c r="G17" s="92"/>
      <c r="H17" s="92"/>
      <c r="I17" s="93"/>
      <c r="J17" s="94"/>
      <c r="K17" s="94"/>
      <c r="L17" s="94"/>
      <c r="M17" s="95"/>
      <c r="R17" s="7"/>
      <c r="S17" s="4"/>
      <c r="T17" s="4"/>
      <c r="U17" s="4"/>
      <c r="V17" s="4"/>
      <c r="W17" s="4"/>
      <c r="X17" s="4"/>
      <c r="Y17" s="4"/>
      <c r="Z17" s="4"/>
    </row>
    <row r="18" spans="1:26" ht="15" customHeight="1">
      <c r="A18" s="4"/>
      <c r="B18" s="96" t="s">
        <v>72</v>
      </c>
      <c r="C18" s="7" t="s">
        <v>29</v>
      </c>
      <c r="D18" s="48">
        <f>'Balance Sheet'!D9</f>
        <v>1015</v>
      </c>
      <c r="E18" s="48">
        <f>'Balance Sheet'!E9</f>
        <v>903</v>
      </c>
      <c r="F18" s="48">
        <f>'Balance Sheet'!F9</f>
        <v>789</v>
      </c>
      <c r="G18" s="48">
        <f>'Balance Sheet'!G9</f>
        <v>819</v>
      </c>
      <c r="H18" s="48">
        <f>'Balance Sheet'!H9</f>
        <v>1200</v>
      </c>
      <c r="I18" s="99">
        <f>'Balance Sheet'!I9</f>
        <v>1058.6055000000001</v>
      </c>
      <c r="J18" s="48">
        <f>'Balance Sheet'!J9</f>
        <v>1104.0329025000001</v>
      </c>
      <c r="K18" s="48">
        <f>'Balance Sheet'!K9</f>
        <v>1151.41280304375</v>
      </c>
      <c r="L18" s="48">
        <f>'Balance Sheet'!L9</f>
        <v>1200.8292744699845</v>
      </c>
      <c r="M18" s="100">
        <f>'Balance Sheet'!M9</f>
        <v>1252.3700172966774</v>
      </c>
      <c r="R18" s="7"/>
      <c r="S18" s="4"/>
      <c r="T18" s="4"/>
      <c r="U18" s="4"/>
      <c r="V18" s="4"/>
      <c r="W18" s="4"/>
      <c r="X18" s="4"/>
      <c r="Y18" s="4"/>
      <c r="Z18" s="4"/>
    </row>
    <row r="19" spans="1:26" ht="15" customHeight="1">
      <c r="A19" s="4"/>
      <c r="B19" s="96" t="s">
        <v>77</v>
      </c>
      <c r="C19" s="7" t="s">
        <v>29</v>
      </c>
      <c r="D19" s="48">
        <f>'Balance Sheet'!D10</f>
        <v>0</v>
      </c>
      <c r="E19" s="48">
        <f>'Balance Sheet'!E10</f>
        <v>0</v>
      </c>
      <c r="F19" s="48">
        <f>'Balance Sheet'!F10</f>
        <v>0</v>
      </c>
      <c r="G19" s="48">
        <f>'Balance Sheet'!G10</f>
        <v>0</v>
      </c>
      <c r="H19" s="48">
        <f>'Balance Sheet'!H10</f>
        <v>23150</v>
      </c>
      <c r="I19" s="99">
        <f>'Balance Sheet'!I10</f>
        <v>0</v>
      </c>
      <c r="J19" s="48">
        <f>'Balance Sheet'!J10</f>
        <v>0</v>
      </c>
      <c r="K19" s="48">
        <f>'Balance Sheet'!K10</f>
        <v>0</v>
      </c>
      <c r="L19" s="48">
        <f>'Balance Sheet'!L10</f>
        <v>0</v>
      </c>
      <c r="M19" s="48">
        <f>'Balance Sheet'!M10</f>
        <v>0</v>
      </c>
      <c r="N19" s="102"/>
      <c r="R19" s="7"/>
      <c r="S19" s="4"/>
      <c r="T19" s="4"/>
      <c r="U19" s="4"/>
      <c r="V19" s="4"/>
      <c r="W19" s="4"/>
      <c r="X19" s="4"/>
      <c r="Y19" s="4"/>
      <c r="Z19" s="4"/>
    </row>
    <row r="20" spans="1:26" ht="15" customHeight="1">
      <c r="A20" s="4"/>
      <c r="B20" s="96" t="s">
        <v>80</v>
      </c>
      <c r="C20" s="7" t="s">
        <v>29</v>
      </c>
      <c r="D20" s="48">
        <f>'Balance Sheet'!D11</f>
        <v>17268</v>
      </c>
      <c r="E20" s="48">
        <f>'Balance Sheet'!E11</f>
        <v>20075</v>
      </c>
      <c r="F20" s="48">
        <f>'Balance Sheet'!F11</f>
        <v>20035</v>
      </c>
      <c r="G20" s="48">
        <f>'Balance Sheet'!G11</f>
        <v>15215</v>
      </c>
      <c r="H20" s="48">
        <f>'Balance Sheet'!H11</f>
        <v>12678</v>
      </c>
      <c r="I20" s="99">
        <f>'Balance Sheet'!I11</f>
        <v>13385.039820000002</v>
      </c>
      <c r="J20" s="48">
        <f>'Balance Sheet'!J11</f>
        <v>13590.757179787501</v>
      </c>
      <c r="K20" s="48">
        <f>'Balance Sheet'!K11</f>
        <v>14168.495033051906</v>
      </c>
      <c r="L20" s="48">
        <f>'Balance Sheet'!L11</f>
        <v>14770.793278736219</v>
      </c>
      <c r="M20" s="100">
        <f>'Balance Sheet'!M11</f>
        <v>15398.696060201099</v>
      </c>
      <c r="R20" s="7"/>
      <c r="S20" s="4"/>
      <c r="T20" s="4"/>
      <c r="U20" s="4"/>
      <c r="V20" s="4"/>
      <c r="W20" s="4"/>
      <c r="X20" s="4"/>
      <c r="Y20" s="4"/>
      <c r="Z20" s="4"/>
    </row>
    <row r="21" spans="1:26" ht="15" customHeight="1">
      <c r="A21" s="4"/>
      <c r="B21" s="96" t="s">
        <v>84</v>
      </c>
      <c r="C21" s="7" t="s">
        <v>29</v>
      </c>
      <c r="D21" s="48">
        <f>'Balance Sheet'!D12</f>
        <v>4605</v>
      </c>
      <c r="E21" s="48">
        <f>'Balance Sheet'!E12</f>
        <v>3321</v>
      </c>
      <c r="F21" s="48">
        <f>'Balance Sheet'!F12</f>
        <v>3059</v>
      </c>
      <c r="G21" s="48">
        <f>'Balance Sheet'!G12</f>
        <v>3175</v>
      </c>
      <c r="H21" s="48">
        <f>'Balance Sheet'!H12</f>
        <v>3120</v>
      </c>
      <c r="I21" s="99">
        <f>'Balance Sheet'!I12</f>
        <v>3175.8164999999999</v>
      </c>
      <c r="J21" s="48">
        <f>'Balance Sheet'!J12</f>
        <v>2870.4855465000001</v>
      </c>
      <c r="K21" s="48">
        <f>'Balance Sheet'!K12</f>
        <v>2993.6732879137498</v>
      </c>
      <c r="L21" s="48">
        <f>'Balance Sheet'!L12</f>
        <v>3122.1561136219593</v>
      </c>
      <c r="M21" s="100">
        <f>'Balance Sheet'!M12</f>
        <v>3256.162044971361</v>
      </c>
      <c r="R21" s="7"/>
      <c r="S21" s="4"/>
      <c r="T21" s="4"/>
      <c r="U21" s="4"/>
      <c r="V21" s="4"/>
      <c r="W21" s="4"/>
      <c r="X21" s="4"/>
      <c r="Y21" s="4"/>
      <c r="Z21" s="4"/>
    </row>
    <row r="22" spans="1:26" ht="15" customHeight="1">
      <c r="A22" s="4"/>
      <c r="B22" s="96" t="s">
        <v>88</v>
      </c>
      <c r="C22" s="7" t="s">
        <v>29</v>
      </c>
      <c r="D22" s="48">
        <f>'Balance Sheet'!D20</f>
        <v>3313</v>
      </c>
      <c r="E22" s="48">
        <f>'Balance Sheet'!E20</f>
        <v>3138</v>
      </c>
      <c r="F22" s="48">
        <f>'Balance Sheet'!F20</f>
        <v>3138</v>
      </c>
      <c r="G22" s="48">
        <f>'Balance Sheet'!G20</f>
        <v>4088</v>
      </c>
      <c r="H22" s="48">
        <f>'Balance Sheet'!H20</f>
        <v>3138</v>
      </c>
      <c r="I22" s="99">
        <f>'Balance Sheet'!I20</f>
        <v>3138</v>
      </c>
      <c r="J22" s="48">
        <f>'Balance Sheet'!J20</f>
        <v>3138</v>
      </c>
      <c r="K22" s="48">
        <f>'Balance Sheet'!K20</f>
        <v>3138</v>
      </c>
      <c r="L22" s="48">
        <f>'Balance Sheet'!L20</f>
        <v>3138</v>
      </c>
      <c r="M22" s="100">
        <f>'Balance Sheet'!M20</f>
        <v>3138</v>
      </c>
      <c r="R22" s="7"/>
      <c r="S22" s="4"/>
      <c r="T22" s="4"/>
      <c r="U22" s="4"/>
      <c r="V22" s="4"/>
      <c r="W22" s="4"/>
      <c r="X22" s="4"/>
      <c r="Y22" s="4"/>
      <c r="Z22" s="4"/>
    </row>
    <row r="23" spans="1:26" ht="15" customHeight="1">
      <c r="A23" s="4"/>
      <c r="B23" s="110" t="s">
        <v>91</v>
      </c>
      <c r="C23" s="101" t="s">
        <v>29</v>
      </c>
      <c r="D23" s="33">
        <f t="shared" ref="D23:M23" si="0">SUM(D18:D22)</f>
        <v>26201</v>
      </c>
      <c r="E23" s="33">
        <f t="shared" si="0"/>
        <v>27437</v>
      </c>
      <c r="F23" s="33">
        <f t="shared" si="0"/>
        <v>27021</v>
      </c>
      <c r="G23" s="33">
        <f t="shared" si="0"/>
        <v>23297</v>
      </c>
      <c r="H23" s="33">
        <f t="shared" si="0"/>
        <v>43286</v>
      </c>
      <c r="I23" s="64">
        <f t="shared" si="0"/>
        <v>20757.46182</v>
      </c>
      <c r="J23" s="33">
        <f t="shared" si="0"/>
        <v>20703.275628787502</v>
      </c>
      <c r="K23" s="33">
        <f t="shared" si="0"/>
        <v>21451.581124009404</v>
      </c>
      <c r="L23" s="33">
        <f t="shared" si="0"/>
        <v>22231.778666828162</v>
      </c>
      <c r="M23" s="114">
        <f t="shared" si="0"/>
        <v>23045.22812246914</v>
      </c>
      <c r="R23" s="7"/>
      <c r="S23" s="4"/>
      <c r="T23" s="4"/>
      <c r="U23" s="4"/>
      <c r="V23" s="4"/>
      <c r="W23" s="4"/>
      <c r="X23" s="4"/>
      <c r="Y23" s="4"/>
      <c r="Z23" s="4"/>
    </row>
    <row r="24" spans="1:26" ht="15" customHeight="1">
      <c r="A24" s="4"/>
      <c r="B24" s="115"/>
      <c r="C24" s="8"/>
      <c r="D24" s="116"/>
      <c r="E24" s="116"/>
      <c r="F24" s="116"/>
      <c r="G24" s="116"/>
      <c r="H24" s="116"/>
      <c r="I24" s="117"/>
      <c r="J24" s="116"/>
      <c r="K24" s="116"/>
      <c r="L24" s="116"/>
      <c r="M24" s="118"/>
      <c r="R24" s="7"/>
      <c r="S24" s="4"/>
      <c r="T24" s="4"/>
      <c r="U24" s="4"/>
      <c r="V24" s="4"/>
      <c r="W24" s="4"/>
      <c r="X24" s="4"/>
      <c r="Y24" s="4"/>
      <c r="Z24" s="4"/>
    </row>
    <row r="25" spans="1:26" ht="15" customHeight="1">
      <c r="A25" s="4"/>
      <c r="B25" s="110" t="s">
        <v>53</v>
      </c>
      <c r="C25" s="8"/>
      <c r="D25" s="116"/>
      <c r="E25" s="116"/>
      <c r="F25" s="116"/>
      <c r="G25" s="116"/>
      <c r="H25" s="116"/>
      <c r="I25" s="117"/>
      <c r="J25" s="116"/>
      <c r="K25" s="116"/>
      <c r="L25" s="116"/>
      <c r="M25" s="118"/>
      <c r="R25" s="7"/>
      <c r="S25" s="4"/>
      <c r="T25" s="4"/>
      <c r="U25" s="4"/>
      <c r="V25" s="4"/>
      <c r="W25" s="4"/>
      <c r="X25" s="4"/>
      <c r="Y25" s="4"/>
      <c r="Z25" s="4"/>
    </row>
    <row r="26" spans="1:26" ht="15" customHeight="1">
      <c r="A26" s="4"/>
      <c r="B26" s="96" t="s">
        <v>96</v>
      </c>
      <c r="C26" s="7" t="s">
        <v>29</v>
      </c>
      <c r="D26" s="48">
        <f>'Balance Sheet'!D28</f>
        <v>10197</v>
      </c>
      <c r="E26" s="48">
        <f>'Balance Sheet'!E28</f>
        <v>9846</v>
      </c>
      <c r="F26" s="48">
        <f>'Balance Sheet'!F28</f>
        <v>11211</v>
      </c>
      <c r="G26" s="48">
        <f>'Balance Sheet'!G28</f>
        <v>11188</v>
      </c>
      <c r="H26" s="48">
        <f>'Balance Sheet'!H28</f>
        <v>13964</v>
      </c>
      <c r="I26" s="99">
        <f>'Balance Sheet'!I28</f>
        <v>13469.588090152431</v>
      </c>
      <c r="J26" s="48">
        <f>'Balance Sheet'!J28</f>
        <v>14040.823743725725</v>
      </c>
      <c r="K26" s="48">
        <f>'Balance Sheet'!K28</f>
        <v>14582.416324213049</v>
      </c>
      <c r="L26" s="48">
        <f>'Balance Sheet'!L28</f>
        <v>15178.862819774353</v>
      </c>
      <c r="M26" s="100">
        <f>'Balance Sheet'!M28</f>
        <v>15806.038587308227</v>
      </c>
      <c r="R26" s="7"/>
      <c r="S26" s="4"/>
      <c r="T26" s="4"/>
      <c r="U26" s="4"/>
      <c r="V26" s="4"/>
      <c r="W26" s="4"/>
      <c r="X26" s="4"/>
      <c r="Y26" s="4"/>
      <c r="Z26" s="4"/>
    </row>
    <row r="27" spans="1:26" ht="15" customHeight="1">
      <c r="A27" s="4"/>
      <c r="B27" s="96" t="s">
        <v>102</v>
      </c>
      <c r="C27" s="7" t="s">
        <v>29</v>
      </c>
      <c r="D27" s="48">
        <f>'Balance Sheet'!D29</f>
        <v>6153</v>
      </c>
      <c r="E27" s="48">
        <f>'Balance Sheet'!E29</f>
        <v>5740</v>
      </c>
      <c r="F27" s="48">
        <f>'Balance Sheet'!F29</f>
        <v>5082</v>
      </c>
      <c r="G27" s="48">
        <f>'Balance Sheet'!G29</f>
        <v>5084</v>
      </c>
      <c r="H27" s="48">
        <f>'Balance Sheet'!H29</f>
        <v>6709</v>
      </c>
      <c r="I27" s="99">
        <f>'Balance Sheet'!I29</f>
        <v>7027.6111774708334</v>
      </c>
      <c r="J27" s="48">
        <f>'Balance Sheet'!J29</f>
        <v>7325.6471706395087</v>
      </c>
      <c r="K27" s="48">
        <f>'Balance Sheet'!K29</f>
        <v>7608.2172126328951</v>
      </c>
      <c r="L27" s="48">
        <f>'Balance Sheet'!L29</f>
        <v>7919.4066885779221</v>
      </c>
      <c r="M27" s="100">
        <f>'Balance Sheet'!M29</f>
        <v>8246.628828160814</v>
      </c>
      <c r="R27" s="7"/>
      <c r="S27" s="4"/>
      <c r="T27" s="4"/>
      <c r="U27" s="4"/>
      <c r="V27" s="4"/>
      <c r="W27" s="4"/>
      <c r="X27" s="4"/>
      <c r="Y27" s="4"/>
      <c r="Z27" s="4"/>
    </row>
    <row r="28" spans="1:26" ht="15" customHeight="1">
      <c r="A28" s="4"/>
      <c r="B28" s="110" t="s">
        <v>106</v>
      </c>
      <c r="C28" s="101" t="s">
        <v>29</v>
      </c>
      <c r="D28" s="33">
        <f t="shared" ref="D28:M28" si="1">SUM(D26:D27)</f>
        <v>16350</v>
      </c>
      <c r="E28" s="33">
        <f t="shared" si="1"/>
        <v>15586</v>
      </c>
      <c r="F28" s="33">
        <f t="shared" si="1"/>
        <v>16293</v>
      </c>
      <c r="G28" s="33">
        <f t="shared" si="1"/>
        <v>16272</v>
      </c>
      <c r="H28" s="33">
        <f t="shared" si="1"/>
        <v>20673</v>
      </c>
      <c r="I28" s="64">
        <f t="shared" si="1"/>
        <v>20497.199267623262</v>
      </c>
      <c r="J28" s="33">
        <f t="shared" si="1"/>
        <v>21366.470914365233</v>
      </c>
      <c r="K28" s="33">
        <f t="shared" si="1"/>
        <v>22190.633536845944</v>
      </c>
      <c r="L28" s="33">
        <f t="shared" si="1"/>
        <v>23098.269508352274</v>
      </c>
      <c r="M28" s="114">
        <f t="shared" si="1"/>
        <v>24052.667415469041</v>
      </c>
      <c r="R28" s="7"/>
      <c r="S28" s="4"/>
      <c r="T28" s="4"/>
      <c r="U28" s="4"/>
      <c r="V28" s="4"/>
      <c r="W28" s="4"/>
      <c r="X28" s="4"/>
      <c r="Y28" s="4"/>
      <c r="Z28" s="4"/>
    </row>
    <row r="29" spans="1:26" ht="15" customHeight="1">
      <c r="A29" s="4"/>
      <c r="B29" s="115"/>
      <c r="C29" s="8"/>
      <c r="D29" s="116"/>
      <c r="E29" s="116"/>
      <c r="F29" s="116"/>
      <c r="G29" s="116"/>
      <c r="H29" s="116"/>
      <c r="I29" s="117"/>
      <c r="J29" s="116"/>
      <c r="K29" s="116"/>
      <c r="L29" s="116"/>
      <c r="M29" s="118"/>
      <c r="R29" s="7"/>
      <c r="S29" s="4"/>
      <c r="T29" s="4"/>
      <c r="U29" s="4"/>
      <c r="V29" s="4"/>
      <c r="W29" s="4"/>
      <c r="X29" s="4"/>
      <c r="Y29" s="4"/>
      <c r="Z29" s="4"/>
    </row>
    <row r="30" spans="1:26" ht="15" customHeight="1">
      <c r="A30" s="4"/>
      <c r="B30" s="110" t="s">
        <v>111</v>
      </c>
      <c r="C30" s="101" t="s">
        <v>29</v>
      </c>
      <c r="D30" s="33">
        <f t="shared" ref="D30:M30" si="2">D23-D28</f>
        <v>9851</v>
      </c>
      <c r="E30" s="33">
        <f t="shared" si="2"/>
        <v>11851</v>
      </c>
      <c r="F30" s="33">
        <f t="shared" si="2"/>
        <v>10728</v>
      </c>
      <c r="G30" s="33">
        <f t="shared" si="2"/>
        <v>7025</v>
      </c>
      <c r="H30" s="33">
        <f t="shared" si="2"/>
        <v>22613</v>
      </c>
      <c r="I30" s="64">
        <f t="shared" si="2"/>
        <v>260.26255237673831</v>
      </c>
      <c r="J30" s="33">
        <f t="shared" si="2"/>
        <v>-663.19528557773083</v>
      </c>
      <c r="K30" s="33">
        <f t="shared" si="2"/>
        <v>-739.05241283653959</v>
      </c>
      <c r="L30" s="33">
        <f t="shared" si="2"/>
        <v>-866.4908415241116</v>
      </c>
      <c r="M30" s="114">
        <f t="shared" si="2"/>
        <v>-1007.4392929999012</v>
      </c>
      <c r="R30" s="7"/>
      <c r="S30" s="4"/>
      <c r="T30" s="4"/>
      <c r="U30" s="4"/>
      <c r="V30" s="4"/>
      <c r="W30" s="4"/>
      <c r="X30" s="4"/>
      <c r="Y30" s="4"/>
      <c r="Z30" s="4"/>
    </row>
    <row r="31" spans="1:26" ht="15" customHeight="1">
      <c r="A31" s="4"/>
      <c r="B31" s="110" t="s">
        <v>114</v>
      </c>
      <c r="C31" s="101" t="s">
        <v>29</v>
      </c>
      <c r="D31" s="116"/>
      <c r="E31" s="33">
        <f t="shared" ref="E31:M31" si="3">D30-E30</f>
        <v>-2000</v>
      </c>
      <c r="F31" s="33">
        <f t="shared" si="3"/>
        <v>1123</v>
      </c>
      <c r="G31" s="33">
        <f t="shared" si="3"/>
        <v>3703</v>
      </c>
      <c r="H31" s="33">
        <f t="shared" si="3"/>
        <v>-15588</v>
      </c>
      <c r="I31" s="64">
        <f t="shared" si="3"/>
        <v>22352.737447623262</v>
      </c>
      <c r="J31" s="33">
        <f t="shared" si="3"/>
        <v>923.45783795446914</v>
      </c>
      <c r="K31" s="33">
        <f t="shared" si="3"/>
        <v>75.85712725880876</v>
      </c>
      <c r="L31" s="33">
        <f t="shared" si="3"/>
        <v>127.43842868757201</v>
      </c>
      <c r="M31" s="114">
        <f t="shared" si="3"/>
        <v>140.94845147578962</v>
      </c>
      <c r="R31" s="7"/>
      <c r="S31" s="4"/>
      <c r="T31" s="4"/>
      <c r="U31" s="4"/>
      <c r="V31" s="4"/>
      <c r="W31" s="4"/>
      <c r="X31" s="4"/>
      <c r="Y31" s="4"/>
      <c r="Z31" s="4"/>
    </row>
    <row r="32" spans="1:26" ht="15" customHeight="1">
      <c r="A32" s="4"/>
      <c r="B32" s="96" t="s">
        <v>117</v>
      </c>
      <c r="C32" s="7" t="s">
        <v>32</v>
      </c>
      <c r="D32" s="83">
        <f>D30/'Income Statement'!D5</f>
        <v>5.6324257567267777E-2</v>
      </c>
      <c r="E32" s="83">
        <f>E30/'Income Statement'!E5</f>
        <v>6.7604107244723335E-2</v>
      </c>
      <c r="F32" s="83">
        <f>F30/'Income Statement'!F5</f>
        <v>5.8004552557163788E-2</v>
      </c>
      <c r="G32" s="83">
        <f>G30/'Income Statement'!G5</f>
        <v>3.6788772223822368E-2</v>
      </c>
      <c r="H32" s="83">
        <f>H30/'Income Statement'!H5</f>
        <v>0.11138860154672184</v>
      </c>
      <c r="I32" s="133">
        <f>I30/'Income Statement'!I5</f>
        <v>1.2292707357780509E-3</v>
      </c>
      <c r="J32" s="83">
        <f>J30/'Income Statement'!J5</f>
        <v>-3.0035123232105432E-3</v>
      </c>
      <c r="K32" s="83">
        <f>K30/'Income Statement'!K5</f>
        <v>-3.2093286216848585E-3</v>
      </c>
      <c r="L32" s="83">
        <f>L30/'Income Statement'!L5</f>
        <v>-3.6078852337546432E-3</v>
      </c>
      <c r="M32" s="137">
        <f>M30/'Income Statement'!M5</f>
        <v>-4.0221311556728452E-3</v>
      </c>
      <c r="R32" s="7"/>
      <c r="S32" s="4"/>
      <c r="T32" s="4"/>
      <c r="U32" s="4"/>
      <c r="V32" s="4"/>
      <c r="W32" s="4"/>
      <c r="X32" s="4"/>
      <c r="Y32" s="4"/>
      <c r="Z32" s="4"/>
    </row>
    <row r="33" spans="1:26" ht="15" customHeight="1">
      <c r="A33" s="4"/>
      <c r="B33" s="139" t="s">
        <v>119</v>
      </c>
      <c r="C33" s="141"/>
      <c r="D33" s="142"/>
      <c r="E33" s="142"/>
      <c r="F33" s="142"/>
      <c r="G33" s="142"/>
      <c r="H33" s="142"/>
      <c r="I33" s="143">
        <f>I31-SUM('Cash Flow'!I20:I25)</f>
        <v>0</v>
      </c>
      <c r="J33" s="122">
        <f>J31-SUM('Cash Flow'!J20:J25)</f>
        <v>-2.2737367544323206E-12</v>
      </c>
      <c r="K33" s="122">
        <f>K31-SUM('Cash Flow'!K20:K25)</f>
        <v>2.2737367544323206E-12</v>
      </c>
      <c r="L33" s="122">
        <f>L31-SUM('Cash Flow'!L20:L25)</f>
        <v>-1.1368683772161603E-12</v>
      </c>
      <c r="M33" s="145">
        <f>M31-SUM('Cash Flow'!M20:M25)</f>
        <v>-2.9558577807620168E-12</v>
      </c>
      <c r="R33" s="7"/>
      <c r="S33" s="4"/>
      <c r="T33" s="4"/>
      <c r="U33" s="4"/>
      <c r="V33" s="4"/>
      <c r="W33" s="4"/>
      <c r="X33" s="4"/>
      <c r="Y33" s="4"/>
      <c r="Z33" s="4"/>
    </row>
    <row r="34" spans="1:26" ht="15" customHeight="1">
      <c r="A34" s="4"/>
      <c r="B34" s="4"/>
      <c r="C34" s="6"/>
      <c r="D34" s="36"/>
      <c r="E34" s="36"/>
      <c r="F34" s="36"/>
      <c r="G34" s="36"/>
      <c r="H34" s="36"/>
      <c r="I34" s="70"/>
      <c r="J34" s="76"/>
      <c r="K34" s="76"/>
      <c r="L34" s="76"/>
      <c r="M34" s="76"/>
      <c r="R34" s="7"/>
      <c r="S34" s="4"/>
      <c r="T34" s="4"/>
      <c r="U34" s="4"/>
      <c r="V34" s="4"/>
      <c r="W34" s="4"/>
      <c r="X34" s="4"/>
      <c r="Y34" s="4"/>
      <c r="Z34" s="4"/>
    </row>
    <row r="35" spans="1:26">
      <c r="A35" s="4"/>
      <c r="B35" s="25" t="s">
        <v>121</v>
      </c>
      <c r="C35" s="26"/>
      <c r="D35" s="28"/>
      <c r="E35" s="28"/>
      <c r="F35" s="28"/>
      <c r="G35" s="28"/>
      <c r="H35" s="28"/>
      <c r="I35" s="30"/>
      <c r="J35" s="28"/>
      <c r="K35" s="28"/>
      <c r="L35" s="28"/>
      <c r="M35" s="28"/>
      <c r="R35" s="7"/>
      <c r="S35" s="4"/>
      <c r="T35" s="4"/>
      <c r="U35" s="4"/>
      <c r="V35" s="4"/>
      <c r="W35" s="4"/>
      <c r="X35" s="4"/>
      <c r="Y35" s="4"/>
      <c r="Z35" s="4"/>
    </row>
    <row r="36" spans="1:26">
      <c r="A36" s="4"/>
      <c r="B36" s="53"/>
      <c r="C36" s="62"/>
      <c r="D36" s="33"/>
      <c r="E36" s="33"/>
      <c r="F36" s="33"/>
      <c r="G36" s="33"/>
      <c r="H36" s="33"/>
      <c r="I36" s="64"/>
      <c r="J36" s="33"/>
      <c r="K36" s="33"/>
      <c r="L36" s="33"/>
      <c r="M36" s="33"/>
      <c r="R36" s="7"/>
      <c r="S36" s="4"/>
      <c r="T36" s="4"/>
      <c r="U36" s="4"/>
      <c r="V36" s="4"/>
      <c r="W36" s="4"/>
      <c r="X36" s="4"/>
      <c r="Y36" s="4"/>
      <c r="Z36" s="4"/>
    </row>
    <row r="37" spans="1:26" ht="15" customHeight="1">
      <c r="A37" s="4"/>
      <c r="B37" s="4"/>
      <c r="C37" s="6"/>
      <c r="D37" s="7"/>
      <c r="E37" s="7"/>
      <c r="F37" s="7"/>
      <c r="G37" s="520" t="s">
        <v>124</v>
      </c>
      <c r="H37" s="502"/>
      <c r="I37" s="503"/>
      <c r="J37" s="7"/>
      <c r="K37" s="7"/>
      <c r="L37" s="7"/>
      <c r="M37" s="7"/>
      <c r="R37" s="7"/>
      <c r="S37" s="4"/>
      <c r="T37" s="4"/>
      <c r="U37" s="4"/>
      <c r="V37" s="4"/>
      <c r="W37" s="4"/>
      <c r="X37" s="4"/>
      <c r="Y37" s="4"/>
      <c r="Z37" s="4"/>
    </row>
    <row r="38" spans="1:26" ht="15" customHeight="1">
      <c r="A38" s="4"/>
      <c r="B38" s="146" t="s">
        <v>126</v>
      </c>
      <c r="C38" s="521" t="s">
        <v>127</v>
      </c>
      <c r="D38" s="522"/>
      <c r="E38" s="147" t="s">
        <v>128</v>
      </c>
      <c r="F38" s="7"/>
      <c r="G38" s="506"/>
      <c r="H38" s="507"/>
      <c r="I38" s="508"/>
      <c r="J38" s="461" t="s">
        <v>129</v>
      </c>
      <c r="L38" s="7"/>
      <c r="R38" s="7"/>
      <c r="S38" s="4"/>
      <c r="T38" s="4"/>
      <c r="U38" s="4"/>
      <c r="V38" s="4"/>
      <c r="W38" s="4"/>
      <c r="X38" s="4"/>
      <c r="Y38" s="4"/>
      <c r="Z38" s="4"/>
    </row>
    <row r="39" spans="1:26" ht="15" customHeight="1">
      <c r="A39" s="4"/>
      <c r="B39" s="148" t="s">
        <v>130</v>
      </c>
      <c r="C39" s="149" t="s">
        <v>131</v>
      </c>
      <c r="D39" s="149" t="s">
        <v>132</v>
      </c>
      <c r="E39" s="149" t="s">
        <v>133</v>
      </c>
      <c r="F39" s="7"/>
      <c r="G39" s="523" t="s">
        <v>134</v>
      </c>
      <c r="H39" s="524"/>
      <c r="I39" s="525"/>
      <c r="J39" s="466">
        <v>38320</v>
      </c>
      <c r="L39" s="7"/>
      <c r="R39" s="7"/>
      <c r="S39" s="4"/>
      <c r="T39" s="4"/>
      <c r="U39" s="4"/>
      <c r="V39" s="4"/>
      <c r="W39" s="4"/>
      <c r="X39" s="4"/>
      <c r="Y39" s="4"/>
      <c r="Z39" s="4"/>
    </row>
    <row r="40" spans="1:26" ht="15" customHeight="1">
      <c r="A40" s="4"/>
      <c r="B40" s="150" t="s">
        <v>135</v>
      </c>
      <c r="C40" s="151">
        <v>37488</v>
      </c>
      <c r="D40" s="151">
        <v>911</v>
      </c>
      <c r="E40" s="154">
        <f t="shared" ref="E40:E43" si="4">C40/D40</f>
        <v>41.150384193194292</v>
      </c>
      <c r="F40" s="7"/>
      <c r="G40" s="526" t="s">
        <v>137</v>
      </c>
      <c r="H40" s="502"/>
      <c r="I40" s="155">
        <v>832</v>
      </c>
      <c r="J40" s="467"/>
      <c r="L40" s="7"/>
      <c r="M40" s="7"/>
      <c r="R40" s="7"/>
      <c r="S40" s="4"/>
      <c r="T40" s="4"/>
      <c r="U40" s="4"/>
      <c r="V40" s="4"/>
      <c r="W40" s="4"/>
      <c r="X40" s="4"/>
      <c r="Y40" s="4"/>
      <c r="Z40" s="4"/>
    </row>
    <row r="41" spans="1:26" ht="15" customHeight="1">
      <c r="A41" s="4"/>
      <c r="B41" s="157" t="s">
        <v>140</v>
      </c>
      <c r="C41" s="158">
        <v>8268</v>
      </c>
      <c r="D41" s="158">
        <v>3020</v>
      </c>
      <c r="E41" s="159">
        <f t="shared" si="4"/>
        <v>2.737748344370861</v>
      </c>
      <c r="F41" s="7"/>
      <c r="G41" s="527" t="s">
        <v>141</v>
      </c>
      <c r="H41" s="500"/>
      <c r="I41" s="161">
        <v>234</v>
      </c>
      <c r="L41" s="7"/>
      <c r="M41" s="7"/>
      <c r="R41" s="7"/>
      <c r="S41" s="4"/>
      <c r="T41" s="4"/>
      <c r="U41" s="4"/>
      <c r="V41" s="4"/>
      <c r="W41" s="4"/>
      <c r="X41" s="4"/>
      <c r="Y41" s="4"/>
      <c r="Z41" s="4"/>
    </row>
    <row r="42" spans="1:26" ht="15" customHeight="1">
      <c r="A42" s="4"/>
      <c r="B42" s="157" t="s">
        <v>142</v>
      </c>
      <c r="C42" s="158">
        <v>3471</v>
      </c>
      <c r="D42" s="158">
        <v>1109</v>
      </c>
      <c r="E42" s="159">
        <f t="shared" si="4"/>
        <v>3.1298467087466184</v>
      </c>
      <c r="F42" s="7"/>
      <c r="G42" s="164" t="s">
        <v>144</v>
      </c>
      <c r="H42" s="75"/>
      <c r="I42" s="166">
        <f>I40-I41</f>
        <v>598</v>
      </c>
      <c r="L42" s="7"/>
      <c r="M42" s="7"/>
      <c r="N42" s="4"/>
      <c r="O42" s="75"/>
      <c r="P42" s="168"/>
      <c r="R42" s="4"/>
      <c r="S42" s="4"/>
      <c r="T42" s="4"/>
      <c r="U42" s="4"/>
      <c r="V42" s="4"/>
      <c r="W42" s="4"/>
      <c r="X42" s="4"/>
      <c r="Y42" s="4"/>
      <c r="Z42" s="4"/>
    </row>
    <row r="43" spans="1:26" ht="15" customHeight="1">
      <c r="A43" s="4"/>
      <c r="B43" s="169" t="s">
        <v>145</v>
      </c>
      <c r="C43" s="171">
        <f t="shared" ref="C43:D43" si="5">SUM(C40:C42)</f>
        <v>49227</v>
      </c>
      <c r="D43" s="171">
        <f t="shared" si="5"/>
        <v>5040</v>
      </c>
      <c r="E43" s="172">
        <f t="shared" si="4"/>
        <v>9.767261904761904</v>
      </c>
      <c r="F43" s="7"/>
      <c r="G43" s="22"/>
      <c r="H43" s="7"/>
      <c r="I43" s="173"/>
      <c r="L43" s="7"/>
      <c r="M43" s="7"/>
      <c r="N43" s="4"/>
      <c r="O43" s="75"/>
      <c r="P43" s="168"/>
      <c r="R43" s="4"/>
      <c r="S43" s="4"/>
      <c r="T43" s="4"/>
      <c r="U43" s="4"/>
      <c r="V43" s="4"/>
      <c r="W43" s="4"/>
      <c r="X43" s="4"/>
      <c r="Y43" s="4"/>
      <c r="Z43" s="4"/>
    </row>
    <row r="44" spans="1:26" ht="15" customHeight="1">
      <c r="A44" s="4"/>
      <c r="F44" s="7"/>
      <c r="G44" s="523" t="s">
        <v>147</v>
      </c>
      <c r="H44" s="524"/>
      <c r="I44" s="525"/>
      <c r="L44" s="7"/>
      <c r="M44" s="7"/>
      <c r="N44" s="4"/>
      <c r="O44" s="75"/>
      <c r="P44" s="168"/>
      <c r="R44" s="4"/>
      <c r="S44" s="4"/>
      <c r="T44" s="4"/>
      <c r="U44" s="4"/>
      <c r="V44" s="4"/>
      <c r="W44" s="4"/>
      <c r="X44" s="4"/>
      <c r="Y44" s="4"/>
      <c r="Z44" s="4"/>
    </row>
    <row r="45" spans="1:26" ht="15" customHeight="1">
      <c r="A45" s="4"/>
      <c r="B45" s="175" t="s">
        <v>148</v>
      </c>
      <c r="C45" s="532" t="s">
        <v>127</v>
      </c>
      <c r="D45" s="522"/>
      <c r="E45" s="147" t="s">
        <v>128</v>
      </c>
      <c r="F45" s="7"/>
      <c r="G45" s="527" t="s">
        <v>150</v>
      </c>
      <c r="H45" s="500"/>
      <c r="I45" s="161">
        <f>I40</f>
        <v>832</v>
      </c>
      <c r="L45" s="7"/>
      <c r="M45" s="7"/>
      <c r="N45" s="4"/>
      <c r="O45" s="75"/>
      <c r="P45" s="168"/>
      <c r="R45" s="4"/>
      <c r="S45" s="4"/>
      <c r="T45" s="4"/>
      <c r="U45" s="4"/>
      <c r="V45" s="4"/>
      <c r="W45" s="4"/>
      <c r="X45" s="4"/>
      <c r="Y45" s="4"/>
      <c r="Z45" s="4"/>
    </row>
    <row r="46" spans="1:26" ht="15" customHeight="1">
      <c r="A46" s="4"/>
      <c r="B46" s="176" t="s">
        <v>130</v>
      </c>
      <c r="C46" s="177" t="s">
        <v>152</v>
      </c>
      <c r="D46" s="177" t="s">
        <v>132</v>
      </c>
      <c r="E46" s="176" t="s">
        <v>133</v>
      </c>
      <c r="G46" s="160" t="s">
        <v>153</v>
      </c>
      <c r="H46" s="75"/>
      <c r="I46" s="161">
        <f>I42</f>
        <v>598</v>
      </c>
      <c r="L46" s="7"/>
      <c r="M46" s="7"/>
      <c r="N46" s="4"/>
      <c r="O46" s="75"/>
      <c r="P46" s="168"/>
      <c r="R46" s="4"/>
      <c r="S46" s="4"/>
      <c r="T46" s="4"/>
      <c r="U46" s="4"/>
      <c r="V46" s="4"/>
      <c r="W46" s="4"/>
      <c r="X46" s="4"/>
      <c r="Y46" s="4"/>
      <c r="Z46" s="4"/>
    </row>
    <row r="47" spans="1:26" ht="15" customHeight="1">
      <c r="A47" s="4"/>
      <c r="B47" s="178" t="s">
        <v>135</v>
      </c>
      <c r="C47" s="179">
        <f>J39-C48</f>
        <v>14400</v>
      </c>
      <c r="D47" s="180">
        <v>0</v>
      </c>
      <c r="E47" s="181">
        <v>0</v>
      </c>
      <c r="F47" s="4"/>
      <c r="G47" s="110" t="s">
        <v>155</v>
      </c>
      <c r="H47" s="7"/>
      <c r="I47" s="182">
        <f>I45/I46</f>
        <v>1.3913043478260869</v>
      </c>
      <c r="L47" s="7"/>
      <c r="M47" s="7"/>
      <c r="N47" s="4"/>
      <c r="O47" s="75"/>
      <c r="P47" s="168"/>
      <c r="R47" s="4"/>
      <c r="S47" s="4"/>
      <c r="T47" s="4"/>
      <c r="U47" s="4"/>
      <c r="V47" s="4"/>
      <c r="W47" s="4"/>
      <c r="X47" s="4"/>
      <c r="Y47" s="4"/>
      <c r="Z47" s="4"/>
    </row>
    <row r="48" spans="1:26" ht="15" customHeight="1">
      <c r="A48" s="4"/>
      <c r="B48" s="183" t="s">
        <v>157</v>
      </c>
      <c r="C48" s="184">
        <f>I52</f>
        <v>23920</v>
      </c>
      <c r="D48" s="185">
        <f t="shared" ref="D48:D50" si="6">C48/E48</f>
        <v>911.23809523809518</v>
      </c>
      <c r="E48" s="186">
        <f>AVERAGE(AVERAGE(10, 15), 40)</f>
        <v>26.25</v>
      </c>
      <c r="F48" s="4"/>
      <c r="G48" s="24"/>
      <c r="H48" s="7"/>
      <c r="I48" s="173"/>
      <c r="L48" s="7"/>
      <c r="M48" s="7"/>
      <c r="N48" s="4"/>
      <c r="O48" s="75"/>
      <c r="P48" s="168"/>
      <c r="R48" s="4"/>
      <c r="S48" s="4"/>
      <c r="T48" s="4"/>
      <c r="U48" s="4"/>
      <c r="V48" s="4"/>
      <c r="W48" s="4"/>
      <c r="X48" s="4"/>
      <c r="Y48" s="4"/>
      <c r="Z48" s="4"/>
    </row>
    <row r="49" spans="1:26" ht="15" customHeight="1">
      <c r="A49" s="4"/>
      <c r="B49" s="24" t="s">
        <v>140</v>
      </c>
      <c r="C49" s="188">
        <v>24731</v>
      </c>
      <c r="D49" s="189">
        <f t="shared" si="6"/>
        <v>3956.96</v>
      </c>
      <c r="E49" s="190">
        <f>AVERAGE(AVERAGE(2, 15), 4)</f>
        <v>6.25</v>
      </c>
      <c r="F49" s="4"/>
      <c r="G49" s="523" t="s">
        <v>161</v>
      </c>
      <c r="H49" s="524"/>
      <c r="I49" s="525"/>
      <c r="L49" s="7"/>
      <c r="M49" s="7"/>
      <c r="N49" s="4"/>
      <c r="O49" s="75"/>
      <c r="P49" s="168"/>
      <c r="R49" s="4"/>
      <c r="S49" s="4"/>
      <c r="T49" s="4"/>
      <c r="U49" s="4"/>
      <c r="V49" s="4"/>
      <c r="W49" s="4"/>
      <c r="X49" s="4"/>
      <c r="Y49" s="4"/>
      <c r="Z49" s="4"/>
    </row>
    <row r="50" spans="1:26" ht="15" customHeight="1">
      <c r="A50" s="4"/>
      <c r="B50" s="24" t="s">
        <v>142</v>
      </c>
      <c r="C50" s="188">
        <v>14466</v>
      </c>
      <c r="D50" s="189">
        <f t="shared" si="6"/>
        <v>2066.5714285714284</v>
      </c>
      <c r="E50" s="190">
        <f>7</f>
        <v>7</v>
      </c>
      <c r="F50" s="4"/>
      <c r="G50" s="527" t="s">
        <v>144</v>
      </c>
      <c r="H50" s="500"/>
      <c r="I50" s="161">
        <f>I42</f>
        <v>598</v>
      </c>
      <c r="L50" s="7"/>
      <c r="M50" s="7"/>
      <c r="N50" s="4"/>
      <c r="O50" s="75"/>
      <c r="P50" s="168"/>
      <c r="R50" s="4"/>
      <c r="S50" s="4"/>
      <c r="T50" s="4"/>
      <c r="U50" s="4"/>
      <c r="V50" s="4"/>
      <c r="W50" s="4"/>
      <c r="X50" s="4"/>
      <c r="Y50" s="4"/>
      <c r="Z50" s="4"/>
    </row>
    <row r="51" spans="1:26" ht="15" customHeight="1">
      <c r="A51" s="4"/>
      <c r="B51" s="193" t="s">
        <v>163</v>
      </c>
      <c r="C51" s="194">
        <f>SUM(C48:C50)</f>
        <v>63117</v>
      </c>
      <c r="D51" s="194">
        <f>SUM(D47:D50)</f>
        <v>6934.7695238095239</v>
      </c>
      <c r="E51" s="195">
        <f>C51/D51</f>
        <v>9.1015281449941412</v>
      </c>
      <c r="F51" s="4"/>
      <c r="G51" s="527" t="s">
        <v>165</v>
      </c>
      <c r="H51" s="500"/>
      <c r="I51" s="196">
        <v>40</v>
      </c>
      <c r="J51" s="7"/>
      <c r="L51" s="7"/>
      <c r="M51" s="7"/>
      <c r="N51" s="4"/>
      <c r="O51" s="75"/>
      <c r="P51" s="168"/>
      <c r="R51" s="4"/>
      <c r="S51" s="4"/>
      <c r="T51" s="4"/>
      <c r="U51" s="4"/>
      <c r="V51" s="4"/>
      <c r="W51" s="4"/>
      <c r="X51" s="4"/>
      <c r="Y51" s="4"/>
      <c r="Z51" s="4"/>
    </row>
    <row r="52" spans="1:26" ht="15" customHeight="1">
      <c r="A52" s="4"/>
      <c r="F52" s="4"/>
      <c r="G52" s="531" t="s">
        <v>166</v>
      </c>
      <c r="H52" s="500"/>
      <c r="I52" s="528">
        <f>I51*I50</f>
        <v>23920</v>
      </c>
      <c r="J52" s="7"/>
      <c r="L52" s="7"/>
      <c r="M52" s="7"/>
      <c r="N52" s="4"/>
      <c r="O52" s="75"/>
      <c r="P52" s="168"/>
      <c r="R52" s="4"/>
      <c r="S52" s="4"/>
      <c r="T52" s="4"/>
      <c r="U52" s="4"/>
      <c r="V52" s="4"/>
      <c r="W52" s="4"/>
      <c r="X52" s="4"/>
      <c r="Y52" s="4"/>
      <c r="Z52" s="4"/>
    </row>
    <row r="53" spans="1:26" ht="15" customHeight="1">
      <c r="A53" s="4"/>
      <c r="F53" s="4"/>
      <c r="G53" s="506"/>
      <c r="H53" s="507"/>
      <c r="I53" s="508"/>
      <c r="J53" s="7"/>
      <c r="L53" s="7"/>
      <c r="M53" s="7"/>
      <c r="N53" s="4"/>
      <c r="O53" s="75"/>
      <c r="P53" s="168"/>
      <c r="R53" s="4"/>
      <c r="S53" s="4"/>
      <c r="T53" s="4"/>
      <c r="U53" s="4"/>
      <c r="V53" s="4"/>
      <c r="W53" s="4"/>
      <c r="X53" s="4"/>
      <c r="Y53" s="4"/>
      <c r="Z53" s="4"/>
    </row>
    <row r="54" spans="1:26" ht="15" customHeight="1">
      <c r="A54" s="4"/>
      <c r="B54" s="4" t="s">
        <v>167</v>
      </c>
      <c r="C54" s="6" t="s">
        <v>168</v>
      </c>
      <c r="D54" s="48">
        <f>E51</f>
        <v>9.1015281449941412</v>
      </c>
      <c r="E54" s="7"/>
      <c r="F54" s="7"/>
      <c r="I54" s="102"/>
      <c r="L54" s="7"/>
      <c r="M54" s="7"/>
      <c r="R54" s="4"/>
      <c r="S54" s="4"/>
      <c r="T54" s="4"/>
      <c r="U54" s="4"/>
      <c r="V54" s="4"/>
      <c r="W54" s="4"/>
      <c r="X54" s="4"/>
      <c r="Y54" s="4"/>
      <c r="Z54" s="4"/>
    </row>
    <row r="55" spans="1:26" ht="15" customHeight="1">
      <c r="A55" s="4"/>
      <c r="B55" s="4"/>
      <c r="C55" s="6"/>
      <c r="D55" s="7"/>
      <c r="E55" s="7"/>
      <c r="F55" s="7"/>
      <c r="G55" s="7"/>
      <c r="H55" s="198"/>
      <c r="I55" s="22"/>
      <c r="J55" s="7"/>
      <c r="K55" s="7"/>
      <c r="L55" s="7"/>
      <c r="M55" s="7"/>
      <c r="R55" s="4"/>
      <c r="S55" s="4"/>
      <c r="T55" s="4"/>
      <c r="U55" s="4"/>
      <c r="V55" s="4"/>
      <c r="W55" s="4"/>
      <c r="X55" s="4"/>
      <c r="Y55" s="4"/>
      <c r="Z55" s="4"/>
    </row>
    <row r="56" spans="1:26" ht="15" customHeight="1">
      <c r="A56" s="4"/>
      <c r="B56" s="4" t="s">
        <v>170</v>
      </c>
      <c r="C56" s="6" t="s">
        <v>29</v>
      </c>
      <c r="D56" s="79">
        <v>41918</v>
      </c>
      <c r="E56" s="79">
        <f t="shared" ref="E56:M56" si="7">D64</f>
        <v>42701</v>
      </c>
      <c r="F56" s="79">
        <f t="shared" si="7"/>
        <v>42459</v>
      </c>
      <c r="G56" s="79">
        <f t="shared" si="7"/>
        <v>45155</v>
      </c>
      <c r="H56" s="79">
        <f t="shared" si="7"/>
        <v>62563</v>
      </c>
      <c r="I56" s="107">
        <f t="shared" si="7"/>
        <v>50993</v>
      </c>
      <c r="J56" s="108">
        <f t="shared" si="7"/>
        <v>55375.947571076395</v>
      </c>
      <c r="K56" s="108">
        <f t="shared" si="7"/>
        <v>57550.69745324715</v>
      </c>
      <c r="L56" s="108">
        <f t="shared" si="7"/>
        <v>57558.624628987396</v>
      </c>
      <c r="M56" s="108">
        <f t="shared" si="7"/>
        <v>57587.437510300209</v>
      </c>
      <c r="R56" s="4"/>
      <c r="S56" s="4"/>
      <c r="T56" s="4"/>
      <c r="U56" s="4"/>
      <c r="V56" s="4"/>
      <c r="W56" s="4"/>
      <c r="X56" s="4"/>
      <c r="Y56" s="4"/>
      <c r="Z56" s="4"/>
    </row>
    <row r="57" spans="1:26" ht="15.6">
      <c r="A57" s="4"/>
      <c r="B57" s="4" t="s">
        <v>172</v>
      </c>
      <c r="C57" s="6" t="s">
        <v>29</v>
      </c>
      <c r="D57" s="79">
        <v>2934</v>
      </c>
      <c r="E57" s="79">
        <v>5509</v>
      </c>
      <c r="F57" s="79">
        <v>6654</v>
      </c>
      <c r="G57" s="79">
        <v>20258</v>
      </c>
      <c r="H57" s="79">
        <v>9509</v>
      </c>
      <c r="I57" s="52">
        <f>I58*'Income Assumptions'!K5</f>
        <v>10586.055</v>
      </c>
      <c r="J57" s="55">
        <f>J58*'Income Assumptions'!L5</f>
        <v>8832.2632200000007</v>
      </c>
      <c r="K57" s="55">
        <f>K58*'Income Assumptions'!M5</f>
        <v>6908.4768182625003</v>
      </c>
      <c r="L57" s="55">
        <f>L58*'Income Assumptions'!N5</f>
        <v>7204.9756468199057</v>
      </c>
      <c r="M57" s="55">
        <f>M58*'Income Assumptions'!O5</f>
        <v>7514.2201037800642</v>
      </c>
      <c r="N57" s="497" t="s">
        <v>174</v>
      </c>
      <c r="O57" s="529"/>
      <c r="P57" s="529"/>
      <c r="Q57" s="529"/>
      <c r="R57" s="529"/>
      <c r="S57" s="4"/>
      <c r="T57" s="4"/>
      <c r="U57" s="4"/>
      <c r="V57" s="4"/>
      <c r="W57" s="4"/>
      <c r="X57" s="4"/>
      <c r="Y57" s="4"/>
      <c r="Z57" s="4"/>
    </row>
    <row r="58" spans="1:26" ht="15.75" customHeight="1">
      <c r="A58" s="4"/>
      <c r="B58" s="111" t="s">
        <v>175</v>
      </c>
      <c r="C58" s="199" t="s">
        <v>32</v>
      </c>
      <c r="D58" s="200">
        <f>D57/'Income Assumptions'!F5</f>
        <v>1.6775492001052043E-2</v>
      </c>
      <c r="E58" s="200">
        <f>E57/'Income Assumptions'!G5</f>
        <v>3.1426126640045633E-2</v>
      </c>
      <c r="F58" s="200">
        <f>F57/'Income Assumptions'!H5</f>
        <v>3.59770966364064E-2</v>
      </c>
      <c r="G58" s="200">
        <f>G57/'Income Assumptions'!I5</f>
        <v>0.10608782173810584</v>
      </c>
      <c r="H58" s="200">
        <f>H57/'Income Assumptions'!J5</f>
        <v>4.6840057140042364E-2</v>
      </c>
      <c r="I58" s="201">
        <v>0.05</v>
      </c>
      <c r="J58" s="203">
        <v>0.04</v>
      </c>
      <c r="K58" s="203">
        <v>0.03</v>
      </c>
      <c r="L58" s="203">
        <v>0.03</v>
      </c>
      <c r="M58" s="203">
        <v>0.03</v>
      </c>
      <c r="N58" s="529"/>
      <c r="O58" s="530"/>
      <c r="P58" s="530"/>
      <c r="Q58" s="530"/>
      <c r="R58" s="529"/>
      <c r="S58" s="4"/>
      <c r="T58" s="4"/>
      <c r="U58" s="4"/>
      <c r="V58" s="4"/>
      <c r="W58" s="4"/>
      <c r="X58" s="4"/>
      <c r="Y58" s="4"/>
      <c r="Z58" s="4"/>
    </row>
    <row r="59" spans="1:26" ht="15.75" customHeight="1">
      <c r="A59" s="4"/>
      <c r="B59" s="111" t="s">
        <v>176</v>
      </c>
      <c r="C59" s="199" t="s">
        <v>32</v>
      </c>
      <c r="D59" s="204" t="s">
        <v>36</v>
      </c>
      <c r="E59" s="200">
        <f t="shared" ref="E59:M59" si="8">E57/D57-1</f>
        <v>0.87764144512610764</v>
      </c>
      <c r="F59" s="200">
        <f t="shared" si="8"/>
        <v>0.20784171355962977</v>
      </c>
      <c r="G59" s="200">
        <f t="shared" si="8"/>
        <v>2.0444845205891191</v>
      </c>
      <c r="H59" s="200">
        <f t="shared" si="8"/>
        <v>-0.53060519301016884</v>
      </c>
      <c r="I59" s="205">
        <f t="shared" si="8"/>
        <v>0.11326690503733317</v>
      </c>
      <c r="J59" s="200">
        <f t="shared" si="8"/>
        <v>-0.1656700045484365</v>
      </c>
      <c r="K59" s="200">
        <f t="shared" si="8"/>
        <v>-0.21781352681849764</v>
      </c>
      <c r="L59" s="200">
        <f t="shared" si="8"/>
        <v>4.2918118762968582E-2</v>
      </c>
      <c r="M59" s="200">
        <f t="shared" si="8"/>
        <v>4.292095797667983E-2</v>
      </c>
      <c r="N59" s="529"/>
      <c r="O59" s="529"/>
      <c r="P59" s="529"/>
      <c r="Q59" s="529"/>
      <c r="R59" s="529"/>
      <c r="S59" s="4"/>
      <c r="T59" s="4"/>
      <c r="U59" s="4"/>
      <c r="V59" s="4"/>
      <c r="W59" s="4"/>
      <c r="X59" s="4"/>
      <c r="Y59" s="4"/>
      <c r="Z59" s="4"/>
    </row>
    <row r="60" spans="1:26" ht="15" customHeight="1">
      <c r="A60" s="4"/>
      <c r="B60" s="4" t="s">
        <v>177</v>
      </c>
      <c r="C60" s="6" t="s">
        <v>29</v>
      </c>
      <c r="D60" s="108">
        <f t="shared" ref="D60:M60" si="9">D72</f>
        <v>4606</v>
      </c>
      <c r="E60" s="108">
        <f t="shared" si="9"/>
        <v>4696</v>
      </c>
      <c r="F60" s="108">
        <f t="shared" si="9"/>
        <v>3919</v>
      </c>
      <c r="G60" s="108">
        <f t="shared" si="9"/>
        <v>4255</v>
      </c>
      <c r="H60" s="108">
        <f t="shared" si="9"/>
        <v>5040</v>
      </c>
      <c r="I60" s="107">
        <f t="shared" si="9"/>
        <v>6203.1074289236094</v>
      </c>
      <c r="J60" s="108">
        <f t="shared" si="9"/>
        <v>6657.5133378292458</v>
      </c>
      <c r="K60" s="108">
        <f t="shared" si="9"/>
        <v>6900.5496425222545</v>
      </c>
      <c r="L60" s="108">
        <f t="shared" si="9"/>
        <v>7176.1627655070888</v>
      </c>
      <c r="M60" s="108">
        <f t="shared" si="9"/>
        <v>7485.7530901259406</v>
      </c>
      <c r="R60" s="4"/>
      <c r="S60" s="4"/>
      <c r="T60" s="4"/>
      <c r="U60" s="4"/>
      <c r="V60" s="4"/>
      <c r="W60" s="4"/>
      <c r="X60" s="4"/>
      <c r="Y60" s="4"/>
      <c r="Z60" s="4"/>
    </row>
    <row r="61" spans="1:26" ht="15" customHeight="1">
      <c r="A61" s="4"/>
      <c r="B61" s="4" t="s">
        <v>178</v>
      </c>
      <c r="C61" s="6" t="s">
        <v>29</v>
      </c>
      <c r="D61" s="48">
        <f t="shared" ref="D61:H61" si="10">D62-(D56+D57-D60)</f>
        <v>2455</v>
      </c>
      <c r="E61" s="48">
        <f t="shared" si="10"/>
        <v>-1055</v>
      </c>
      <c r="F61" s="48">
        <f t="shared" si="10"/>
        <v>-39</v>
      </c>
      <c r="G61" s="48">
        <f t="shared" si="10"/>
        <v>1405</v>
      </c>
      <c r="H61" s="48">
        <f t="shared" si="10"/>
        <v>-16039</v>
      </c>
      <c r="I61" s="99">
        <v>0</v>
      </c>
      <c r="J61" s="48">
        <v>0</v>
      </c>
      <c r="K61" s="48">
        <v>0</v>
      </c>
      <c r="L61" s="48">
        <v>0</v>
      </c>
      <c r="M61" s="48">
        <v>0</v>
      </c>
      <c r="N61" s="4"/>
      <c r="O61" s="4"/>
      <c r="P61" s="4"/>
      <c r="Q61" s="4"/>
      <c r="R61" s="4"/>
      <c r="S61" s="4"/>
      <c r="T61" s="4"/>
      <c r="U61" s="4"/>
      <c r="V61" s="4"/>
      <c r="W61" s="4"/>
      <c r="X61" s="4"/>
      <c r="Y61" s="4"/>
      <c r="Z61" s="4"/>
    </row>
    <row r="62" spans="1:26" ht="15" customHeight="1">
      <c r="A62" s="4"/>
      <c r="B62" s="206" t="s">
        <v>179</v>
      </c>
      <c r="C62" s="207"/>
      <c r="D62" s="208">
        <v>42701</v>
      </c>
      <c r="E62" s="208">
        <v>42459</v>
      </c>
      <c r="F62" s="208">
        <v>45155</v>
      </c>
      <c r="G62" s="208">
        <v>62563</v>
      </c>
      <c r="H62" s="208">
        <v>50993</v>
      </c>
      <c r="I62" s="209"/>
      <c r="J62" s="210"/>
      <c r="K62" s="210"/>
      <c r="L62" s="210"/>
      <c r="M62" s="210"/>
      <c r="N62" s="4"/>
      <c r="O62" s="4"/>
      <c r="P62" s="4"/>
      <c r="Q62" s="4"/>
      <c r="R62" s="4"/>
      <c r="S62" s="4"/>
      <c r="T62" s="4"/>
      <c r="U62" s="4"/>
      <c r="V62" s="4"/>
      <c r="W62" s="4"/>
      <c r="X62" s="4"/>
      <c r="Y62" s="4"/>
      <c r="Z62" s="4"/>
    </row>
    <row r="63" spans="1:26" ht="15.75" customHeight="1">
      <c r="A63" s="4"/>
      <c r="B63" s="53"/>
      <c r="C63" s="62"/>
      <c r="D63" s="109"/>
      <c r="E63" s="109"/>
      <c r="F63" s="109"/>
      <c r="G63" s="109"/>
      <c r="H63" s="109"/>
      <c r="I63" s="211"/>
      <c r="J63" s="109"/>
      <c r="K63" s="109"/>
      <c r="L63" s="109"/>
      <c r="M63" s="109"/>
      <c r="N63" s="4"/>
      <c r="O63" s="4"/>
      <c r="P63" s="4"/>
      <c r="Q63" s="4"/>
      <c r="R63" s="4"/>
      <c r="S63" s="4"/>
      <c r="T63" s="4"/>
      <c r="U63" s="4"/>
      <c r="V63" s="4"/>
      <c r="W63" s="4"/>
      <c r="X63" s="4"/>
      <c r="Y63" s="4"/>
      <c r="Z63" s="4"/>
    </row>
    <row r="64" spans="1:26" ht="15.75" customHeight="1">
      <c r="A64" s="4"/>
      <c r="B64" s="53" t="s">
        <v>180</v>
      </c>
      <c r="C64" s="62" t="s">
        <v>29</v>
      </c>
      <c r="D64" s="109">
        <f t="shared" ref="D64:M64" si="11">D56+D57-D60+D61</f>
        <v>42701</v>
      </c>
      <c r="E64" s="109">
        <f t="shared" si="11"/>
        <v>42459</v>
      </c>
      <c r="F64" s="109">
        <f t="shared" si="11"/>
        <v>45155</v>
      </c>
      <c r="G64" s="109">
        <f t="shared" si="11"/>
        <v>62563</v>
      </c>
      <c r="H64" s="109">
        <f t="shared" si="11"/>
        <v>50993</v>
      </c>
      <c r="I64" s="211">
        <f t="shared" si="11"/>
        <v>55375.947571076395</v>
      </c>
      <c r="J64" s="109">
        <f t="shared" si="11"/>
        <v>57550.69745324715</v>
      </c>
      <c r="K64" s="109">
        <f t="shared" si="11"/>
        <v>57558.624628987396</v>
      </c>
      <c r="L64" s="109">
        <f t="shared" si="11"/>
        <v>57587.437510300209</v>
      </c>
      <c r="M64" s="109">
        <f t="shared" si="11"/>
        <v>57615.904523954334</v>
      </c>
      <c r="N64" s="4"/>
      <c r="O64" s="4"/>
      <c r="P64" s="4"/>
      <c r="Q64" s="4"/>
      <c r="R64" s="4"/>
      <c r="S64" s="4"/>
      <c r="T64" s="4"/>
      <c r="U64" s="4"/>
      <c r="V64" s="4"/>
      <c r="W64" s="4"/>
      <c r="X64" s="4"/>
      <c r="Y64" s="4"/>
      <c r="Z64" s="4"/>
    </row>
    <row r="65" spans="1:26" ht="15" customHeight="1">
      <c r="A65" s="4"/>
      <c r="B65" s="4"/>
      <c r="C65" s="6"/>
      <c r="D65" s="7"/>
      <c r="E65" s="7"/>
      <c r="F65" s="7"/>
      <c r="G65" s="7"/>
      <c r="H65" s="7"/>
      <c r="I65" s="22"/>
      <c r="J65" s="7"/>
      <c r="K65" s="7"/>
      <c r="L65" s="7"/>
      <c r="M65" s="7"/>
      <c r="R65" s="212"/>
      <c r="S65" s="212"/>
      <c r="T65" s="212"/>
      <c r="U65" s="4"/>
      <c r="V65" s="4"/>
      <c r="W65" s="4"/>
      <c r="X65" s="4"/>
      <c r="Y65" s="4"/>
      <c r="Z65" s="4"/>
    </row>
    <row r="66" spans="1:26" ht="15" customHeight="1">
      <c r="A66" s="4"/>
      <c r="B66" s="2" t="s">
        <v>181</v>
      </c>
      <c r="C66" s="6" t="s">
        <v>29</v>
      </c>
      <c r="D66" s="48">
        <v>4606</v>
      </c>
      <c r="E66" s="48">
        <v>4696</v>
      </c>
      <c r="F66" s="48">
        <v>3919</v>
      </c>
      <c r="G66" s="48">
        <v>4255</v>
      </c>
      <c r="H66" s="48">
        <v>5040</v>
      </c>
      <c r="I66" s="213">
        <f>H72</f>
        <v>5040</v>
      </c>
      <c r="J66" s="34">
        <f>I66-($H$72/E43)</f>
        <v>4523.9904930221219</v>
      </c>
      <c r="K66" s="34">
        <f>J66-($H$72/E43)</f>
        <v>4007.9809860442438</v>
      </c>
      <c r="L66" s="34">
        <f>K66-($H$72/E43)</f>
        <v>3491.9714790663656</v>
      </c>
      <c r="M66" s="34">
        <f>L66-($H$72/E43)</f>
        <v>2975.9619720884875</v>
      </c>
      <c r="N66" s="463" t="s">
        <v>182</v>
      </c>
      <c r="O66" s="460"/>
      <c r="P66" s="460"/>
      <c r="Q66" s="214"/>
      <c r="R66" s="214"/>
      <c r="S66" s="212"/>
      <c r="T66" s="212"/>
      <c r="U66" s="4"/>
      <c r="V66" s="4"/>
      <c r="W66" s="4"/>
      <c r="X66" s="4"/>
      <c r="Y66" s="4"/>
      <c r="Z66" s="4"/>
    </row>
    <row r="67" spans="1:26" ht="15" customHeight="1">
      <c r="A67" s="4"/>
      <c r="B67" s="2" t="s">
        <v>183</v>
      </c>
      <c r="C67" s="6" t="s">
        <v>29</v>
      </c>
      <c r="D67" s="48"/>
      <c r="E67" s="48"/>
      <c r="F67" s="48"/>
      <c r="G67" s="48"/>
      <c r="H67" s="48"/>
      <c r="I67" s="52">
        <f>I57/D54</f>
        <v>1163.1074289236089</v>
      </c>
      <c r="J67" s="55">
        <f t="shared" ref="J67:M67" si="12">$I$67</f>
        <v>1163.1074289236089</v>
      </c>
      <c r="K67" s="55">
        <f t="shared" si="12"/>
        <v>1163.1074289236089</v>
      </c>
      <c r="L67" s="55">
        <f t="shared" si="12"/>
        <v>1163.1074289236089</v>
      </c>
      <c r="M67" s="55">
        <f t="shared" si="12"/>
        <v>1163.1074289236089</v>
      </c>
      <c r="O67" s="215"/>
      <c r="P67" s="215"/>
      <c r="Q67" s="215"/>
      <c r="R67" s="4"/>
      <c r="S67" s="4"/>
      <c r="T67" s="4"/>
      <c r="U67" s="4"/>
      <c r="V67" s="4"/>
      <c r="W67" s="4"/>
      <c r="X67" s="4"/>
      <c r="Y67" s="4"/>
      <c r="Z67" s="4"/>
    </row>
    <row r="68" spans="1:26" ht="15" customHeight="1">
      <c r="A68" s="4"/>
      <c r="B68" s="2" t="s">
        <v>184</v>
      </c>
      <c r="C68" s="6" t="s">
        <v>29</v>
      </c>
      <c r="D68" s="48"/>
      <c r="E68" s="48"/>
      <c r="F68" s="48"/>
      <c r="G68" s="48"/>
      <c r="H68" s="48"/>
      <c r="I68" s="99"/>
      <c r="J68" s="55">
        <f>J57/$D$54</f>
        <v>970.41541588351436</v>
      </c>
      <c r="K68" s="55">
        <f t="shared" ref="K68:M68" si="13">$J$68</f>
        <v>970.41541588351436</v>
      </c>
      <c r="L68" s="55">
        <f t="shared" si="13"/>
        <v>970.41541588351436</v>
      </c>
      <c r="M68" s="55">
        <f t="shared" si="13"/>
        <v>970.41541588351436</v>
      </c>
      <c r="N68" s="215"/>
      <c r="O68" s="215"/>
      <c r="P68" s="215"/>
      <c r="Q68" s="215"/>
      <c r="R68" s="4"/>
      <c r="S68" s="4"/>
      <c r="T68" s="4"/>
      <c r="U68" s="4"/>
      <c r="V68" s="4"/>
      <c r="W68" s="4"/>
      <c r="X68" s="4"/>
      <c r="Y68" s="4"/>
      <c r="Z68" s="4"/>
    </row>
    <row r="69" spans="1:26" ht="15" customHeight="1">
      <c r="A69" s="4"/>
      <c r="B69" s="2" t="s">
        <v>185</v>
      </c>
      <c r="C69" s="6" t="s">
        <v>29</v>
      </c>
      <c r="D69" s="7"/>
      <c r="E69" s="7"/>
      <c r="F69" s="7"/>
      <c r="G69" s="7"/>
      <c r="H69" s="7"/>
      <c r="I69" s="99"/>
      <c r="J69" s="48"/>
      <c r="K69" s="55">
        <f>K57/$D$54</f>
        <v>759.04581167088702</v>
      </c>
      <c r="L69" s="55">
        <f t="shared" ref="L69:M69" si="14">$K$69</f>
        <v>759.04581167088702</v>
      </c>
      <c r="M69" s="55">
        <f t="shared" si="14"/>
        <v>759.04581167088702</v>
      </c>
      <c r="N69" s="4"/>
      <c r="O69" s="4"/>
      <c r="P69" s="4"/>
      <c r="Q69" s="4"/>
      <c r="R69" s="4"/>
      <c r="S69" s="4"/>
      <c r="T69" s="4"/>
      <c r="U69" s="4"/>
      <c r="V69" s="4"/>
      <c r="W69" s="4"/>
      <c r="X69" s="4"/>
      <c r="Y69" s="4"/>
      <c r="Z69" s="4"/>
    </row>
    <row r="70" spans="1:26" ht="15" customHeight="1">
      <c r="A70" s="4"/>
      <c r="B70" s="2" t="s">
        <v>186</v>
      </c>
      <c r="C70" s="6" t="s">
        <v>29</v>
      </c>
      <c r="D70" s="7"/>
      <c r="E70" s="7"/>
      <c r="F70" s="7"/>
      <c r="G70" s="7"/>
      <c r="H70" s="7"/>
      <c r="I70" s="99"/>
      <c r="J70" s="48"/>
      <c r="K70" s="48"/>
      <c r="L70" s="55">
        <f>L57/$D$54</f>
        <v>791.62262996271204</v>
      </c>
      <c r="M70" s="55">
        <f>$L$70</f>
        <v>791.62262996271204</v>
      </c>
      <c r="T70" s="4"/>
      <c r="U70" s="4"/>
      <c r="V70" s="4"/>
      <c r="W70" s="4"/>
      <c r="X70" s="4"/>
      <c r="Y70" s="4"/>
      <c r="Z70" s="4"/>
    </row>
    <row r="71" spans="1:26" ht="15" customHeight="1">
      <c r="A71" s="4"/>
      <c r="B71" s="2" t="s">
        <v>187</v>
      </c>
      <c r="C71" s="6" t="s">
        <v>29</v>
      </c>
      <c r="D71" s="7"/>
      <c r="E71" s="7"/>
      <c r="F71" s="7"/>
      <c r="G71" s="7"/>
      <c r="H71" s="7"/>
      <c r="I71" s="99"/>
      <c r="J71" s="48"/>
      <c r="K71" s="48"/>
      <c r="L71" s="48"/>
      <c r="M71" s="55">
        <f>M57/$D$54</f>
        <v>825.59983159673027</v>
      </c>
      <c r="T71" s="4"/>
      <c r="U71" s="4"/>
      <c r="V71" s="4"/>
      <c r="W71" s="4"/>
      <c r="X71" s="4"/>
      <c r="Y71" s="4"/>
      <c r="Z71" s="4"/>
    </row>
    <row r="72" spans="1:26" ht="15.75" customHeight="1">
      <c r="A72" s="4"/>
      <c r="B72" s="53" t="s">
        <v>188</v>
      </c>
      <c r="C72" s="62" t="s">
        <v>29</v>
      </c>
      <c r="D72" s="33">
        <f t="shared" ref="D72:M72" si="15">SUM(D66:D71)</f>
        <v>4606</v>
      </c>
      <c r="E72" s="33">
        <f t="shared" si="15"/>
        <v>4696</v>
      </c>
      <c r="F72" s="33">
        <f t="shared" si="15"/>
        <v>3919</v>
      </c>
      <c r="G72" s="33">
        <f t="shared" si="15"/>
        <v>4255</v>
      </c>
      <c r="H72" s="33">
        <f t="shared" si="15"/>
        <v>5040</v>
      </c>
      <c r="I72" s="64">
        <f t="shared" si="15"/>
        <v>6203.1074289236094</v>
      </c>
      <c r="J72" s="33">
        <f t="shared" si="15"/>
        <v>6657.5133378292458</v>
      </c>
      <c r="K72" s="33">
        <f t="shared" si="15"/>
        <v>6900.5496425222545</v>
      </c>
      <c r="L72" s="33">
        <f t="shared" si="15"/>
        <v>7176.1627655070888</v>
      </c>
      <c r="M72" s="33">
        <f t="shared" si="15"/>
        <v>7485.7530901259406</v>
      </c>
      <c r="T72" s="4"/>
      <c r="U72" s="4"/>
      <c r="V72" s="4"/>
      <c r="W72" s="4"/>
      <c r="X72" s="4"/>
      <c r="Y72" s="4"/>
      <c r="Z72" s="4"/>
    </row>
    <row r="73" spans="1:26" ht="15" customHeight="1">
      <c r="A73" s="4"/>
      <c r="B73" s="4"/>
      <c r="C73" s="6"/>
      <c r="D73" s="7"/>
      <c r="E73" s="7"/>
      <c r="F73" s="7"/>
      <c r="G73" s="7"/>
      <c r="H73" s="7"/>
      <c r="I73" s="22"/>
      <c r="J73" s="7"/>
      <c r="K73" s="7"/>
      <c r="L73" s="7"/>
      <c r="M73" s="7"/>
      <c r="T73" s="4"/>
      <c r="U73" s="4"/>
      <c r="V73" s="4"/>
      <c r="W73" s="4"/>
      <c r="X73" s="4"/>
      <c r="Y73" s="4"/>
      <c r="Z73" s="4"/>
    </row>
    <row r="74" spans="1:26" ht="15" customHeight="1">
      <c r="A74" s="4"/>
      <c r="B74" s="4" t="s">
        <v>189</v>
      </c>
      <c r="C74" s="6" t="s">
        <v>29</v>
      </c>
      <c r="D74" s="48">
        <v>3722</v>
      </c>
      <c r="E74" s="48">
        <v>3580</v>
      </c>
      <c r="F74" s="48">
        <v>2895</v>
      </c>
      <c r="G74" s="48">
        <v>2475</v>
      </c>
      <c r="H74" s="48">
        <v>2446</v>
      </c>
      <c r="I74" s="52">
        <v>2500</v>
      </c>
      <c r="J74" s="55">
        <v>2500</v>
      </c>
      <c r="K74" s="55">
        <v>2500</v>
      </c>
      <c r="L74" s="55">
        <v>2500</v>
      </c>
      <c r="M74" s="55">
        <v>2500</v>
      </c>
      <c r="T74" s="4"/>
      <c r="U74" s="4"/>
      <c r="V74" s="4"/>
      <c r="W74" s="4"/>
      <c r="X74" s="4"/>
      <c r="Y74" s="4"/>
      <c r="Z74" s="4"/>
    </row>
    <row r="75" spans="1:26" ht="15.75" customHeight="1">
      <c r="A75" s="4"/>
      <c r="B75" s="53" t="s">
        <v>190</v>
      </c>
      <c r="C75" s="62" t="s">
        <v>29</v>
      </c>
      <c r="D75" s="109">
        <f t="shared" ref="D75:M75" si="16">D72+(D74)</f>
        <v>8328</v>
      </c>
      <c r="E75" s="109">
        <f t="shared" si="16"/>
        <v>8276</v>
      </c>
      <c r="F75" s="109">
        <f t="shared" si="16"/>
        <v>6814</v>
      </c>
      <c r="G75" s="109">
        <f t="shared" si="16"/>
        <v>6730</v>
      </c>
      <c r="H75" s="109">
        <f t="shared" si="16"/>
        <v>7486</v>
      </c>
      <c r="I75" s="211">
        <f t="shared" si="16"/>
        <v>8703.1074289236094</v>
      </c>
      <c r="J75" s="109">
        <f t="shared" si="16"/>
        <v>9157.5133378292448</v>
      </c>
      <c r="K75" s="109">
        <f t="shared" si="16"/>
        <v>9400.5496425222555</v>
      </c>
      <c r="L75" s="109">
        <f t="shared" si="16"/>
        <v>9676.1627655070879</v>
      </c>
      <c r="M75" s="109">
        <f t="shared" si="16"/>
        <v>9985.7530901259415</v>
      </c>
      <c r="T75" s="4"/>
      <c r="U75" s="4"/>
      <c r="V75" s="4"/>
      <c r="W75" s="4"/>
      <c r="X75" s="4"/>
      <c r="Y75" s="4"/>
      <c r="Z75" s="4"/>
    </row>
    <row r="76" spans="1:26" ht="15" customHeight="1">
      <c r="A76" s="4"/>
      <c r="B76" s="4"/>
      <c r="C76" s="6"/>
      <c r="D76" s="7"/>
      <c r="E76" s="7"/>
      <c r="F76" s="7"/>
      <c r="G76" s="7"/>
      <c r="H76" s="7"/>
      <c r="I76" s="22"/>
      <c r="J76" s="7"/>
      <c r="K76" s="7"/>
      <c r="L76" s="7"/>
      <c r="M76" s="7"/>
      <c r="T76" s="4"/>
      <c r="U76" s="4"/>
      <c r="V76" s="4"/>
      <c r="W76" s="4"/>
      <c r="X76" s="4"/>
      <c r="Y76" s="4"/>
      <c r="Z76" s="4"/>
    </row>
    <row r="77" spans="1:26" ht="15.75" customHeight="1">
      <c r="A77" s="4"/>
      <c r="B77" s="4"/>
      <c r="C77" s="6"/>
      <c r="D77" s="7"/>
      <c r="E77" s="7"/>
      <c r="F77" s="7"/>
      <c r="G77" s="7"/>
      <c r="H77" s="7"/>
      <c r="I77" s="4"/>
      <c r="J77" s="4"/>
      <c r="K77" s="4"/>
      <c r="L77" s="4"/>
      <c r="M77" s="4"/>
      <c r="N77" s="4"/>
      <c r="O77" s="4"/>
      <c r="P77" s="4"/>
      <c r="Q77" s="4"/>
      <c r="R77" s="4"/>
      <c r="S77" s="4"/>
      <c r="T77" s="4"/>
      <c r="U77" s="4"/>
      <c r="V77" s="4"/>
      <c r="W77" s="4"/>
      <c r="X77" s="4"/>
      <c r="Y77" s="4"/>
      <c r="Z77" s="4"/>
    </row>
    <row r="78" spans="1:26" ht="15.75" customHeight="1">
      <c r="A78" s="4"/>
      <c r="B78" s="4"/>
      <c r="C78" s="6"/>
      <c r="D78" s="7"/>
      <c r="E78" s="7"/>
      <c r="F78" s="7"/>
      <c r="G78" s="7"/>
      <c r="H78" s="7"/>
      <c r="I78" s="4"/>
      <c r="J78" s="4"/>
      <c r="K78" s="4"/>
      <c r="L78" s="4"/>
      <c r="M78" s="4"/>
      <c r="N78" s="4"/>
      <c r="O78" s="4"/>
      <c r="P78" s="4"/>
      <c r="Q78" s="4"/>
      <c r="R78" s="4"/>
      <c r="S78" s="4"/>
      <c r="T78" s="4"/>
      <c r="U78" s="4"/>
      <c r="V78" s="4"/>
      <c r="W78" s="4"/>
      <c r="X78" s="4"/>
      <c r="Y78" s="4"/>
      <c r="Z78" s="4"/>
    </row>
    <row r="79" spans="1:26" ht="15.75" customHeight="1">
      <c r="A79" s="4"/>
      <c r="B79" s="4"/>
      <c r="C79" s="6"/>
      <c r="D79" s="7"/>
      <c r="E79" s="7"/>
      <c r="F79" s="7"/>
      <c r="G79" s="7"/>
      <c r="H79" s="7"/>
      <c r="I79" s="4"/>
      <c r="J79" s="4"/>
      <c r="K79" s="4"/>
      <c r="L79" s="4"/>
      <c r="M79" s="4"/>
      <c r="N79" s="4"/>
      <c r="O79" s="4"/>
      <c r="P79" s="4"/>
      <c r="Q79" s="4"/>
      <c r="R79" s="4"/>
      <c r="S79" s="4"/>
      <c r="T79" s="4"/>
      <c r="U79" s="4"/>
      <c r="V79" s="4"/>
      <c r="W79" s="4"/>
      <c r="X79" s="4"/>
      <c r="Y79" s="4"/>
      <c r="Z79" s="4"/>
    </row>
    <row r="80" spans="1:26" ht="15.75" customHeight="1">
      <c r="A80" s="4"/>
      <c r="B80" s="4"/>
      <c r="C80" s="6"/>
      <c r="D80" s="7"/>
      <c r="E80" s="7"/>
      <c r="F80" s="7"/>
      <c r="G80" s="7"/>
      <c r="H80" s="7"/>
      <c r="I80" s="4"/>
      <c r="J80" s="4"/>
      <c r="K80" s="4"/>
      <c r="L80" s="4"/>
      <c r="M80" s="4"/>
      <c r="N80" s="4"/>
      <c r="O80" s="4"/>
      <c r="P80" s="4"/>
      <c r="Q80" s="4"/>
      <c r="R80" s="4"/>
      <c r="S80" s="4"/>
      <c r="T80" s="4"/>
      <c r="U80" s="4"/>
      <c r="V80" s="4"/>
      <c r="W80" s="4"/>
      <c r="X80" s="4"/>
      <c r="Y80" s="4"/>
      <c r="Z80" s="4"/>
    </row>
    <row r="81" spans="1:26" ht="15.75" customHeight="1">
      <c r="A81" s="4"/>
      <c r="B81" s="4"/>
      <c r="C81" s="6"/>
      <c r="D81" s="7"/>
      <c r="E81" s="7"/>
      <c r="F81" s="7"/>
      <c r="G81" s="7"/>
      <c r="H81" s="7"/>
      <c r="I81" s="4"/>
      <c r="J81" s="4"/>
      <c r="K81" s="4"/>
      <c r="L81" s="4"/>
      <c r="M81" s="4"/>
      <c r="N81" s="4"/>
      <c r="O81" s="4"/>
      <c r="P81" s="4"/>
      <c r="Q81" s="4"/>
      <c r="R81" s="4"/>
      <c r="S81" s="4"/>
      <c r="T81" s="4"/>
      <c r="U81" s="4"/>
      <c r="V81" s="4"/>
      <c r="W81" s="4"/>
      <c r="X81" s="4"/>
      <c r="Y81" s="4"/>
      <c r="Z81" s="4"/>
    </row>
    <row r="82" spans="1:26" ht="15.75" customHeight="1">
      <c r="A82" s="4"/>
      <c r="B82" s="4"/>
      <c r="C82" s="6"/>
      <c r="D82" s="7"/>
      <c r="E82" s="7"/>
      <c r="F82" s="7"/>
      <c r="G82" s="7"/>
      <c r="H82" s="7"/>
      <c r="I82" s="4"/>
      <c r="J82" s="4"/>
      <c r="K82" s="4"/>
      <c r="L82" s="4"/>
      <c r="M82" s="4"/>
      <c r="N82" s="4"/>
      <c r="O82" s="4"/>
      <c r="P82" s="4"/>
      <c r="Q82" s="4"/>
      <c r="R82" s="4"/>
      <c r="S82" s="4"/>
      <c r="T82" s="4"/>
      <c r="U82" s="4"/>
      <c r="V82" s="4"/>
      <c r="W82" s="4"/>
      <c r="X82" s="4"/>
      <c r="Y82" s="4"/>
      <c r="Z82" s="4"/>
    </row>
    <row r="83" spans="1:26" ht="15.75" customHeight="1">
      <c r="A83" s="4"/>
      <c r="B83" s="4"/>
      <c r="C83" s="6"/>
      <c r="D83" s="7"/>
      <c r="E83" s="7"/>
      <c r="F83" s="7"/>
      <c r="G83" s="7"/>
      <c r="H83" s="7"/>
      <c r="I83" s="4"/>
      <c r="J83" s="4"/>
      <c r="K83" s="4"/>
      <c r="L83" s="4"/>
      <c r="M83" s="4"/>
      <c r="N83" s="4"/>
      <c r="O83" s="4"/>
      <c r="P83" s="4"/>
      <c r="Q83" s="4"/>
      <c r="R83" s="4"/>
      <c r="S83" s="4"/>
      <c r="T83" s="4"/>
      <c r="U83" s="4"/>
      <c r="V83" s="4"/>
      <c r="W83" s="4"/>
      <c r="X83" s="4"/>
      <c r="Y83" s="4"/>
      <c r="Z83" s="4"/>
    </row>
    <row r="84" spans="1:26" ht="15.75" customHeight="1">
      <c r="A84" s="4"/>
      <c r="B84" s="4"/>
      <c r="C84" s="6"/>
      <c r="D84" s="7"/>
      <c r="E84" s="7"/>
      <c r="F84" s="7"/>
      <c r="G84" s="7"/>
      <c r="H84" s="7"/>
      <c r="I84" s="4"/>
      <c r="J84" s="4"/>
      <c r="K84" s="4"/>
      <c r="L84" s="4"/>
      <c r="M84" s="4"/>
      <c r="N84" s="4"/>
      <c r="O84" s="4"/>
      <c r="P84" s="4"/>
      <c r="Q84" s="4"/>
      <c r="R84" s="4"/>
      <c r="S84" s="4"/>
      <c r="T84" s="4"/>
      <c r="U84" s="4"/>
      <c r="V84" s="4"/>
      <c r="W84" s="4"/>
      <c r="X84" s="4"/>
      <c r="Y84" s="4"/>
      <c r="Z84" s="4"/>
    </row>
    <row r="85" spans="1:26" ht="15.75" customHeight="1">
      <c r="A85" s="4"/>
      <c r="B85" s="4"/>
      <c r="C85" s="6"/>
      <c r="D85" s="7"/>
      <c r="E85" s="7"/>
      <c r="F85" s="7"/>
      <c r="G85" s="7"/>
      <c r="H85" s="7"/>
      <c r="I85" s="4"/>
      <c r="J85" s="4"/>
      <c r="K85" s="4"/>
      <c r="L85" s="4"/>
      <c r="M85" s="4"/>
      <c r="N85" s="4"/>
      <c r="O85" s="4"/>
      <c r="P85" s="4"/>
      <c r="Q85" s="4"/>
      <c r="R85" s="4"/>
      <c r="S85" s="4"/>
      <c r="T85" s="4"/>
      <c r="U85" s="4"/>
      <c r="V85" s="4"/>
      <c r="W85" s="4"/>
      <c r="X85" s="4"/>
      <c r="Y85" s="4"/>
      <c r="Z85" s="4"/>
    </row>
    <row r="86" spans="1:26" ht="15.75" customHeight="1">
      <c r="A86" s="4"/>
      <c r="B86" s="4"/>
      <c r="C86" s="6"/>
      <c r="D86" s="7"/>
      <c r="E86" s="7"/>
      <c r="F86" s="7"/>
      <c r="G86" s="7"/>
      <c r="H86" s="7"/>
      <c r="I86" s="4"/>
      <c r="J86" s="4"/>
      <c r="K86" s="4"/>
      <c r="L86" s="4"/>
      <c r="M86" s="4"/>
      <c r="N86" s="4"/>
      <c r="O86" s="4"/>
      <c r="P86" s="4"/>
      <c r="Q86" s="4"/>
      <c r="R86" s="4"/>
      <c r="S86" s="4"/>
      <c r="T86" s="4"/>
      <c r="U86" s="4"/>
      <c r="V86" s="4"/>
      <c r="W86" s="4"/>
      <c r="X86" s="4"/>
      <c r="Y86" s="4"/>
      <c r="Z86" s="4"/>
    </row>
    <row r="87" spans="1:26" ht="15.75" customHeight="1">
      <c r="A87" s="4"/>
      <c r="B87" s="4"/>
      <c r="C87" s="6"/>
      <c r="D87" s="7"/>
      <c r="E87" s="7"/>
      <c r="F87" s="7"/>
      <c r="G87" s="7"/>
      <c r="H87" s="7"/>
      <c r="I87" s="4"/>
      <c r="J87" s="4"/>
      <c r="K87" s="4"/>
      <c r="L87" s="4"/>
      <c r="M87" s="4"/>
      <c r="N87" s="4"/>
      <c r="O87" s="4"/>
      <c r="P87" s="4"/>
      <c r="Q87" s="4"/>
      <c r="R87" s="4"/>
      <c r="S87" s="4"/>
      <c r="T87" s="4"/>
      <c r="U87" s="4"/>
      <c r="V87" s="4"/>
      <c r="W87" s="4"/>
      <c r="X87" s="4"/>
      <c r="Y87" s="4"/>
      <c r="Z87" s="4"/>
    </row>
    <row r="88" spans="1:26" ht="15.75" customHeight="1">
      <c r="A88" s="4"/>
      <c r="B88" s="4"/>
      <c r="C88" s="6"/>
      <c r="D88" s="7"/>
      <c r="E88" s="7"/>
      <c r="F88" s="7"/>
      <c r="G88" s="7"/>
      <c r="H88" s="7"/>
      <c r="I88" s="4"/>
      <c r="J88" s="4"/>
      <c r="K88" s="4"/>
      <c r="L88" s="4"/>
      <c r="M88" s="4"/>
      <c r="N88" s="4"/>
      <c r="O88" s="4"/>
      <c r="P88" s="4"/>
      <c r="Q88" s="4"/>
      <c r="R88" s="4"/>
      <c r="S88" s="4"/>
      <c r="T88" s="4"/>
      <c r="U88" s="4"/>
      <c r="V88" s="4"/>
      <c r="W88" s="4"/>
      <c r="X88" s="4"/>
      <c r="Y88" s="4"/>
      <c r="Z88" s="4"/>
    </row>
    <row r="89" spans="1:26" ht="15.75" customHeight="1">
      <c r="A89" s="4"/>
      <c r="B89" s="4"/>
      <c r="C89" s="6"/>
      <c r="D89" s="7"/>
      <c r="E89" s="7"/>
      <c r="F89" s="7"/>
      <c r="G89" s="7"/>
      <c r="H89" s="7"/>
      <c r="I89" s="4"/>
      <c r="J89" s="4"/>
      <c r="K89" s="4"/>
      <c r="L89" s="4"/>
      <c r="M89" s="4"/>
      <c r="N89" s="4"/>
      <c r="O89" s="4"/>
      <c r="P89" s="4"/>
      <c r="Q89" s="4"/>
      <c r="R89" s="4"/>
      <c r="S89" s="4"/>
      <c r="T89" s="4"/>
      <c r="U89" s="4"/>
      <c r="V89" s="4"/>
      <c r="W89" s="4"/>
      <c r="X89" s="4"/>
      <c r="Y89" s="4"/>
      <c r="Z89" s="4"/>
    </row>
    <row r="90" spans="1:26" ht="15.75" customHeight="1">
      <c r="A90" s="4"/>
      <c r="B90" s="4"/>
      <c r="C90" s="6"/>
      <c r="D90" s="7"/>
      <c r="E90" s="7"/>
      <c r="F90" s="7"/>
      <c r="G90" s="7"/>
      <c r="H90" s="7"/>
      <c r="I90" s="4"/>
      <c r="J90" s="4"/>
      <c r="K90" s="4"/>
      <c r="L90" s="4"/>
      <c r="M90" s="4"/>
      <c r="N90" s="4"/>
      <c r="O90" s="4"/>
      <c r="P90" s="4"/>
      <c r="Q90" s="4"/>
      <c r="R90" s="4"/>
      <c r="S90" s="4"/>
      <c r="T90" s="4"/>
      <c r="U90" s="4"/>
      <c r="V90" s="4"/>
      <c r="W90" s="4"/>
      <c r="X90" s="4"/>
      <c r="Y90" s="4"/>
      <c r="Z90" s="4"/>
    </row>
    <row r="91" spans="1:26" ht="15.75" customHeight="1">
      <c r="A91" s="4"/>
      <c r="B91" s="4"/>
      <c r="C91" s="6"/>
      <c r="D91" s="7"/>
      <c r="E91" s="7"/>
      <c r="F91" s="7"/>
      <c r="G91" s="7"/>
      <c r="H91" s="7"/>
      <c r="I91" s="4"/>
      <c r="J91" s="4"/>
      <c r="K91" s="4"/>
      <c r="L91" s="4"/>
      <c r="M91" s="4"/>
      <c r="N91" s="4"/>
      <c r="O91" s="4"/>
      <c r="P91" s="4"/>
      <c r="Q91" s="4"/>
      <c r="R91" s="4"/>
      <c r="S91" s="4"/>
      <c r="T91" s="4"/>
      <c r="U91" s="4"/>
      <c r="V91" s="4"/>
      <c r="W91" s="4"/>
      <c r="X91" s="4"/>
      <c r="Y91" s="4"/>
      <c r="Z91" s="4"/>
    </row>
    <row r="92" spans="1:26" ht="15.75" customHeight="1">
      <c r="A92" s="4"/>
      <c r="B92" s="4"/>
      <c r="C92" s="6"/>
      <c r="D92" s="7"/>
      <c r="E92" s="7"/>
      <c r="F92" s="7"/>
      <c r="G92" s="7"/>
      <c r="H92" s="7"/>
      <c r="I92" s="4"/>
      <c r="J92" s="4"/>
      <c r="K92" s="4"/>
      <c r="L92" s="4"/>
      <c r="M92" s="4"/>
      <c r="N92" s="4"/>
      <c r="O92" s="4"/>
      <c r="P92" s="4"/>
      <c r="Q92" s="4"/>
      <c r="R92" s="4"/>
      <c r="S92" s="4"/>
      <c r="T92" s="4"/>
      <c r="U92" s="4"/>
      <c r="V92" s="4"/>
      <c r="W92" s="4"/>
      <c r="X92" s="4"/>
      <c r="Y92" s="4"/>
      <c r="Z92" s="4"/>
    </row>
    <row r="93" spans="1:26" ht="15.75" customHeight="1">
      <c r="A93" s="4"/>
      <c r="B93" s="4"/>
      <c r="C93" s="6"/>
      <c r="D93" s="7"/>
      <c r="E93" s="7"/>
      <c r="F93" s="7"/>
      <c r="G93" s="7"/>
      <c r="H93" s="7"/>
      <c r="I93" s="4"/>
      <c r="J93" s="4"/>
      <c r="K93" s="4"/>
      <c r="L93" s="4"/>
      <c r="M93" s="4"/>
      <c r="N93" s="4"/>
      <c r="O93" s="4"/>
      <c r="P93" s="4"/>
      <c r="Q93" s="4"/>
      <c r="R93" s="4"/>
      <c r="S93" s="4"/>
      <c r="T93" s="4"/>
      <c r="U93" s="4"/>
      <c r="V93" s="4"/>
      <c r="W93" s="4"/>
      <c r="X93" s="4"/>
      <c r="Y93" s="4"/>
      <c r="Z93" s="4"/>
    </row>
    <row r="94" spans="1:26" ht="15.75" customHeight="1">
      <c r="A94" s="4"/>
      <c r="B94" s="4"/>
      <c r="C94" s="6"/>
      <c r="D94" s="7"/>
      <c r="E94" s="7"/>
      <c r="F94" s="7"/>
      <c r="G94" s="7"/>
      <c r="H94" s="7"/>
      <c r="I94" s="4"/>
      <c r="J94" s="4"/>
      <c r="K94" s="4"/>
      <c r="L94" s="4"/>
      <c r="M94" s="4"/>
      <c r="N94" s="4"/>
      <c r="O94" s="4"/>
      <c r="P94" s="4"/>
      <c r="Q94" s="4"/>
      <c r="R94" s="4"/>
      <c r="S94" s="4"/>
      <c r="T94" s="4"/>
      <c r="U94" s="4"/>
      <c r="V94" s="4"/>
      <c r="W94" s="4"/>
      <c r="X94" s="4"/>
      <c r="Y94" s="4"/>
      <c r="Z94" s="4"/>
    </row>
    <row r="95" spans="1:26" ht="15.75" customHeight="1">
      <c r="A95" s="4"/>
      <c r="B95" s="4"/>
      <c r="C95" s="6"/>
      <c r="D95" s="7"/>
      <c r="E95" s="7"/>
      <c r="F95" s="7"/>
      <c r="G95" s="7"/>
      <c r="H95" s="7"/>
      <c r="I95" s="4"/>
      <c r="J95" s="4"/>
      <c r="K95" s="4"/>
      <c r="L95" s="4"/>
      <c r="M95" s="4"/>
      <c r="N95" s="4"/>
      <c r="O95" s="4"/>
      <c r="P95" s="4"/>
      <c r="Q95" s="4"/>
      <c r="R95" s="4"/>
      <c r="S95" s="4"/>
      <c r="T95" s="4"/>
      <c r="U95" s="4"/>
      <c r="V95" s="4"/>
      <c r="W95" s="4"/>
      <c r="X95" s="4"/>
      <c r="Y95" s="4"/>
      <c r="Z95" s="4"/>
    </row>
    <row r="96" spans="1:26" ht="15.75" customHeight="1">
      <c r="A96" s="4"/>
      <c r="B96" s="4"/>
      <c r="C96" s="6"/>
      <c r="D96" s="7"/>
      <c r="E96" s="7"/>
      <c r="F96" s="7"/>
      <c r="G96" s="7"/>
      <c r="H96" s="7"/>
      <c r="I96" s="4"/>
      <c r="J96" s="4"/>
      <c r="K96" s="4"/>
      <c r="L96" s="4"/>
      <c r="M96" s="4"/>
      <c r="N96" s="4"/>
      <c r="O96" s="4"/>
      <c r="P96" s="4"/>
      <c r="Q96" s="4"/>
      <c r="R96" s="4"/>
      <c r="S96" s="4"/>
      <c r="T96" s="4"/>
      <c r="U96" s="4"/>
      <c r="V96" s="4"/>
      <c r="W96" s="4"/>
      <c r="X96" s="4"/>
      <c r="Y96" s="4"/>
      <c r="Z96" s="4"/>
    </row>
    <row r="97" spans="1:26" ht="15.75" customHeight="1">
      <c r="A97" s="4"/>
      <c r="B97" s="4"/>
      <c r="C97" s="6"/>
      <c r="D97" s="7"/>
      <c r="E97" s="7"/>
      <c r="F97" s="7"/>
      <c r="G97" s="7"/>
      <c r="H97" s="7"/>
      <c r="I97" s="4"/>
      <c r="J97" s="4"/>
      <c r="K97" s="4"/>
      <c r="L97" s="4"/>
      <c r="M97" s="4"/>
      <c r="N97" s="4"/>
      <c r="O97" s="4"/>
      <c r="P97" s="4"/>
      <c r="Q97" s="4"/>
      <c r="R97" s="4"/>
      <c r="S97" s="4"/>
      <c r="T97" s="4"/>
      <c r="U97" s="4"/>
      <c r="V97" s="4"/>
      <c r="W97" s="4"/>
      <c r="X97" s="4"/>
      <c r="Y97" s="4"/>
      <c r="Z97" s="4"/>
    </row>
    <row r="98" spans="1:26" ht="15.75" customHeight="1">
      <c r="A98" s="4"/>
      <c r="B98" s="4"/>
      <c r="C98" s="6"/>
      <c r="D98" s="7"/>
      <c r="E98" s="7"/>
      <c r="F98" s="7"/>
      <c r="G98" s="7"/>
      <c r="H98" s="7"/>
      <c r="I98" s="4"/>
      <c r="J98" s="4"/>
      <c r="K98" s="4"/>
      <c r="L98" s="4"/>
      <c r="M98" s="4"/>
      <c r="N98" s="4"/>
      <c r="O98" s="4"/>
      <c r="P98" s="4"/>
      <c r="Q98" s="4"/>
      <c r="R98" s="4"/>
      <c r="S98" s="4"/>
      <c r="T98" s="4"/>
      <c r="U98" s="4"/>
      <c r="V98" s="4"/>
      <c r="W98" s="4"/>
      <c r="X98" s="4"/>
      <c r="Y98" s="4"/>
      <c r="Z98" s="4"/>
    </row>
    <row r="99" spans="1:26" ht="15.75" customHeight="1">
      <c r="A99" s="4"/>
      <c r="B99" s="4"/>
      <c r="C99" s="6"/>
      <c r="D99" s="7"/>
      <c r="E99" s="7"/>
      <c r="F99" s="7"/>
      <c r="G99" s="7"/>
      <c r="H99" s="7"/>
      <c r="I99" s="4"/>
      <c r="J99" s="4"/>
      <c r="K99" s="4"/>
      <c r="L99" s="4"/>
      <c r="M99" s="4"/>
      <c r="N99" s="4"/>
      <c r="O99" s="4"/>
      <c r="P99" s="4"/>
      <c r="Q99" s="4"/>
      <c r="R99" s="4"/>
      <c r="S99" s="4"/>
      <c r="T99" s="4"/>
      <c r="U99" s="4"/>
      <c r="V99" s="4"/>
      <c r="W99" s="4"/>
      <c r="X99" s="4"/>
      <c r="Y99" s="4"/>
      <c r="Z99" s="4"/>
    </row>
    <row r="100" spans="1:26" ht="15.75" customHeight="1">
      <c r="A100" s="4"/>
      <c r="B100" s="4"/>
      <c r="C100" s="6"/>
      <c r="D100" s="7"/>
      <c r="E100" s="7"/>
      <c r="F100" s="7"/>
      <c r="G100" s="7"/>
      <c r="H100" s="7"/>
      <c r="I100" s="4"/>
      <c r="J100" s="4"/>
      <c r="K100" s="4"/>
      <c r="L100" s="4"/>
      <c r="M100" s="4"/>
      <c r="N100" s="4"/>
      <c r="O100" s="4"/>
      <c r="P100" s="4"/>
      <c r="Q100" s="4"/>
      <c r="R100" s="4"/>
      <c r="S100" s="4"/>
      <c r="T100" s="4"/>
      <c r="U100" s="4"/>
      <c r="V100" s="4"/>
      <c r="W100" s="4"/>
      <c r="X100" s="4"/>
      <c r="Y100" s="4"/>
      <c r="Z100" s="4"/>
    </row>
    <row r="101" spans="1:26" ht="15.75" customHeight="1">
      <c r="A101" s="4"/>
      <c r="B101" s="4"/>
      <c r="C101" s="6"/>
      <c r="D101" s="7"/>
      <c r="E101" s="7"/>
      <c r="F101" s="7"/>
      <c r="G101" s="7"/>
      <c r="H101" s="7"/>
      <c r="I101" s="4"/>
      <c r="J101" s="4"/>
      <c r="K101" s="4"/>
      <c r="L101" s="4"/>
      <c r="M101" s="4"/>
      <c r="N101" s="4"/>
      <c r="O101" s="4"/>
      <c r="P101" s="4"/>
      <c r="Q101" s="4"/>
      <c r="R101" s="4"/>
      <c r="S101" s="4"/>
      <c r="T101" s="4"/>
      <c r="U101" s="4"/>
      <c r="V101" s="4"/>
      <c r="W101" s="4"/>
      <c r="X101" s="4"/>
      <c r="Y101" s="4"/>
      <c r="Z101" s="4"/>
    </row>
    <row r="102" spans="1:26" ht="15.75" customHeight="1">
      <c r="A102" s="4"/>
      <c r="B102" s="4"/>
      <c r="C102" s="6"/>
      <c r="D102" s="7"/>
      <c r="E102" s="7"/>
      <c r="F102" s="7"/>
      <c r="G102" s="7"/>
      <c r="H102" s="7"/>
      <c r="I102" s="4"/>
      <c r="J102" s="4"/>
      <c r="K102" s="4"/>
      <c r="L102" s="4"/>
      <c r="M102" s="4"/>
      <c r="N102" s="4"/>
      <c r="O102" s="4"/>
      <c r="P102" s="4"/>
      <c r="Q102" s="4"/>
      <c r="R102" s="4"/>
      <c r="S102" s="4"/>
      <c r="T102" s="4"/>
      <c r="U102" s="4"/>
      <c r="V102" s="4"/>
      <c r="W102" s="4"/>
      <c r="X102" s="4"/>
      <c r="Y102" s="4"/>
      <c r="Z102" s="4"/>
    </row>
    <row r="103" spans="1:26" ht="15.75" customHeight="1">
      <c r="A103" s="4"/>
      <c r="B103" s="4"/>
      <c r="C103" s="6"/>
      <c r="D103" s="7"/>
      <c r="E103" s="7"/>
      <c r="F103" s="7"/>
      <c r="G103" s="7"/>
      <c r="H103" s="7"/>
      <c r="I103" s="4"/>
      <c r="J103" s="4"/>
      <c r="K103" s="4"/>
      <c r="L103" s="4"/>
      <c r="M103" s="4"/>
      <c r="N103" s="4"/>
      <c r="O103" s="4"/>
      <c r="P103" s="4"/>
      <c r="Q103" s="4"/>
      <c r="R103" s="4"/>
      <c r="S103" s="4"/>
      <c r="T103" s="4"/>
      <c r="U103" s="4"/>
      <c r="V103" s="4"/>
      <c r="W103" s="4"/>
      <c r="X103" s="4"/>
      <c r="Y103" s="4"/>
      <c r="Z103" s="4"/>
    </row>
    <row r="104" spans="1:26" ht="15.75" customHeight="1">
      <c r="A104" s="4"/>
      <c r="B104" s="4"/>
      <c r="C104" s="6"/>
      <c r="D104" s="7"/>
      <c r="E104" s="7"/>
      <c r="F104" s="7"/>
      <c r="G104" s="7"/>
      <c r="H104" s="7"/>
      <c r="I104" s="4"/>
      <c r="J104" s="4"/>
      <c r="K104" s="4"/>
      <c r="L104" s="4"/>
      <c r="M104" s="4"/>
      <c r="N104" s="4"/>
      <c r="O104" s="4"/>
      <c r="P104" s="4"/>
      <c r="Q104" s="4"/>
      <c r="R104" s="4"/>
      <c r="S104" s="4"/>
      <c r="T104" s="4"/>
      <c r="U104" s="4"/>
      <c r="V104" s="4"/>
      <c r="W104" s="4"/>
      <c r="X104" s="4"/>
      <c r="Y104" s="4"/>
      <c r="Z104" s="4"/>
    </row>
    <row r="105" spans="1:26" ht="15.75" customHeight="1">
      <c r="A105" s="4"/>
      <c r="B105" s="4"/>
      <c r="C105" s="6"/>
      <c r="D105" s="7"/>
      <c r="E105" s="7"/>
      <c r="F105" s="7"/>
      <c r="G105" s="7"/>
      <c r="H105" s="7"/>
      <c r="I105" s="4"/>
      <c r="J105" s="4"/>
      <c r="K105" s="4"/>
      <c r="L105" s="4"/>
      <c r="M105" s="4"/>
      <c r="N105" s="4"/>
      <c r="O105" s="4"/>
      <c r="P105" s="4"/>
      <c r="Q105" s="4"/>
      <c r="R105" s="4"/>
      <c r="S105" s="4"/>
      <c r="T105" s="4"/>
      <c r="U105" s="4"/>
      <c r="V105" s="4"/>
      <c r="W105" s="4"/>
      <c r="X105" s="4"/>
      <c r="Y105" s="4"/>
      <c r="Z105" s="4"/>
    </row>
    <row r="106" spans="1:26" ht="15.75" customHeight="1">
      <c r="A106" s="4"/>
      <c r="B106" s="4"/>
      <c r="C106" s="6"/>
      <c r="D106" s="7"/>
      <c r="E106" s="7"/>
      <c r="F106" s="7"/>
      <c r="G106" s="7"/>
      <c r="H106" s="7"/>
      <c r="I106" s="4"/>
      <c r="J106" s="4"/>
      <c r="K106" s="4"/>
      <c r="L106" s="4"/>
      <c r="M106" s="4"/>
      <c r="N106" s="4"/>
      <c r="O106" s="4"/>
      <c r="P106" s="4"/>
      <c r="Q106" s="4"/>
      <c r="R106" s="4"/>
      <c r="S106" s="4"/>
      <c r="T106" s="4"/>
      <c r="U106" s="4"/>
      <c r="V106" s="4"/>
      <c r="W106" s="4"/>
      <c r="X106" s="4"/>
      <c r="Y106" s="4"/>
      <c r="Z106" s="4"/>
    </row>
    <row r="107" spans="1:26" ht="15.75" customHeight="1">
      <c r="A107" s="4"/>
      <c r="B107" s="4"/>
      <c r="C107" s="6"/>
      <c r="D107" s="7"/>
      <c r="E107" s="7"/>
      <c r="F107" s="7"/>
      <c r="G107" s="7"/>
      <c r="H107" s="7"/>
      <c r="I107" s="4"/>
      <c r="J107" s="4"/>
      <c r="K107" s="4"/>
      <c r="L107" s="4"/>
      <c r="M107" s="4"/>
      <c r="N107" s="4"/>
      <c r="O107" s="4"/>
      <c r="P107" s="4"/>
      <c r="Q107" s="4"/>
      <c r="R107" s="4"/>
      <c r="S107" s="4"/>
      <c r="T107" s="4"/>
      <c r="U107" s="4"/>
      <c r="V107" s="4"/>
      <c r="W107" s="4"/>
      <c r="X107" s="4"/>
      <c r="Y107" s="4"/>
      <c r="Z107" s="4"/>
    </row>
    <row r="108" spans="1:26" ht="15.75" customHeight="1">
      <c r="A108" s="4"/>
      <c r="B108" s="4"/>
      <c r="C108" s="6"/>
      <c r="D108" s="7"/>
      <c r="E108" s="7"/>
      <c r="F108" s="7"/>
      <c r="G108" s="7"/>
      <c r="H108" s="7"/>
      <c r="I108" s="4"/>
      <c r="J108" s="4"/>
      <c r="K108" s="4"/>
      <c r="L108" s="4"/>
      <c r="M108" s="4"/>
      <c r="N108" s="4"/>
      <c r="O108" s="4"/>
      <c r="P108" s="4"/>
      <c r="Q108" s="4"/>
      <c r="R108" s="4"/>
      <c r="S108" s="4"/>
      <c r="T108" s="4"/>
      <c r="U108" s="4"/>
      <c r="V108" s="4"/>
      <c r="W108" s="4"/>
      <c r="X108" s="4"/>
      <c r="Y108" s="4"/>
      <c r="Z108" s="4"/>
    </row>
    <row r="109" spans="1:26" ht="15.75" customHeight="1">
      <c r="A109" s="4"/>
      <c r="B109" s="4"/>
      <c r="C109" s="6"/>
      <c r="D109" s="7"/>
      <c r="E109" s="7"/>
      <c r="F109" s="7"/>
      <c r="G109" s="7"/>
      <c r="H109" s="7"/>
      <c r="I109" s="4"/>
      <c r="J109" s="4"/>
      <c r="K109" s="4"/>
      <c r="L109" s="4"/>
      <c r="M109" s="4"/>
      <c r="N109" s="4"/>
      <c r="O109" s="4"/>
      <c r="P109" s="4"/>
      <c r="Q109" s="4"/>
      <c r="R109" s="4"/>
      <c r="S109" s="4"/>
      <c r="T109" s="4"/>
      <c r="U109" s="4"/>
      <c r="V109" s="4"/>
      <c r="W109" s="4"/>
      <c r="X109" s="4"/>
      <c r="Y109" s="4"/>
      <c r="Z109" s="4"/>
    </row>
    <row r="110" spans="1:26" ht="15.75" customHeight="1">
      <c r="A110" s="4"/>
      <c r="B110" s="4"/>
      <c r="C110" s="6"/>
      <c r="D110" s="7"/>
      <c r="E110" s="7"/>
      <c r="F110" s="7"/>
      <c r="G110" s="7"/>
      <c r="H110" s="7"/>
      <c r="I110" s="4"/>
      <c r="J110" s="4"/>
      <c r="K110" s="4"/>
      <c r="L110" s="4"/>
      <c r="M110" s="4"/>
      <c r="N110" s="4"/>
      <c r="O110" s="4"/>
      <c r="P110" s="4"/>
      <c r="Q110" s="4"/>
      <c r="R110" s="4"/>
      <c r="S110" s="4"/>
      <c r="T110" s="4"/>
      <c r="U110" s="4"/>
      <c r="V110" s="4"/>
      <c r="W110" s="4"/>
      <c r="X110" s="4"/>
      <c r="Y110" s="4"/>
      <c r="Z110" s="4"/>
    </row>
    <row r="111" spans="1:26" ht="15.75" customHeight="1">
      <c r="A111" s="4"/>
      <c r="B111" s="4"/>
      <c r="C111" s="6"/>
      <c r="D111" s="7"/>
      <c r="E111" s="7"/>
      <c r="F111" s="7"/>
      <c r="G111" s="7"/>
      <c r="H111" s="7"/>
      <c r="I111" s="4"/>
      <c r="J111" s="4"/>
      <c r="K111" s="4"/>
      <c r="L111" s="4"/>
      <c r="M111" s="4"/>
      <c r="N111" s="4"/>
      <c r="O111" s="4"/>
      <c r="P111" s="4"/>
      <c r="Q111" s="4"/>
      <c r="R111" s="4"/>
      <c r="S111" s="4"/>
      <c r="T111" s="4"/>
      <c r="U111" s="4"/>
      <c r="V111" s="4"/>
      <c r="W111" s="4"/>
      <c r="X111" s="4"/>
      <c r="Y111" s="4"/>
      <c r="Z111" s="4"/>
    </row>
    <row r="112" spans="1:26" ht="15.75" customHeight="1">
      <c r="A112" s="4"/>
      <c r="B112" s="4"/>
      <c r="C112" s="6"/>
      <c r="D112" s="7"/>
      <c r="E112" s="7"/>
      <c r="F112" s="7"/>
      <c r="G112" s="7"/>
      <c r="H112" s="7"/>
      <c r="I112" s="4"/>
      <c r="J112" s="4"/>
      <c r="K112" s="4"/>
      <c r="L112" s="4"/>
      <c r="M112" s="4"/>
      <c r="N112" s="4"/>
      <c r="O112" s="4"/>
      <c r="P112" s="4"/>
      <c r="Q112" s="4"/>
      <c r="R112" s="4"/>
      <c r="S112" s="4"/>
      <c r="T112" s="4"/>
      <c r="U112" s="4"/>
      <c r="V112" s="4"/>
      <c r="W112" s="4"/>
      <c r="X112" s="4"/>
      <c r="Y112" s="4"/>
      <c r="Z112" s="4"/>
    </row>
    <row r="113" spans="1:26" ht="15.75" customHeight="1">
      <c r="A113" s="4"/>
      <c r="B113" s="4"/>
      <c r="C113" s="6"/>
      <c r="D113" s="7"/>
      <c r="E113" s="7"/>
      <c r="F113" s="7"/>
      <c r="G113" s="7"/>
      <c r="H113" s="7"/>
      <c r="I113" s="4"/>
      <c r="J113" s="4"/>
      <c r="K113" s="4"/>
      <c r="L113" s="4"/>
      <c r="M113" s="4"/>
      <c r="N113" s="4"/>
      <c r="O113" s="4"/>
      <c r="P113" s="4"/>
      <c r="Q113" s="4"/>
      <c r="R113" s="4"/>
      <c r="S113" s="4"/>
      <c r="T113" s="4"/>
      <c r="U113" s="4"/>
      <c r="V113" s="4"/>
      <c r="W113" s="4"/>
      <c r="X113" s="4"/>
      <c r="Y113" s="4"/>
      <c r="Z113" s="4"/>
    </row>
    <row r="114" spans="1:26" ht="15.75" customHeight="1">
      <c r="A114" s="4"/>
      <c r="B114" s="4"/>
      <c r="C114" s="6"/>
      <c r="D114" s="7"/>
      <c r="E114" s="7"/>
      <c r="F114" s="7"/>
      <c r="G114" s="7"/>
      <c r="H114" s="7"/>
      <c r="I114" s="4"/>
      <c r="J114" s="4"/>
      <c r="K114" s="4"/>
      <c r="L114" s="4"/>
      <c r="M114" s="4"/>
      <c r="N114" s="4"/>
      <c r="O114" s="4"/>
      <c r="P114" s="4"/>
      <c r="Q114" s="4"/>
      <c r="R114" s="4"/>
      <c r="S114" s="4"/>
      <c r="T114" s="4"/>
      <c r="U114" s="4"/>
      <c r="V114" s="4"/>
      <c r="W114" s="4"/>
      <c r="X114" s="4"/>
      <c r="Y114" s="4"/>
      <c r="Z114" s="4"/>
    </row>
    <row r="115" spans="1:26" ht="15.75" customHeight="1">
      <c r="A115" s="4"/>
      <c r="B115" s="4"/>
      <c r="C115" s="6"/>
      <c r="D115" s="7"/>
      <c r="E115" s="7"/>
      <c r="F115" s="7"/>
      <c r="G115" s="7"/>
      <c r="H115" s="7"/>
      <c r="I115" s="4"/>
      <c r="J115" s="4"/>
      <c r="K115" s="4"/>
      <c r="L115" s="4"/>
      <c r="M115" s="4"/>
      <c r="N115" s="4"/>
      <c r="O115" s="4"/>
      <c r="P115" s="4"/>
      <c r="Q115" s="4"/>
      <c r="R115" s="4"/>
      <c r="S115" s="4"/>
      <c r="T115" s="4"/>
      <c r="U115" s="4"/>
      <c r="V115" s="4"/>
      <c r="W115" s="4"/>
      <c r="X115" s="4"/>
      <c r="Y115" s="4"/>
      <c r="Z115" s="4"/>
    </row>
    <row r="116" spans="1:26" ht="15.75" customHeight="1">
      <c r="A116" s="4"/>
      <c r="B116" s="4"/>
      <c r="C116" s="6"/>
      <c r="D116" s="7"/>
      <c r="E116" s="7"/>
      <c r="F116" s="7"/>
      <c r="G116" s="7"/>
      <c r="H116" s="7"/>
      <c r="I116" s="4"/>
      <c r="J116" s="4"/>
      <c r="K116" s="4"/>
      <c r="L116" s="4"/>
      <c r="M116" s="4"/>
      <c r="N116" s="4"/>
      <c r="O116" s="4"/>
      <c r="P116" s="4"/>
      <c r="Q116" s="4"/>
      <c r="R116" s="4"/>
      <c r="S116" s="4"/>
      <c r="T116" s="4"/>
      <c r="U116" s="4"/>
      <c r="V116" s="4"/>
      <c r="W116" s="4"/>
      <c r="X116" s="4"/>
      <c r="Y116" s="4"/>
      <c r="Z116" s="4"/>
    </row>
    <row r="117" spans="1:26" ht="15.75" customHeight="1">
      <c r="A117" s="4"/>
      <c r="B117" s="4"/>
      <c r="C117" s="6"/>
      <c r="D117" s="7"/>
      <c r="E117" s="7"/>
      <c r="F117" s="7"/>
      <c r="G117" s="7"/>
      <c r="H117" s="7"/>
      <c r="I117" s="4"/>
      <c r="J117" s="4"/>
      <c r="K117" s="4"/>
      <c r="L117" s="4"/>
      <c r="M117" s="4"/>
      <c r="N117" s="4"/>
      <c r="O117" s="4"/>
      <c r="P117" s="4"/>
      <c r="Q117" s="4"/>
      <c r="R117" s="4"/>
      <c r="S117" s="4"/>
      <c r="T117" s="4"/>
      <c r="U117" s="4"/>
      <c r="V117" s="4"/>
      <c r="W117" s="4"/>
      <c r="X117" s="4"/>
      <c r="Y117" s="4"/>
      <c r="Z117" s="4"/>
    </row>
    <row r="118" spans="1:26" ht="15.75" customHeight="1">
      <c r="A118" s="4"/>
      <c r="B118" s="4"/>
      <c r="C118" s="6"/>
      <c r="D118" s="7"/>
      <c r="E118" s="7"/>
      <c r="F118" s="7"/>
      <c r="G118" s="7"/>
      <c r="H118" s="7"/>
      <c r="I118" s="4"/>
      <c r="J118" s="4"/>
      <c r="K118" s="4"/>
      <c r="L118" s="4"/>
      <c r="M118" s="4"/>
      <c r="N118" s="4"/>
      <c r="O118" s="4"/>
      <c r="P118" s="4"/>
      <c r="Q118" s="4"/>
      <c r="R118" s="4"/>
      <c r="S118" s="4"/>
      <c r="T118" s="4"/>
      <c r="U118" s="4"/>
      <c r="V118" s="4"/>
      <c r="W118" s="4"/>
      <c r="X118" s="4"/>
      <c r="Y118" s="4"/>
      <c r="Z118" s="4"/>
    </row>
    <row r="119" spans="1:26" ht="15.75" customHeight="1">
      <c r="A119" s="4"/>
      <c r="B119" s="4"/>
      <c r="C119" s="6"/>
      <c r="D119" s="7"/>
      <c r="E119" s="7"/>
      <c r="F119" s="7"/>
      <c r="G119" s="7"/>
      <c r="H119" s="7"/>
      <c r="I119" s="4"/>
      <c r="J119" s="4"/>
      <c r="K119" s="4"/>
      <c r="L119" s="4"/>
      <c r="M119" s="4"/>
      <c r="N119" s="4"/>
      <c r="O119" s="4"/>
      <c r="P119" s="4"/>
      <c r="Q119" s="4"/>
      <c r="R119" s="4"/>
      <c r="S119" s="4"/>
      <c r="T119" s="4"/>
      <c r="U119" s="4"/>
      <c r="V119" s="4"/>
      <c r="W119" s="4"/>
      <c r="X119" s="4"/>
      <c r="Y119" s="4"/>
      <c r="Z119" s="4"/>
    </row>
    <row r="120" spans="1:26" ht="15.75" customHeight="1">
      <c r="A120" s="4"/>
      <c r="B120" s="4"/>
      <c r="C120" s="6"/>
      <c r="D120" s="7"/>
      <c r="E120" s="7"/>
      <c r="F120" s="7"/>
      <c r="G120" s="7"/>
      <c r="H120" s="7"/>
      <c r="I120" s="4"/>
      <c r="J120" s="4"/>
      <c r="K120" s="4"/>
      <c r="L120" s="4"/>
      <c r="M120" s="4"/>
      <c r="N120" s="4"/>
      <c r="O120" s="4"/>
      <c r="P120" s="4"/>
      <c r="Q120" s="4"/>
      <c r="R120" s="4"/>
      <c r="S120" s="4"/>
      <c r="T120" s="4"/>
      <c r="U120" s="4"/>
      <c r="V120" s="4"/>
      <c r="W120" s="4"/>
      <c r="X120" s="4"/>
      <c r="Y120" s="4"/>
      <c r="Z120" s="4"/>
    </row>
    <row r="121" spans="1:26" ht="15.75" customHeight="1">
      <c r="A121" s="4"/>
      <c r="B121" s="4"/>
      <c r="C121" s="6"/>
      <c r="D121" s="7"/>
      <c r="E121" s="7"/>
      <c r="F121" s="7"/>
      <c r="G121" s="7"/>
      <c r="H121" s="7"/>
      <c r="I121" s="4"/>
      <c r="J121" s="4"/>
      <c r="K121" s="4"/>
      <c r="L121" s="4"/>
      <c r="M121" s="4"/>
      <c r="N121" s="4"/>
      <c r="O121" s="4"/>
      <c r="P121" s="4"/>
      <c r="Q121" s="4"/>
      <c r="R121" s="4"/>
      <c r="S121" s="4"/>
      <c r="T121" s="4"/>
      <c r="U121" s="4"/>
      <c r="V121" s="4"/>
      <c r="W121" s="4"/>
      <c r="X121" s="4"/>
      <c r="Y121" s="4"/>
      <c r="Z121" s="4"/>
    </row>
    <row r="122" spans="1:26" ht="15.75" customHeight="1">
      <c r="A122" s="4"/>
      <c r="B122" s="4"/>
      <c r="C122" s="6"/>
      <c r="D122" s="7"/>
      <c r="E122" s="7"/>
      <c r="F122" s="7"/>
      <c r="G122" s="7"/>
      <c r="H122" s="7"/>
      <c r="I122" s="4"/>
      <c r="J122" s="4"/>
      <c r="K122" s="4"/>
      <c r="L122" s="4"/>
      <c r="M122" s="4"/>
      <c r="N122" s="4"/>
      <c r="O122" s="4"/>
      <c r="P122" s="4"/>
      <c r="Q122" s="4"/>
      <c r="R122" s="4"/>
      <c r="S122" s="4"/>
      <c r="T122" s="4"/>
      <c r="U122" s="4"/>
      <c r="V122" s="4"/>
      <c r="W122" s="4"/>
      <c r="X122" s="4"/>
      <c r="Y122" s="4"/>
      <c r="Z122" s="4"/>
    </row>
    <row r="123" spans="1:26" ht="15.75" customHeight="1">
      <c r="A123" s="4"/>
      <c r="B123" s="4"/>
      <c r="C123" s="6"/>
      <c r="D123" s="7"/>
      <c r="E123" s="7"/>
      <c r="F123" s="7"/>
      <c r="G123" s="7"/>
      <c r="H123" s="7"/>
      <c r="I123" s="4"/>
      <c r="J123" s="4"/>
      <c r="K123" s="4"/>
      <c r="L123" s="4"/>
      <c r="M123" s="4"/>
      <c r="N123" s="4"/>
      <c r="O123" s="4"/>
      <c r="P123" s="4"/>
      <c r="Q123" s="4"/>
      <c r="R123" s="4"/>
      <c r="S123" s="4"/>
      <c r="T123" s="4"/>
      <c r="U123" s="4"/>
      <c r="V123" s="4"/>
      <c r="W123" s="4"/>
      <c r="X123" s="4"/>
      <c r="Y123" s="4"/>
      <c r="Z123" s="4"/>
    </row>
    <row r="124" spans="1:26" ht="15.75" customHeight="1">
      <c r="A124" s="4"/>
      <c r="B124" s="4"/>
      <c r="C124" s="6"/>
      <c r="D124" s="7"/>
      <c r="E124" s="7"/>
      <c r="F124" s="7"/>
      <c r="G124" s="7"/>
      <c r="H124" s="7"/>
      <c r="I124" s="4"/>
      <c r="J124" s="4"/>
      <c r="K124" s="4"/>
      <c r="L124" s="4"/>
      <c r="M124" s="4"/>
      <c r="N124" s="4"/>
      <c r="O124" s="4"/>
      <c r="P124" s="4"/>
      <c r="Q124" s="4"/>
      <c r="R124" s="4"/>
      <c r="S124" s="4"/>
      <c r="T124" s="4"/>
      <c r="U124" s="4"/>
      <c r="V124" s="4"/>
      <c r="W124" s="4"/>
      <c r="X124" s="4"/>
      <c r="Y124" s="4"/>
      <c r="Z124" s="4"/>
    </row>
    <row r="125" spans="1:26" ht="15.75" customHeight="1">
      <c r="A125" s="4"/>
      <c r="B125" s="4"/>
      <c r="C125" s="6"/>
      <c r="D125" s="7"/>
      <c r="E125" s="7"/>
      <c r="F125" s="7"/>
      <c r="G125" s="7"/>
      <c r="H125" s="7"/>
      <c r="I125" s="4"/>
      <c r="J125" s="4"/>
      <c r="K125" s="4"/>
      <c r="L125" s="4"/>
      <c r="M125" s="4"/>
      <c r="N125" s="4"/>
      <c r="O125" s="4"/>
      <c r="P125" s="4"/>
      <c r="Q125" s="4"/>
      <c r="R125" s="4"/>
      <c r="S125" s="4"/>
      <c r="T125" s="4"/>
      <c r="U125" s="4"/>
      <c r="V125" s="4"/>
      <c r="W125" s="4"/>
      <c r="X125" s="4"/>
      <c r="Y125" s="4"/>
      <c r="Z125" s="4"/>
    </row>
    <row r="126" spans="1:26" ht="15.75" customHeight="1">
      <c r="A126" s="4"/>
      <c r="B126" s="4"/>
      <c r="C126" s="6"/>
      <c r="D126" s="7"/>
      <c r="E126" s="7"/>
      <c r="F126" s="7"/>
      <c r="G126" s="7"/>
      <c r="H126" s="7"/>
      <c r="I126" s="4"/>
      <c r="J126" s="4"/>
      <c r="K126" s="4"/>
      <c r="L126" s="4"/>
      <c r="M126" s="4"/>
      <c r="N126" s="4"/>
      <c r="O126" s="4"/>
      <c r="P126" s="4"/>
      <c r="Q126" s="4"/>
      <c r="R126" s="4"/>
      <c r="S126" s="4"/>
      <c r="T126" s="4"/>
      <c r="U126" s="4"/>
      <c r="V126" s="4"/>
      <c r="W126" s="4"/>
      <c r="X126" s="4"/>
      <c r="Y126" s="4"/>
      <c r="Z126" s="4"/>
    </row>
    <row r="127" spans="1:26" ht="15.75" customHeight="1">
      <c r="A127" s="4"/>
      <c r="B127" s="4"/>
      <c r="C127" s="6"/>
      <c r="D127" s="7"/>
      <c r="E127" s="7"/>
      <c r="F127" s="7"/>
      <c r="G127" s="7"/>
      <c r="H127" s="7"/>
      <c r="I127" s="4"/>
      <c r="J127" s="4"/>
      <c r="K127" s="4"/>
      <c r="L127" s="4"/>
      <c r="M127" s="4"/>
      <c r="N127" s="4"/>
      <c r="O127" s="4"/>
      <c r="P127" s="4"/>
      <c r="Q127" s="4"/>
      <c r="R127" s="4"/>
      <c r="S127" s="4"/>
      <c r="T127" s="4"/>
      <c r="U127" s="4"/>
      <c r="V127" s="4"/>
      <c r="W127" s="4"/>
      <c r="X127" s="4"/>
      <c r="Y127" s="4"/>
      <c r="Z127" s="4"/>
    </row>
    <row r="128" spans="1:26" ht="15.75" customHeight="1">
      <c r="A128" s="4"/>
      <c r="B128" s="4"/>
      <c r="C128" s="6"/>
      <c r="D128" s="7"/>
      <c r="E128" s="7"/>
      <c r="F128" s="7"/>
      <c r="G128" s="7"/>
      <c r="H128" s="7"/>
      <c r="I128" s="4"/>
      <c r="J128" s="4"/>
      <c r="K128" s="4"/>
      <c r="L128" s="4"/>
      <c r="M128" s="4"/>
      <c r="N128" s="4"/>
      <c r="O128" s="4"/>
      <c r="P128" s="4"/>
      <c r="Q128" s="4"/>
      <c r="R128" s="4"/>
      <c r="S128" s="4"/>
      <c r="T128" s="4"/>
      <c r="U128" s="4"/>
      <c r="V128" s="4"/>
      <c r="W128" s="4"/>
      <c r="X128" s="4"/>
      <c r="Y128" s="4"/>
      <c r="Z128" s="4"/>
    </row>
    <row r="129" spans="1:26" ht="15.75" customHeight="1">
      <c r="A129" s="4"/>
      <c r="B129" s="4"/>
      <c r="C129" s="6"/>
      <c r="D129" s="7"/>
      <c r="E129" s="7"/>
      <c r="F129" s="7"/>
      <c r="G129" s="7"/>
      <c r="H129" s="7"/>
      <c r="I129" s="4"/>
      <c r="J129" s="4"/>
      <c r="K129" s="4"/>
      <c r="L129" s="4"/>
      <c r="M129" s="4"/>
      <c r="N129" s="4"/>
      <c r="O129" s="4"/>
      <c r="P129" s="4"/>
      <c r="Q129" s="4"/>
      <c r="R129" s="4"/>
      <c r="S129" s="4"/>
      <c r="T129" s="4"/>
      <c r="U129" s="4"/>
      <c r="V129" s="4"/>
      <c r="W129" s="4"/>
      <c r="X129" s="4"/>
      <c r="Y129" s="4"/>
      <c r="Z129" s="4"/>
    </row>
    <row r="130" spans="1:26" ht="15.75" customHeight="1">
      <c r="A130" s="4"/>
      <c r="B130" s="4"/>
      <c r="C130" s="6"/>
      <c r="D130" s="7"/>
      <c r="E130" s="7"/>
      <c r="F130" s="7"/>
      <c r="G130" s="7"/>
      <c r="H130" s="7"/>
      <c r="I130" s="4"/>
      <c r="J130" s="4"/>
      <c r="K130" s="4"/>
      <c r="L130" s="4"/>
      <c r="M130" s="4"/>
      <c r="N130" s="4"/>
      <c r="O130" s="4"/>
      <c r="P130" s="4"/>
      <c r="Q130" s="4"/>
      <c r="R130" s="4"/>
      <c r="S130" s="4"/>
      <c r="T130" s="4"/>
      <c r="U130" s="4"/>
      <c r="V130" s="4"/>
      <c r="W130" s="4"/>
      <c r="X130" s="4"/>
      <c r="Y130" s="4"/>
      <c r="Z130" s="4"/>
    </row>
    <row r="131" spans="1:26" ht="15.75" customHeight="1">
      <c r="A131" s="4"/>
      <c r="B131" s="4"/>
      <c r="C131" s="6"/>
      <c r="D131" s="7"/>
      <c r="E131" s="7"/>
      <c r="F131" s="7"/>
      <c r="G131" s="7"/>
      <c r="H131" s="7"/>
      <c r="I131" s="4"/>
      <c r="J131" s="4"/>
      <c r="K131" s="4"/>
      <c r="L131" s="4"/>
      <c r="M131" s="4"/>
      <c r="N131" s="4"/>
      <c r="O131" s="4"/>
      <c r="P131" s="4"/>
      <c r="Q131" s="4"/>
      <c r="R131" s="4"/>
      <c r="S131" s="4"/>
      <c r="T131" s="4"/>
      <c r="U131" s="4"/>
      <c r="V131" s="4"/>
      <c r="W131" s="4"/>
      <c r="X131" s="4"/>
      <c r="Y131" s="4"/>
      <c r="Z131" s="4"/>
    </row>
    <row r="132" spans="1:26" ht="15.75" customHeight="1">
      <c r="A132" s="4"/>
      <c r="B132" s="4"/>
      <c r="C132" s="6"/>
      <c r="D132" s="7"/>
      <c r="E132" s="7"/>
      <c r="F132" s="7"/>
      <c r="G132" s="7"/>
      <c r="H132" s="7"/>
      <c r="I132" s="4"/>
      <c r="J132" s="4"/>
      <c r="K132" s="4"/>
      <c r="L132" s="4"/>
      <c r="M132" s="4"/>
      <c r="N132" s="4"/>
      <c r="O132" s="4"/>
      <c r="P132" s="4"/>
      <c r="Q132" s="4"/>
      <c r="R132" s="4"/>
      <c r="S132" s="4"/>
      <c r="T132" s="4"/>
      <c r="U132" s="4"/>
      <c r="V132" s="4"/>
      <c r="W132" s="4"/>
      <c r="X132" s="4"/>
      <c r="Y132" s="4"/>
      <c r="Z132" s="4"/>
    </row>
    <row r="133" spans="1:26" ht="15.75" customHeight="1">
      <c r="A133" s="4"/>
      <c r="B133" s="4"/>
      <c r="C133" s="6"/>
      <c r="D133" s="7"/>
      <c r="E133" s="7"/>
      <c r="F133" s="7"/>
      <c r="G133" s="7"/>
      <c r="H133" s="7"/>
      <c r="I133" s="4"/>
      <c r="J133" s="4"/>
      <c r="K133" s="4"/>
      <c r="L133" s="4"/>
      <c r="M133" s="4"/>
      <c r="N133" s="4"/>
      <c r="O133" s="4"/>
      <c r="P133" s="4"/>
      <c r="Q133" s="4"/>
      <c r="R133" s="4"/>
      <c r="S133" s="4"/>
      <c r="T133" s="4"/>
      <c r="U133" s="4"/>
      <c r="V133" s="4"/>
      <c r="W133" s="4"/>
      <c r="X133" s="4"/>
      <c r="Y133" s="4"/>
      <c r="Z133" s="4"/>
    </row>
    <row r="134" spans="1:26" ht="15.75" customHeight="1">
      <c r="A134" s="4"/>
      <c r="B134" s="4"/>
      <c r="C134" s="6"/>
      <c r="D134" s="7"/>
      <c r="E134" s="7"/>
      <c r="F134" s="7"/>
      <c r="G134" s="7"/>
      <c r="H134" s="7"/>
      <c r="I134" s="4"/>
      <c r="J134" s="4"/>
      <c r="K134" s="4"/>
      <c r="L134" s="4"/>
      <c r="M134" s="4"/>
      <c r="N134" s="4"/>
      <c r="O134" s="4"/>
      <c r="P134" s="4"/>
      <c r="Q134" s="4"/>
      <c r="R134" s="4"/>
      <c r="S134" s="4"/>
      <c r="T134" s="4"/>
      <c r="U134" s="4"/>
      <c r="V134" s="4"/>
      <c r="W134" s="4"/>
      <c r="X134" s="4"/>
      <c r="Y134" s="4"/>
      <c r="Z134" s="4"/>
    </row>
    <row r="135" spans="1:26" ht="15.75" customHeight="1">
      <c r="A135" s="4"/>
      <c r="B135" s="4"/>
      <c r="C135" s="6"/>
      <c r="D135" s="7"/>
      <c r="E135" s="7"/>
      <c r="F135" s="7"/>
      <c r="G135" s="7"/>
      <c r="H135" s="7"/>
      <c r="I135" s="4"/>
      <c r="J135" s="4"/>
      <c r="K135" s="4"/>
      <c r="L135" s="4"/>
      <c r="M135" s="4"/>
      <c r="N135" s="4"/>
      <c r="O135" s="4"/>
      <c r="P135" s="4"/>
      <c r="Q135" s="4"/>
      <c r="R135" s="4"/>
      <c r="S135" s="4"/>
      <c r="T135" s="4"/>
      <c r="U135" s="4"/>
      <c r="V135" s="4"/>
      <c r="W135" s="4"/>
      <c r="X135" s="4"/>
      <c r="Y135" s="4"/>
      <c r="Z135" s="4"/>
    </row>
    <row r="136" spans="1:26" ht="15.75" customHeight="1">
      <c r="A136" s="4"/>
      <c r="B136" s="4"/>
      <c r="C136" s="6"/>
      <c r="D136" s="7"/>
      <c r="E136" s="7"/>
      <c r="F136" s="7"/>
      <c r="G136" s="7"/>
      <c r="H136" s="7"/>
      <c r="I136" s="4"/>
      <c r="J136" s="4"/>
      <c r="K136" s="4"/>
      <c r="L136" s="4"/>
      <c r="M136" s="4"/>
      <c r="N136" s="4"/>
      <c r="O136" s="4"/>
      <c r="P136" s="4"/>
      <c r="Q136" s="4"/>
      <c r="R136" s="4"/>
      <c r="S136" s="4"/>
      <c r="T136" s="4"/>
      <c r="U136" s="4"/>
      <c r="V136" s="4"/>
      <c r="W136" s="4"/>
      <c r="X136" s="4"/>
      <c r="Y136" s="4"/>
      <c r="Z136" s="4"/>
    </row>
    <row r="137" spans="1:26" ht="15.75" customHeight="1">
      <c r="A137" s="4"/>
      <c r="B137" s="4"/>
      <c r="C137" s="6"/>
      <c r="D137" s="7"/>
      <c r="E137" s="7"/>
      <c r="F137" s="7"/>
      <c r="G137" s="7"/>
      <c r="H137" s="7"/>
      <c r="I137" s="4"/>
      <c r="J137" s="4"/>
      <c r="K137" s="4"/>
      <c r="L137" s="4"/>
      <c r="M137" s="4"/>
      <c r="N137" s="4"/>
      <c r="O137" s="4"/>
      <c r="P137" s="4"/>
      <c r="Q137" s="4"/>
      <c r="R137" s="4"/>
      <c r="S137" s="4"/>
      <c r="T137" s="4"/>
      <c r="U137" s="4"/>
      <c r="V137" s="4"/>
      <c r="W137" s="4"/>
      <c r="X137" s="4"/>
      <c r="Y137" s="4"/>
      <c r="Z137" s="4"/>
    </row>
    <row r="138" spans="1:26" ht="15.75" customHeight="1">
      <c r="A138" s="4"/>
      <c r="B138" s="4"/>
      <c r="C138" s="6"/>
      <c r="D138" s="7"/>
      <c r="E138" s="7"/>
      <c r="F138" s="7"/>
      <c r="G138" s="7"/>
      <c r="H138" s="7"/>
      <c r="I138" s="4"/>
      <c r="J138" s="4"/>
      <c r="K138" s="4"/>
      <c r="L138" s="4"/>
      <c r="M138" s="4"/>
      <c r="N138" s="4"/>
      <c r="O138" s="4"/>
      <c r="P138" s="4"/>
      <c r="Q138" s="4"/>
      <c r="R138" s="4"/>
      <c r="S138" s="4"/>
      <c r="T138" s="4"/>
      <c r="U138" s="4"/>
      <c r="V138" s="4"/>
      <c r="W138" s="4"/>
      <c r="X138" s="4"/>
      <c r="Y138" s="4"/>
      <c r="Z138" s="4"/>
    </row>
    <row r="139" spans="1:26" ht="15.75" customHeight="1">
      <c r="A139" s="4"/>
      <c r="B139" s="4"/>
      <c r="C139" s="6"/>
      <c r="D139" s="7"/>
      <c r="E139" s="7"/>
      <c r="F139" s="7"/>
      <c r="G139" s="7"/>
      <c r="H139" s="7"/>
      <c r="I139" s="4"/>
      <c r="J139" s="4"/>
      <c r="K139" s="4"/>
      <c r="L139" s="4"/>
      <c r="M139" s="4"/>
      <c r="N139" s="4"/>
      <c r="O139" s="4"/>
      <c r="P139" s="4"/>
      <c r="Q139" s="4"/>
      <c r="R139" s="4"/>
      <c r="S139" s="4"/>
      <c r="T139" s="4"/>
      <c r="U139" s="4"/>
      <c r="V139" s="4"/>
      <c r="W139" s="4"/>
      <c r="X139" s="4"/>
      <c r="Y139" s="4"/>
      <c r="Z139" s="4"/>
    </row>
    <row r="140" spans="1:26" ht="15.75" customHeight="1">
      <c r="A140" s="4"/>
      <c r="B140" s="4"/>
      <c r="C140" s="6"/>
      <c r="D140" s="7"/>
      <c r="E140" s="7"/>
      <c r="F140" s="7"/>
      <c r="G140" s="7"/>
      <c r="H140" s="7"/>
      <c r="I140" s="4"/>
      <c r="J140" s="4"/>
      <c r="K140" s="4"/>
      <c r="L140" s="4"/>
      <c r="M140" s="4"/>
      <c r="N140" s="4"/>
      <c r="O140" s="4"/>
      <c r="P140" s="4"/>
      <c r="Q140" s="4"/>
      <c r="R140" s="4"/>
      <c r="S140" s="4"/>
      <c r="T140" s="4"/>
      <c r="U140" s="4"/>
      <c r="V140" s="4"/>
      <c r="W140" s="4"/>
      <c r="X140" s="4"/>
      <c r="Y140" s="4"/>
      <c r="Z140" s="4"/>
    </row>
    <row r="141" spans="1:26" ht="15.75" customHeight="1">
      <c r="A141" s="4"/>
      <c r="B141" s="4"/>
      <c r="C141" s="6"/>
      <c r="D141" s="7"/>
      <c r="E141" s="7"/>
      <c r="F141" s="7"/>
      <c r="G141" s="7"/>
      <c r="H141" s="7"/>
      <c r="I141" s="4"/>
      <c r="J141" s="4"/>
      <c r="K141" s="4"/>
      <c r="L141" s="4"/>
      <c r="M141" s="4"/>
      <c r="N141" s="4"/>
      <c r="O141" s="4"/>
      <c r="P141" s="4"/>
      <c r="Q141" s="4"/>
      <c r="R141" s="4"/>
      <c r="S141" s="4"/>
      <c r="T141" s="4"/>
      <c r="U141" s="4"/>
      <c r="V141" s="4"/>
      <c r="W141" s="4"/>
      <c r="X141" s="4"/>
      <c r="Y141" s="4"/>
      <c r="Z141" s="4"/>
    </row>
    <row r="142" spans="1:26" ht="15.75" customHeight="1">
      <c r="A142" s="4"/>
      <c r="B142" s="4"/>
      <c r="C142" s="6"/>
      <c r="D142" s="7"/>
      <c r="E142" s="7"/>
      <c r="F142" s="7"/>
      <c r="G142" s="7"/>
      <c r="H142" s="7"/>
      <c r="I142" s="4"/>
      <c r="J142" s="4"/>
      <c r="K142" s="4"/>
      <c r="L142" s="4"/>
      <c r="M142" s="4"/>
      <c r="N142" s="4"/>
      <c r="O142" s="4"/>
      <c r="P142" s="4"/>
      <c r="Q142" s="4"/>
      <c r="R142" s="4"/>
      <c r="S142" s="4"/>
      <c r="T142" s="4"/>
      <c r="U142" s="4"/>
      <c r="V142" s="4"/>
      <c r="W142" s="4"/>
      <c r="X142" s="4"/>
      <c r="Y142" s="4"/>
      <c r="Z142" s="4"/>
    </row>
    <row r="143" spans="1:26" ht="15.75" customHeight="1">
      <c r="A143" s="4"/>
      <c r="B143" s="4"/>
      <c r="C143" s="6"/>
      <c r="D143" s="7"/>
      <c r="E143" s="7"/>
      <c r="F143" s="7"/>
      <c r="G143" s="7"/>
      <c r="H143" s="7"/>
      <c r="I143" s="4"/>
      <c r="J143" s="4"/>
      <c r="K143" s="4"/>
      <c r="L143" s="4"/>
      <c r="M143" s="4"/>
      <c r="N143" s="4"/>
      <c r="O143" s="4"/>
      <c r="P143" s="4"/>
      <c r="Q143" s="4"/>
      <c r="R143" s="4"/>
      <c r="S143" s="4"/>
      <c r="T143" s="4"/>
      <c r="U143" s="4"/>
      <c r="V143" s="4"/>
      <c r="W143" s="4"/>
      <c r="X143" s="4"/>
      <c r="Y143" s="4"/>
      <c r="Z143" s="4"/>
    </row>
    <row r="144" spans="1:26" ht="15.75" customHeight="1">
      <c r="A144" s="4"/>
      <c r="B144" s="4"/>
      <c r="C144" s="6"/>
      <c r="D144" s="7"/>
      <c r="E144" s="7"/>
      <c r="F144" s="7"/>
      <c r="G144" s="7"/>
      <c r="H144" s="7"/>
      <c r="I144" s="4"/>
      <c r="J144" s="4"/>
      <c r="K144" s="4"/>
      <c r="L144" s="4"/>
      <c r="M144" s="4"/>
      <c r="N144" s="4"/>
      <c r="O144" s="4"/>
      <c r="P144" s="4"/>
      <c r="Q144" s="4"/>
      <c r="R144" s="4"/>
      <c r="S144" s="4"/>
      <c r="T144" s="4"/>
      <c r="U144" s="4"/>
      <c r="V144" s="4"/>
      <c r="W144" s="4"/>
      <c r="X144" s="4"/>
      <c r="Y144" s="4"/>
      <c r="Z144" s="4"/>
    </row>
    <row r="145" spans="1:26" ht="15.75" customHeight="1">
      <c r="A145" s="4"/>
      <c r="B145" s="4"/>
      <c r="C145" s="6"/>
      <c r="D145" s="7"/>
      <c r="E145" s="7"/>
      <c r="F145" s="7"/>
      <c r="G145" s="7"/>
      <c r="H145" s="7"/>
      <c r="I145" s="4"/>
      <c r="J145" s="4"/>
      <c r="K145" s="4"/>
      <c r="L145" s="4"/>
      <c r="M145" s="4"/>
      <c r="N145" s="4"/>
      <c r="O145" s="4"/>
      <c r="P145" s="4"/>
      <c r="Q145" s="4"/>
      <c r="R145" s="4"/>
      <c r="S145" s="4"/>
      <c r="T145" s="4"/>
      <c r="U145" s="4"/>
      <c r="V145" s="4"/>
      <c r="W145" s="4"/>
      <c r="X145" s="4"/>
      <c r="Y145" s="4"/>
      <c r="Z145" s="4"/>
    </row>
    <row r="146" spans="1:26" ht="15.75" customHeight="1">
      <c r="A146" s="4"/>
      <c r="B146" s="4"/>
      <c r="C146" s="6"/>
      <c r="D146" s="7"/>
      <c r="E146" s="7"/>
      <c r="F146" s="7"/>
      <c r="G146" s="7"/>
      <c r="H146" s="7"/>
      <c r="I146" s="4"/>
      <c r="J146" s="4"/>
      <c r="K146" s="4"/>
      <c r="L146" s="4"/>
      <c r="M146" s="4"/>
      <c r="N146" s="4"/>
      <c r="O146" s="4"/>
      <c r="P146" s="4"/>
      <c r="Q146" s="4"/>
      <c r="R146" s="4"/>
      <c r="S146" s="4"/>
      <c r="T146" s="4"/>
      <c r="U146" s="4"/>
      <c r="V146" s="4"/>
      <c r="W146" s="4"/>
      <c r="X146" s="4"/>
      <c r="Y146" s="4"/>
      <c r="Z146" s="4"/>
    </row>
    <row r="147" spans="1:26" ht="15.75" customHeight="1">
      <c r="A147" s="4"/>
      <c r="B147" s="4"/>
      <c r="C147" s="6"/>
      <c r="D147" s="7"/>
      <c r="E147" s="7"/>
      <c r="F147" s="7"/>
      <c r="G147" s="7"/>
      <c r="H147" s="7"/>
      <c r="I147" s="4"/>
      <c r="J147" s="4"/>
      <c r="K147" s="4"/>
      <c r="L147" s="4"/>
      <c r="M147" s="4"/>
      <c r="N147" s="4"/>
      <c r="O147" s="4"/>
      <c r="P147" s="4"/>
      <c r="Q147" s="4"/>
      <c r="R147" s="4"/>
      <c r="S147" s="4"/>
      <c r="T147" s="4"/>
      <c r="U147" s="4"/>
      <c r="V147" s="4"/>
      <c r="W147" s="4"/>
      <c r="X147" s="4"/>
      <c r="Y147" s="4"/>
      <c r="Z147" s="4"/>
    </row>
    <row r="148" spans="1:26" ht="15.75" customHeight="1">
      <c r="A148" s="4"/>
      <c r="B148" s="4"/>
      <c r="C148" s="6"/>
      <c r="D148" s="7"/>
      <c r="E148" s="7"/>
      <c r="F148" s="7"/>
      <c r="G148" s="7"/>
      <c r="H148" s="7"/>
      <c r="I148" s="4"/>
      <c r="J148" s="4"/>
      <c r="K148" s="4"/>
      <c r="L148" s="4"/>
      <c r="M148" s="4"/>
      <c r="N148" s="4"/>
      <c r="O148" s="4"/>
      <c r="P148" s="4"/>
      <c r="Q148" s="4"/>
      <c r="R148" s="4"/>
      <c r="S148" s="4"/>
      <c r="T148" s="4"/>
      <c r="U148" s="4"/>
      <c r="V148" s="4"/>
      <c r="W148" s="4"/>
      <c r="X148" s="4"/>
      <c r="Y148" s="4"/>
      <c r="Z148" s="4"/>
    </row>
    <row r="149" spans="1:26" ht="15.75" customHeight="1">
      <c r="A149" s="4"/>
      <c r="B149" s="4"/>
      <c r="C149" s="6"/>
      <c r="D149" s="7"/>
      <c r="E149" s="7"/>
      <c r="F149" s="7"/>
      <c r="G149" s="7"/>
      <c r="H149" s="7"/>
      <c r="I149" s="4"/>
      <c r="J149" s="4"/>
      <c r="K149" s="4"/>
      <c r="L149" s="4"/>
      <c r="M149" s="4"/>
      <c r="N149" s="4"/>
      <c r="O149" s="4"/>
      <c r="P149" s="4"/>
      <c r="Q149" s="4"/>
      <c r="R149" s="4"/>
      <c r="S149" s="4"/>
      <c r="T149" s="4"/>
      <c r="U149" s="4"/>
      <c r="V149" s="4"/>
      <c r="W149" s="4"/>
      <c r="X149" s="4"/>
      <c r="Y149" s="4"/>
      <c r="Z149" s="4"/>
    </row>
    <row r="150" spans="1:26" ht="15.75" customHeight="1">
      <c r="A150" s="4"/>
      <c r="B150" s="4"/>
      <c r="C150" s="6"/>
      <c r="D150" s="7"/>
      <c r="E150" s="7"/>
      <c r="F150" s="7"/>
      <c r="G150" s="7"/>
      <c r="H150" s="7"/>
      <c r="I150" s="4"/>
      <c r="J150" s="4"/>
      <c r="K150" s="4"/>
      <c r="L150" s="4"/>
      <c r="M150" s="4"/>
      <c r="N150" s="4"/>
      <c r="O150" s="4"/>
      <c r="P150" s="4"/>
      <c r="Q150" s="4"/>
      <c r="R150" s="4"/>
      <c r="S150" s="4"/>
      <c r="T150" s="4"/>
      <c r="U150" s="4"/>
      <c r="V150" s="4"/>
      <c r="W150" s="4"/>
      <c r="X150" s="4"/>
      <c r="Y150" s="4"/>
      <c r="Z150" s="4"/>
    </row>
    <row r="151" spans="1:26" ht="15.75" customHeight="1">
      <c r="A151" s="4"/>
      <c r="B151" s="4"/>
      <c r="C151" s="6"/>
      <c r="D151" s="7"/>
      <c r="E151" s="7"/>
      <c r="F151" s="7"/>
      <c r="G151" s="7"/>
      <c r="H151" s="7"/>
      <c r="I151" s="4"/>
      <c r="J151" s="4"/>
      <c r="K151" s="4"/>
      <c r="L151" s="4"/>
      <c r="M151" s="4"/>
      <c r="N151" s="4"/>
      <c r="O151" s="4"/>
      <c r="P151" s="4"/>
      <c r="Q151" s="4"/>
      <c r="R151" s="4"/>
      <c r="S151" s="4"/>
      <c r="T151" s="4"/>
      <c r="U151" s="4"/>
      <c r="V151" s="4"/>
      <c r="W151" s="4"/>
      <c r="X151" s="4"/>
      <c r="Y151" s="4"/>
      <c r="Z151" s="4"/>
    </row>
    <row r="152" spans="1:26" ht="15.75" customHeight="1">
      <c r="A152" s="4"/>
      <c r="B152" s="4"/>
      <c r="C152" s="6"/>
      <c r="D152" s="7"/>
      <c r="E152" s="7"/>
      <c r="F152" s="7"/>
      <c r="G152" s="7"/>
      <c r="H152" s="7"/>
      <c r="I152" s="4"/>
      <c r="J152" s="4"/>
      <c r="K152" s="4"/>
      <c r="L152" s="4"/>
      <c r="M152" s="4"/>
      <c r="N152" s="4"/>
      <c r="O152" s="4"/>
      <c r="P152" s="4"/>
      <c r="Q152" s="4"/>
      <c r="R152" s="4"/>
      <c r="S152" s="4"/>
      <c r="T152" s="4"/>
      <c r="U152" s="4"/>
      <c r="V152" s="4"/>
      <c r="W152" s="4"/>
      <c r="X152" s="4"/>
      <c r="Y152" s="4"/>
      <c r="Z152" s="4"/>
    </row>
    <row r="153" spans="1:26" ht="15.75" customHeight="1">
      <c r="A153" s="4"/>
      <c r="B153" s="4"/>
      <c r="C153" s="6"/>
      <c r="D153" s="7"/>
      <c r="E153" s="7"/>
      <c r="F153" s="7"/>
      <c r="G153" s="7"/>
      <c r="H153" s="7"/>
      <c r="I153" s="4"/>
      <c r="J153" s="4"/>
      <c r="K153" s="4"/>
      <c r="L153" s="4"/>
      <c r="M153" s="4"/>
      <c r="N153" s="4"/>
      <c r="O153" s="4"/>
      <c r="P153" s="4"/>
      <c r="Q153" s="4"/>
      <c r="R153" s="4"/>
      <c r="S153" s="4"/>
      <c r="T153" s="4"/>
      <c r="U153" s="4"/>
      <c r="V153" s="4"/>
      <c r="W153" s="4"/>
      <c r="X153" s="4"/>
      <c r="Y153" s="4"/>
      <c r="Z153" s="4"/>
    </row>
    <row r="154" spans="1:26" ht="15.75" customHeight="1">
      <c r="A154" s="4"/>
      <c r="B154" s="4"/>
      <c r="C154" s="6"/>
      <c r="D154" s="7"/>
      <c r="E154" s="7"/>
      <c r="F154" s="7"/>
      <c r="G154" s="7"/>
      <c r="H154" s="7"/>
      <c r="I154" s="4"/>
      <c r="J154" s="4"/>
      <c r="K154" s="4"/>
      <c r="L154" s="4"/>
      <c r="M154" s="4"/>
      <c r="N154" s="4"/>
      <c r="O154" s="4"/>
      <c r="P154" s="4"/>
      <c r="Q154" s="4"/>
      <c r="R154" s="4"/>
      <c r="S154" s="4"/>
      <c r="T154" s="4"/>
      <c r="U154" s="4"/>
      <c r="V154" s="4"/>
      <c r="W154" s="4"/>
      <c r="X154" s="4"/>
      <c r="Y154" s="4"/>
      <c r="Z154" s="4"/>
    </row>
    <row r="155" spans="1:26" ht="15.75" customHeight="1">
      <c r="A155" s="4"/>
      <c r="B155" s="4"/>
      <c r="C155" s="6"/>
      <c r="D155" s="7"/>
      <c r="E155" s="7"/>
      <c r="F155" s="7"/>
      <c r="G155" s="7"/>
      <c r="H155" s="7"/>
      <c r="I155" s="4"/>
      <c r="J155" s="4"/>
      <c r="K155" s="4"/>
      <c r="L155" s="4"/>
      <c r="M155" s="4"/>
      <c r="N155" s="4"/>
      <c r="O155" s="4"/>
      <c r="P155" s="4"/>
      <c r="Q155" s="4"/>
      <c r="R155" s="4"/>
      <c r="S155" s="4"/>
      <c r="T155" s="4"/>
      <c r="U155" s="4"/>
      <c r="V155" s="4"/>
      <c r="W155" s="4"/>
      <c r="X155" s="4"/>
      <c r="Y155" s="4"/>
      <c r="Z155" s="4"/>
    </row>
    <row r="156" spans="1:26" ht="15.75" customHeight="1">
      <c r="A156" s="4"/>
      <c r="B156" s="4"/>
      <c r="C156" s="6"/>
      <c r="D156" s="7"/>
      <c r="E156" s="7"/>
      <c r="F156" s="7"/>
      <c r="G156" s="7"/>
      <c r="H156" s="7"/>
      <c r="I156" s="4"/>
      <c r="J156" s="4"/>
      <c r="K156" s="4"/>
      <c r="L156" s="4"/>
      <c r="M156" s="4"/>
      <c r="N156" s="4"/>
      <c r="O156" s="4"/>
      <c r="P156" s="4"/>
      <c r="Q156" s="4"/>
      <c r="R156" s="4"/>
      <c r="S156" s="4"/>
      <c r="T156" s="4"/>
      <c r="U156" s="4"/>
      <c r="V156" s="4"/>
      <c r="W156" s="4"/>
      <c r="X156" s="4"/>
      <c r="Y156" s="4"/>
      <c r="Z156" s="4"/>
    </row>
    <row r="157" spans="1:26" ht="15.75" customHeight="1">
      <c r="A157" s="4"/>
      <c r="B157" s="4"/>
      <c r="C157" s="6"/>
      <c r="D157" s="7"/>
      <c r="E157" s="7"/>
      <c r="F157" s="7"/>
      <c r="G157" s="7"/>
      <c r="H157" s="7"/>
      <c r="I157" s="4"/>
      <c r="J157" s="4"/>
      <c r="K157" s="4"/>
      <c r="L157" s="4"/>
      <c r="M157" s="4"/>
      <c r="N157" s="4"/>
      <c r="O157" s="4"/>
      <c r="P157" s="4"/>
      <c r="Q157" s="4"/>
      <c r="R157" s="4"/>
      <c r="S157" s="4"/>
      <c r="T157" s="4"/>
      <c r="U157" s="4"/>
      <c r="V157" s="4"/>
      <c r="W157" s="4"/>
      <c r="X157" s="4"/>
      <c r="Y157" s="4"/>
      <c r="Z157" s="4"/>
    </row>
    <row r="158" spans="1:26" ht="15.75" customHeight="1">
      <c r="A158" s="4"/>
      <c r="B158" s="4"/>
      <c r="C158" s="6"/>
      <c r="D158" s="7"/>
      <c r="E158" s="7"/>
      <c r="F158" s="7"/>
      <c r="G158" s="7"/>
      <c r="H158" s="7"/>
      <c r="I158" s="4"/>
      <c r="J158" s="4"/>
      <c r="K158" s="4"/>
      <c r="L158" s="4"/>
      <c r="M158" s="4"/>
      <c r="N158" s="4"/>
      <c r="O158" s="4"/>
      <c r="P158" s="4"/>
      <c r="Q158" s="4"/>
      <c r="R158" s="4"/>
      <c r="S158" s="4"/>
      <c r="T158" s="4"/>
      <c r="U158" s="4"/>
      <c r="V158" s="4"/>
      <c r="W158" s="4"/>
      <c r="X158" s="4"/>
      <c r="Y158" s="4"/>
      <c r="Z158" s="4"/>
    </row>
    <row r="159" spans="1:26" ht="15.75" customHeight="1">
      <c r="A159" s="4"/>
      <c r="B159" s="4"/>
      <c r="C159" s="6"/>
      <c r="D159" s="7"/>
      <c r="E159" s="7"/>
      <c r="F159" s="7"/>
      <c r="G159" s="7"/>
      <c r="H159" s="7"/>
      <c r="I159" s="4"/>
      <c r="J159" s="4"/>
      <c r="K159" s="4"/>
      <c r="L159" s="4"/>
      <c r="M159" s="4"/>
      <c r="N159" s="4"/>
      <c r="O159" s="4"/>
      <c r="P159" s="4"/>
      <c r="Q159" s="4"/>
      <c r="R159" s="4"/>
      <c r="S159" s="4"/>
      <c r="T159" s="4"/>
      <c r="U159" s="4"/>
      <c r="V159" s="4"/>
      <c r="W159" s="4"/>
      <c r="X159" s="4"/>
      <c r="Y159" s="4"/>
      <c r="Z159" s="4"/>
    </row>
    <row r="160" spans="1:26" ht="15.75" customHeight="1">
      <c r="A160" s="4"/>
      <c r="B160" s="4"/>
      <c r="C160" s="6"/>
      <c r="D160" s="7"/>
      <c r="E160" s="7"/>
      <c r="F160" s="7"/>
      <c r="G160" s="7"/>
      <c r="H160" s="7"/>
      <c r="I160" s="4"/>
      <c r="J160" s="4"/>
      <c r="K160" s="4"/>
      <c r="L160" s="4"/>
      <c r="M160" s="4"/>
      <c r="N160" s="4"/>
      <c r="O160" s="4"/>
      <c r="P160" s="4"/>
      <c r="Q160" s="4"/>
      <c r="R160" s="4"/>
      <c r="S160" s="4"/>
      <c r="T160" s="4"/>
      <c r="U160" s="4"/>
      <c r="V160" s="4"/>
      <c r="W160" s="4"/>
      <c r="X160" s="4"/>
      <c r="Y160" s="4"/>
      <c r="Z160" s="4"/>
    </row>
    <row r="161" spans="1:26" ht="15.75" customHeight="1">
      <c r="A161" s="4"/>
      <c r="B161" s="4"/>
      <c r="C161" s="6"/>
      <c r="D161" s="7"/>
      <c r="E161" s="7"/>
      <c r="F161" s="7"/>
      <c r="G161" s="7"/>
      <c r="H161" s="7"/>
      <c r="I161" s="4"/>
      <c r="J161" s="4"/>
      <c r="K161" s="4"/>
      <c r="L161" s="4"/>
      <c r="M161" s="4"/>
      <c r="N161" s="4"/>
      <c r="O161" s="4"/>
      <c r="P161" s="4"/>
      <c r="Q161" s="4"/>
      <c r="R161" s="4"/>
      <c r="S161" s="4"/>
      <c r="T161" s="4"/>
      <c r="U161" s="4"/>
      <c r="V161" s="4"/>
      <c r="W161" s="4"/>
      <c r="X161" s="4"/>
      <c r="Y161" s="4"/>
      <c r="Z161" s="4"/>
    </row>
    <row r="162" spans="1:26" ht="15.75" customHeight="1">
      <c r="A162" s="4"/>
      <c r="B162" s="4"/>
      <c r="C162" s="6"/>
      <c r="D162" s="7"/>
      <c r="E162" s="7"/>
      <c r="F162" s="7"/>
      <c r="G162" s="7"/>
      <c r="H162" s="7"/>
      <c r="I162" s="4"/>
      <c r="J162" s="4"/>
      <c r="K162" s="4"/>
      <c r="L162" s="4"/>
      <c r="M162" s="4"/>
      <c r="N162" s="4"/>
      <c r="O162" s="4"/>
      <c r="P162" s="4"/>
      <c r="Q162" s="4"/>
      <c r="R162" s="4"/>
      <c r="S162" s="4"/>
      <c r="T162" s="4"/>
      <c r="U162" s="4"/>
      <c r="V162" s="4"/>
      <c r="W162" s="4"/>
      <c r="X162" s="4"/>
      <c r="Y162" s="4"/>
      <c r="Z162" s="4"/>
    </row>
    <row r="163" spans="1:26" ht="15.75" customHeight="1">
      <c r="A163" s="4"/>
      <c r="B163" s="4"/>
      <c r="C163" s="6"/>
      <c r="D163" s="7"/>
      <c r="E163" s="7"/>
      <c r="F163" s="7"/>
      <c r="G163" s="7"/>
      <c r="H163" s="7"/>
      <c r="I163" s="4"/>
      <c r="J163" s="4"/>
      <c r="K163" s="4"/>
      <c r="L163" s="4"/>
      <c r="M163" s="4"/>
      <c r="N163" s="4"/>
      <c r="O163" s="4"/>
      <c r="P163" s="4"/>
      <c r="Q163" s="4"/>
      <c r="R163" s="4"/>
      <c r="S163" s="4"/>
      <c r="T163" s="4"/>
      <c r="U163" s="4"/>
      <c r="V163" s="4"/>
      <c r="W163" s="4"/>
      <c r="X163" s="4"/>
      <c r="Y163" s="4"/>
      <c r="Z163" s="4"/>
    </row>
    <row r="164" spans="1:26" ht="15.75" customHeight="1">
      <c r="A164" s="4"/>
      <c r="B164" s="4"/>
      <c r="C164" s="6"/>
      <c r="D164" s="7"/>
      <c r="E164" s="7"/>
      <c r="F164" s="7"/>
      <c r="G164" s="7"/>
      <c r="H164" s="7"/>
      <c r="I164" s="4"/>
      <c r="J164" s="4"/>
      <c r="K164" s="4"/>
      <c r="L164" s="4"/>
      <c r="M164" s="4"/>
      <c r="N164" s="4"/>
      <c r="O164" s="4"/>
      <c r="P164" s="4"/>
      <c r="Q164" s="4"/>
      <c r="R164" s="4"/>
      <c r="S164" s="4"/>
      <c r="T164" s="4"/>
      <c r="U164" s="4"/>
      <c r="V164" s="4"/>
      <c r="W164" s="4"/>
      <c r="X164" s="4"/>
      <c r="Y164" s="4"/>
      <c r="Z164" s="4"/>
    </row>
    <row r="165" spans="1:26" ht="15.75" customHeight="1">
      <c r="A165" s="4"/>
      <c r="B165" s="4"/>
      <c r="C165" s="6"/>
      <c r="D165" s="7"/>
      <c r="E165" s="7"/>
      <c r="F165" s="7"/>
      <c r="G165" s="7"/>
      <c r="H165" s="7"/>
      <c r="I165" s="4"/>
      <c r="J165" s="4"/>
      <c r="K165" s="4"/>
      <c r="L165" s="4"/>
      <c r="M165" s="4"/>
      <c r="N165" s="4"/>
      <c r="O165" s="4"/>
      <c r="P165" s="4"/>
      <c r="Q165" s="4"/>
      <c r="R165" s="4"/>
      <c r="S165" s="4"/>
      <c r="T165" s="4"/>
      <c r="U165" s="4"/>
      <c r="V165" s="4"/>
      <c r="W165" s="4"/>
      <c r="X165" s="4"/>
      <c r="Y165" s="4"/>
      <c r="Z165" s="4"/>
    </row>
    <row r="166" spans="1:26" ht="15.75" customHeight="1">
      <c r="A166" s="4"/>
      <c r="B166" s="4"/>
      <c r="C166" s="6"/>
      <c r="D166" s="7"/>
      <c r="E166" s="7"/>
      <c r="F166" s="7"/>
      <c r="G166" s="7"/>
      <c r="H166" s="7"/>
      <c r="I166" s="4"/>
      <c r="J166" s="4"/>
      <c r="K166" s="4"/>
      <c r="L166" s="4"/>
      <c r="M166" s="4"/>
      <c r="N166" s="4"/>
      <c r="O166" s="4"/>
      <c r="P166" s="4"/>
      <c r="Q166" s="4"/>
      <c r="R166" s="4"/>
      <c r="S166" s="4"/>
      <c r="T166" s="4"/>
      <c r="U166" s="4"/>
      <c r="V166" s="4"/>
      <c r="W166" s="4"/>
      <c r="X166" s="4"/>
      <c r="Y166" s="4"/>
      <c r="Z166" s="4"/>
    </row>
    <row r="167" spans="1:26" ht="15.75" customHeight="1">
      <c r="A167" s="4"/>
      <c r="B167" s="4"/>
      <c r="C167" s="6"/>
      <c r="D167" s="7"/>
      <c r="E167" s="7"/>
      <c r="F167" s="7"/>
      <c r="G167" s="7"/>
      <c r="H167" s="7"/>
      <c r="I167" s="4"/>
      <c r="J167" s="4"/>
      <c r="K167" s="4"/>
      <c r="L167" s="4"/>
      <c r="M167" s="4"/>
      <c r="N167" s="4"/>
      <c r="O167" s="4"/>
      <c r="P167" s="4"/>
      <c r="Q167" s="4"/>
      <c r="R167" s="4"/>
      <c r="S167" s="4"/>
      <c r="T167" s="4"/>
      <c r="U167" s="4"/>
      <c r="V167" s="4"/>
      <c r="W167" s="4"/>
      <c r="X167" s="4"/>
      <c r="Y167" s="4"/>
      <c r="Z167" s="4"/>
    </row>
    <row r="168" spans="1:26" ht="15.75" customHeight="1">
      <c r="A168" s="4"/>
      <c r="B168" s="4"/>
      <c r="C168" s="6"/>
      <c r="D168" s="7"/>
      <c r="E168" s="7"/>
      <c r="F168" s="7"/>
      <c r="G168" s="7"/>
      <c r="H168" s="7"/>
      <c r="I168" s="4"/>
      <c r="J168" s="4"/>
      <c r="K168" s="4"/>
      <c r="L168" s="4"/>
      <c r="M168" s="4"/>
      <c r="N168" s="4"/>
      <c r="O168" s="4"/>
      <c r="P168" s="4"/>
      <c r="Q168" s="4"/>
      <c r="R168" s="4"/>
      <c r="S168" s="4"/>
      <c r="T168" s="4"/>
      <c r="U168" s="4"/>
      <c r="V168" s="4"/>
      <c r="W168" s="4"/>
      <c r="X168" s="4"/>
      <c r="Y168" s="4"/>
      <c r="Z168" s="4"/>
    </row>
    <row r="169" spans="1:26" ht="15.75" customHeight="1">
      <c r="A169" s="4"/>
      <c r="B169" s="4"/>
      <c r="C169" s="6"/>
      <c r="D169" s="7"/>
      <c r="E169" s="7"/>
      <c r="F169" s="7"/>
      <c r="G169" s="7"/>
      <c r="H169" s="7"/>
      <c r="I169" s="4"/>
      <c r="J169" s="4"/>
      <c r="K169" s="4"/>
      <c r="L169" s="4"/>
      <c r="M169" s="4"/>
      <c r="N169" s="4"/>
      <c r="O169" s="4"/>
      <c r="P169" s="4"/>
      <c r="Q169" s="4"/>
      <c r="R169" s="4"/>
      <c r="S169" s="4"/>
      <c r="T169" s="4"/>
      <c r="U169" s="4"/>
      <c r="V169" s="4"/>
      <c r="W169" s="4"/>
      <c r="X169" s="4"/>
      <c r="Y169" s="4"/>
      <c r="Z169" s="4"/>
    </row>
    <row r="170" spans="1:26" ht="15.75" customHeight="1">
      <c r="A170" s="4"/>
      <c r="B170" s="4"/>
      <c r="C170" s="6"/>
      <c r="D170" s="7"/>
      <c r="E170" s="7"/>
      <c r="F170" s="7"/>
      <c r="G170" s="7"/>
      <c r="H170" s="7"/>
      <c r="I170" s="4"/>
      <c r="J170" s="4"/>
      <c r="K170" s="4"/>
      <c r="L170" s="4"/>
      <c r="M170" s="4"/>
      <c r="N170" s="4"/>
      <c r="O170" s="4"/>
      <c r="P170" s="4"/>
      <c r="Q170" s="4"/>
      <c r="R170" s="4"/>
      <c r="S170" s="4"/>
      <c r="T170" s="4"/>
      <c r="U170" s="4"/>
      <c r="V170" s="4"/>
      <c r="W170" s="4"/>
      <c r="X170" s="4"/>
      <c r="Y170" s="4"/>
      <c r="Z170" s="4"/>
    </row>
    <row r="171" spans="1:26" ht="15.75" customHeight="1">
      <c r="A171" s="4"/>
      <c r="B171" s="4"/>
      <c r="C171" s="6"/>
      <c r="D171" s="7"/>
      <c r="E171" s="7"/>
      <c r="F171" s="7"/>
      <c r="G171" s="7"/>
      <c r="H171" s="7"/>
      <c r="I171" s="4"/>
      <c r="J171" s="4"/>
      <c r="K171" s="4"/>
      <c r="L171" s="4"/>
      <c r="M171" s="4"/>
      <c r="N171" s="4"/>
      <c r="O171" s="4"/>
      <c r="P171" s="4"/>
      <c r="Q171" s="4"/>
      <c r="R171" s="4"/>
      <c r="S171" s="4"/>
      <c r="T171" s="4"/>
      <c r="U171" s="4"/>
      <c r="V171" s="4"/>
      <c r="W171" s="4"/>
      <c r="X171" s="4"/>
      <c r="Y171" s="4"/>
      <c r="Z171" s="4"/>
    </row>
    <row r="172" spans="1:26" ht="15.75" customHeight="1">
      <c r="A172" s="4"/>
      <c r="B172" s="4"/>
      <c r="C172" s="6"/>
      <c r="D172" s="7"/>
      <c r="E172" s="7"/>
      <c r="F172" s="7"/>
      <c r="G172" s="7"/>
      <c r="H172" s="7"/>
      <c r="I172" s="4"/>
      <c r="J172" s="4"/>
      <c r="K172" s="4"/>
      <c r="L172" s="4"/>
      <c r="M172" s="4"/>
      <c r="N172" s="4"/>
      <c r="O172" s="4"/>
      <c r="P172" s="4"/>
      <c r="Q172" s="4"/>
      <c r="R172" s="4"/>
      <c r="S172" s="4"/>
      <c r="T172" s="4"/>
      <c r="U172" s="4"/>
      <c r="V172" s="4"/>
      <c r="W172" s="4"/>
      <c r="X172" s="4"/>
      <c r="Y172" s="4"/>
      <c r="Z172" s="4"/>
    </row>
    <row r="173" spans="1:26" ht="15.75" customHeight="1">
      <c r="A173" s="4"/>
      <c r="B173" s="4"/>
      <c r="C173" s="6"/>
      <c r="D173" s="7"/>
      <c r="E173" s="7"/>
      <c r="F173" s="7"/>
      <c r="G173" s="7"/>
      <c r="H173" s="7"/>
      <c r="I173" s="4"/>
      <c r="J173" s="4"/>
      <c r="K173" s="4"/>
      <c r="L173" s="4"/>
      <c r="M173" s="4"/>
      <c r="N173" s="4"/>
      <c r="O173" s="4"/>
      <c r="P173" s="4"/>
      <c r="Q173" s="4"/>
      <c r="R173" s="4"/>
      <c r="S173" s="4"/>
      <c r="T173" s="4"/>
      <c r="U173" s="4"/>
      <c r="V173" s="4"/>
      <c r="W173" s="4"/>
      <c r="X173" s="4"/>
      <c r="Y173" s="4"/>
      <c r="Z173" s="4"/>
    </row>
    <row r="174" spans="1:26" ht="15.75" customHeight="1">
      <c r="A174" s="4"/>
      <c r="B174" s="4"/>
      <c r="C174" s="6"/>
      <c r="D174" s="7"/>
      <c r="E174" s="7"/>
      <c r="F174" s="7"/>
      <c r="G174" s="7"/>
      <c r="H174" s="7"/>
      <c r="I174" s="4"/>
      <c r="J174" s="4"/>
      <c r="K174" s="4"/>
      <c r="L174" s="4"/>
      <c r="M174" s="4"/>
      <c r="N174" s="4"/>
      <c r="O174" s="4"/>
      <c r="P174" s="4"/>
      <c r="Q174" s="4"/>
      <c r="R174" s="4"/>
      <c r="S174" s="4"/>
      <c r="T174" s="4"/>
      <c r="U174" s="4"/>
      <c r="V174" s="4"/>
      <c r="W174" s="4"/>
      <c r="X174" s="4"/>
      <c r="Y174" s="4"/>
      <c r="Z174" s="4"/>
    </row>
    <row r="175" spans="1:26" ht="15.75" customHeight="1">
      <c r="A175" s="4"/>
      <c r="B175" s="4"/>
      <c r="C175" s="6"/>
      <c r="D175" s="7"/>
      <c r="E175" s="7"/>
      <c r="F175" s="7"/>
      <c r="G175" s="7"/>
      <c r="H175" s="7"/>
      <c r="I175" s="4"/>
      <c r="J175" s="4"/>
      <c r="K175" s="4"/>
      <c r="L175" s="4"/>
      <c r="M175" s="4"/>
      <c r="N175" s="4"/>
      <c r="O175" s="4"/>
      <c r="P175" s="4"/>
      <c r="Q175" s="4"/>
      <c r="R175" s="4"/>
      <c r="S175" s="4"/>
      <c r="T175" s="4"/>
      <c r="U175" s="4"/>
      <c r="V175" s="4"/>
      <c r="W175" s="4"/>
      <c r="X175" s="4"/>
      <c r="Y175" s="4"/>
      <c r="Z175" s="4"/>
    </row>
    <row r="176" spans="1:26" ht="15.75" customHeight="1">
      <c r="A176" s="4"/>
      <c r="B176" s="4"/>
      <c r="C176" s="6"/>
      <c r="D176" s="7"/>
      <c r="E176" s="7"/>
      <c r="F176" s="7"/>
      <c r="G176" s="7"/>
      <c r="H176" s="7"/>
      <c r="I176" s="4"/>
      <c r="J176" s="4"/>
      <c r="K176" s="4"/>
      <c r="L176" s="4"/>
      <c r="M176" s="4"/>
      <c r="N176" s="4"/>
      <c r="O176" s="4"/>
      <c r="P176" s="4"/>
      <c r="Q176" s="4"/>
      <c r="R176" s="4"/>
      <c r="S176" s="4"/>
      <c r="T176" s="4"/>
      <c r="U176" s="4"/>
      <c r="V176" s="4"/>
      <c r="W176" s="4"/>
      <c r="X176" s="4"/>
      <c r="Y176" s="4"/>
      <c r="Z176" s="4"/>
    </row>
    <row r="177" spans="1:26" ht="15.75" customHeight="1">
      <c r="A177" s="4"/>
      <c r="B177" s="4"/>
      <c r="C177" s="6"/>
      <c r="D177" s="7"/>
      <c r="E177" s="7"/>
      <c r="F177" s="7"/>
      <c r="G177" s="7"/>
      <c r="H177" s="7"/>
      <c r="I177" s="4"/>
      <c r="J177" s="4"/>
      <c r="K177" s="4"/>
      <c r="L177" s="4"/>
      <c r="M177" s="4"/>
      <c r="N177" s="4"/>
      <c r="O177" s="4"/>
      <c r="P177" s="4"/>
      <c r="Q177" s="4"/>
      <c r="R177" s="4"/>
      <c r="S177" s="4"/>
      <c r="T177" s="4"/>
      <c r="U177" s="4"/>
      <c r="V177" s="4"/>
      <c r="W177" s="4"/>
      <c r="X177" s="4"/>
      <c r="Y177" s="4"/>
      <c r="Z177" s="4"/>
    </row>
    <row r="178" spans="1:26" ht="15.75" customHeight="1">
      <c r="A178" s="4"/>
      <c r="B178" s="4"/>
      <c r="C178" s="6"/>
      <c r="D178" s="7"/>
      <c r="E178" s="7"/>
      <c r="F178" s="7"/>
      <c r="G178" s="7"/>
      <c r="H178" s="7"/>
      <c r="I178" s="4"/>
      <c r="J178" s="4"/>
      <c r="K178" s="4"/>
      <c r="L178" s="4"/>
      <c r="M178" s="4"/>
      <c r="N178" s="4"/>
      <c r="O178" s="4"/>
      <c r="P178" s="4"/>
      <c r="Q178" s="4"/>
      <c r="R178" s="4"/>
      <c r="S178" s="4"/>
      <c r="T178" s="4"/>
      <c r="U178" s="4"/>
      <c r="V178" s="4"/>
      <c r="W178" s="4"/>
      <c r="X178" s="4"/>
      <c r="Y178" s="4"/>
      <c r="Z178" s="4"/>
    </row>
    <row r="179" spans="1:26" ht="15.75" customHeight="1">
      <c r="A179" s="4"/>
      <c r="B179" s="4"/>
      <c r="C179" s="6"/>
      <c r="D179" s="7"/>
      <c r="E179" s="7"/>
      <c r="F179" s="7"/>
      <c r="G179" s="7"/>
      <c r="H179" s="7"/>
      <c r="I179" s="4"/>
      <c r="J179" s="4"/>
      <c r="K179" s="4"/>
      <c r="L179" s="4"/>
      <c r="M179" s="4"/>
      <c r="N179" s="4"/>
      <c r="O179" s="4"/>
      <c r="P179" s="4"/>
      <c r="Q179" s="4"/>
      <c r="R179" s="4"/>
      <c r="S179" s="4"/>
      <c r="T179" s="4"/>
      <c r="U179" s="4"/>
      <c r="V179" s="4"/>
      <c r="W179" s="4"/>
      <c r="X179" s="4"/>
      <c r="Y179" s="4"/>
      <c r="Z179" s="4"/>
    </row>
    <row r="180" spans="1:26" ht="15.75" customHeight="1">
      <c r="A180" s="4"/>
      <c r="B180" s="4"/>
      <c r="C180" s="6"/>
      <c r="D180" s="7"/>
      <c r="E180" s="7"/>
      <c r="F180" s="7"/>
      <c r="G180" s="7"/>
      <c r="H180" s="7"/>
      <c r="I180" s="4"/>
      <c r="J180" s="4"/>
      <c r="K180" s="4"/>
      <c r="L180" s="4"/>
      <c r="M180" s="4"/>
      <c r="N180" s="4"/>
      <c r="O180" s="4"/>
      <c r="P180" s="4"/>
      <c r="Q180" s="4"/>
      <c r="R180" s="4"/>
      <c r="S180" s="4"/>
      <c r="T180" s="4"/>
      <c r="U180" s="4"/>
      <c r="V180" s="4"/>
      <c r="W180" s="4"/>
      <c r="X180" s="4"/>
      <c r="Y180" s="4"/>
      <c r="Z180" s="4"/>
    </row>
    <row r="181" spans="1:26" ht="15.75" customHeight="1">
      <c r="A181" s="4"/>
      <c r="B181" s="4"/>
      <c r="C181" s="6"/>
      <c r="D181" s="7"/>
      <c r="E181" s="7"/>
      <c r="F181" s="7"/>
      <c r="G181" s="7"/>
      <c r="H181" s="7"/>
      <c r="I181" s="4"/>
      <c r="J181" s="4"/>
      <c r="K181" s="4"/>
      <c r="L181" s="4"/>
      <c r="M181" s="4"/>
      <c r="N181" s="4"/>
      <c r="O181" s="4"/>
      <c r="P181" s="4"/>
      <c r="Q181" s="4"/>
      <c r="R181" s="4"/>
      <c r="S181" s="4"/>
      <c r="T181" s="4"/>
      <c r="U181" s="4"/>
      <c r="V181" s="4"/>
      <c r="W181" s="4"/>
      <c r="X181" s="4"/>
      <c r="Y181" s="4"/>
      <c r="Z181" s="4"/>
    </row>
    <row r="182" spans="1:26" ht="15.75" customHeight="1">
      <c r="A182" s="4"/>
      <c r="B182" s="4"/>
      <c r="C182" s="6"/>
      <c r="D182" s="7"/>
      <c r="E182" s="7"/>
      <c r="F182" s="7"/>
      <c r="G182" s="7"/>
      <c r="H182" s="7"/>
      <c r="I182" s="4"/>
      <c r="J182" s="4"/>
      <c r="K182" s="4"/>
      <c r="L182" s="4"/>
      <c r="M182" s="4"/>
      <c r="N182" s="4"/>
      <c r="O182" s="4"/>
      <c r="P182" s="4"/>
      <c r="Q182" s="4"/>
      <c r="R182" s="4"/>
      <c r="S182" s="4"/>
      <c r="T182" s="4"/>
      <c r="U182" s="4"/>
      <c r="V182" s="4"/>
      <c r="W182" s="4"/>
      <c r="X182" s="4"/>
      <c r="Y182" s="4"/>
      <c r="Z182" s="4"/>
    </row>
    <row r="183" spans="1:26" ht="15.75" customHeight="1">
      <c r="A183" s="4"/>
      <c r="B183" s="4"/>
      <c r="C183" s="6"/>
      <c r="D183" s="7"/>
      <c r="E183" s="7"/>
      <c r="F183" s="7"/>
      <c r="G183" s="7"/>
      <c r="H183" s="7"/>
      <c r="I183" s="4"/>
      <c r="J183" s="4"/>
      <c r="K183" s="4"/>
      <c r="L183" s="4"/>
      <c r="M183" s="4"/>
      <c r="N183" s="4"/>
      <c r="O183" s="4"/>
      <c r="P183" s="4"/>
      <c r="Q183" s="4"/>
      <c r="R183" s="4"/>
      <c r="S183" s="4"/>
      <c r="T183" s="4"/>
      <c r="U183" s="4"/>
      <c r="V183" s="4"/>
      <c r="W183" s="4"/>
      <c r="X183" s="4"/>
      <c r="Y183" s="4"/>
      <c r="Z183" s="4"/>
    </row>
    <row r="184" spans="1:26" ht="15.75" customHeight="1">
      <c r="A184" s="4"/>
      <c r="B184" s="4"/>
      <c r="C184" s="6"/>
      <c r="D184" s="7"/>
      <c r="E184" s="7"/>
      <c r="F184" s="7"/>
      <c r="G184" s="7"/>
      <c r="H184" s="7"/>
      <c r="I184" s="4"/>
      <c r="J184" s="4"/>
      <c r="K184" s="4"/>
      <c r="L184" s="4"/>
      <c r="M184" s="4"/>
      <c r="N184" s="4"/>
      <c r="O184" s="4"/>
      <c r="P184" s="4"/>
      <c r="Q184" s="4"/>
      <c r="R184" s="4"/>
      <c r="S184" s="4"/>
      <c r="T184" s="4"/>
      <c r="U184" s="4"/>
      <c r="V184" s="4"/>
      <c r="W184" s="4"/>
      <c r="X184" s="4"/>
      <c r="Y184" s="4"/>
      <c r="Z184" s="4"/>
    </row>
    <row r="185" spans="1:26" ht="15.75" customHeight="1">
      <c r="A185" s="4"/>
      <c r="B185" s="4"/>
      <c r="C185" s="6"/>
      <c r="D185" s="7"/>
      <c r="E185" s="7"/>
      <c r="F185" s="7"/>
      <c r="G185" s="7"/>
      <c r="H185" s="7"/>
      <c r="I185" s="4"/>
      <c r="J185" s="4"/>
      <c r="K185" s="4"/>
      <c r="L185" s="4"/>
      <c r="M185" s="4"/>
      <c r="N185" s="4"/>
      <c r="O185" s="4"/>
      <c r="P185" s="4"/>
      <c r="Q185" s="4"/>
      <c r="R185" s="4"/>
      <c r="S185" s="4"/>
      <c r="T185" s="4"/>
      <c r="U185" s="4"/>
      <c r="V185" s="4"/>
      <c r="W185" s="4"/>
      <c r="X185" s="4"/>
      <c r="Y185" s="4"/>
      <c r="Z185" s="4"/>
    </row>
    <row r="186" spans="1:26" ht="15.75" customHeight="1">
      <c r="A186" s="4"/>
      <c r="B186" s="4"/>
      <c r="C186" s="6"/>
      <c r="D186" s="7"/>
      <c r="E186" s="7"/>
      <c r="F186" s="7"/>
      <c r="G186" s="7"/>
      <c r="H186" s="7"/>
      <c r="I186" s="4"/>
      <c r="J186" s="4"/>
      <c r="K186" s="4"/>
      <c r="L186" s="4"/>
      <c r="M186" s="4"/>
      <c r="N186" s="4"/>
      <c r="O186" s="4"/>
      <c r="P186" s="4"/>
      <c r="Q186" s="4"/>
      <c r="R186" s="4"/>
      <c r="S186" s="4"/>
      <c r="T186" s="4"/>
      <c r="U186" s="4"/>
      <c r="V186" s="4"/>
      <c r="W186" s="4"/>
      <c r="X186" s="4"/>
      <c r="Y186" s="4"/>
      <c r="Z186" s="4"/>
    </row>
    <row r="187" spans="1:26" ht="15.75" customHeight="1">
      <c r="A187" s="4"/>
      <c r="B187" s="4"/>
      <c r="C187" s="6"/>
      <c r="D187" s="7"/>
      <c r="E187" s="7"/>
      <c r="F187" s="7"/>
      <c r="G187" s="7"/>
      <c r="H187" s="7"/>
      <c r="I187" s="4"/>
      <c r="J187" s="4"/>
      <c r="K187" s="4"/>
      <c r="L187" s="4"/>
      <c r="M187" s="4"/>
      <c r="N187" s="4"/>
      <c r="O187" s="4"/>
      <c r="P187" s="4"/>
      <c r="Q187" s="4"/>
      <c r="R187" s="4"/>
      <c r="S187" s="4"/>
      <c r="T187" s="4"/>
      <c r="U187" s="4"/>
      <c r="V187" s="4"/>
      <c r="W187" s="4"/>
      <c r="X187" s="4"/>
      <c r="Y187" s="4"/>
      <c r="Z187" s="4"/>
    </row>
    <row r="188" spans="1:26" ht="15.75" customHeight="1">
      <c r="A188" s="4"/>
      <c r="B188" s="4"/>
      <c r="C188" s="6"/>
      <c r="D188" s="7"/>
      <c r="E188" s="7"/>
      <c r="F188" s="7"/>
      <c r="G188" s="7"/>
      <c r="H188" s="7"/>
      <c r="I188" s="4"/>
      <c r="J188" s="4"/>
      <c r="K188" s="4"/>
      <c r="L188" s="4"/>
      <c r="M188" s="4"/>
      <c r="N188" s="4"/>
      <c r="O188" s="4"/>
      <c r="P188" s="4"/>
      <c r="Q188" s="4"/>
      <c r="R188" s="4"/>
      <c r="S188" s="4"/>
      <c r="T188" s="4"/>
      <c r="U188" s="4"/>
      <c r="V188" s="4"/>
      <c r="W188" s="4"/>
      <c r="X188" s="4"/>
      <c r="Y188" s="4"/>
      <c r="Z188" s="4"/>
    </row>
    <row r="189" spans="1:26" ht="15.75" customHeight="1">
      <c r="A189" s="4"/>
      <c r="B189" s="4"/>
      <c r="C189" s="6"/>
      <c r="D189" s="7"/>
      <c r="E189" s="7"/>
      <c r="F189" s="7"/>
      <c r="G189" s="7"/>
      <c r="H189" s="7"/>
      <c r="I189" s="4"/>
      <c r="J189" s="4"/>
      <c r="K189" s="4"/>
      <c r="L189" s="4"/>
      <c r="M189" s="4"/>
      <c r="N189" s="4"/>
      <c r="O189" s="4"/>
      <c r="P189" s="4"/>
      <c r="Q189" s="4"/>
      <c r="R189" s="4"/>
      <c r="S189" s="4"/>
      <c r="T189" s="4"/>
      <c r="U189" s="4"/>
      <c r="V189" s="4"/>
      <c r="W189" s="4"/>
      <c r="X189" s="4"/>
      <c r="Y189" s="4"/>
      <c r="Z189" s="4"/>
    </row>
    <row r="190" spans="1:26" ht="15.75" customHeight="1">
      <c r="A190" s="4"/>
      <c r="B190" s="4"/>
      <c r="C190" s="6"/>
      <c r="D190" s="7"/>
      <c r="E190" s="7"/>
      <c r="F190" s="7"/>
      <c r="G190" s="7"/>
      <c r="H190" s="7"/>
      <c r="I190" s="4"/>
      <c r="J190" s="4"/>
      <c r="K190" s="4"/>
      <c r="L190" s="4"/>
      <c r="M190" s="4"/>
      <c r="N190" s="4"/>
      <c r="O190" s="4"/>
      <c r="P190" s="4"/>
      <c r="Q190" s="4"/>
      <c r="R190" s="4"/>
      <c r="S190" s="4"/>
      <c r="T190" s="4"/>
      <c r="U190" s="4"/>
      <c r="V190" s="4"/>
      <c r="W190" s="4"/>
      <c r="X190" s="4"/>
      <c r="Y190" s="4"/>
      <c r="Z190" s="4"/>
    </row>
    <row r="191" spans="1:26" ht="15.75" customHeight="1">
      <c r="A191" s="4"/>
      <c r="B191" s="4"/>
      <c r="C191" s="6"/>
      <c r="D191" s="7"/>
      <c r="E191" s="7"/>
      <c r="F191" s="7"/>
      <c r="G191" s="7"/>
      <c r="H191" s="7"/>
      <c r="I191" s="4"/>
      <c r="J191" s="4"/>
      <c r="K191" s="4"/>
      <c r="L191" s="4"/>
      <c r="M191" s="4"/>
      <c r="N191" s="4"/>
      <c r="O191" s="4"/>
      <c r="P191" s="4"/>
      <c r="Q191" s="4"/>
      <c r="R191" s="4"/>
      <c r="S191" s="4"/>
      <c r="T191" s="4"/>
      <c r="U191" s="4"/>
      <c r="V191" s="4"/>
      <c r="W191" s="4"/>
      <c r="X191" s="4"/>
      <c r="Y191" s="4"/>
      <c r="Z191" s="4"/>
    </row>
    <row r="192" spans="1:26" ht="15.75" customHeight="1">
      <c r="A192" s="4"/>
      <c r="B192" s="4"/>
      <c r="C192" s="6"/>
      <c r="D192" s="7"/>
      <c r="E192" s="7"/>
      <c r="F192" s="7"/>
      <c r="G192" s="7"/>
      <c r="H192" s="7"/>
      <c r="I192" s="4"/>
      <c r="J192" s="4"/>
      <c r="K192" s="4"/>
      <c r="L192" s="4"/>
      <c r="M192" s="4"/>
      <c r="N192" s="4"/>
      <c r="O192" s="4"/>
      <c r="P192" s="4"/>
      <c r="Q192" s="4"/>
      <c r="R192" s="4"/>
      <c r="S192" s="4"/>
      <c r="T192" s="4"/>
      <c r="U192" s="4"/>
      <c r="V192" s="4"/>
      <c r="W192" s="4"/>
      <c r="X192" s="4"/>
      <c r="Y192" s="4"/>
      <c r="Z192" s="4"/>
    </row>
    <row r="193" spans="1:26" ht="15.75" customHeight="1">
      <c r="A193" s="4"/>
      <c r="B193" s="4"/>
      <c r="C193" s="6"/>
      <c r="D193" s="7"/>
      <c r="E193" s="7"/>
      <c r="F193" s="7"/>
      <c r="G193" s="7"/>
      <c r="H193" s="7"/>
      <c r="I193" s="4"/>
      <c r="J193" s="4"/>
      <c r="K193" s="4"/>
      <c r="L193" s="4"/>
      <c r="M193" s="4"/>
      <c r="N193" s="4"/>
      <c r="O193" s="4"/>
      <c r="P193" s="4"/>
      <c r="Q193" s="4"/>
      <c r="R193" s="4"/>
      <c r="S193" s="4"/>
      <c r="T193" s="4"/>
      <c r="U193" s="4"/>
      <c r="V193" s="4"/>
      <c r="W193" s="4"/>
      <c r="X193" s="4"/>
      <c r="Y193" s="4"/>
      <c r="Z193" s="4"/>
    </row>
    <row r="194" spans="1:26" ht="15.75" customHeight="1">
      <c r="A194" s="4"/>
      <c r="B194" s="4"/>
      <c r="C194" s="6"/>
      <c r="D194" s="7"/>
      <c r="E194" s="7"/>
      <c r="F194" s="7"/>
      <c r="G194" s="7"/>
      <c r="H194" s="7"/>
      <c r="I194" s="4"/>
      <c r="J194" s="4"/>
      <c r="K194" s="4"/>
      <c r="L194" s="4"/>
      <c r="M194" s="4"/>
      <c r="N194" s="4"/>
      <c r="O194" s="4"/>
      <c r="P194" s="4"/>
      <c r="Q194" s="4"/>
      <c r="R194" s="4"/>
      <c r="S194" s="4"/>
      <c r="T194" s="4"/>
      <c r="U194" s="4"/>
      <c r="V194" s="4"/>
      <c r="W194" s="4"/>
      <c r="X194" s="4"/>
      <c r="Y194" s="4"/>
      <c r="Z194" s="4"/>
    </row>
    <row r="195" spans="1:26" ht="15.75" customHeight="1">
      <c r="A195" s="4"/>
      <c r="B195" s="4"/>
      <c r="C195" s="6"/>
      <c r="D195" s="7"/>
      <c r="E195" s="7"/>
      <c r="F195" s="7"/>
      <c r="G195" s="7"/>
      <c r="H195" s="7"/>
      <c r="I195" s="4"/>
      <c r="J195" s="4"/>
      <c r="K195" s="4"/>
      <c r="L195" s="4"/>
      <c r="M195" s="4"/>
      <c r="N195" s="4"/>
      <c r="O195" s="4"/>
      <c r="P195" s="4"/>
      <c r="Q195" s="4"/>
      <c r="R195" s="4"/>
      <c r="S195" s="4"/>
      <c r="T195" s="4"/>
      <c r="U195" s="4"/>
      <c r="V195" s="4"/>
      <c r="W195" s="4"/>
      <c r="X195" s="4"/>
      <c r="Y195" s="4"/>
      <c r="Z195" s="4"/>
    </row>
    <row r="196" spans="1:26" ht="15.75" customHeight="1">
      <c r="A196" s="4"/>
      <c r="B196" s="4"/>
      <c r="C196" s="6"/>
      <c r="D196" s="7"/>
      <c r="E196" s="7"/>
      <c r="F196" s="7"/>
      <c r="G196" s="7"/>
      <c r="H196" s="7"/>
      <c r="I196" s="4"/>
      <c r="J196" s="4"/>
      <c r="K196" s="4"/>
      <c r="L196" s="4"/>
      <c r="M196" s="4"/>
      <c r="N196" s="4"/>
      <c r="O196" s="4"/>
      <c r="P196" s="4"/>
      <c r="Q196" s="4"/>
      <c r="R196" s="4"/>
      <c r="S196" s="4"/>
      <c r="T196" s="4"/>
      <c r="U196" s="4"/>
      <c r="V196" s="4"/>
      <c r="W196" s="4"/>
      <c r="X196" s="4"/>
      <c r="Y196" s="4"/>
      <c r="Z196" s="4"/>
    </row>
    <row r="197" spans="1:26" ht="15.75" customHeight="1">
      <c r="A197" s="4"/>
      <c r="B197" s="4"/>
      <c r="C197" s="6"/>
      <c r="D197" s="7"/>
      <c r="E197" s="7"/>
      <c r="F197" s="7"/>
      <c r="G197" s="7"/>
      <c r="H197" s="7"/>
      <c r="I197" s="4"/>
      <c r="J197" s="4"/>
      <c r="K197" s="4"/>
      <c r="L197" s="4"/>
      <c r="M197" s="4"/>
      <c r="N197" s="4"/>
      <c r="O197" s="4"/>
      <c r="P197" s="4"/>
      <c r="Q197" s="4"/>
      <c r="R197" s="4"/>
      <c r="S197" s="4"/>
      <c r="T197" s="4"/>
      <c r="U197" s="4"/>
      <c r="V197" s="4"/>
      <c r="W197" s="4"/>
      <c r="X197" s="4"/>
      <c r="Y197" s="4"/>
      <c r="Z197" s="4"/>
    </row>
    <row r="198" spans="1:26" ht="15.75" customHeight="1">
      <c r="A198" s="4"/>
      <c r="B198" s="4"/>
      <c r="C198" s="6"/>
      <c r="D198" s="7"/>
      <c r="E198" s="7"/>
      <c r="F198" s="7"/>
      <c r="G198" s="7"/>
      <c r="H198" s="7"/>
      <c r="I198" s="4"/>
      <c r="J198" s="4"/>
      <c r="K198" s="4"/>
      <c r="L198" s="4"/>
      <c r="M198" s="4"/>
      <c r="N198" s="4"/>
      <c r="O198" s="4"/>
      <c r="P198" s="4"/>
      <c r="Q198" s="4"/>
      <c r="R198" s="4"/>
      <c r="S198" s="4"/>
      <c r="T198" s="4"/>
      <c r="U198" s="4"/>
      <c r="V198" s="4"/>
      <c r="W198" s="4"/>
      <c r="X198" s="4"/>
      <c r="Y198" s="4"/>
      <c r="Z198" s="4"/>
    </row>
    <row r="199" spans="1:26" ht="15.75" customHeight="1">
      <c r="A199" s="4"/>
      <c r="B199" s="4"/>
      <c r="C199" s="6"/>
      <c r="D199" s="7"/>
      <c r="E199" s="7"/>
      <c r="F199" s="7"/>
      <c r="G199" s="7"/>
      <c r="H199" s="7"/>
      <c r="I199" s="4"/>
      <c r="J199" s="4"/>
      <c r="K199" s="4"/>
      <c r="L199" s="4"/>
      <c r="M199" s="4"/>
      <c r="N199" s="4"/>
      <c r="O199" s="4"/>
      <c r="P199" s="4"/>
      <c r="Q199" s="4"/>
      <c r="R199" s="4"/>
      <c r="S199" s="4"/>
      <c r="T199" s="4"/>
      <c r="U199" s="4"/>
      <c r="V199" s="4"/>
      <c r="W199" s="4"/>
      <c r="X199" s="4"/>
      <c r="Y199" s="4"/>
      <c r="Z199" s="4"/>
    </row>
    <row r="200" spans="1:26" ht="15.75" customHeight="1">
      <c r="A200" s="4"/>
      <c r="B200" s="4"/>
      <c r="C200" s="6"/>
      <c r="D200" s="7"/>
      <c r="E200" s="7"/>
      <c r="F200" s="7"/>
      <c r="G200" s="7"/>
      <c r="H200" s="7"/>
      <c r="I200" s="4"/>
      <c r="J200" s="4"/>
      <c r="K200" s="4"/>
      <c r="L200" s="4"/>
      <c r="M200" s="4"/>
      <c r="N200" s="4"/>
      <c r="O200" s="4"/>
      <c r="P200" s="4"/>
      <c r="Q200" s="4"/>
      <c r="R200" s="4"/>
      <c r="S200" s="4"/>
      <c r="T200" s="4"/>
      <c r="U200" s="4"/>
      <c r="V200" s="4"/>
      <c r="W200" s="4"/>
      <c r="X200" s="4"/>
      <c r="Y200" s="4"/>
      <c r="Z200" s="4"/>
    </row>
    <row r="201" spans="1:26" ht="15.75" customHeight="1">
      <c r="A201" s="4"/>
      <c r="B201" s="4"/>
      <c r="C201" s="6"/>
      <c r="D201" s="7"/>
      <c r="E201" s="7"/>
      <c r="F201" s="7"/>
      <c r="G201" s="7"/>
      <c r="H201" s="7"/>
      <c r="I201" s="4"/>
      <c r="J201" s="4"/>
      <c r="K201" s="4"/>
      <c r="L201" s="4"/>
      <c r="M201" s="4"/>
      <c r="N201" s="4"/>
      <c r="O201" s="4"/>
      <c r="P201" s="4"/>
      <c r="Q201" s="4"/>
      <c r="R201" s="4"/>
      <c r="S201" s="4"/>
      <c r="T201" s="4"/>
      <c r="U201" s="4"/>
      <c r="V201" s="4"/>
      <c r="W201" s="4"/>
      <c r="X201" s="4"/>
      <c r="Y201" s="4"/>
      <c r="Z201" s="4"/>
    </row>
    <row r="202" spans="1:26" ht="15.75" customHeight="1">
      <c r="A202" s="4"/>
      <c r="B202" s="4"/>
      <c r="C202" s="6"/>
      <c r="D202" s="7"/>
      <c r="E202" s="7"/>
      <c r="F202" s="7"/>
      <c r="G202" s="7"/>
      <c r="H202" s="7"/>
      <c r="I202" s="4"/>
      <c r="J202" s="4"/>
      <c r="K202" s="4"/>
      <c r="L202" s="4"/>
      <c r="M202" s="4"/>
      <c r="N202" s="4"/>
      <c r="O202" s="4"/>
      <c r="P202" s="4"/>
      <c r="Q202" s="4"/>
      <c r="R202" s="4"/>
      <c r="S202" s="4"/>
      <c r="T202" s="4"/>
      <c r="U202" s="4"/>
      <c r="V202" s="4"/>
      <c r="W202" s="4"/>
      <c r="X202" s="4"/>
      <c r="Y202" s="4"/>
      <c r="Z202" s="4"/>
    </row>
    <row r="203" spans="1:26" ht="15.75" customHeight="1">
      <c r="A203" s="4"/>
      <c r="B203" s="4"/>
      <c r="C203" s="6"/>
      <c r="D203" s="7"/>
      <c r="E203" s="7"/>
      <c r="F203" s="7"/>
      <c r="G203" s="7"/>
      <c r="H203" s="7"/>
      <c r="I203" s="4"/>
      <c r="J203" s="4"/>
      <c r="K203" s="4"/>
      <c r="L203" s="4"/>
      <c r="M203" s="4"/>
      <c r="N203" s="4"/>
      <c r="O203" s="4"/>
      <c r="P203" s="4"/>
      <c r="Q203" s="4"/>
      <c r="R203" s="4"/>
      <c r="S203" s="4"/>
      <c r="T203" s="4"/>
      <c r="U203" s="4"/>
      <c r="V203" s="4"/>
      <c r="W203" s="4"/>
      <c r="X203" s="4"/>
      <c r="Y203" s="4"/>
      <c r="Z203" s="4"/>
    </row>
    <row r="204" spans="1:26" ht="15.75" customHeight="1">
      <c r="A204" s="4"/>
      <c r="B204" s="4"/>
      <c r="C204" s="6"/>
      <c r="D204" s="7"/>
      <c r="E204" s="7"/>
      <c r="F204" s="7"/>
      <c r="G204" s="7"/>
      <c r="H204" s="7"/>
      <c r="I204" s="4"/>
      <c r="J204" s="4"/>
      <c r="K204" s="4"/>
      <c r="L204" s="4"/>
      <c r="M204" s="4"/>
      <c r="N204" s="4"/>
      <c r="O204" s="4"/>
      <c r="P204" s="4"/>
      <c r="Q204" s="4"/>
      <c r="R204" s="4"/>
      <c r="S204" s="4"/>
      <c r="T204" s="4"/>
      <c r="U204" s="4"/>
      <c r="V204" s="4"/>
      <c r="W204" s="4"/>
      <c r="X204" s="4"/>
      <c r="Y204" s="4"/>
      <c r="Z204" s="4"/>
    </row>
    <row r="205" spans="1:26" ht="15.75" customHeight="1">
      <c r="A205" s="4"/>
      <c r="B205" s="4"/>
      <c r="C205" s="6"/>
      <c r="D205" s="7"/>
      <c r="E205" s="7"/>
      <c r="F205" s="7"/>
      <c r="G205" s="7"/>
      <c r="H205" s="7"/>
      <c r="I205" s="4"/>
      <c r="J205" s="4"/>
      <c r="K205" s="4"/>
      <c r="L205" s="4"/>
      <c r="M205" s="4"/>
      <c r="N205" s="4"/>
      <c r="O205" s="4"/>
      <c r="P205" s="4"/>
      <c r="Q205" s="4"/>
      <c r="R205" s="4"/>
      <c r="S205" s="4"/>
      <c r="T205" s="4"/>
      <c r="U205" s="4"/>
      <c r="V205" s="4"/>
      <c r="W205" s="4"/>
      <c r="X205" s="4"/>
      <c r="Y205" s="4"/>
      <c r="Z205" s="4"/>
    </row>
    <row r="206" spans="1:26" ht="15.75" customHeight="1">
      <c r="A206" s="4"/>
      <c r="B206" s="4"/>
      <c r="C206" s="6"/>
      <c r="D206" s="7"/>
      <c r="E206" s="7"/>
      <c r="F206" s="7"/>
      <c r="G206" s="7"/>
      <c r="H206" s="7"/>
      <c r="I206" s="4"/>
      <c r="J206" s="4"/>
      <c r="K206" s="4"/>
      <c r="L206" s="4"/>
      <c r="M206" s="4"/>
      <c r="N206" s="4"/>
      <c r="O206" s="4"/>
      <c r="P206" s="4"/>
      <c r="Q206" s="4"/>
      <c r="R206" s="4"/>
      <c r="S206" s="4"/>
      <c r="T206" s="4"/>
      <c r="U206" s="4"/>
      <c r="V206" s="4"/>
      <c r="W206" s="4"/>
      <c r="X206" s="4"/>
      <c r="Y206" s="4"/>
      <c r="Z206" s="4"/>
    </row>
    <row r="207" spans="1:26" ht="15.75" customHeight="1">
      <c r="A207" s="4"/>
      <c r="B207" s="4"/>
      <c r="C207" s="6"/>
      <c r="D207" s="7"/>
      <c r="E207" s="7"/>
      <c r="F207" s="7"/>
      <c r="G207" s="7"/>
      <c r="H207" s="7"/>
      <c r="I207" s="4"/>
      <c r="J207" s="4"/>
      <c r="K207" s="4"/>
      <c r="L207" s="4"/>
      <c r="M207" s="4"/>
      <c r="N207" s="4"/>
      <c r="O207" s="4"/>
      <c r="P207" s="4"/>
      <c r="Q207" s="4"/>
      <c r="R207" s="4"/>
      <c r="S207" s="4"/>
      <c r="T207" s="4"/>
      <c r="U207" s="4"/>
      <c r="V207" s="4"/>
      <c r="W207" s="4"/>
      <c r="X207" s="4"/>
      <c r="Y207" s="4"/>
      <c r="Z207" s="4"/>
    </row>
    <row r="208" spans="1:26" ht="15.75" customHeight="1">
      <c r="A208" s="4"/>
      <c r="B208" s="4"/>
      <c r="C208" s="6"/>
      <c r="D208" s="7"/>
      <c r="E208" s="7"/>
      <c r="F208" s="7"/>
      <c r="G208" s="7"/>
      <c r="H208" s="7"/>
      <c r="I208" s="4"/>
      <c r="J208" s="4"/>
      <c r="K208" s="4"/>
      <c r="L208" s="4"/>
      <c r="M208" s="4"/>
      <c r="N208" s="4"/>
      <c r="O208" s="4"/>
      <c r="P208" s="4"/>
      <c r="Q208" s="4"/>
      <c r="R208" s="4"/>
      <c r="S208" s="4"/>
      <c r="T208" s="4"/>
      <c r="U208" s="4"/>
      <c r="V208" s="4"/>
      <c r="W208" s="4"/>
      <c r="X208" s="4"/>
      <c r="Y208" s="4"/>
      <c r="Z208" s="4"/>
    </row>
    <row r="209" spans="1:26" ht="15.75" customHeight="1">
      <c r="A209" s="4"/>
      <c r="B209" s="4"/>
      <c r="C209" s="6"/>
      <c r="D209" s="7"/>
      <c r="E209" s="7"/>
      <c r="F209" s="7"/>
      <c r="G209" s="7"/>
      <c r="H209" s="7"/>
      <c r="I209" s="4"/>
      <c r="J209" s="4"/>
      <c r="K209" s="4"/>
      <c r="L209" s="4"/>
      <c r="M209" s="4"/>
      <c r="N209" s="4"/>
      <c r="O209" s="4"/>
      <c r="P209" s="4"/>
      <c r="Q209" s="4"/>
      <c r="R209" s="4"/>
      <c r="S209" s="4"/>
      <c r="T209" s="4"/>
      <c r="U209" s="4"/>
      <c r="V209" s="4"/>
      <c r="W209" s="4"/>
      <c r="X209" s="4"/>
      <c r="Y209" s="4"/>
      <c r="Z209" s="4"/>
    </row>
    <row r="210" spans="1:26" ht="15.75" customHeight="1">
      <c r="A210" s="4"/>
      <c r="B210" s="4"/>
      <c r="C210" s="6"/>
      <c r="D210" s="7"/>
      <c r="E210" s="7"/>
      <c r="F210" s="7"/>
      <c r="G210" s="7"/>
      <c r="H210" s="7"/>
      <c r="I210" s="4"/>
      <c r="J210" s="4"/>
      <c r="K210" s="4"/>
      <c r="L210" s="4"/>
      <c r="M210" s="4"/>
      <c r="N210" s="4"/>
      <c r="O210" s="4"/>
      <c r="P210" s="4"/>
      <c r="Q210" s="4"/>
      <c r="R210" s="4"/>
      <c r="S210" s="4"/>
      <c r="T210" s="4"/>
      <c r="U210" s="4"/>
      <c r="V210" s="4"/>
      <c r="W210" s="4"/>
      <c r="X210" s="4"/>
      <c r="Y210" s="4"/>
      <c r="Z210" s="4"/>
    </row>
    <row r="211" spans="1:26" ht="15.75" customHeight="1">
      <c r="A211" s="4"/>
      <c r="B211" s="4"/>
      <c r="C211" s="6"/>
      <c r="D211" s="7"/>
      <c r="E211" s="7"/>
      <c r="F211" s="7"/>
      <c r="G211" s="7"/>
      <c r="H211" s="7"/>
      <c r="I211" s="4"/>
      <c r="J211" s="4"/>
      <c r="K211" s="4"/>
      <c r="L211" s="4"/>
      <c r="M211" s="4"/>
      <c r="N211" s="4"/>
      <c r="O211" s="4"/>
      <c r="P211" s="4"/>
      <c r="Q211" s="4"/>
      <c r="R211" s="4"/>
      <c r="S211" s="4"/>
      <c r="T211" s="4"/>
      <c r="U211" s="4"/>
      <c r="V211" s="4"/>
      <c r="W211" s="4"/>
      <c r="X211" s="4"/>
      <c r="Y211" s="4"/>
      <c r="Z211" s="4"/>
    </row>
    <row r="212" spans="1:26" ht="15.75" customHeight="1">
      <c r="A212" s="4"/>
      <c r="B212" s="4"/>
      <c r="C212" s="6"/>
      <c r="D212" s="7"/>
      <c r="E212" s="7"/>
      <c r="F212" s="7"/>
      <c r="G212" s="7"/>
      <c r="H212" s="7"/>
      <c r="I212" s="4"/>
      <c r="J212" s="4"/>
      <c r="K212" s="4"/>
      <c r="L212" s="4"/>
      <c r="M212" s="4"/>
      <c r="N212" s="4"/>
      <c r="O212" s="4"/>
      <c r="P212" s="4"/>
      <c r="Q212" s="4"/>
      <c r="R212" s="4"/>
      <c r="S212" s="4"/>
      <c r="T212" s="4"/>
      <c r="U212" s="4"/>
      <c r="V212" s="4"/>
      <c r="W212" s="4"/>
      <c r="X212" s="4"/>
      <c r="Y212" s="4"/>
      <c r="Z212" s="4"/>
    </row>
    <row r="213" spans="1:26" ht="15.75" customHeight="1">
      <c r="A213" s="4"/>
      <c r="B213" s="4"/>
      <c r="C213" s="6"/>
      <c r="D213" s="7"/>
      <c r="E213" s="7"/>
      <c r="F213" s="7"/>
      <c r="G213" s="7"/>
      <c r="H213" s="7"/>
      <c r="I213" s="4"/>
      <c r="J213" s="4"/>
      <c r="K213" s="4"/>
      <c r="L213" s="4"/>
      <c r="M213" s="4"/>
      <c r="N213" s="4"/>
      <c r="O213" s="4"/>
      <c r="P213" s="4"/>
      <c r="Q213" s="4"/>
      <c r="R213" s="4"/>
      <c r="S213" s="4"/>
      <c r="T213" s="4"/>
      <c r="U213" s="4"/>
      <c r="V213" s="4"/>
      <c r="W213" s="4"/>
      <c r="X213" s="4"/>
      <c r="Y213" s="4"/>
      <c r="Z213" s="4"/>
    </row>
    <row r="214" spans="1:26" ht="15.75" customHeight="1">
      <c r="A214" s="4"/>
      <c r="B214" s="4"/>
      <c r="C214" s="6"/>
      <c r="D214" s="7"/>
      <c r="E214" s="7"/>
      <c r="F214" s="7"/>
      <c r="G214" s="7"/>
      <c r="H214" s="7"/>
      <c r="I214" s="4"/>
      <c r="J214" s="4"/>
      <c r="K214" s="4"/>
      <c r="L214" s="4"/>
      <c r="M214" s="4"/>
      <c r="N214" s="4"/>
      <c r="O214" s="4"/>
      <c r="P214" s="4"/>
      <c r="Q214" s="4"/>
      <c r="R214" s="4"/>
      <c r="S214" s="4"/>
      <c r="T214" s="4"/>
      <c r="U214" s="4"/>
      <c r="V214" s="4"/>
      <c r="W214" s="4"/>
      <c r="X214" s="4"/>
      <c r="Y214" s="4"/>
      <c r="Z214" s="4"/>
    </row>
    <row r="215" spans="1:26" ht="15.75" customHeight="1">
      <c r="A215" s="4"/>
      <c r="B215" s="4"/>
      <c r="C215" s="6"/>
      <c r="D215" s="7"/>
      <c r="E215" s="7"/>
      <c r="F215" s="7"/>
      <c r="G215" s="7"/>
      <c r="H215" s="7"/>
      <c r="I215" s="4"/>
      <c r="J215" s="4"/>
      <c r="K215" s="4"/>
      <c r="L215" s="4"/>
      <c r="M215" s="4"/>
      <c r="N215" s="4"/>
      <c r="O215" s="4"/>
      <c r="P215" s="4"/>
      <c r="Q215" s="4"/>
      <c r="R215" s="4"/>
      <c r="S215" s="4"/>
      <c r="T215" s="4"/>
      <c r="U215" s="4"/>
      <c r="V215" s="4"/>
      <c r="W215" s="4"/>
      <c r="X215" s="4"/>
      <c r="Y215" s="4"/>
      <c r="Z215" s="4"/>
    </row>
    <row r="216" spans="1:26" ht="15.75" customHeight="1">
      <c r="A216" s="4"/>
      <c r="B216" s="4"/>
      <c r="C216" s="6"/>
      <c r="D216" s="7"/>
      <c r="E216" s="7"/>
      <c r="F216" s="7"/>
      <c r="G216" s="7"/>
      <c r="H216" s="7"/>
      <c r="I216" s="4"/>
      <c r="J216" s="4"/>
      <c r="K216" s="4"/>
      <c r="L216" s="4"/>
      <c r="M216" s="4"/>
      <c r="N216" s="4"/>
      <c r="O216" s="4"/>
      <c r="P216" s="4"/>
      <c r="Q216" s="4"/>
      <c r="R216" s="4"/>
      <c r="S216" s="4"/>
      <c r="T216" s="4"/>
      <c r="U216" s="4"/>
      <c r="V216" s="4"/>
      <c r="W216" s="4"/>
      <c r="X216" s="4"/>
      <c r="Y216" s="4"/>
      <c r="Z216" s="4"/>
    </row>
    <row r="217" spans="1:26" ht="15.75" customHeight="1">
      <c r="A217" s="4"/>
      <c r="B217" s="4"/>
      <c r="C217" s="6"/>
      <c r="D217" s="7"/>
      <c r="E217" s="7"/>
      <c r="F217" s="7"/>
      <c r="G217" s="7"/>
      <c r="H217" s="7"/>
      <c r="I217" s="4"/>
      <c r="J217" s="4"/>
      <c r="K217" s="4"/>
      <c r="L217" s="4"/>
      <c r="M217" s="4"/>
      <c r="N217" s="4"/>
      <c r="O217" s="4"/>
      <c r="P217" s="4"/>
      <c r="Q217" s="4"/>
      <c r="R217" s="4"/>
      <c r="S217" s="4"/>
      <c r="T217" s="4"/>
      <c r="U217" s="4"/>
      <c r="V217" s="4"/>
      <c r="W217" s="4"/>
      <c r="X217" s="4"/>
      <c r="Y217" s="4"/>
      <c r="Z217" s="4"/>
    </row>
    <row r="218" spans="1:26" ht="15.75" customHeight="1">
      <c r="A218" s="4"/>
      <c r="B218" s="4"/>
      <c r="C218" s="6"/>
      <c r="D218" s="7"/>
      <c r="E218" s="7"/>
      <c r="F218" s="7"/>
      <c r="G218" s="7"/>
      <c r="H218" s="7"/>
      <c r="I218" s="4"/>
      <c r="J218" s="4"/>
      <c r="K218" s="4"/>
      <c r="L218" s="4"/>
      <c r="M218" s="4"/>
      <c r="N218" s="4"/>
      <c r="O218" s="4"/>
      <c r="P218" s="4"/>
      <c r="Q218" s="4"/>
      <c r="R218" s="4"/>
      <c r="S218" s="4"/>
      <c r="T218" s="4"/>
      <c r="U218" s="4"/>
      <c r="V218" s="4"/>
      <c r="W218" s="4"/>
      <c r="X218" s="4"/>
      <c r="Y218" s="4"/>
      <c r="Z218" s="4"/>
    </row>
    <row r="219" spans="1:26" ht="15.75" customHeight="1">
      <c r="A219" s="4"/>
      <c r="B219" s="4"/>
      <c r="C219" s="6"/>
      <c r="D219" s="7"/>
      <c r="E219" s="7"/>
      <c r="F219" s="7"/>
      <c r="G219" s="7"/>
      <c r="H219" s="7"/>
      <c r="I219" s="4"/>
      <c r="J219" s="4"/>
      <c r="K219" s="4"/>
      <c r="L219" s="4"/>
      <c r="M219" s="4"/>
      <c r="N219" s="4"/>
      <c r="O219" s="4"/>
      <c r="P219" s="4"/>
      <c r="Q219" s="4"/>
      <c r="R219" s="4"/>
      <c r="S219" s="4"/>
      <c r="T219" s="4"/>
      <c r="U219" s="4"/>
      <c r="V219" s="4"/>
      <c r="W219" s="4"/>
      <c r="X219" s="4"/>
      <c r="Y219" s="4"/>
      <c r="Z219" s="4"/>
    </row>
    <row r="220" spans="1:26" ht="15.75" customHeight="1">
      <c r="A220" s="4"/>
      <c r="B220" s="4"/>
      <c r="C220" s="6"/>
      <c r="D220" s="7"/>
      <c r="E220" s="7"/>
      <c r="F220" s="7"/>
      <c r="G220" s="7"/>
      <c r="H220" s="7"/>
      <c r="I220" s="4"/>
      <c r="J220" s="4"/>
      <c r="K220" s="4"/>
      <c r="L220" s="4"/>
      <c r="M220" s="4"/>
      <c r="N220" s="4"/>
      <c r="O220" s="4"/>
      <c r="P220" s="4"/>
      <c r="Q220" s="4"/>
      <c r="R220" s="4"/>
      <c r="S220" s="4"/>
      <c r="T220" s="4"/>
      <c r="U220" s="4"/>
      <c r="V220" s="4"/>
      <c r="W220" s="4"/>
      <c r="X220" s="4"/>
      <c r="Y220" s="4"/>
      <c r="Z220" s="4"/>
    </row>
    <row r="221" spans="1:26" ht="15.75" customHeight="1">
      <c r="A221" s="4"/>
      <c r="B221" s="4"/>
      <c r="C221" s="6"/>
      <c r="D221" s="7"/>
      <c r="E221" s="7"/>
      <c r="F221" s="7"/>
      <c r="G221" s="7"/>
      <c r="H221" s="7"/>
      <c r="I221" s="4"/>
      <c r="J221" s="4"/>
      <c r="K221" s="4"/>
      <c r="L221" s="4"/>
      <c r="M221" s="4"/>
      <c r="N221" s="4"/>
      <c r="O221" s="4"/>
      <c r="P221" s="4"/>
      <c r="Q221" s="4"/>
      <c r="R221" s="4"/>
      <c r="S221" s="4"/>
      <c r="T221" s="4"/>
      <c r="U221" s="4"/>
      <c r="V221" s="4"/>
      <c r="W221" s="4"/>
      <c r="X221" s="4"/>
      <c r="Y221" s="4"/>
      <c r="Z221" s="4"/>
    </row>
    <row r="222" spans="1:26" ht="15.75" customHeight="1">
      <c r="A222" s="4"/>
      <c r="B222" s="4"/>
      <c r="C222" s="6"/>
      <c r="D222" s="7"/>
      <c r="E222" s="7"/>
      <c r="F222" s="7"/>
      <c r="G222" s="7"/>
      <c r="H222" s="7"/>
      <c r="I222" s="4"/>
      <c r="J222" s="4"/>
      <c r="K222" s="4"/>
      <c r="L222" s="4"/>
      <c r="M222" s="4"/>
      <c r="N222" s="4"/>
      <c r="O222" s="4"/>
      <c r="P222" s="4"/>
      <c r="Q222" s="4"/>
      <c r="R222" s="4"/>
      <c r="S222" s="4"/>
      <c r="T222" s="4"/>
      <c r="U222" s="4"/>
      <c r="V222" s="4"/>
      <c r="W222" s="4"/>
      <c r="X222" s="4"/>
      <c r="Y222" s="4"/>
      <c r="Z222" s="4"/>
    </row>
    <row r="223" spans="1:26" ht="15.75" customHeight="1">
      <c r="A223" s="4"/>
      <c r="B223" s="4"/>
      <c r="C223" s="6"/>
      <c r="D223" s="7"/>
      <c r="E223" s="7"/>
      <c r="F223" s="7"/>
      <c r="G223" s="7"/>
      <c r="H223" s="7"/>
      <c r="I223" s="4"/>
      <c r="J223" s="4"/>
      <c r="K223" s="4"/>
      <c r="L223" s="4"/>
      <c r="M223" s="4"/>
      <c r="N223" s="4"/>
      <c r="O223" s="4"/>
      <c r="P223" s="4"/>
      <c r="Q223" s="4"/>
      <c r="R223" s="4"/>
      <c r="S223" s="4"/>
      <c r="T223" s="4"/>
      <c r="U223" s="4"/>
      <c r="V223" s="4"/>
      <c r="W223" s="4"/>
      <c r="X223" s="4"/>
      <c r="Y223" s="4"/>
      <c r="Z223" s="4"/>
    </row>
    <row r="224" spans="1:26" ht="15.75" customHeight="1">
      <c r="A224" s="4"/>
      <c r="B224" s="4"/>
      <c r="C224" s="6"/>
      <c r="D224" s="7"/>
      <c r="E224" s="7"/>
      <c r="F224" s="7"/>
      <c r="G224" s="7"/>
      <c r="H224" s="7"/>
      <c r="I224" s="4"/>
      <c r="J224" s="4"/>
      <c r="K224" s="4"/>
      <c r="L224" s="4"/>
      <c r="M224" s="4"/>
      <c r="N224" s="4"/>
      <c r="O224" s="4"/>
      <c r="P224" s="4"/>
      <c r="Q224" s="4"/>
      <c r="R224" s="4"/>
      <c r="S224" s="4"/>
      <c r="T224" s="4"/>
      <c r="U224" s="4"/>
      <c r="V224" s="4"/>
      <c r="W224" s="4"/>
      <c r="X224" s="4"/>
      <c r="Y224" s="4"/>
      <c r="Z224" s="4"/>
    </row>
    <row r="225" spans="1:26" ht="15.75" customHeight="1">
      <c r="A225" s="4"/>
      <c r="B225" s="4"/>
      <c r="C225" s="6"/>
      <c r="D225" s="7"/>
      <c r="E225" s="7"/>
      <c r="F225" s="7"/>
      <c r="G225" s="7"/>
      <c r="H225" s="7"/>
      <c r="I225" s="4"/>
      <c r="J225" s="4"/>
      <c r="K225" s="4"/>
      <c r="L225" s="4"/>
      <c r="M225" s="4"/>
      <c r="N225" s="4"/>
      <c r="O225" s="4"/>
      <c r="P225" s="4"/>
      <c r="Q225" s="4"/>
      <c r="R225" s="4"/>
      <c r="S225" s="4"/>
      <c r="T225" s="4"/>
      <c r="U225" s="4"/>
      <c r="V225" s="4"/>
      <c r="W225" s="4"/>
      <c r="X225" s="4"/>
      <c r="Y225" s="4"/>
      <c r="Z225" s="4"/>
    </row>
    <row r="226" spans="1:26" ht="15.75" customHeight="1">
      <c r="A226" s="4"/>
      <c r="B226" s="4"/>
      <c r="C226" s="6"/>
      <c r="D226" s="7"/>
      <c r="E226" s="7"/>
      <c r="F226" s="7"/>
      <c r="G226" s="7"/>
      <c r="H226" s="7"/>
      <c r="I226" s="4"/>
      <c r="J226" s="4"/>
      <c r="K226" s="4"/>
      <c r="L226" s="4"/>
      <c r="M226" s="4"/>
      <c r="N226" s="4"/>
      <c r="O226" s="4"/>
      <c r="P226" s="4"/>
      <c r="Q226" s="4"/>
      <c r="R226" s="4"/>
      <c r="S226" s="4"/>
      <c r="T226" s="4"/>
      <c r="U226" s="4"/>
      <c r="V226" s="4"/>
      <c r="W226" s="4"/>
      <c r="X226" s="4"/>
      <c r="Y226" s="4"/>
      <c r="Z226" s="4"/>
    </row>
    <row r="227" spans="1:26" ht="15.75" customHeight="1">
      <c r="A227" s="4"/>
      <c r="B227" s="4"/>
      <c r="C227" s="6"/>
      <c r="D227" s="7"/>
      <c r="E227" s="7"/>
      <c r="F227" s="7"/>
      <c r="G227" s="7"/>
      <c r="H227" s="7"/>
      <c r="I227" s="4"/>
      <c r="J227" s="4"/>
      <c r="K227" s="4"/>
      <c r="L227" s="4"/>
      <c r="M227" s="4"/>
      <c r="N227" s="4"/>
      <c r="O227" s="4"/>
      <c r="P227" s="4"/>
      <c r="Q227" s="4"/>
      <c r="R227" s="4"/>
      <c r="S227" s="4"/>
      <c r="T227" s="4"/>
      <c r="U227" s="4"/>
      <c r="V227" s="4"/>
      <c r="W227" s="4"/>
      <c r="X227" s="4"/>
      <c r="Y227" s="4"/>
      <c r="Z227" s="4"/>
    </row>
    <row r="228" spans="1:26" ht="15.75" customHeight="1">
      <c r="A228" s="4"/>
      <c r="B228" s="4"/>
      <c r="C228" s="6"/>
      <c r="D228" s="7"/>
      <c r="E228" s="7"/>
      <c r="F228" s="7"/>
      <c r="G228" s="7"/>
      <c r="H228" s="7"/>
      <c r="I228" s="4"/>
      <c r="J228" s="4"/>
      <c r="K228" s="4"/>
      <c r="L228" s="4"/>
      <c r="M228" s="4"/>
      <c r="N228" s="4"/>
      <c r="O228" s="4"/>
      <c r="P228" s="4"/>
      <c r="Q228" s="4"/>
      <c r="R228" s="4"/>
      <c r="S228" s="4"/>
      <c r="T228" s="4"/>
      <c r="U228" s="4"/>
      <c r="V228" s="4"/>
      <c r="W228" s="4"/>
      <c r="X228" s="4"/>
      <c r="Y228" s="4"/>
      <c r="Z228" s="4"/>
    </row>
    <row r="229" spans="1:26" ht="15.75" customHeight="1">
      <c r="A229" s="4"/>
      <c r="B229" s="4"/>
      <c r="C229" s="6"/>
      <c r="D229" s="7"/>
      <c r="E229" s="7"/>
      <c r="F229" s="7"/>
      <c r="G229" s="7"/>
      <c r="H229" s="7"/>
      <c r="I229" s="4"/>
      <c r="J229" s="4"/>
      <c r="K229" s="4"/>
      <c r="L229" s="4"/>
      <c r="M229" s="4"/>
      <c r="N229" s="4"/>
      <c r="O229" s="4"/>
      <c r="P229" s="4"/>
      <c r="Q229" s="4"/>
      <c r="R229" s="4"/>
      <c r="S229" s="4"/>
      <c r="T229" s="4"/>
      <c r="U229" s="4"/>
      <c r="V229" s="4"/>
      <c r="W229" s="4"/>
      <c r="X229" s="4"/>
      <c r="Y229" s="4"/>
      <c r="Z229" s="4"/>
    </row>
    <row r="230" spans="1:26" ht="15.75" customHeight="1">
      <c r="A230" s="4"/>
      <c r="B230" s="4"/>
      <c r="C230" s="6"/>
      <c r="D230" s="7"/>
      <c r="E230" s="7"/>
      <c r="F230" s="7"/>
      <c r="G230" s="7"/>
      <c r="H230" s="7"/>
      <c r="I230" s="4"/>
      <c r="J230" s="4"/>
      <c r="K230" s="4"/>
      <c r="L230" s="4"/>
      <c r="M230" s="4"/>
      <c r="N230" s="4"/>
      <c r="O230" s="4"/>
      <c r="P230" s="4"/>
      <c r="Q230" s="4"/>
      <c r="R230" s="4"/>
      <c r="S230" s="4"/>
      <c r="T230" s="4"/>
      <c r="U230" s="4"/>
      <c r="V230" s="4"/>
      <c r="W230" s="4"/>
      <c r="X230" s="4"/>
      <c r="Y230" s="4"/>
      <c r="Z230" s="4"/>
    </row>
    <row r="231" spans="1:26" ht="15.75" customHeight="1">
      <c r="A231" s="4"/>
      <c r="B231" s="4"/>
      <c r="C231" s="6"/>
      <c r="D231" s="7"/>
      <c r="E231" s="7"/>
      <c r="F231" s="7"/>
      <c r="G231" s="7"/>
      <c r="H231" s="7"/>
      <c r="I231" s="4"/>
      <c r="J231" s="4"/>
      <c r="K231" s="4"/>
      <c r="L231" s="4"/>
      <c r="M231" s="4"/>
      <c r="N231" s="4"/>
      <c r="O231" s="4"/>
      <c r="P231" s="4"/>
      <c r="Q231" s="4"/>
      <c r="R231" s="4"/>
      <c r="S231" s="4"/>
      <c r="T231" s="4"/>
      <c r="U231" s="4"/>
      <c r="V231" s="4"/>
      <c r="W231" s="4"/>
      <c r="X231" s="4"/>
      <c r="Y231" s="4"/>
      <c r="Z231" s="4"/>
    </row>
    <row r="232" spans="1:26" ht="15.75" customHeight="1">
      <c r="A232" s="4"/>
      <c r="B232" s="4"/>
      <c r="C232" s="6"/>
      <c r="D232" s="7"/>
      <c r="E232" s="7"/>
      <c r="F232" s="7"/>
      <c r="G232" s="7"/>
      <c r="H232" s="7"/>
      <c r="I232" s="4"/>
      <c r="J232" s="4"/>
      <c r="K232" s="4"/>
      <c r="L232" s="4"/>
      <c r="M232" s="4"/>
      <c r="N232" s="4"/>
      <c r="O232" s="4"/>
      <c r="P232" s="4"/>
      <c r="Q232" s="4"/>
      <c r="R232" s="4"/>
      <c r="S232" s="4"/>
      <c r="T232" s="4"/>
      <c r="U232" s="4"/>
      <c r="V232" s="4"/>
      <c r="W232" s="4"/>
      <c r="X232" s="4"/>
      <c r="Y232" s="4"/>
      <c r="Z232" s="4"/>
    </row>
    <row r="233" spans="1:26" ht="15.75" customHeight="1">
      <c r="A233" s="4"/>
      <c r="B233" s="4"/>
      <c r="C233" s="6"/>
      <c r="D233" s="7"/>
      <c r="E233" s="7"/>
      <c r="F233" s="7"/>
      <c r="G233" s="7"/>
      <c r="H233" s="7"/>
      <c r="I233" s="4"/>
      <c r="J233" s="4"/>
      <c r="K233" s="4"/>
      <c r="L233" s="4"/>
      <c r="M233" s="4"/>
      <c r="N233" s="4"/>
      <c r="O233" s="4"/>
      <c r="P233" s="4"/>
      <c r="Q233" s="4"/>
      <c r="R233" s="4"/>
      <c r="S233" s="4"/>
      <c r="T233" s="4"/>
      <c r="U233" s="4"/>
      <c r="V233" s="4"/>
      <c r="W233" s="4"/>
      <c r="X233" s="4"/>
      <c r="Y233" s="4"/>
      <c r="Z233" s="4"/>
    </row>
    <row r="234" spans="1:26" ht="15.75" customHeight="1">
      <c r="A234" s="4"/>
      <c r="B234" s="4"/>
      <c r="C234" s="6"/>
      <c r="D234" s="7"/>
      <c r="E234" s="7"/>
      <c r="F234" s="7"/>
      <c r="G234" s="7"/>
      <c r="H234" s="7"/>
      <c r="I234" s="4"/>
      <c r="J234" s="4"/>
      <c r="K234" s="4"/>
      <c r="L234" s="4"/>
      <c r="M234" s="4"/>
      <c r="N234" s="4"/>
      <c r="O234" s="4"/>
      <c r="P234" s="4"/>
      <c r="Q234" s="4"/>
      <c r="R234" s="4"/>
      <c r="S234" s="4"/>
      <c r="T234" s="4"/>
      <c r="U234" s="4"/>
      <c r="V234" s="4"/>
      <c r="W234" s="4"/>
      <c r="X234" s="4"/>
      <c r="Y234" s="4"/>
      <c r="Z234" s="4"/>
    </row>
    <row r="235" spans="1:26" ht="15.75" customHeight="1">
      <c r="A235" s="4"/>
      <c r="B235" s="4"/>
      <c r="C235" s="6"/>
      <c r="D235" s="7"/>
      <c r="E235" s="7"/>
      <c r="F235" s="7"/>
      <c r="G235" s="7"/>
      <c r="H235" s="7"/>
      <c r="I235" s="4"/>
      <c r="J235" s="4"/>
      <c r="K235" s="4"/>
      <c r="L235" s="4"/>
      <c r="M235" s="4"/>
      <c r="N235" s="4"/>
      <c r="O235" s="4"/>
      <c r="P235" s="4"/>
      <c r="Q235" s="4"/>
      <c r="R235" s="4"/>
      <c r="S235" s="4"/>
      <c r="T235" s="4"/>
      <c r="U235" s="4"/>
      <c r="V235" s="4"/>
      <c r="W235" s="4"/>
      <c r="X235" s="4"/>
      <c r="Y235" s="4"/>
      <c r="Z235" s="4"/>
    </row>
    <row r="236" spans="1:26" ht="15.75" customHeight="1">
      <c r="A236" s="4"/>
      <c r="B236" s="4"/>
      <c r="C236" s="6"/>
      <c r="D236" s="7"/>
      <c r="E236" s="7"/>
      <c r="F236" s="7"/>
      <c r="G236" s="7"/>
      <c r="H236" s="7"/>
      <c r="I236" s="4"/>
      <c r="J236" s="4"/>
      <c r="K236" s="4"/>
      <c r="L236" s="4"/>
      <c r="M236" s="4"/>
      <c r="N236" s="4"/>
      <c r="O236" s="4"/>
      <c r="P236" s="4"/>
      <c r="Q236" s="4"/>
      <c r="R236" s="4"/>
      <c r="S236" s="4"/>
      <c r="T236" s="4"/>
      <c r="U236" s="4"/>
      <c r="V236" s="4"/>
      <c r="W236" s="4"/>
      <c r="X236" s="4"/>
      <c r="Y236" s="4"/>
      <c r="Z236" s="4"/>
    </row>
    <row r="237" spans="1:26" ht="15.75" customHeight="1">
      <c r="A237" s="4"/>
      <c r="B237" s="4"/>
      <c r="C237" s="6"/>
      <c r="D237" s="7"/>
      <c r="E237" s="7"/>
      <c r="F237" s="7"/>
      <c r="G237" s="7"/>
      <c r="H237" s="7"/>
      <c r="I237" s="4"/>
      <c r="J237" s="4"/>
      <c r="K237" s="4"/>
      <c r="L237" s="4"/>
      <c r="M237" s="4"/>
      <c r="N237" s="4"/>
      <c r="O237" s="4"/>
      <c r="P237" s="4"/>
      <c r="Q237" s="4"/>
      <c r="R237" s="4"/>
      <c r="S237" s="4"/>
      <c r="T237" s="4"/>
      <c r="U237" s="4"/>
      <c r="V237" s="4"/>
      <c r="W237" s="4"/>
      <c r="X237" s="4"/>
      <c r="Y237" s="4"/>
      <c r="Z237" s="4"/>
    </row>
    <row r="238" spans="1:26" ht="15.75" customHeight="1">
      <c r="A238" s="4"/>
      <c r="B238" s="4"/>
      <c r="C238" s="6"/>
      <c r="D238" s="7"/>
      <c r="E238" s="7"/>
      <c r="F238" s="7"/>
      <c r="G238" s="7"/>
      <c r="H238" s="7"/>
      <c r="I238" s="4"/>
      <c r="J238" s="4"/>
      <c r="K238" s="4"/>
      <c r="L238" s="4"/>
      <c r="M238" s="4"/>
      <c r="N238" s="4"/>
      <c r="O238" s="4"/>
      <c r="P238" s="4"/>
      <c r="Q238" s="4"/>
      <c r="R238" s="4"/>
      <c r="S238" s="4"/>
      <c r="T238" s="4"/>
      <c r="U238" s="4"/>
      <c r="V238" s="4"/>
      <c r="W238" s="4"/>
      <c r="X238" s="4"/>
      <c r="Y238" s="4"/>
      <c r="Z238" s="4"/>
    </row>
    <row r="239" spans="1:26" ht="15.75" customHeight="1">
      <c r="A239" s="4"/>
      <c r="B239" s="4"/>
      <c r="C239" s="6"/>
      <c r="D239" s="7"/>
      <c r="E239" s="7"/>
      <c r="F239" s="7"/>
      <c r="G239" s="7"/>
      <c r="H239" s="7"/>
      <c r="I239" s="4"/>
      <c r="J239" s="4"/>
      <c r="K239" s="4"/>
      <c r="L239" s="4"/>
      <c r="M239" s="4"/>
      <c r="N239" s="4"/>
      <c r="O239" s="4"/>
      <c r="P239" s="4"/>
      <c r="Q239" s="4"/>
      <c r="R239" s="4"/>
      <c r="S239" s="4"/>
      <c r="T239" s="4"/>
      <c r="U239" s="4"/>
      <c r="V239" s="4"/>
      <c r="W239" s="4"/>
      <c r="X239" s="4"/>
      <c r="Y239" s="4"/>
      <c r="Z239" s="4"/>
    </row>
    <row r="240" spans="1:26" ht="15.75" customHeight="1">
      <c r="A240" s="4"/>
      <c r="B240" s="4"/>
      <c r="C240" s="6"/>
      <c r="D240" s="7"/>
      <c r="E240" s="7"/>
      <c r="F240" s="7"/>
      <c r="G240" s="7"/>
      <c r="H240" s="7"/>
      <c r="I240" s="4"/>
      <c r="J240" s="4"/>
      <c r="K240" s="4"/>
      <c r="L240" s="4"/>
      <c r="M240" s="4"/>
      <c r="N240" s="4"/>
      <c r="O240" s="4"/>
      <c r="P240" s="4"/>
      <c r="Q240" s="4"/>
      <c r="R240" s="4"/>
      <c r="S240" s="4"/>
      <c r="T240" s="4"/>
      <c r="U240" s="4"/>
      <c r="V240" s="4"/>
      <c r="W240" s="4"/>
      <c r="X240" s="4"/>
      <c r="Y240" s="4"/>
      <c r="Z240" s="4"/>
    </row>
    <row r="241" spans="1:26" ht="15.75" customHeight="1">
      <c r="A241" s="4"/>
      <c r="B241" s="4"/>
      <c r="C241" s="6"/>
      <c r="D241" s="7"/>
      <c r="E241" s="7"/>
      <c r="F241" s="7"/>
      <c r="G241" s="7"/>
      <c r="H241" s="7"/>
      <c r="I241" s="4"/>
      <c r="J241" s="4"/>
      <c r="K241" s="4"/>
      <c r="L241" s="4"/>
      <c r="M241" s="4"/>
      <c r="N241" s="4"/>
      <c r="O241" s="4"/>
      <c r="P241" s="4"/>
      <c r="Q241" s="4"/>
      <c r="R241" s="4"/>
      <c r="S241" s="4"/>
      <c r="T241" s="4"/>
      <c r="U241" s="4"/>
      <c r="V241" s="4"/>
      <c r="W241" s="4"/>
      <c r="X241" s="4"/>
      <c r="Y241" s="4"/>
      <c r="Z241" s="4"/>
    </row>
    <row r="242" spans="1:26" ht="15.75" customHeight="1">
      <c r="A242" s="4"/>
      <c r="B242" s="4"/>
      <c r="C242" s="6"/>
      <c r="D242" s="7"/>
      <c r="E242" s="7"/>
      <c r="F242" s="7"/>
      <c r="G242" s="7"/>
      <c r="H242" s="7"/>
      <c r="I242" s="4"/>
      <c r="J242" s="4"/>
      <c r="K242" s="4"/>
      <c r="L242" s="4"/>
      <c r="M242" s="4"/>
      <c r="N242" s="4"/>
      <c r="O242" s="4"/>
      <c r="P242" s="4"/>
      <c r="Q242" s="4"/>
      <c r="R242" s="4"/>
      <c r="S242" s="4"/>
      <c r="T242" s="4"/>
      <c r="U242" s="4"/>
      <c r="V242" s="4"/>
      <c r="W242" s="4"/>
      <c r="X242" s="4"/>
      <c r="Y242" s="4"/>
      <c r="Z242" s="4"/>
    </row>
    <row r="243" spans="1:26" ht="15.75" customHeight="1">
      <c r="A243" s="4"/>
      <c r="B243" s="4"/>
      <c r="C243" s="6"/>
      <c r="D243" s="7"/>
      <c r="E243" s="7"/>
      <c r="F243" s="7"/>
      <c r="G243" s="7"/>
      <c r="H243" s="7"/>
      <c r="I243" s="4"/>
      <c r="J243" s="4"/>
      <c r="K243" s="4"/>
      <c r="L243" s="4"/>
      <c r="M243" s="4"/>
      <c r="N243" s="4"/>
      <c r="O243" s="4"/>
      <c r="P243" s="4"/>
      <c r="Q243" s="4"/>
      <c r="R243" s="4"/>
      <c r="S243" s="4"/>
      <c r="T243" s="4"/>
      <c r="U243" s="4"/>
      <c r="V243" s="4"/>
      <c r="W243" s="4"/>
      <c r="X243" s="4"/>
      <c r="Y243" s="4"/>
      <c r="Z243" s="4"/>
    </row>
    <row r="244" spans="1:26" ht="15.75" customHeight="1">
      <c r="A244" s="4"/>
      <c r="B244" s="4"/>
      <c r="C244" s="6"/>
      <c r="D244" s="7"/>
      <c r="E244" s="7"/>
      <c r="F244" s="7"/>
      <c r="G244" s="7"/>
      <c r="H244" s="7"/>
      <c r="I244" s="4"/>
      <c r="J244" s="4"/>
      <c r="K244" s="4"/>
      <c r="L244" s="4"/>
      <c r="M244" s="4"/>
      <c r="N244" s="4"/>
      <c r="O244" s="4"/>
      <c r="P244" s="4"/>
      <c r="Q244" s="4"/>
      <c r="R244" s="4"/>
      <c r="S244" s="4"/>
      <c r="T244" s="4"/>
      <c r="U244" s="4"/>
      <c r="V244" s="4"/>
      <c r="W244" s="4"/>
      <c r="X244" s="4"/>
      <c r="Y244" s="4"/>
      <c r="Z244" s="4"/>
    </row>
    <row r="245" spans="1:26" ht="15.75" customHeight="1">
      <c r="A245" s="4"/>
      <c r="B245" s="4"/>
      <c r="C245" s="6"/>
      <c r="D245" s="7"/>
      <c r="E245" s="7"/>
      <c r="F245" s="7"/>
      <c r="G245" s="7"/>
      <c r="H245" s="7"/>
      <c r="I245" s="4"/>
      <c r="J245" s="4"/>
      <c r="K245" s="4"/>
      <c r="L245" s="4"/>
      <c r="M245" s="4"/>
      <c r="N245" s="4"/>
      <c r="O245" s="4"/>
      <c r="P245" s="4"/>
      <c r="Q245" s="4"/>
      <c r="R245" s="4"/>
      <c r="S245" s="4"/>
      <c r="T245" s="4"/>
      <c r="U245" s="4"/>
      <c r="V245" s="4"/>
      <c r="W245" s="4"/>
      <c r="X245" s="4"/>
      <c r="Y245" s="4"/>
      <c r="Z245" s="4"/>
    </row>
    <row r="246" spans="1:26" ht="15.75" customHeight="1">
      <c r="A246" s="4"/>
      <c r="B246" s="4"/>
      <c r="C246" s="6"/>
      <c r="D246" s="7"/>
      <c r="E246" s="7"/>
      <c r="F246" s="7"/>
      <c r="G246" s="7"/>
      <c r="H246" s="7"/>
      <c r="I246" s="4"/>
      <c r="J246" s="4"/>
      <c r="K246" s="4"/>
      <c r="L246" s="4"/>
      <c r="M246" s="4"/>
      <c r="N246" s="4"/>
      <c r="O246" s="4"/>
      <c r="P246" s="4"/>
      <c r="Q246" s="4"/>
      <c r="R246" s="4"/>
      <c r="S246" s="4"/>
      <c r="T246" s="4"/>
      <c r="U246" s="4"/>
      <c r="V246" s="4"/>
      <c r="W246" s="4"/>
      <c r="X246" s="4"/>
      <c r="Y246" s="4"/>
      <c r="Z246" s="4"/>
    </row>
    <row r="247" spans="1:26" ht="15.75" customHeight="1">
      <c r="A247" s="4"/>
      <c r="B247" s="4"/>
      <c r="C247" s="6"/>
      <c r="D247" s="7"/>
      <c r="E247" s="7"/>
      <c r="F247" s="7"/>
      <c r="G247" s="7"/>
      <c r="H247" s="7"/>
      <c r="I247" s="4"/>
      <c r="J247" s="4"/>
      <c r="K247" s="4"/>
      <c r="L247" s="4"/>
      <c r="M247" s="4"/>
      <c r="N247" s="4"/>
      <c r="O247" s="4"/>
      <c r="P247" s="4"/>
      <c r="Q247" s="4"/>
      <c r="R247" s="4"/>
      <c r="S247" s="4"/>
      <c r="T247" s="4"/>
      <c r="U247" s="4"/>
      <c r="V247" s="4"/>
      <c r="W247" s="4"/>
      <c r="X247" s="4"/>
      <c r="Y247" s="4"/>
      <c r="Z247" s="4"/>
    </row>
    <row r="248" spans="1:26" ht="15.75" customHeight="1">
      <c r="A248" s="4"/>
      <c r="B248" s="4"/>
      <c r="C248" s="6"/>
      <c r="D248" s="7"/>
      <c r="E248" s="7"/>
      <c r="F248" s="7"/>
      <c r="G248" s="7"/>
      <c r="H248" s="7"/>
      <c r="I248" s="4"/>
      <c r="J248" s="4"/>
      <c r="K248" s="4"/>
      <c r="L248" s="4"/>
      <c r="M248" s="4"/>
      <c r="N248" s="4"/>
      <c r="O248" s="4"/>
      <c r="P248" s="4"/>
      <c r="Q248" s="4"/>
      <c r="R248" s="4"/>
      <c r="S248" s="4"/>
      <c r="T248" s="4"/>
      <c r="U248" s="4"/>
      <c r="V248" s="4"/>
      <c r="W248" s="4"/>
      <c r="X248" s="4"/>
      <c r="Y248" s="4"/>
      <c r="Z248" s="4"/>
    </row>
    <row r="249" spans="1:26" ht="15.75" customHeight="1">
      <c r="A249" s="4"/>
      <c r="B249" s="4"/>
      <c r="C249" s="6"/>
      <c r="D249" s="7"/>
      <c r="E249" s="7"/>
      <c r="F249" s="7"/>
      <c r="G249" s="7"/>
      <c r="H249" s="7"/>
      <c r="I249" s="4"/>
      <c r="J249" s="4"/>
      <c r="K249" s="4"/>
      <c r="L249" s="4"/>
      <c r="M249" s="4"/>
      <c r="N249" s="4"/>
      <c r="O249" s="4"/>
      <c r="P249" s="4"/>
      <c r="Q249" s="4"/>
      <c r="R249" s="4"/>
      <c r="S249" s="4"/>
      <c r="T249" s="4"/>
      <c r="U249" s="4"/>
      <c r="V249" s="4"/>
      <c r="W249" s="4"/>
      <c r="X249" s="4"/>
      <c r="Y249" s="4"/>
      <c r="Z249" s="4"/>
    </row>
    <row r="250" spans="1:26" ht="15.75" customHeight="1">
      <c r="A250" s="4"/>
      <c r="B250" s="4"/>
      <c r="C250" s="6"/>
      <c r="D250" s="7"/>
      <c r="E250" s="7"/>
      <c r="F250" s="7"/>
      <c r="G250" s="7"/>
      <c r="H250" s="7"/>
      <c r="I250" s="4"/>
      <c r="J250" s="4"/>
      <c r="K250" s="4"/>
      <c r="L250" s="4"/>
      <c r="M250" s="4"/>
      <c r="N250" s="4"/>
      <c r="O250" s="4"/>
      <c r="P250" s="4"/>
      <c r="Q250" s="4"/>
      <c r="R250" s="4"/>
      <c r="S250" s="4"/>
      <c r="T250" s="4"/>
      <c r="U250" s="4"/>
      <c r="V250" s="4"/>
      <c r="W250" s="4"/>
      <c r="X250" s="4"/>
      <c r="Y250" s="4"/>
      <c r="Z250" s="4"/>
    </row>
    <row r="251" spans="1:26" ht="15.75" customHeight="1">
      <c r="A251" s="4"/>
      <c r="B251" s="4"/>
      <c r="C251" s="6"/>
      <c r="D251" s="7"/>
      <c r="E251" s="7"/>
      <c r="F251" s="7"/>
      <c r="G251" s="7"/>
      <c r="H251" s="7"/>
      <c r="I251" s="4"/>
      <c r="J251" s="4"/>
      <c r="K251" s="4"/>
      <c r="L251" s="4"/>
      <c r="M251" s="4"/>
      <c r="N251" s="4"/>
      <c r="O251" s="4"/>
      <c r="P251" s="4"/>
      <c r="Q251" s="4"/>
      <c r="R251" s="4"/>
      <c r="S251" s="4"/>
      <c r="T251" s="4"/>
      <c r="U251" s="4"/>
      <c r="V251" s="4"/>
      <c r="W251" s="4"/>
      <c r="X251" s="4"/>
      <c r="Y251" s="4"/>
      <c r="Z251" s="4"/>
    </row>
    <row r="252" spans="1:26" ht="15.75" customHeight="1">
      <c r="A252" s="4"/>
      <c r="B252" s="4"/>
      <c r="C252" s="6"/>
      <c r="D252" s="7"/>
      <c r="E252" s="7"/>
      <c r="F252" s="7"/>
      <c r="G252" s="7"/>
      <c r="H252" s="7"/>
      <c r="I252" s="4"/>
      <c r="J252" s="4"/>
      <c r="K252" s="4"/>
      <c r="L252" s="4"/>
      <c r="M252" s="4"/>
      <c r="N252" s="4"/>
      <c r="O252" s="4"/>
      <c r="P252" s="4"/>
      <c r="Q252" s="4"/>
      <c r="R252" s="4"/>
      <c r="S252" s="4"/>
      <c r="T252" s="4"/>
      <c r="U252" s="4"/>
      <c r="V252" s="4"/>
      <c r="W252" s="4"/>
      <c r="X252" s="4"/>
      <c r="Y252" s="4"/>
      <c r="Z252" s="4"/>
    </row>
    <row r="253" spans="1:26" ht="15.75" customHeight="1">
      <c r="A253" s="4"/>
      <c r="B253" s="4"/>
      <c r="C253" s="6"/>
      <c r="D253" s="7"/>
      <c r="E253" s="7"/>
      <c r="F253" s="7"/>
      <c r="G253" s="7"/>
      <c r="H253" s="7"/>
      <c r="I253" s="4"/>
      <c r="J253" s="4"/>
      <c r="K253" s="4"/>
      <c r="L253" s="4"/>
      <c r="M253" s="4"/>
      <c r="N253" s="4"/>
      <c r="O253" s="4"/>
      <c r="P253" s="4"/>
      <c r="Q253" s="4"/>
      <c r="R253" s="4"/>
      <c r="S253" s="4"/>
      <c r="T253" s="4"/>
      <c r="U253" s="4"/>
      <c r="V253" s="4"/>
      <c r="W253" s="4"/>
      <c r="X253" s="4"/>
      <c r="Y253" s="4"/>
      <c r="Z253" s="4"/>
    </row>
    <row r="254" spans="1:26" ht="15.75" customHeight="1">
      <c r="A254" s="4"/>
      <c r="B254" s="4"/>
      <c r="C254" s="6"/>
      <c r="D254" s="7"/>
      <c r="E254" s="7"/>
      <c r="F254" s="7"/>
      <c r="G254" s="7"/>
      <c r="H254" s="7"/>
      <c r="I254" s="4"/>
      <c r="J254" s="4"/>
      <c r="K254" s="4"/>
      <c r="L254" s="4"/>
      <c r="M254" s="4"/>
      <c r="N254" s="4"/>
      <c r="O254" s="4"/>
      <c r="P254" s="4"/>
      <c r="Q254" s="4"/>
      <c r="R254" s="4"/>
      <c r="S254" s="4"/>
      <c r="T254" s="4"/>
      <c r="U254" s="4"/>
      <c r="V254" s="4"/>
      <c r="W254" s="4"/>
      <c r="X254" s="4"/>
      <c r="Y254" s="4"/>
      <c r="Z254" s="4"/>
    </row>
    <row r="255" spans="1:26" ht="15.75" customHeight="1">
      <c r="A255" s="4"/>
      <c r="B255" s="4"/>
      <c r="C255" s="6"/>
      <c r="D255" s="7"/>
      <c r="E255" s="7"/>
      <c r="F255" s="7"/>
      <c r="G255" s="7"/>
      <c r="H255" s="7"/>
      <c r="I255" s="4"/>
      <c r="J255" s="4"/>
      <c r="K255" s="4"/>
      <c r="L255" s="4"/>
      <c r="M255" s="4"/>
      <c r="N255" s="4"/>
      <c r="O255" s="4"/>
      <c r="P255" s="4"/>
      <c r="Q255" s="4"/>
      <c r="R255" s="4"/>
      <c r="S255" s="4"/>
      <c r="T255" s="4"/>
      <c r="U255" s="4"/>
      <c r="V255" s="4"/>
      <c r="W255" s="4"/>
      <c r="X255" s="4"/>
      <c r="Y255" s="4"/>
      <c r="Z255" s="4"/>
    </row>
    <row r="256" spans="1:26" ht="15.75" customHeight="1">
      <c r="A256" s="4"/>
      <c r="B256" s="4"/>
      <c r="C256" s="6"/>
      <c r="D256" s="7"/>
      <c r="E256" s="7"/>
      <c r="F256" s="7"/>
      <c r="G256" s="7"/>
      <c r="H256" s="7"/>
      <c r="I256" s="4"/>
      <c r="J256" s="4"/>
      <c r="K256" s="4"/>
      <c r="L256" s="4"/>
      <c r="M256" s="4"/>
      <c r="N256" s="4"/>
      <c r="O256" s="4"/>
      <c r="P256" s="4"/>
      <c r="Q256" s="4"/>
      <c r="R256" s="4"/>
      <c r="S256" s="4"/>
      <c r="T256" s="4"/>
      <c r="U256" s="4"/>
      <c r="V256" s="4"/>
      <c r="W256" s="4"/>
      <c r="X256" s="4"/>
      <c r="Y256" s="4"/>
      <c r="Z256" s="4"/>
    </row>
    <row r="257" spans="1:26" ht="15.75" customHeight="1">
      <c r="A257" s="4"/>
      <c r="B257" s="4"/>
      <c r="C257" s="6"/>
      <c r="D257" s="7"/>
      <c r="E257" s="7"/>
      <c r="F257" s="7"/>
      <c r="G257" s="7"/>
      <c r="H257" s="7"/>
      <c r="I257" s="4"/>
      <c r="J257" s="4"/>
      <c r="K257" s="4"/>
      <c r="L257" s="4"/>
      <c r="M257" s="4"/>
      <c r="N257" s="4"/>
      <c r="O257" s="4"/>
      <c r="P257" s="4"/>
      <c r="Q257" s="4"/>
      <c r="R257" s="4"/>
      <c r="S257" s="4"/>
      <c r="T257" s="4"/>
      <c r="U257" s="4"/>
      <c r="V257" s="4"/>
      <c r="W257" s="4"/>
      <c r="X257" s="4"/>
      <c r="Y257" s="4"/>
      <c r="Z257" s="4"/>
    </row>
    <row r="258" spans="1:26" ht="15.75" customHeight="1">
      <c r="A258" s="4"/>
      <c r="B258" s="4"/>
      <c r="C258" s="6"/>
      <c r="D258" s="7"/>
      <c r="E258" s="7"/>
      <c r="F258" s="7"/>
      <c r="G258" s="7"/>
      <c r="H258" s="7"/>
      <c r="I258" s="4"/>
      <c r="J258" s="4"/>
      <c r="K258" s="4"/>
      <c r="L258" s="4"/>
      <c r="M258" s="4"/>
      <c r="N258" s="4"/>
      <c r="O258" s="4"/>
      <c r="P258" s="4"/>
      <c r="Q258" s="4"/>
      <c r="R258" s="4"/>
      <c r="S258" s="4"/>
      <c r="T258" s="4"/>
      <c r="U258" s="4"/>
      <c r="V258" s="4"/>
      <c r="W258" s="4"/>
      <c r="X258" s="4"/>
      <c r="Y258" s="4"/>
      <c r="Z258" s="4"/>
    </row>
    <row r="259" spans="1:26" ht="15.75" customHeight="1">
      <c r="A259" s="4"/>
      <c r="B259" s="4"/>
      <c r="C259" s="6"/>
      <c r="D259" s="7"/>
      <c r="E259" s="7"/>
      <c r="F259" s="7"/>
      <c r="G259" s="7"/>
      <c r="H259" s="7"/>
      <c r="I259" s="4"/>
      <c r="J259" s="4"/>
      <c r="K259" s="4"/>
      <c r="L259" s="4"/>
      <c r="M259" s="4"/>
      <c r="N259" s="4"/>
      <c r="O259" s="4"/>
      <c r="P259" s="4"/>
      <c r="Q259" s="4"/>
      <c r="R259" s="4"/>
      <c r="S259" s="4"/>
      <c r="T259" s="4"/>
      <c r="U259" s="4"/>
      <c r="V259" s="4"/>
      <c r="W259" s="4"/>
      <c r="X259" s="4"/>
      <c r="Y259" s="4"/>
      <c r="Z259" s="4"/>
    </row>
    <row r="260" spans="1:26" ht="15.75" customHeight="1">
      <c r="A260" s="4"/>
      <c r="B260" s="4"/>
      <c r="C260" s="6"/>
      <c r="D260" s="7"/>
      <c r="E260" s="7"/>
      <c r="F260" s="7"/>
      <c r="G260" s="7"/>
      <c r="H260" s="7"/>
      <c r="I260" s="4"/>
      <c r="J260" s="4"/>
      <c r="K260" s="4"/>
      <c r="L260" s="4"/>
      <c r="M260" s="4"/>
      <c r="N260" s="4"/>
      <c r="O260" s="4"/>
      <c r="P260" s="4"/>
      <c r="Q260" s="4"/>
      <c r="R260" s="4"/>
      <c r="S260" s="4"/>
      <c r="T260" s="4"/>
      <c r="U260" s="4"/>
      <c r="V260" s="4"/>
      <c r="W260" s="4"/>
      <c r="X260" s="4"/>
      <c r="Y260" s="4"/>
      <c r="Z260" s="4"/>
    </row>
    <row r="261" spans="1:26" ht="15.75" customHeight="1">
      <c r="A261" s="4"/>
      <c r="B261" s="4"/>
      <c r="C261" s="6"/>
      <c r="D261" s="7"/>
      <c r="E261" s="7"/>
      <c r="F261" s="7"/>
      <c r="G261" s="7"/>
      <c r="H261" s="7"/>
      <c r="I261" s="4"/>
      <c r="J261" s="4"/>
      <c r="K261" s="4"/>
      <c r="L261" s="4"/>
      <c r="M261" s="4"/>
      <c r="N261" s="4"/>
      <c r="O261" s="4"/>
      <c r="P261" s="4"/>
      <c r="Q261" s="4"/>
      <c r="R261" s="4"/>
      <c r="S261" s="4"/>
      <c r="T261" s="4"/>
      <c r="U261" s="4"/>
      <c r="V261" s="4"/>
      <c r="W261" s="4"/>
      <c r="X261" s="4"/>
      <c r="Y261" s="4"/>
      <c r="Z261" s="4"/>
    </row>
    <row r="262" spans="1:26" ht="15.75" customHeight="1">
      <c r="A262" s="4"/>
      <c r="B262" s="4"/>
      <c r="C262" s="6"/>
      <c r="D262" s="7"/>
      <c r="E262" s="7"/>
      <c r="F262" s="7"/>
      <c r="G262" s="7"/>
      <c r="H262" s="7"/>
      <c r="I262" s="4"/>
      <c r="J262" s="4"/>
      <c r="K262" s="4"/>
      <c r="L262" s="4"/>
      <c r="M262" s="4"/>
      <c r="N262" s="4"/>
      <c r="O262" s="4"/>
      <c r="P262" s="4"/>
      <c r="Q262" s="4"/>
      <c r="R262" s="4"/>
      <c r="S262" s="4"/>
      <c r="T262" s="4"/>
      <c r="U262" s="4"/>
      <c r="V262" s="4"/>
      <c r="W262" s="4"/>
      <c r="X262" s="4"/>
      <c r="Y262" s="4"/>
      <c r="Z262" s="4"/>
    </row>
    <row r="263" spans="1:26" ht="15.75" customHeight="1">
      <c r="A263" s="4"/>
      <c r="B263" s="4"/>
      <c r="C263" s="6"/>
      <c r="D263" s="7"/>
      <c r="E263" s="7"/>
      <c r="F263" s="7"/>
      <c r="G263" s="7"/>
      <c r="H263" s="7"/>
      <c r="I263" s="4"/>
      <c r="J263" s="4"/>
      <c r="K263" s="4"/>
      <c r="L263" s="4"/>
      <c r="M263" s="4"/>
      <c r="N263" s="4"/>
      <c r="O263" s="4"/>
      <c r="P263" s="4"/>
      <c r="Q263" s="4"/>
      <c r="R263" s="4"/>
      <c r="S263" s="4"/>
      <c r="T263" s="4"/>
      <c r="U263" s="4"/>
      <c r="V263" s="4"/>
      <c r="W263" s="4"/>
      <c r="X263" s="4"/>
      <c r="Y263" s="4"/>
      <c r="Z263" s="4"/>
    </row>
    <row r="264" spans="1:26" ht="15.75" customHeight="1">
      <c r="A264" s="4"/>
      <c r="B264" s="4"/>
      <c r="C264" s="6"/>
      <c r="D264" s="7"/>
      <c r="E264" s="7"/>
      <c r="F264" s="7"/>
      <c r="G264" s="7"/>
      <c r="H264" s="7"/>
      <c r="I264" s="4"/>
      <c r="J264" s="4"/>
      <c r="K264" s="4"/>
      <c r="L264" s="4"/>
      <c r="M264" s="4"/>
      <c r="N264" s="4"/>
      <c r="O264" s="4"/>
      <c r="P264" s="4"/>
      <c r="Q264" s="4"/>
      <c r="R264" s="4"/>
      <c r="S264" s="4"/>
      <c r="T264" s="4"/>
      <c r="U264" s="4"/>
      <c r="V264" s="4"/>
      <c r="W264" s="4"/>
      <c r="X264" s="4"/>
      <c r="Y264" s="4"/>
      <c r="Z264" s="4"/>
    </row>
    <row r="265" spans="1:26" ht="15.75" customHeight="1">
      <c r="A265" s="4"/>
      <c r="B265" s="4"/>
      <c r="C265" s="6"/>
      <c r="D265" s="7"/>
      <c r="E265" s="7"/>
      <c r="F265" s="7"/>
      <c r="G265" s="7"/>
      <c r="H265" s="7"/>
      <c r="I265" s="4"/>
      <c r="J265" s="4"/>
      <c r="K265" s="4"/>
      <c r="L265" s="4"/>
      <c r="M265" s="4"/>
      <c r="N265" s="4"/>
      <c r="O265" s="4"/>
      <c r="P265" s="4"/>
      <c r="Q265" s="4"/>
      <c r="R265" s="4"/>
      <c r="S265" s="4"/>
      <c r="T265" s="4"/>
      <c r="U265" s="4"/>
      <c r="V265" s="4"/>
      <c r="W265" s="4"/>
      <c r="X265" s="4"/>
      <c r="Y265" s="4"/>
      <c r="Z265" s="4"/>
    </row>
    <row r="266" spans="1:26" ht="15.75" customHeight="1">
      <c r="A266" s="4"/>
      <c r="B266" s="4"/>
      <c r="C266" s="6"/>
      <c r="D266" s="7"/>
      <c r="E266" s="7"/>
      <c r="F266" s="7"/>
      <c r="G266" s="7"/>
      <c r="H266" s="7"/>
      <c r="I266" s="4"/>
      <c r="J266" s="4"/>
      <c r="K266" s="4"/>
      <c r="L266" s="4"/>
      <c r="M266" s="4"/>
      <c r="N266" s="4"/>
      <c r="O266" s="4"/>
      <c r="P266" s="4"/>
      <c r="Q266" s="4"/>
      <c r="R266" s="4"/>
      <c r="S266" s="4"/>
      <c r="T266" s="4"/>
      <c r="U266" s="4"/>
      <c r="V266" s="4"/>
      <c r="W266" s="4"/>
      <c r="X266" s="4"/>
      <c r="Y266" s="4"/>
      <c r="Z266" s="4"/>
    </row>
    <row r="267" spans="1:26" ht="15.75" customHeight="1">
      <c r="A267" s="4"/>
      <c r="B267" s="4"/>
      <c r="C267" s="6"/>
      <c r="D267" s="7"/>
      <c r="E267" s="7"/>
      <c r="F267" s="7"/>
      <c r="G267" s="7"/>
      <c r="H267" s="7"/>
      <c r="I267" s="4"/>
      <c r="J267" s="4"/>
      <c r="K267" s="4"/>
      <c r="L267" s="4"/>
      <c r="M267" s="4"/>
      <c r="N267" s="4"/>
      <c r="O267" s="4"/>
      <c r="P267" s="4"/>
      <c r="Q267" s="4"/>
      <c r="R267" s="4"/>
      <c r="S267" s="4"/>
      <c r="T267" s="4"/>
      <c r="U267" s="4"/>
      <c r="V267" s="4"/>
      <c r="W267" s="4"/>
      <c r="X267" s="4"/>
      <c r="Y267" s="4"/>
      <c r="Z267" s="4"/>
    </row>
    <row r="268" spans="1:26" ht="15.75" customHeight="1">
      <c r="A268" s="4"/>
      <c r="B268" s="4"/>
      <c r="C268" s="6"/>
      <c r="D268" s="7"/>
      <c r="E268" s="7"/>
      <c r="F268" s="7"/>
      <c r="G268" s="7"/>
      <c r="H268" s="7"/>
      <c r="I268" s="4"/>
      <c r="J268" s="4"/>
      <c r="K268" s="4"/>
      <c r="L268" s="4"/>
      <c r="M268" s="4"/>
      <c r="N268" s="4"/>
      <c r="O268" s="4"/>
      <c r="P268" s="4"/>
      <c r="Q268" s="4"/>
      <c r="R268" s="4"/>
      <c r="S268" s="4"/>
      <c r="T268" s="4"/>
      <c r="U268" s="4"/>
      <c r="V268" s="4"/>
      <c r="W268" s="4"/>
      <c r="X268" s="4"/>
      <c r="Y268" s="4"/>
      <c r="Z268" s="4"/>
    </row>
    <row r="269" spans="1:26" ht="15.75" customHeight="1">
      <c r="A269" s="4"/>
      <c r="B269" s="4"/>
      <c r="C269" s="6"/>
      <c r="D269" s="7"/>
      <c r="E269" s="7"/>
      <c r="F269" s="7"/>
      <c r="G269" s="7"/>
      <c r="H269" s="7"/>
      <c r="I269" s="4"/>
      <c r="J269" s="4"/>
      <c r="K269" s="4"/>
      <c r="L269" s="4"/>
      <c r="M269" s="4"/>
      <c r="N269" s="4"/>
      <c r="O269" s="4"/>
      <c r="P269" s="4"/>
      <c r="Q269" s="4"/>
      <c r="R269" s="4"/>
      <c r="S269" s="4"/>
      <c r="T269" s="4"/>
      <c r="U269" s="4"/>
      <c r="V269" s="4"/>
      <c r="W269" s="4"/>
      <c r="X269" s="4"/>
      <c r="Y269" s="4"/>
      <c r="Z269" s="4"/>
    </row>
    <row r="270" spans="1:26" ht="15.75" customHeight="1">
      <c r="A270" s="4"/>
      <c r="B270" s="4"/>
      <c r="C270" s="6"/>
      <c r="D270" s="7"/>
      <c r="E270" s="7"/>
      <c r="F270" s="7"/>
      <c r="G270" s="7"/>
      <c r="H270" s="7"/>
      <c r="I270" s="4"/>
      <c r="J270" s="4"/>
      <c r="K270" s="4"/>
      <c r="L270" s="4"/>
      <c r="M270" s="4"/>
      <c r="N270" s="4"/>
      <c r="O270" s="4"/>
      <c r="P270" s="4"/>
      <c r="Q270" s="4"/>
      <c r="R270" s="4"/>
      <c r="S270" s="4"/>
      <c r="T270" s="4"/>
      <c r="U270" s="4"/>
      <c r="V270" s="4"/>
      <c r="W270" s="4"/>
      <c r="X270" s="4"/>
      <c r="Y270" s="4"/>
      <c r="Z270" s="4"/>
    </row>
    <row r="271" spans="1:26" ht="15.75" customHeight="1">
      <c r="A271" s="4"/>
      <c r="B271" s="4"/>
      <c r="C271" s="6"/>
      <c r="D271" s="7"/>
      <c r="E271" s="7"/>
      <c r="F271" s="7"/>
      <c r="G271" s="7"/>
      <c r="H271" s="7"/>
      <c r="I271" s="4"/>
      <c r="J271" s="4"/>
      <c r="K271" s="4"/>
      <c r="L271" s="4"/>
      <c r="M271" s="4"/>
      <c r="N271" s="4"/>
      <c r="O271" s="4"/>
      <c r="P271" s="4"/>
      <c r="Q271" s="4"/>
      <c r="R271" s="4"/>
      <c r="S271" s="4"/>
      <c r="T271" s="4"/>
      <c r="U271" s="4"/>
      <c r="V271" s="4"/>
      <c r="W271" s="4"/>
      <c r="X271" s="4"/>
      <c r="Y271" s="4"/>
      <c r="Z271" s="4"/>
    </row>
    <row r="272" spans="1:26" ht="15.75" customHeight="1">
      <c r="A272" s="4"/>
      <c r="B272" s="4"/>
      <c r="C272" s="6"/>
      <c r="D272" s="7"/>
      <c r="E272" s="7"/>
      <c r="F272" s="7"/>
      <c r="G272" s="7"/>
      <c r="H272" s="7"/>
      <c r="I272" s="4"/>
      <c r="J272" s="4"/>
      <c r="K272" s="4"/>
      <c r="L272" s="4"/>
      <c r="M272" s="4"/>
      <c r="N272" s="4"/>
      <c r="O272" s="4"/>
      <c r="P272" s="4"/>
      <c r="Q272" s="4"/>
      <c r="R272" s="4"/>
      <c r="S272" s="4"/>
      <c r="T272" s="4"/>
      <c r="U272" s="4"/>
      <c r="V272" s="4"/>
      <c r="W272" s="4"/>
      <c r="X272" s="4"/>
      <c r="Y272" s="4"/>
      <c r="Z272" s="4"/>
    </row>
    <row r="273" spans="1:26" ht="15.75" customHeight="1">
      <c r="A273" s="4"/>
      <c r="B273" s="4"/>
      <c r="C273" s="6"/>
      <c r="D273" s="7"/>
      <c r="E273" s="7"/>
      <c r="F273" s="7"/>
      <c r="G273" s="7"/>
      <c r="H273" s="7"/>
      <c r="I273" s="4"/>
      <c r="J273" s="4"/>
      <c r="K273" s="4"/>
      <c r="L273" s="4"/>
      <c r="M273" s="4"/>
      <c r="N273" s="4"/>
      <c r="O273" s="4"/>
      <c r="P273" s="4"/>
      <c r="Q273" s="4"/>
      <c r="R273" s="4"/>
      <c r="S273" s="4"/>
      <c r="T273" s="4"/>
      <c r="U273" s="4"/>
      <c r="V273" s="4"/>
      <c r="W273" s="4"/>
      <c r="X273" s="4"/>
      <c r="Y273" s="4"/>
      <c r="Z273" s="4"/>
    </row>
    <row r="274" spans="1:26" ht="15.75" customHeight="1">
      <c r="A274" s="4"/>
      <c r="B274" s="4"/>
      <c r="C274" s="6"/>
      <c r="D274" s="7"/>
      <c r="E274" s="7"/>
      <c r="F274" s="7"/>
      <c r="G274" s="7"/>
      <c r="H274" s="7"/>
      <c r="I274" s="4"/>
      <c r="J274" s="4"/>
      <c r="K274" s="4"/>
      <c r="L274" s="4"/>
      <c r="M274" s="4"/>
      <c r="N274" s="4"/>
      <c r="O274" s="4"/>
      <c r="P274" s="4"/>
      <c r="Q274" s="4"/>
      <c r="R274" s="4"/>
      <c r="S274" s="4"/>
      <c r="T274" s="4"/>
      <c r="U274" s="4"/>
      <c r="V274" s="4"/>
      <c r="W274" s="4"/>
      <c r="X274" s="4"/>
      <c r="Y274" s="4"/>
      <c r="Z274" s="4"/>
    </row>
    <row r="275" spans="1:26" ht="15.75" customHeight="1">
      <c r="A275" s="4"/>
      <c r="B275" s="4"/>
      <c r="C275" s="6"/>
      <c r="D275" s="7"/>
      <c r="E275" s="7"/>
      <c r="F275" s="7"/>
      <c r="G275" s="7"/>
      <c r="H275" s="7"/>
      <c r="I275" s="4"/>
      <c r="J275" s="4"/>
      <c r="K275" s="4"/>
      <c r="L275" s="4"/>
      <c r="M275" s="4"/>
      <c r="N275" s="4"/>
      <c r="O275" s="4"/>
      <c r="P275" s="4"/>
      <c r="Q275" s="4"/>
      <c r="R275" s="4"/>
      <c r="S275" s="4"/>
      <c r="T275" s="4"/>
      <c r="U275" s="4"/>
      <c r="V275" s="4"/>
      <c r="W275" s="4"/>
      <c r="X275" s="4"/>
      <c r="Y275" s="4"/>
      <c r="Z275" s="4"/>
    </row>
    <row r="276" spans="1:26" ht="15.75" customHeight="1"/>
    <row r="277" spans="1:26" ht="15.75" customHeight="1"/>
    <row r="278" spans="1:26" ht="15.75" customHeight="1"/>
    <row r="279" spans="1:26" ht="15.75" customHeight="1"/>
    <row r="280" spans="1:26" ht="15.75" customHeight="1"/>
    <row r="281" spans="1:26" ht="15.75" customHeight="1"/>
    <row r="282" spans="1:26" ht="15.75" customHeight="1"/>
    <row r="283" spans="1:26" ht="15.75" customHeight="1"/>
    <row r="284" spans="1:26" ht="15.75" customHeight="1"/>
    <row r="285" spans="1:26" ht="15.75" customHeight="1"/>
    <row r="286" spans="1:26" ht="15.75" customHeight="1"/>
    <row r="287" spans="1:26" ht="15.75" customHeight="1"/>
    <row r="288" spans="1:26"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16">
    <mergeCell ref="C45:D45"/>
    <mergeCell ref="G45:H45"/>
    <mergeCell ref="G49:I49"/>
    <mergeCell ref="G50:H50"/>
    <mergeCell ref="G51:H51"/>
    <mergeCell ref="G40:H40"/>
    <mergeCell ref="G41:H41"/>
    <mergeCell ref="I52:I53"/>
    <mergeCell ref="N57:R59"/>
    <mergeCell ref="G44:I44"/>
    <mergeCell ref="G52:H53"/>
    <mergeCell ref="D2:H2"/>
    <mergeCell ref="I2:M2"/>
    <mergeCell ref="G37:I38"/>
    <mergeCell ref="C38:D38"/>
    <mergeCell ref="G39:I39"/>
  </mergeCells>
  <pageMargins left="0" right="0" top="0" bottom="0"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Y976"/>
  <sheetViews>
    <sheetView showGridLines="0" topLeftCell="A19" workbookViewId="0">
      <selection activeCell="L53" sqref="L53"/>
    </sheetView>
  </sheetViews>
  <sheetFormatPr defaultColWidth="10.1796875" defaultRowHeight="15" customHeight="1"/>
  <cols>
    <col min="1" max="1" width="2.453125" customWidth="1"/>
    <col min="2" max="2" width="38.453125" customWidth="1"/>
    <col min="3" max="25" width="10.26953125" customWidth="1"/>
  </cols>
  <sheetData>
    <row r="1" spans="1:25" ht="15" customHeight="1">
      <c r="A1" s="2" t="s">
        <v>2</v>
      </c>
      <c r="B1" s="4"/>
      <c r="C1" s="6"/>
      <c r="D1" s="7"/>
      <c r="E1" s="7"/>
      <c r="F1" s="7"/>
      <c r="G1" s="7"/>
      <c r="H1" s="7"/>
      <c r="I1" s="4"/>
      <c r="J1" s="4"/>
      <c r="K1" s="4"/>
      <c r="L1" s="4"/>
      <c r="M1" s="4"/>
      <c r="N1" s="4"/>
      <c r="O1" s="4"/>
      <c r="P1" s="4"/>
      <c r="Q1" s="4"/>
      <c r="R1" s="4"/>
      <c r="S1" s="4"/>
      <c r="T1" s="4"/>
      <c r="U1" s="4"/>
      <c r="V1" s="4"/>
      <c r="W1" s="4"/>
      <c r="X1" s="4"/>
      <c r="Y1" s="4"/>
    </row>
    <row r="2" spans="1:25" ht="15" customHeight="1">
      <c r="A2" s="9"/>
      <c r="B2" s="9"/>
      <c r="C2" s="10"/>
      <c r="D2" s="492" t="s">
        <v>5</v>
      </c>
      <c r="E2" s="493"/>
      <c r="F2" s="493"/>
      <c r="G2" s="493"/>
      <c r="H2" s="494"/>
      <c r="I2" s="492" t="s">
        <v>7</v>
      </c>
      <c r="J2" s="493"/>
      <c r="K2" s="493"/>
      <c r="L2" s="493"/>
      <c r="M2" s="494"/>
      <c r="N2" s="4"/>
      <c r="O2" s="4"/>
      <c r="P2" s="4"/>
      <c r="Q2" s="4"/>
      <c r="R2" s="4"/>
      <c r="S2" s="4"/>
      <c r="T2" s="4"/>
      <c r="U2" s="4"/>
      <c r="V2" s="4"/>
      <c r="W2" s="4"/>
      <c r="X2" s="4"/>
      <c r="Y2" s="4"/>
    </row>
    <row r="3" spans="1:25">
      <c r="A3" s="12" t="s">
        <v>8</v>
      </c>
      <c r="B3" s="14"/>
      <c r="C3" s="16" t="s">
        <v>11</v>
      </c>
      <c r="D3" s="18" t="s">
        <v>13</v>
      </c>
      <c r="E3" s="18" t="s">
        <v>15</v>
      </c>
      <c r="F3" s="18" t="s">
        <v>16</v>
      </c>
      <c r="G3" s="18" t="s">
        <v>17</v>
      </c>
      <c r="H3" s="18" t="s">
        <v>18</v>
      </c>
      <c r="I3" s="19" t="s">
        <v>19</v>
      </c>
      <c r="J3" s="20" t="s">
        <v>21</v>
      </c>
      <c r="K3" s="20" t="s">
        <v>22</v>
      </c>
      <c r="L3" s="20" t="s">
        <v>23</v>
      </c>
      <c r="M3" s="20" t="s">
        <v>24</v>
      </c>
      <c r="N3" s="4"/>
      <c r="O3" s="4"/>
      <c r="P3" s="4"/>
      <c r="Q3" s="4"/>
      <c r="R3" s="4"/>
      <c r="S3" s="4"/>
      <c r="T3" s="4"/>
      <c r="U3" s="4"/>
      <c r="V3" s="4"/>
      <c r="W3" s="4"/>
      <c r="X3" s="4"/>
      <c r="Y3" s="4"/>
    </row>
    <row r="4" spans="1:25" ht="15" customHeight="1">
      <c r="A4" s="4"/>
      <c r="B4" s="4"/>
      <c r="C4" s="6"/>
      <c r="D4" s="7"/>
      <c r="E4" s="7"/>
      <c r="F4" s="7"/>
      <c r="G4" s="7"/>
      <c r="H4" s="7"/>
      <c r="I4" s="22"/>
      <c r="J4" s="7"/>
      <c r="K4" s="7"/>
      <c r="L4" s="7"/>
      <c r="M4" s="7"/>
      <c r="N4" s="4"/>
      <c r="O4" s="4"/>
      <c r="P4" s="4"/>
      <c r="Q4" s="4"/>
      <c r="R4" s="4"/>
      <c r="S4" s="4"/>
      <c r="T4" s="4"/>
      <c r="U4" s="4"/>
      <c r="V4" s="4"/>
      <c r="W4" s="4"/>
      <c r="X4" s="4"/>
      <c r="Y4" s="4"/>
    </row>
    <row r="5" spans="1:25">
      <c r="A5" s="4"/>
      <c r="B5" s="25" t="s">
        <v>28</v>
      </c>
      <c r="C5" s="26" t="s">
        <v>29</v>
      </c>
      <c r="D5" s="28">
        <f>'Income Assumptions'!F5</f>
        <v>174898</v>
      </c>
      <c r="E5" s="28">
        <f>'Income Assumptions'!G5</f>
        <v>175300</v>
      </c>
      <c r="F5" s="28">
        <f>'Income Assumptions'!H5</f>
        <v>184951</v>
      </c>
      <c r="G5" s="28">
        <f>'Income Assumptions'!I5</f>
        <v>190955</v>
      </c>
      <c r="H5" s="28">
        <f>'Income Assumptions'!J5</f>
        <v>203010</v>
      </c>
      <c r="I5" s="32">
        <f>'Income Assumptions'!K5</f>
        <v>211721.1</v>
      </c>
      <c r="J5" s="34">
        <f>'Income Assumptions'!L5</f>
        <v>220806.58050000001</v>
      </c>
      <c r="K5" s="34">
        <f>'Income Assumptions'!M5</f>
        <v>230282.56060875001</v>
      </c>
      <c r="L5" s="34">
        <f>'Income Assumptions'!N5</f>
        <v>240165.85489399688</v>
      </c>
      <c r="M5" s="34">
        <f>'Income Assumptions'!O5</f>
        <v>250474.00345933548</v>
      </c>
      <c r="N5" s="4"/>
      <c r="O5" s="4"/>
      <c r="P5" s="4"/>
      <c r="Q5" s="4"/>
      <c r="R5" s="4"/>
      <c r="S5" s="4"/>
      <c r="T5" s="4"/>
      <c r="U5" s="4"/>
      <c r="V5" s="4"/>
      <c r="W5" s="4"/>
      <c r="X5" s="4"/>
      <c r="Y5" s="4"/>
    </row>
    <row r="6" spans="1:25" ht="15" customHeight="1">
      <c r="A6" s="4"/>
      <c r="B6" s="35" t="s">
        <v>35</v>
      </c>
      <c r="C6" s="6" t="s">
        <v>32</v>
      </c>
      <c r="D6" s="36" t="s">
        <v>36</v>
      </c>
      <c r="E6" s="36">
        <f t="shared" ref="E6:H6" si="0">E5/D5-1</f>
        <v>2.2984825441114687E-3</v>
      </c>
      <c r="F6" s="36">
        <f t="shared" si="0"/>
        <v>5.5054192812321823E-2</v>
      </c>
      <c r="G6" s="36">
        <f t="shared" si="0"/>
        <v>3.2462652270060621E-2</v>
      </c>
      <c r="H6" s="36">
        <f t="shared" si="0"/>
        <v>6.3130056819669544E-2</v>
      </c>
      <c r="I6" s="40">
        <f t="shared" ref="I6:M6" si="1">(I5/H5)-1</f>
        <v>4.290970888133594E-2</v>
      </c>
      <c r="J6" s="42">
        <f t="shared" si="1"/>
        <v>4.2912494314454319E-2</v>
      </c>
      <c r="K6" s="42">
        <f t="shared" si="1"/>
        <v>4.2915297575336409E-2</v>
      </c>
      <c r="L6" s="42">
        <f t="shared" si="1"/>
        <v>4.2918118762968804E-2</v>
      </c>
      <c r="M6" s="42">
        <f t="shared" si="1"/>
        <v>4.292095797667983E-2</v>
      </c>
      <c r="N6" s="4"/>
      <c r="O6" s="4"/>
      <c r="P6" s="4"/>
      <c r="Q6" s="4"/>
      <c r="R6" s="4"/>
      <c r="S6" s="4"/>
      <c r="T6" s="4"/>
      <c r="U6" s="4"/>
      <c r="V6" s="4"/>
      <c r="W6" s="4"/>
      <c r="X6" s="4"/>
      <c r="Y6" s="4"/>
    </row>
    <row r="7" spans="1:25" ht="15" customHeight="1">
      <c r="A7" s="4"/>
      <c r="B7" s="2"/>
      <c r="C7" s="6"/>
      <c r="D7" s="7"/>
      <c r="E7" s="7"/>
      <c r="F7" s="7"/>
      <c r="G7" s="7"/>
      <c r="H7" s="7"/>
      <c r="I7" s="22"/>
      <c r="J7" s="7"/>
      <c r="K7" s="7"/>
      <c r="L7" s="7"/>
      <c r="M7" s="7"/>
      <c r="N7" s="4"/>
      <c r="O7" s="4"/>
      <c r="P7" s="4"/>
      <c r="Q7" s="4"/>
      <c r="R7" s="4"/>
      <c r="S7" s="4"/>
      <c r="T7" s="4"/>
      <c r="U7" s="4"/>
      <c r="V7" s="4"/>
      <c r="W7" s="4"/>
      <c r="X7" s="4"/>
      <c r="Y7" s="4"/>
    </row>
    <row r="8" spans="1:25" ht="15" customHeight="1">
      <c r="A8" s="4"/>
      <c r="B8" s="4" t="s">
        <v>39</v>
      </c>
      <c r="C8" s="6" t="s">
        <v>29</v>
      </c>
      <c r="D8" s="48">
        <f>'Income Assumptions'!F17</f>
        <v>121059</v>
      </c>
      <c r="E8" s="48">
        <f>'Income Assumptions'!G17</f>
        <v>121218</v>
      </c>
      <c r="F8" s="48">
        <f>'Income Assumptions'!H17</f>
        <v>131260</v>
      </c>
      <c r="G8" s="48">
        <f>'Income Assumptions'!I17</f>
        <v>131653</v>
      </c>
      <c r="H8" s="48">
        <f>'Income Assumptions'!J17</f>
        <v>133839</v>
      </c>
      <c r="I8" s="52">
        <f>'Income Assumptions'!K17</f>
        <v>140895.15600000002</v>
      </c>
      <c r="J8" s="55">
        <f>'Income Assumptions'!L17</f>
        <v>143060.60189250001</v>
      </c>
      <c r="K8" s="55">
        <f>'Income Assumptions'!M17</f>
        <v>149142.05297949375</v>
      </c>
      <c r="L8" s="55">
        <f>'Income Assumptions'!N17</f>
        <v>155482.03451301283</v>
      </c>
      <c r="M8" s="55">
        <f>'Income Assumptions'!O17</f>
        <v>162091.53747580104</v>
      </c>
      <c r="N8" s="4"/>
      <c r="O8" s="4"/>
      <c r="P8" s="4"/>
      <c r="Q8" s="4"/>
      <c r="R8" s="4"/>
      <c r="S8" s="4"/>
      <c r="T8" s="4"/>
      <c r="U8" s="4"/>
      <c r="V8" s="4"/>
      <c r="W8" s="4"/>
      <c r="X8" s="4"/>
      <c r="Y8" s="4"/>
    </row>
    <row r="9" spans="1:25" ht="15" customHeight="1">
      <c r="A9" s="4"/>
      <c r="B9" s="35"/>
      <c r="C9" s="6"/>
      <c r="D9" s="59"/>
      <c r="E9" s="59"/>
      <c r="F9" s="59"/>
      <c r="G9" s="59"/>
      <c r="H9" s="59"/>
      <c r="I9" s="61"/>
      <c r="J9" s="59"/>
      <c r="K9" s="59"/>
      <c r="L9" s="59"/>
      <c r="M9" s="59"/>
      <c r="N9" s="4"/>
      <c r="O9" s="4"/>
      <c r="P9" s="4"/>
      <c r="Q9" s="4"/>
      <c r="R9" s="4"/>
      <c r="S9" s="4"/>
      <c r="T9" s="4"/>
      <c r="U9" s="4"/>
      <c r="V9" s="4"/>
      <c r="W9" s="4"/>
      <c r="X9" s="4"/>
      <c r="Y9" s="4"/>
    </row>
    <row r="10" spans="1:25">
      <c r="A10" s="4"/>
      <c r="B10" s="53" t="s">
        <v>51</v>
      </c>
      <c r="C10" s="62" t="s">
        <v>29</v>
      </c>
      <c r="D10" s="33">
        <f t="shared" ref="D10:M10" si="2">D5-D8</f>
        <v>53839</v>
      </c>
      <c r="E10" s="33">
        <f t="shared" si="2"/>
        <v>54082</v>
      </c>
      <c r="F10" s="33">
        <f t="shared" si="2"/>
        <v>53691</v>
      </c>
      <c r="G10" s="33">
        <f t="shared" si="2"/>
        <v>59302</v>
      </c>
      <c r="H10" s="33">
        <f t="shared" si="2"/>
        <v>69171</v>
      </c>
      <c r="I10" s="64">
        <f t="shared" si="2"/>
        <v>70825.943999999989</v>
      </c>
      <c r="J10" s="33">
        <f t="shared" si="2"/>
        <v>77745.978607500001</v>
      </c>
      <c r="K10" s="33">
        <f t="shared" si="2"/>
        <v>81140.507629256259</v>
      </c>
      <c r="L10" s="33">
        <f t="shared" si="2"/>
        <v>84683.820380984049</v>
      </c>
      <c r="M10" s="33">
        <f t="shared" si="2"/>
        <v>88382.465983534436</v>
      </c>
      <c r="N10" s="4"/>
      <c r="O10" s="4"/>
      <c r="P10" s="4"/>
      <c r="Q10" s="4"/>
      <c r="R10" s="4"/>
      <c r="S10" s="4"/>
      <c r="T10" s="4"/>
      <c r="U10" s="4"/>
      <c r="V10" s="4"/>
      <c r="W10" s="4"/>
      <c r="X10" s="4"/>
      <c r="Y10" s="4"/>
    </row>
    <row r="11" spans="1:25" ht="15" customHeight="1">
      <c r="A11" s="4"/>
      <c r="B11" s="35" t="s">
        <v>56</v>
      </c>
      <c r="C11" s="6" t="s">
        <v>29</v>
      </c>
      <c r="D11" s="59">
        <f t="shared" ref="D11:M11" si="3">D10/D5</f>
        <v>0.30783084998113186</v>
      </c>
      <c r="E11" s="59">
        <f t="shared" si="3"/>
        <v>0.30851112378779233</v>
      </c>
      <c r="F11" s="59">
        <f t="shared" si="3"/>
        <v>0.29029851149763991</v>
      </c>
      <c r="G11" s="59">
        <f t="shared" si="3"/>
        <v>0.31055484276400197</v>
      </c>
      <c r="H11" s="59">
        <f t="shared" si="3"/>
        <v>0.34072705778040491</v>
      </c>
      <c r="I11" s="61">
        <f t="shared" si="3"/>
        <v>0.33452473088416784</v>
      </c>
      <c r="J11" s="59">
        <f t="shared" si="3"/>
        <v>0.35209991673006319</v>
      </c>
      <c r="K11" s="59">
        <f t="shared" si="3"/>
        <v>0.35235194282520577</v>
      </c>
      <c r="L11" s="59">
        <f t="shared" si="3"/>
        <v>0.35260557925006175</v>
      </c>
      <c r="M11" s="59">
        <f t="shared" si="3"/>
        <v>0.35286083490849524</v>
      </c>
      <c r="N11" s="4"/>
      <c r="O11" s="4"/>
      <c r="P11" s="4"/>
      <c r="Q11" s="4"/>
      <c r="R11" s="4"/>
      <c r="S11" s="4"/>
      <c r="T11" s="4"/>
      <c r="U11" s="4"/>
      <c r="V11" s="4"/>
      <c r="W11" s="4"/>
      <c r="X11" s="4"/>
      <c r="Y11" s="4"/>
    </row>
    <row r="12" spans="1:25" ht="15" customHeight="1">
      <c r="A12" s="4"/>
      <c r="B12" s="4"/>
      <c r="C12" s="6"/>
      <c r="D12" s="7"/>
      <c r="E12" s="7"/>
      <c r="F12" s="7"/>
      <c r="G12" s="7"/>
      <c r="H12" s="7"/>
      <c r="I12" s="22"/>
      <c r="J12" s="7"/>
      <c r="K12" s="7"/>
      <c r="L12" s="7"/>
      <c r="M12" s="7"/>
      <c r="N12" s="4"/>
      <c r="O12" s="4"/>
      <c r="P12" s="4"/>
      <c r="Q12" s="4"/>
      <c r="R12" s="4"/>
      <c r="S12" s="4"/>
      <c r="T12" s="4"/>
      <c r="U12" s="4"/>
      <c r="V12" s="4"/>
      <c r="W12" s="4"/>
      <c r="X12" s="4"/>
      <c r="Y12" s="4"/>
    </row>
    <row r="13" spans="1:25" ht="15" customHeight="1">
      <c r="A13" s="4"/>
      <c r="B13" s="53" t="s">
        <v>60</v>
      </c>
      <c r="C13" s="6"/>
      <c r="D13" s="7"/>
      <c r="E13" s="7"/>
      <c r="F13" s="7"/>
      <c r="G13" s="7"/>
      <c r="H13" s="7"/>
      <c r="I13" s="22"/>
      <c r="J13" s="7"/>
      <c r="K13" s="7"/>
      <c r="L13" s="7"/>
      <c r="M13" s="7"/>
      <c r="N13" s="4"/>
      <c r="O13" s="4"/>
      <c r="P13" s="4"/>
      <c r="Q13" s="4"/>
      <c r="R13" s="4"/>
      <c r="S13" s="4"/>
      <c r="T13" s="4"/>
      <c r="U13" s="4"/>
      <c r="V13" s="4"/>
      <c r="W13" s="4"/>
      <c r="X13" s="4"/>
      <c r="Y13" s="4"/>
    </row>
    <row r="14" spans="1:25" ht="15" customHeight="1">
      <c r="A14" s="4"/>
      <c r="B14" s="57" t="s">
        <v>63</v>
      </c>
      <c r="C14" s="6" t="s">
        <v>29</v>
      </c>
      <c r="D14" s="79">
        <f>'Income Assumptions'!F31</f>
        <v>19683</v>
      </c>
      <c r="E14" s="79">
        <f>'Income Assumptions'!G31</f>
        <v>20362</v>
      </c>
      <c r="F14" s="79">
        <f>'Income Assumptions'!H31</f>
        <v>20768</v>
      </c>
      <c r="G14" s="79">
        <f>'Income Assumptions'!I31</f>
        <v>22265</v>
      </c>
      <c r="H14" s="79">
        <f>'Income Assumptions'!J31</f>
        <v>24647</v>
      </c>
      <c r="I14" s="52">
        <f>'Income Assumptions'!K31</f>
        <v>25406.531999999999</v>
      </c>
      <c r="J14" s="55">
        <f>'Income Assumptions'!L31</f>
        <v>26496.789659999999</v>
      </c>
      <c r="K14" s="55">
        <f>'Income Assumptions'!M31</f>
        <v>27633.907273050001</v>
      </c>
      <c r="L14" s="55">
        <f>'Income Assumptions'!N31</f>
        <v>28819.902587279623</v>
      </c>
      <c r="M14" s="55">
        <f>'Income Assumptions'!O31</f>
        <v>30056.880415120257</v>
      </c>
      <c r="N14" s="4"/>
      <c r="O14" s="4"/>
      <c r="P14" s="4"/>
      <c r="Q14" s="4"/>
      <c r="R14" s="4"/>
      <c r="S14" s="4"/>
      <c r="T14" s="4"/>
      <c r="U14" s="4"/>
      <c r="V14" s="4"/>
      <c r="W14" s="4"/>
      <c r="X14" s="4"/>
      <c r="Y14" s="4"/>
    </row>
    <row r="15" spans="1:25" ht="15" customHeight="1">
      <c r="A15" s="4"/>
      <c r="B15" s="57" t="s">
        <v>69</v>
      </c>
      <c r="C15" s="6" t="s">
        <v>29</v>
      </c>
      <c r="D15" s="79">
        <f>'Income Assumptions'!F34</f>
        <v>7677</v>
      </c>
      <c r="E15" s="79">
        <f>'Income Assumptions'!G34</f>
        <v>8373</v>
      </c>
      <c r="F15" s="79">
        <f>'Income Assumptions'!H34</f>
        <v>10251</v>
      </c>
      <c r="G15" s="79">
        <f>'Income Assumptions'!I34</f>
        <v>10264</v>
      </c>
      <c r="H15" s="79">
        <f>'Income Assumptions'!J34</f>
        <v>9730</v>
      </c>
      <c r="I15" s="52">
        <f>'Income Assumptions'!K34</f>
        <v>10586.055</v>
      </c>
      <c r="J15" s="55">
        <f>'Income Assumptions'!L34</f>
        <v>11040.329025000001</v>
      </c>
      <c r="K15" s="55">
        <f>'Income Assumptions'!M34</f>
        <v>11514.128030437501</v>
      </c>
      <c r="L15" s="55">
        <f>'Income Assumptions'!N34</f>
        <v>12008.292744699844</v>
      </c>
      <c r="M15" s="55">
        <f>'Income Assumptions'!O34</f>
        <v>12523.700172966775</v>
      </c>
      <c r="N15" s="4"/>
      <c r="O15" s="4"/>
      <c r="P15" s="4"/>
      <c r="Q15" s="4"/>
      <c r="R15" s="4"/>
      <c r="S15" s="4"/>
      <c r="T15" s="4"/>
      <c r="U15" s="4"/>
      <c r="V15" s="4"/>
      <c r="W15" s="4"/>
      <c r="X15" s="4"/>
      <c r="Y15" s="4"/>
    </row>
    <row r="16" spans="1:25" ht="15" customHeight="1">
      <c r="A16" s="4"/>
      <c r="B16" s="57" t="s">
        <v>74</v>
      </c>
      <c r="C16" s="6" t="s">
        <v>29</v>
      </c>
      <c r="D16" s="79">
        <f>'Income Assumptions'!F37</f>
        <v>5899</v>
      </c>
      <c r="E16" s="79">
        <f>'Income Assumptions'!G37</f>
        <v>6555</v>
      </c>
      <c r="F16" s="79">
        <f>'Income Assumptions'!H37</f>
        <v>7218</v>
      </c>
      <c r="G16" s="79">
        <f>'Income Assumptions'!I37</f>
        <v>7829</v>
      </c>
      <c r="H16" s="79">
        <f>'Income Assumptions'!J37</f>
        <v>8298</v>
      </c>
      <c r="I16" s="52">
        <f>'Income Assumptions'!K37</f>
        <v>8468.844000000001</v>
      </c>
      <c r="J16" s="55">
        <f>'Income Assumptions'!L37</f>
        <v>8832.2632200000007</v>
      </c>
      <c r="K16" s="55">
        <f>'Income Assumptions'!M37</f>
        <v>9211.3024243500004</v>
      </c>
      <c r="L16" s="55">
        <f>'Income Assumptions'!N37</f>
        <v>9606.6341957598761</v>
      </c>
      <c r="M16" s="55">
        <f>'Income Assumptions'!O37</f>
        <v>10018.960138373419</v>
      </c>
      <c r="N16" s="4"/>
      <c r="O16" s="4"/>
      <c r="P16" s="4"/>
      <c r="Q16" s="4"/>
      <c r="R16" s="4"/>
      <c r="S16" s="4"/>
      <c r="T16" s="4"/>
      <c r="U16" s="4"/>
      <c r="V16" s="4"/>
      <c r="W16" s="4"/>
      <c r="X16" s="4"/>
      <c r="Y16" s="4"/>
    </row>
    <row r="17" spans="1:25" ht="15" customHeight="1">
      <c r="A17" s="4"/>
      <c r="B17" s="57" t="s">
        <v>78</v>
      </c>
      <c r="C17" s="6" t="s">
        <v>29</v>
      </c>
      <c r="D17" s="79">
        <f>'Income Assumptions'!F40</f>
        <v>1700</v>
      </c>
      <c r="E17" s="79">
        <f>'Income Assumptions'!G40</f>
        <v>1769</v>
      </c>
      <c r="F17" s="79">
        <f>'Income Assumptions'!H40</f>
        <v>1932</v>
      </c>
      <c r="G17" s="79">
        <f>'Income Assumptions'!I40</f>
        <v>1931</v>
      </c>
      <c r="H17" s="79">
        <f>'Income Assumptions'!J40</f>
        <v>1975</v>
      </c>
      <c r="I17" s="52">
        <f>'Income Assumptions'!K40</f>
        <v>2117.2110000000002</v>
      </c>
      <c r="J17" s="55">
        <f>'Income Assumptions'!L40</f>
        <v>2208.0658050000002</v>
      </c>
      <c r="K17" s="55">
        <f>'Income Assumptions'!M40</f>
        <v>2302.8256060875001</v>
      </c>
      <c r="L17" s="55">
        <f>'Income Assumptions'!N40</f>
        <v>2401.658548939969</v>
      </c>
      <c r="M17" s="55">
        <f>'Income Assumptions'!O40</f>
        <v>2504.7400345933547</v>
      </c>
      <c r="N17" s="4"/>
      <c r="O17" s="4"/>
      <c r="P17" s="4"/>
      <c r="Q17" s="4"/>
      <c r="R17" s="4"/>
      <c r="S17" s="4"/>
      <c r="T17" s="4"/>
      <c r="U17" s="4"/>
      <c r="V17" s="4"/>
      <c r="W17" s="4"/>
      <c r="X17" s="4"/>
      <c r="Y17" s="4"/>
    </row>
    <row r="18" spans="1:25" ht="15" customHeight="1">
      <c r="A18" s="4"/>
      <c r="B18" s="57" t="s">
        <v>81</v>
      </c>
      <c r="C18" s="6" t="s">
        <v>29</v>
      </c>
      <c r="D18" s="79">
        <f>'Income Assumptions'!F43</f>
        <v>352</v>
      </c>
      <c r="E18" s="79">
        <f>'Income Assumptions'!G43</f>
        <v>366</v>
      </c>
      <c r="F18" s="79">
        <f>'Income Assumptions'!H43</f>
        <v>355</v>
      </c>
      <c r="G18" s="79">
        <f>'Income Assumptions'!I43</f>
        <v>443</v>
      </c>
      <c r="H18" s="79">
        <f>'Income Assumptions'!J43</f>
        <v>531</v>
      </c>
      <c r="I18" s="52">
        <f>'Income Assumptions'!K43</f>
        <v>529.30275000000006</v>
      </c>
      <c r="J18" s="55">
        <f>'Income Assumptions'!L43</f>
        <v>552.01645125000005</v>
      </c>
      <c r="K18" s="55">
        <f>'Income Assumptions'!M43</f>
        <v>575.70640152187502</v>
      </c>
      <c r="L18" s="55">
        <f>'Income Assumptions'!N43</f>
        <v>600.41463723499226</v>
      </c>
      <c r="M18" s="55">
        <f>'Income Assumptions'!O43</f>
        <v>626.18500864833868</v>
      </c>
      <c r="N18" s="4"/>
      <c r="O18" s="4"/>
      <c r="P18" s="4"/>
      <c r="Q18" s="4"/>
      <c r="R18" s="4"/>
      <c r="S18" s="4"/>
      <c r="T18" s="4"/>
      <c r="U18" s="4"/>
      <c r="V18" s="4"/>
      <c r="W18" s="4"/>
      <c r="X18" s="4"/>
      <c r="Y18" s="4"/>
    </row>
    <row r="19" spans="1:25" ht="15" customHeight="1">
      <c r="A19" s="4"/>
      <c r="B19" s="57" t="s">
        <v>83</v>
      </c>
      <c r="C19" s="6" t="s">
        <v>29</v>
      </c>
      <c r="D19" s="79">
        <f>'Income Assumptions'!F46</f>
        <v>2507</v>
      </c>
      <c r="E19" s="79">
        <f>'Income Assumptions'!G46</f>
        <v>2534</v>
      </c>
      <c r="F19" s="79">
        <f>'Income Assumptions'!H46</f>
        <v>2580</v>
      </c>
      <c r="G19" s="79">
        <f>'Income Assumptions'!I46</f>
        <v>3161</v>
      </c>
      <c r="H19" s="79">
        <f>'Income Assumptions'!J46</f>
        <v>3714</v>
      </c>
      <c r="I19" s="52">
        <f>'Income Assumptions'!K46</f>
        <v>4234.4220000000005</v>
      </c>
      <c r="J19" s="55">
        <f>'Income Assumptions'!L46</f>
        <v>4416.1316100000004</v>
      </c>
      <c r="K19" s="55">
        <f>'Income Assumptions'!M46</f>
        <v>4605.6512121750002</v>
      </c>
      <c r="L19" s="55">
        <f>'Income Assumptions'!N46</f>
        <v>4803.317097879938</v>
      </c>
      <c r="M19" s="55">
        <f>'Income Assumptions'!O46</f>
        <v>5009.4800691867094</v>
      </c>
      <c r="N19" s="4"/>
      <c r="O19" s="4"/>
      <c r="P19" s="4"/>
      <c r="Q19" s="4"/>
      <c r="R19" s="4"/>
      <c r="S19" s="4"/>
      <c r="T19" s="4"/>
      <c r="U19" s="4"/>
      <c r="V19" s="4"/>
      <c r="W19" s="4"/>
      <c r="X19" s="4"/>
      <c r="Y19" s="4"/>
    </row>
    <row r="20" spans="1:25" ht="15" customHeight="1">
      <c r="A20" s="4"/>
      <c r="B20" s="57" t="s">
        <v>87</v>
      </c>
      <c r="C20" s="6" t="s">
        <v>29</v>
      </c>
      <c r="D20" s="79">
        <v>8240</v>
      </c>
      <c r="E20" s="79">
        <v>8197</v>
      </c>
      <c r="F20" s="79">
        <v>6814</v>
      </c>
      <c r="G20" s="79">
        <v>6730</v>
      </c>
      <c r="H20" s="79">
        <v>7486</v>
      </c>
      <c r="I20" s="107">
        <f>'Income Assumptions'!K49</f>
        <v>8703.1074289236094</v>
      </c>
      <c r="J20" s="108">
        <f>'Income Assumptions'!L49</f>
        <v>9157.5133378292448</v>
      </c>
      <c r="K20" s="108">
        <f>'Income Assumptions'!M49</f>
        <v>9400.5496425222555</v>
      </c>
      <c r="L20" s="108">
        <f>'Income Assumptions'!N49</f>
        <v>9676.1627655070879</v>
      </c>
      <c r="M20" s="108">
        <f>'Income Assumptions'!O49</f>
        <v>9985.7530901259415</v>
      </c>
      <c r="N20" s="4"/>
      <c r="O20" s="4"/>
      <c r="P20" s="4"/>
      <c r="Q20" s="4"/>
      <c r="R20" s="4"/>
      <c r="S20" s="4"/>
      <c r="T20" s="4"/>
      <c r="U20" s="4"/>
      <c r="V20" s="4"/>
      <c r="W20" s="4"/>
      <c r="X20" s="4"/>
      <c r="Y20" s="4"/>
    </row>
    <row r="21" spans="1:25" ht="15" customHeight="1">
      <c r="A21" s="4"/>
      <c r="B21" s="53" t="s">
        <v>89</v>
      </c>
      <c r="C21" s="6" t="s">
        <v>29</v>
      </c>
      <c r="D21" s="109">
        <f t="shared" ref="D21:M21" si="4">SUM(D14:D20)</f>
        <v>46058</v>
      </c>
      <c r="E21" s="109">
        <f t="shared" si="4"/>
        <v>48156</v>
      </c>
      <c r="F21" s="109">
        <f t="shared" si="4"/>
        <v>49918</v>
      </c>
      <c r="G21" s="109">
        <f t="shared" si="4"/>
        <v>52623</v>
      </c>
      <c r="H21" s="109">
        <f t="shared" si="4"/>
        <v>56381</v>
      </c>
      <c r="I21" s="64">
        <f t="shared" si="4"/>
        <v>60045.474178923614</v>
      </c>
      <c r="J21" s="33">
        <f t="shared" si="4"/>
        <v>62703.10910907924</v>
      </c>
      <c r="K21" s="33">
        <f t="shared" si="4"/>
        <v>65244.070590144125</v>
      </c>
      <c r="L21" s="33">
        <f t="shared" si="4"/>
        <v>67916.382577301338</v>
      </c>
      <c r="M21" s="33">
        <f t="shared" si="4"/>
        <v>70725.698929014805</v>
      </c>
      <c r="N21" s="4"/>
      <c r="O21" s="4"/>
      <c r="P21" s="4"/>
      <c r="Q21" s="4"/>
      <c r="R21" s="4"/>
      <c r="S21" s="4"/>
      <c r="T21" s="4"/>
      <c r="U21" s="4"/>
      <c r="V21" s="4"/>
      <c r="W21" s="4"/>
      <c r="X21" s="4"/>
      <c r="Y21" s="4"/>
    </row>
    <row r="22" spans="1:25" ht="15" customHeight="1">
      <c r="A22" s="4"/>
      <c r="B22" s="111" t="s">
        <v>93</v>
      </c>
      <c r="C22" s="6" t="s">
        <v>29</v>
      </c>
      <c r="D22" s="48">
        <v>0</v>
      </c>
      <c r="E22" s="48">
        <v>0</v>
      </c>
      <c r="F22" s="48">
        <v>0</v>
      </c>
      <c r="G22" s="48">
        <v>237</v>
      </c>
      <c r="H22" s="48">
        <v>0</v>
      </c>
      <c r="I22" s="112">
        <v>0</v>
      </c>
      <c r="J22" s="113">
        <v>0</v>
      </c>
      <c r="K22" s="113">
        <v>0</v>
      </c>
      <c r="L22" s="113">
        <v>0</v>
      </c>
      <c r="M22" s="113">
        <v>0</v>
      </c>
      <c r="N22" s="4"/>
      <c r="O22" s="4"/>
      <c r="P22" s="4"/>
      <c r="Q22" s="4"/>
      <c r="R22" s="4"/>
      <c r="S22" s="4"/>
      <c r="T22" s="4"/>
      <c r="U22" s="4"/>
      <c r="V22" s="4"/>
      <c r="W22" s="4"/>
      <c r="X22" s="4"/>
      <c r="Y22" s="4"/>
    </row>
    <row r="23" spans="1:25" ht="15" customHeight="1">
      <c r="A23" s="4"/>
      <c r="B23" s="111" t="s">
        <v>94</v>
      </c>
      <c r="C23" s="6" t="s">
        <v>29</v>
      </c>
      <c r="D23" s="48">
        <f>'Income Assumptions'!F53*-1</f>
        <v>-1061</v>
      </c>
      <c r="E23" s="48">
        <f>'Income Assumptions'!G53*-1</f>
        <v>-1418</v>
      </c>
      <c r="F23" s="48">
        <f>'Income Assumptions'!H53*-1</f>
        <v>-1506</v>
      </c>
      <c r="G23" s="48">
        <f>'Income Assumptions'!I53*-1</f>
        <v>-1168</v>
      </c>
      <c r="H23" s="48">
        <f>'Income Assumptions'!J53*-1</f>
        <v>-1497</v>
      </c>
      <c r="I23" s="52">
        <f>'Income Assumptions'!K53*-1</f>
        <v>-1482.0477000000001</v>
      </c>
      <c r="J23" s="55">
        <f>'Income Assumptions'!L53*-1</f>
        <v>-1656.0493537499999</v>
      </c>
      <c r="K23" s="55">
        <f>'Income Assumptions'!M53*-1</f>
        <v>-1842.26048487</v>
      </c>
      <c r="L23" s="55">
        <f>'Income Assumptions'!N53*-1</f>
        <v>-1921.326839151975</v>
      </c>
      <c r="M23" s="55">
        <f>'Income Assumptions'!O53*-1</f>
        <v>-2003.7920276746838</v>
      </c>
      <c r="N23" s="4"/>
      <c r="O23" s="4"/>
      <c r="P23" s="4"/>
      <c r="Q23" s="4"/>
      <c r="R23" s="4"/>
      <c r="S23" s="4"/>
      <c r="T23" s="4"/>
      <c r="U23" s="4"/>
      <c r="V23" s="4"/>
      <c r="W23" s="4"/>
      <c r="X23" s="4"/>
      <c r="Y23" s="4"/>
    </row>
    <row r="24" spans="1:25" ht="15" customHeight="1">
      <c r="A24" s="4"/>
      <c r="B24" s="111" t="s">
        <v>97</v>
      </c>
      <c r="C24" s="6" t="s">
        <v>29</v>
      </c>
      <c r="D24" s="48">
        <v>30</v>
      </c>
      <c r="E24" s="48">
        <v>890</v>
      </c>
      <c r="F24" s="48">
        <v>34</v>
      </c>
      <c r="G24" s="48">
        <v>184</v>
      </c>
      <c r="H24" s="48">
        <v>227</v>
      </c>
      <c r="I24" s="112">
        <v>0</v>
      </c>
      <c r="J24" s="113">
        <v>0</v>
      </c>
      <c r="K24" s="113">
        <v>0</v>
      </c>
      <c r="L24" s="113">
        <v>0</v>
      </c>
      <c r="M24" s="113">
        <v>0</v>
      </c>
      <c r="N24" s="4"/>
      <c r="O24" s="4"/>
      <c r="P24" s="4"/>
      <c r="Q24" s="4"/>
      <c r="R24" s="4"/>
      <c r="S24" s="4"/>
      <c r="T24" s="4"/>
      <c r="U24" s="4"/>
      <c r="V24" s="4"/>
      <c r="W24" s="4"/>
      <c r="X24" s="4"/>
      <c r="Y24" s="4"/>
    </row>
    <row r="25" spans="1:25" ht="15" customHeight="1">
      <c r="A25" s="4"/>
      <c r="B25" s="111" t="s">
        <v>98</v>
      </c>
      <c r="C25" s="6" t="s">
        <v>29</v>
      </c>
      <c r="D25" s="48">
        <v>98</v>
      </c>
      <c r="E25" s="48">
        <v>134</v>
      </c>
      <c r="F25" s="48">
        <v>215</v>
      </c>
      <c r="G25" s="48">
        <v>16</v>
      </c>
      <c r="H25" s="48">
        <v>0</v>
      </c>
      <c r="I25" s="112">
        <v>0</v>
      </c>
      <c r="J25" s="113">
        <v>0</v>
      </c>
      <c r="K25" s="113">
        <v>0</v>
      </c>
      <c r="L25" s="113">
        <v>0</v>
      </c>
      <c r="M25" s="113">
        <v>0</v>
      </c>
      <c r="N25" s="4"/>
      <c r="O25" s="4"/>
      <c r="P25" s="4"/>
      <c r="Q25" s="4"/>
      <c r="R25" s="4"/>
      <c r="S25" s="4"/>
      <c r="T25" s="4"/>
      <c r="U25" s="4"/>
      <c r="V25" s="4"/>
      <c r="W25" s="4"/>
      <c r="X25" s="4"/>
      <c r="Y25" s="4"/>
    </row>
    <row r="26" spans="1:25" ht="15" customHeight="1">
      <c r="A26" s="4"/>
      <c r="B26" s="120" t="s">
        <v>101</v>
      </c>
      <c r="C26" s="121" t="s">
        <v>29</v>
      </c>
      <c r="D26" s="122">
        <v>-4669</v>
      </c>
      <c r="E26" s="122">
        <v>0</v>
      </c>
      <c r="F26" s="122">
        <v>0</v>
      </c>
      <c r="G26" s="122">
        <v>0</v>
      </c>
      <c r="H26" s="122">
        <v>0</v>
      </c>
      <c r="I26" s="123">
        <v>0</v>
      </c>
      <c r="J26" s="124">
        <v>0</v>
      </c>
      <c r="K26" s="124">
        <v>0</v>
      </c>
      <c r="L26" s="124">
        <v>0</v>
      </c>
      <c r="M26" s="124">
        <v>0</v>
      </c>
      <c r="N26" s="4"/>
      <c r="O26" s="4"/>
      <c r="P26" s="4"/>
      <c r="Q26" s="4"/>
      <c r="R26" s="4"/>
      <c r="S26" s="4"/>
      <c r="T26" s="4"/>
      <c r="U26" s="4"/>
      <c r="V26" s="4"/>
      <c r="W26" s="4"/>
      <c r="X26" s="4"/>
      <c r="Y26" s="4"/>
    </row>
    <row r="27" spans="1:25" ht="15.75" customHeight="1">
      <c r="A27" s="4"/>
      <c r="B27" s="53" t="s">
        <v>104</v>
      </c>
      <c r="C27" s="62" t="s">
        <v>29</v>
      </c>
      <c r="D27" s="109">
        <f t="shared" ref="D27:M27" si="5">SUM(D14:D20,D22:D26)</f>
        <v>40456</v>
      </c>
      <c r="E27" s="109">
        <f t="shared" si="5"/>
        <v>47762</v>
      </c>
      <c r="F27" s="109">
        <f t="shared" si="5"/>
        <v>48661</v>
      </c>
      <c r="G27" s="109">
        <f t="shared" si="5"/>
        <v>51892</v>
      </c>
      <c r="H27" s="109">
        <f t="shared" si="5"/>
        <v>55111</v>
      </c>
      <c r="I27" s="64">
        <f t="shared" si="5"/>
        <v>58563.426478923611</v>
      </c>
      <c r="J27" s="33">
        <f t="shared" si="5"/>
        <v>61047.059755329239</v>
      </c>
      <c r="K27" s="33">
        <f t="shared" si="5"/>
        <v>63401.810105274126</v>
      </c>
      <c r="L27" s="33">
        <f t="shared" si="5"/>
        <v>65995.055738149356</v>
      </c>
      <c r="M27" s="33">
        <f t="shared" si="5"/>
        <v>68721.906901340117</v>
      </c>
      <c r="N27" s="4"/>
      <c r="O27" s="4"/>
      <c r="P27" s="4"/>
      <c r="Q27" s="4"/>
      <c r="R27" s="4"/>
      <c r="S27" s="4"/>
      <c r="T27" s="4"/>
      <c r="U27" s="4"/>
      <c r="V27" s="4"/>
      <c r="W27" s="4"/>
      <c r="X27" s="4"/>
      <c r="Y27" s="4"/>
    </row>
    <row r="28" spans="1:25" ht="15" customHeight="1">
      <c r="A28" s="4"/>
      <c r="B28" s="4"/>
      <c r="C28" s="6"/>
      <c r="D28" s="7"/>
      <c r="E28" s="7"/>
      <c r="F28" s="7"/>
      <c r="G28" s="7"/>
      <c r="H28" s="7"/>
      <c r="I28" s="22"/>
      <c r="J28" s="7"/>
      <c r="K28" s="7"/>
      <c r="L28" s="7"/>
      <c r="M28" s="7"/>
      <c r="N28" s="4"/>
      <c r="O28" s="4"/>
      <c r="P28" s="4"/>
      <c r="Q28" s="4"/>
      <c r="R28" s="4"/>
      <c r="S28" s="4"/>
      <c r="T28" s="4"/>
      <c r="U28" s="4"/>
      <c r="V28" s="4"/>
      <c r="W28" s="4"/>
      <c r="X28" s="4"/>
      <c r="Y28" s="4"/>
    </row>
    <row r="29" spans="1:25" ht="15.75" customHeight="1">
      <c r="A29" s="4"/>
      <c r="B29" s="53" t="s">
        <v>110</v>
      </c>
      <c r="C29" s="62" t="s">
        <v>29</v>
      </c>
      <c r="D29" s="33">
        <f t="shared" ref="D29:M29" si="6">D10-D27</f>
        <v>13383</v>
      </c>
      <c r="E29" s="33">
        <f t="shared" si="6"/>
        <v>6320</v>
      </c>
      <c r="F29" s="33">
        <f t="shared" si="6"/>
        <v>5030</v>
      </c>
      <c r="G29" s="33">
        <f t="shared" si="6"/>
        <v>7410</v>
      </c>
      <c r="H29" s="33">
        <f t="shared" si="6"/>
        <v>14060</v>
      </c>
      <c r="I29" s="64">
        <f t="shared" si="6"/>
        <v>12262.517521076377</v>
      </c>
      <c r="J29" s="33">
        <f t="shared" si="6"/>
        <v>16698.918852170762</v>
      </c>
      <c r="K29" s="33">
        <f t="shared" si="6"/>
        <v>17738.697523982133</v>
      </c>
      <c r="L29" s="33">
        <f t="shared" si="6"/>
        <v>18688.764642834692</v>
      </c>
      <c r="M29" s="33">
        <f t="shared" si="6"/>
        <v>19660.559082194319</v>
      </c>
      <c r="N29" s="4"/>
      <c r="O29" s="4"/>
      <c r="P29" s="4"/>
      <c r="Q29" s="4"/>
      <c r="R29" s="4"/>
      <c r="S29" s="4"/>
      <c r="T29" s="4"/>
      <c r="U29" s="4"/>
      <c r="V29" s="4"/>
      <c r="W29" s="4"/>
      <c r="X29" s="4"/>
      <c r="Y29" s="4"/>
    </row>
    <row r="30" spans="1:25" ht="15" customHeight="1">
      <c r="A30" s="4"/>
      <c r="B30" s="35" t="s">
        <v>115</v>
      </c>
      <c r="C30" s="6" t="s">
        <v>32</v>
      </c>
      <c r="D30" s="59">
        <f t="shared" ref="D30:M30" si="7">D29/D5</f>
        <v>7.6518885293142283E-2</v>
      </c>
      <c r="E30" s="59">
        <f t="shared" si="7"/>
        <v>3.6052481460353676E-2</v>
      </c>
      <c r="F30" s="59">
        <f t="shared" si="7"/>
        <v>2.7196392558028883E-2</v>
      </c>
      <c r="G30" s="59">
        <f t="shared" si="7"/>
        <v>3.8804954046764942E-2</v>
      </c>
      <c r="H30" s="59">
        <f t="shared" si="7"/>
        <v>6.9257672035860307E-2</v>
      </c>
      <c r="I30" s="61">
        <f t="shared" si="7"/>
        <v>5.7918259073263728E-2</v>
      </c>
      <c r="J30" s="59">
        <f t="shared" si="7"/>
        <v>7.5626907560260692E-2</v>
      </c>
      <c r="K30" s="59">
        <f t="shared" si="7"/>
        <v>7.7030138439880269E-2</v>
      </c>
      <c r="L30" s="59">
        <f t="shared" si="7"/>
        <v>7.7816076940177198E-2</v>
      </c>
      <c r="M30" s="59">
        <f t="shared" si="7"/>
        <v>7.8493411733989452E-2</v>
      </c>
      <c r="N30" s="4"/>
      <c r="O30" s="4"/>
      <c r="P30" s="4"/>
      <c r="Q30" s="4"/>
      <c r="R30" s="4"/>
      <c r="S30" s="4"/>
      <c r="T30" s="4"/>
      <c r="U30" s="4"/>
      <c r="V30" s="4"/>
      <c r="W30" s="4"/>
      <c r="X30" s="4"/>
      <c r="Y30" s="4"/>
    </row>
    <row r="31" spans="1:25" ht="15" customHeight="1">
      <c r="A31" s="4"/>
      <c r="B31" s="35" t="s">
        <v>71</v>
      </c>
      <c r="C31" s="6" t="s">
        <v>29</v>
      </c>
      <c r="D31" s="132">
        <f t="shared" ref="D31:M31" si="8">D29+D20</f>
        <v>21623</v>
      </c>
      <c r="E31" s="132">
        <f t="shared" si="8"/>
        <v>14517</v>
      </c>
      <c r="F31" s="132">
        <f t="shared" si="8"/>
        <v>11844</v>
      </c>
      <c r="G31" s="132">
        <f t="shared" si="8"/>
        <v>14140</v>
      </c>
      <c r="H31" s="132">
        <f t="shared" si="8"/>
        <v>21546</v>
      </c>
      <c r="I31" s="134">
        <f t="shared" si="8"/>
        <v>20965.624949999987</v>
      </c>
      <c r="J31" s="132">
        <f t="shared" si="8"/>
        <v>25856.432190000007</v>
      </c>
      <c r="K31" s="132">
        <f t="shared" si="8"/>
        <v>27139.247166504389</v>
      </c>
      <c r="L31" s="132">
        <f t="shared" si="8"/>
        <v>28364.92740834178</v>
      </c>
      <c r="M31" s="132">
        <f t="shared" si="8"/>
        <v>29646.31217232026</v>
      </c>
      <c r="N31" s="4"/>
      <c r="O31" s="4"/>
      <c r="P31" s="4"/>
      <c r="Q31" s="4"/>
      <c r="R31" s="4"/>
      <c r="S31" s="4"/>
      <c r="T31" s="4"/>
      <c r="U31" s="4"/>
      <c r="V31" s="4"/>
      <c r="W31" s="4"/>
      <c r="X31" s="4"/>
      <c r="Y31" s="4"/>
    </row>
    <row r="32" spans="1:25" ht="15" customHeight="1">
      <c r="A32" s="4"/>
      <c r="B32" s="35" t="s">
        <v>76</v>
      </c>
      <c r="C32" s="6" t="s">
        <v>32</v>
      </c>
      <c r="D32" s="59">
        <f t="shared" ref="D32:M32" si="9">D31/D5</f>
        <v>0.12363205982915756</v>
      </c>
      <c r="E32" s="59">
        <f t="shared" si="9"/>
        <v>8.2812321734169997E-2</v>
      </c>
      <c r="F32" s="59">
        <f t="shared" si="9"/>
        <v>6.4038583192304988E-2</v>
      </c>
      <c r="G32" s="59">
        <f t="shared" si="9"/>
        <v>7.4048859678981963E-2</v>
      </c>
      <c r="H32" s="59">
        <f t="shared" si="9"/>
        <v>0.10613270282252106</v>
      </c>
      <c r="I32" s="61">
        <f t="shared" si="9"/>
        <v>9.9024730884167828E-2</v>
      </c>
      <c r="J32" s="59">
        <f t="shared" si="9"/>
        <v>0.11709991673006324</v>
      </c>
      <c r="K32" s="59">
        <f t="shared" si="9"/>
        <v>0.11785194282520577</v>
      </c>
      <c r="L32" s="59">
        <f t="shared" si="9"/>
        <v>0.11810557925006175</v>
      </c>
      <c r="M32" s="59">
        <f t="shared" si="9"/>
        <v>0.11836083490849519</v>
      </c>
      <c r="N32" s="4"/>
      <c r="O32" s="4"/>
      <c r="P32" s="4"/>
      <c r="Q32" s="4"/>
      <c r="R32" s="4"/>
      <c r="S32" s="4"/>
      <c r="T32" s="4"/>
      <c r="U32" s="4"/>
      <c r="V32" s="4"/>
      <c r="W32" s="4"/>
      <c r="X32" s="4"/>
      <c r="Y32" s="4"/>
    </row>
    <row r="33" spans="1:25" ht="15" customHeight="1">
      <c r="A33" s="4"/>
      <c r="B33" s="4"/>
      <c r="C33" s="6"/>
      <c r="D33" s="7"/>
      <c r="E33" s="7"/>
      <c r="F33" s="7"/>
      <c r="G33" s="7"/>
      <c r="H33" s="7"/>
      <c r="I33" s="22"/>
      <c r="J33" s="7"/>
      <c r="K33" s="7"/>
      <c r="L33" s="7"/>
      <c r="M33" s="7"/>
      <c r="N33" s="4"/>
      <c r="O33" s="4"/>
      <c r="P33" s="4"/>
      <c r="Q33" s="4"/>
      <c r="R33" s="4"/>
      <c r="S33" s="4"/>
      <c r="T33" s="4"/>
      <c r="U33" s="4"/>
      <c r="V33" s="4"/>
      <c r="W33" s="4"/>
      <c r="X33" s="4"/>
      <c r="Y33" s="4"/>
    </row>
    <row r="34" spans="1:25" ht="15" customHeight="1">
      <c r="A34" s="4"/>
      <c r="B34" s="4" t="s">
        <v>120</v>
      </c>
      <c r="C34" s="6" t="s">
        <v>29</v>
      </c>
      <c r="D34" s="48">
        <v>-1643</v>
      </c>
      <c r="E34" s="48">
        <v>-1761</v>
      </c>
      <c r="F34" s="48">
        <v>-1741</v>
      </c>
      <c r="G34" s="48">
        <v>-2100</v>
      </c>
      <c r="H34" s="48">
        <v>-2265</v>
      </c>
      <c r="I34" s="52">
        <f>('Balance Sheet'!I57*'Income Assumptions'!K57)*-1</f>
        <v>-2038.1556452033419</v>
      </c>
      <c r="J34" s="55">
        <f>('Balance Sheet'!J57*'Income Assumptions'!L57)*-1</f>
        <v>-1924.3673813790942</v>
      </c>
      <c r="K34" s="55">
        <f>('Balance Sheet'!K57*'Income Assumptions'!M57)*-1</f>
        <v>-1807.2424640123215</v>
      </c>
      <c r="L34" s="55">
        <f>('Balance Sheet'!L57*'Income Assumptions'!N57)*-1</f>
        <v>-1686.5676559354874</v>
      </c>
      <c r="M34" s="55">
        <f>('Balance Sheet'!M57*'Income Assumptions'!O57)*-1</f>
        <v>-1562.1187215814361</v>
      </c>
      <c r="N34" s="4"/>
      <c r="O34" s="4"/>
      <c r="P34" s="4"/>
      <c r="Q34" s="4"/>
      <c r="R34" s="4"/>
      <c r="S34" s="4"/>
      <c r="T34" s="4"/>
      <c r="U34" s="4"/>
      <c r="V34" s="4"/>
      <c r="W34" s="4"/>
      <c r="X34" s="4"/>
      <c r="Y34" s="4"/>
    </row>
    <row r="35" spans="1:25" ht="15" customHeight="1">
      <c r="A35" s="4"/>
      <c r="B35" s="4" t="s">
        <v>122</v>
      </c>
      <c r="C35" s="6" t="s">
        <v>29</v>
      </c>
      <c r="D35" s="48">
        <v>-594</v>
      </c>
      <c r="E35" s="48">
        <v>-556</v>
      </c>
      <c r="F35" s="48">
        <v>-486</v>
      </c>
      <c r="G35" s="48">
        <v>-408</v>
      </c>
      <c r="H35" s="48">
        <v>-408</v>
      </c>
      <c r="I35" s="52">
        <v>-400</v>
      </c>
      <c r="J35" s="55">
        <v>-400</v>
      </c>
      <c r="K35" s="55">
        <v>-350</v>
      </c>
      <c r="L35" s="55">
        <v>-350</v>
      </c>
      <c r="M35" s="55">
        <v>-300</v>
      </c>
      <c r="N35" s="4"/>
      <c r="O35" s="4"/>
      <c r="P35" s="4"/>
      <c r="Q35" s="4"/>
      <c r="R35" s="4"/>
      <c r="S35" s="4"/>
      <c r="T35" s="4"/>
      <c r="U35" s="4"/>
      <c r="V35" s="4"/>
      <c r="W35" s="4"/>
      <c r="X35" s="4"/>
      <c r="Y35" s="4"/>
    </row>
    <row r="36" spans="1:25" ht="15" customHeight="1">
      <c r="A36" s="4"/>
      <c r="B36" s="4" t="s">
        <v>123</v>
      </c>
      <c r="C36" s="6" t="s">
        <v>29</v>
      </c>
      <c r="D36" s="48">
        <v>0</v>
      </c>
      <c r="E36" s="48">
        <v>0</v>
      </c>
      <c r="F36" s="48">
        <v>0</v>
      </c>
      <c r="G36" s="48">
        <v>0</v>
      </c>
      <c r="H36" s="48">
        <v>24234</v>
      </c>
      <c r="I36" s="52">
        <v>0</v>
      </c>
      <c r="J36" s="55">
        <v>0</v>
      </c>
      <c r="K36" s="55">
        <v>0</v>
      </c>
      <c r="L36" s="55">
        <v>0</v>
      </c>
      <c r="M36" s="55">
        <v>0</v>
      </c>
      <c r="N36" s="4"/>
      <c r="O36" s="4"/>
      <c r="P36" s="4"/>
      <c r="Q36" s="4"/>
      <c r="R36" s="4"/>
      <c r="S36" s="4"/>
      <c r="T36" s="4"/>
      <c r="U36" s="4"/>
      <c r="V36" s="4"/>
      <c r="W36" s="4"/>
      <c r="X36" s="4"/>
      <c r="Y36" s="4"/>
    </row>
    <row r="37" spans="1:25" ht="15.75" customHeight="1">
      <c r="A37" s="4"/>
      <c r="B37" s="4" t="s">
        <v>125</v>
      </c>
      <c r="C37" s="6" t="s">
        <v>29</v>
      </c>
      <c r="D37" s="48">
        <v>0</v>
      </c>
      <c r="E37" s="48">
        <v>0</v>
      </c>
      <c r="F37" s="48">
        <v>0</v>
      </c>
      <c r="G37" s="48">
        <v>0</v>
      </c>
      <c r="H37" s="48">
        <v>-21059</v>
      </c>
      <c r="I37" s="52">
        <v>0</v>
      </c>
      <c r="J37" s="55">
        <v>0</v>
      </c>
      <c r="K37" s="55">
        <v>0</v>
      </c>
      <c r="L37" s="55">
        <v>0</v>
      </c>
      <c r="M37" s="55">
        <v>0</v>
      </c>
      <c r="N37" s="4"/>
      <c r="O37" s="4"/>
      <c r="P37" s="4"/>
      <c r="Q37" s="4"/>
      <c r="R37" s="4"/>
      <c r="S37" s="4"/>
      <c r="T37" s="4"/>
      <c r="U37" s="4"/>
      <c r="V37" s="4"/>
      <c r="W37" s="4"/>
      <c r="X37" s="4"/>
      <c r="Y37" s="4"/>
    </row>
    <row r="38" spans="1:25" ht="15.75" customHeight="1">
      <c r="A38" s="4"/>
      <c r="B38" s="4"/>
      <c r="C38" s="6"/>
      <c r="D38" s="7"/>
      <c r="E38" s="7"/>
      <c r="F38" s="7"/>
      <c r="G38" s="7"/>
      <c r="H38" s="7"/>
      <c r="I38" s="22"/>
      <c r="J38" s="7"/>
      <c r="K38" s="7"/>
      <c r="L38" s="7"/>
      <c r="M38" s="7"/>
      <c r="N38" s="4"/>
      <c r="O38" s="4"/>
      <c r="P38" s="4"/>
      <c r="Q38" s="4"/>
      <c r="R38" s="4"/>
      <c r="S38" s="4"/>
      <c r="T38" s="4"/>
      <c r="U38" s="4"/>
      <c r="V38" s="4"/>
      <c r="W38" s="4"/>
      <c r="X38" s="4"/>
      <c r="Y38" s="4"/>
    </row>
    <row r="39" spans="1:25" ht="15.75" customHeight="1">
      <c r="A39" s="4"/>
      <c r="B39" s="53" t="s">
        <v>79</v>
      </c>
      <c r="C39" s="62" t="s">
        <v>29</v>
      </c>
      <c r="D39" s="33">
        <f t="shared" ref="D39:M39" si="10">SUM(D29,D34:D37)</f>
        <v>11146</v>
      </c>
      <c r="E39" s="33">
        <f t="shared" si="10"/>
        <v>4003</v>
      </c>
      <c r="F39" s="33">
        <f t="shared" si="10"/>
        <v>2803</v>
      </c>
      <c r="G39" s="33">
        <f t="shared" si="10"/>
        <v>4902</v>
      </c>
      <c r="H39" s="33">
        <f t="shared" si="10"/>
        <v>14562</v>
      </c>
      <c r="I39" s="64">
        <f t="shared" si="10"/>
        <v>9824.3618758730354</v>
      </c>
      <c r="J39" s="33">
        <f t="shared" si="10"/>
        <v>14374.551470791668</v>
      </c>
      <c r="K39" s="33">
        <f t="shared" si="10"/>
        <v>15581.455059969812</v>
      </c>
      <c r="L39" s="33">
        <f t="shared" si="10"/>
        <v>16652.196986899206</v>
      </c>
      <c r="M39" s="33">
        <f t="shared" si="10"/>
        <v>17798.440360612884</v>
      </c>
      <c r="N39" s="4"/>
      <c r="O39" s="4"/>
      <c r="P39" s="4"/>
      <c r="Q39" s="4"/>
      <c r="R39" s="4"/>
      <c r="S39" s="4"/>
      <c r="T39" s="4"/>
      <c r="U39" s="4"/>
      <c r="V39" s="4"/>
      <c r="W39" s="4"/>
      <c r="X39" s="4"/>
      <c r="Y39" s="4"/>
    </row>
    <row r="40" spans="1:25" ht="15.75" customHeight="1">
      <c r="A40" s="4"/>
      <c r="B40" s="35" t="s">
        <v>136</v>
      </c>
      <c r="C40" s="6" t="s">
        <v>32</v>
      </c>
      <c r="D40" s="59">
        <f t="shared" ref="D40:M40" si="11">D39/D5</f>
        <v>6.3728573225537169E-2</v>
      </c>
      <c r="E40" s="59">
        <f t="shared" si="11"/>
        <v>2.2835139760410725E-2</v>
      </c>
      <c r="F40" s="59">
        <f t="shared" si="11"/>
        <v>1.5155365475179913E-2</v>
      </c>
      <c r="G40" s="59">
        <f t="shared" si="11"/>
        <v>2.5670969600167577E-2</v>
      </c>
      <c r="H40" s="59">
        <f t="shared" si="11"/>
        <v>7.1730456627752334E-2</v>
      </c>
      <c r="I40" s="61">
        <f t="shared" si="11"/>
        <v>4.6402374991784172E-2</v>
      </c>
      <c r="J40" s="59">
        <f t="shared" si="11"/>
        <v>6.5100195103975481E-2</v>
      </c>
      <c r="K40" s="59">
        <f t="shared" si="11"/>
        <v>6.766233195766265E-2</v>
      </c>
      <c r="L40" s="59">
        <f t="shared" si="11"/>
        <v>6.9336238468407863E-2</v>
      </c>
      <c r="M40" s="59">
        <f t="shared" si="11"/>
        <v>7.1059032533499891E-2</v>
      </c>
      <c r="N40" s="4"/>
      <c r="O40" s="4"/>
      <c r="P40" s="4"/>
      <c r="Q40" s="4"/>
      <c r="R40" s="4"/>
      <c r="S40" s="4"/>
      <c r="T40" s="4"/>
      <c r="U40" s="4"/>
      <c r="V40" s="4"/>
      <c r="W40" s="4"/>
      <c r="X40" s="4"/>
      <c r="Y40" s="4"/>
    </row>
    <row r="41" spans="1:25" ht="15.75" customHeight="1">
      <c r="A41" s="4"/>
      <c r="B41" s="4"/>
      <c r="C41" s="6"/>
      <c r="D41" s="7"/>
      <c r="E41" s="7"/>
      <c r="F41" s="7"/>
      <c r="G41" s="7"/>
      <c r="H41" s="7"/>
      <c r="I41" s="24"/>
      <c r="J41" s="4"/>
      <c r="K41" s="4"/>
      <c r="L41" s="4"/>
      <c r="M41" s="4"/>
      <c r="N41" s="4"/>
      <c r="O41" s="4"/>
      <c r="P41" s="4"/>
      <c r="Q41" s="4"/>
      <c r="R41" s="4"/>
      <c r="S41" s="4"/>
      <c r="T41" s="4"/>
      <c r="U41" s="4"/>
      <c r="V41" s="4"/>
      <c r="W41" s="4"/>
      <c r="X41" s="4"/>
      <c r="Y41" s="4"/>
    </row>
    <row r="42" spans="1:25" ht="15.75" customHeight="1">
      <c r="A42" s="4"/>
      <c r="B42" s="53" t="s">
        <v>138</v>
      </c>
      <c r="C42" s="6"/>
      <c r="D42" s="7"/>
      <c r="E42" s="7"/>
      <c r="F42" s="7"/>
      <c r="G42" s="7"/>
      <c r="H42" s="7"/>
      <c r="I42" s="24"/>
      <c r="J42" s="4"/>
      <c r="K42" s="4"/>
      <c r="L42" s="4"/>
      <c r="M42" s="4"/>
      <c r="N42" s="4"/>
      <c r="O42" s="4"/>
      <c r="P42" s="4"/>
      <c r="Q42" s="4"/>
      <c r="R42" s="4"/>
      <c r="S42" s="4"/>
      <c r="T42" s="4"/>
      <c r="U42" s="4"/>
      <c r="V42" s="4"/>
      <c r="W42" s="4"/>
      <c r="X42" s="4"/>
      <c r="Y42" s="4"/>
    </row>
    <row r="43" spans="1:25" ht="15.75" customHeight="1">
      <c r="A43" s="4"/>
      <c r="B43" s="156" t="s">
        <v>139</v>
      </c>
      <c r="C43" s="121" t="s">
        <v>29</v>
      </c>
      <c r="D43" s="122">
        <v>15013</v>
      </c>
      <c r="E43" s="122">
        <v>15008.084000000001</v>
      </c>
      <c r="F43" s="122">
        <v>15008.084000000001</v>
      </c>
      <c r="G43" s="122">
        <v>15008.084000000001</v>
      </c>
      <c r="H43" s="122">
        <v>15008.084000000001</v>
      </c>
      <c r="I43" s="162">
        <v>15008.084000000001</v>
      </c>
      <c r="J43" s="163">
        <v>15008.084000000001</v>
      </c>
      <c r="K43" s="163">
        <v>15008.084000000001</v>
      </c>
      <c r="L43" s="163">
        <v>15008.084000000001</v>
      </c>
      <c r="M43" s="163">
        <v>15008.084000000001</v>
      </c>
      <c r="N43" s="4"/>
      <c r="O43" s="4"/>
      <c r="P43" s="4"/>
      <c r="Q43" s="4"/>
      <c r="R43" s="4"/>
      <c r="S43" s="4"/>
      <c r="T43" s="4"/>
      <c r="U43" s="4"/>
      <c r="V43" s="4"/>
      <c r="W43" s="4"/>
      <c r="X43" s="4"/>
      <c r="Y43" s="4"/>
    </row>
    <row r="44" spans="1:25" ht="15.75" customHeight="1">
      <c r="A44" s="4"/>
      <c r="B44" s="53" t="s">
        <v>82</v>
      </c>
      <c r="C44" s="62" t="s">
        <v>143</v>
      </c>
      <c r="D44" s="165">
        <f t="shared" ref="D44:M44" si="12">D39/D43</f>
        <v>0.74242323319789516</v>
      </c>
      <c r="E44" s="165">
        <f t="shared" si="12"/>
        <v>0.26672292079388682</v>
      </c>
      <c r="F44" s="165">
        <f t="shared" si="12"/>
        <v>0.18676601223713832</v>
      </c>
      <c r="G44" s="165">
        <f t="shared" si="12"/>
        <v>0.32662397145431754</v>
      </c>
      <c r="H44" s="165">
        <f t="shared" si="12"/>
        <v>0.97027708533614276</v>
      </c>
      <c r="I44" s="167">
        <f t="shared" si="12"/>
        <v>0.65460467011465517</v>
      </c>
      <c r="J44" s="165">
        <f t="shared" si="12"/>
        <v>0.95778724791196979</v>
      </c>
      <c r="K44" s="165">
        <f t="shared" si="12"/>
        <v>1.0382041478425768</v>
      </c>
      <c r="L44" s="165">
        <f t="shared" si="12"/>
        <v>1.1095484931253852</v>
      </c>
      <c r="M44" s="165">
        <f t="shared" si="12"/>
        <v>1.1859235569718882</v>
      </c>
      <c r="N44" s="4"/>
      <c r="O44" s="4"/>
      <c r="P44" s="4"/>
      <c r="Q44" s="4"/>
      <c r="R44" s="4"/>
      <c r="S44" s="4"/>
      <c r="T44" s="4"/>
      <c r="U44" s="4"/>
      <c r="V44" s="4"/>
      <c r="W44" s="4"/>
      <c r="X44" s="4"/>
      <c r="Y44" s="4"/>
    </row>
    <row r="45" spans="1:25" ht="15.75" customHeight="1">
      <c r="A45" s="4"/>
      <c r="B45" s="35" t="s">
        <v>146</v>
      </c>
      <c r="C45" s="6" t="s">
        <v>32</v>
      </c>
      <c r="D45" s="170" t="s">
        <v>36</v>
      </c>
      <c r="E45" s="170">
        <f t="shared" ref="E45:M45" si="13">(E44/D44)-1</f>
        <v>-0.6407400672996032</v>
      </c>
      <c r="F45" s="170">
        <f t="shared" si="13"/>
        <v>-0.29977516862353237</v>
      </c>
      <c r="G45" s="170">
        <f t="shared" si="13"/>
        <v>0.74884052800570822</v>
      </c>
      <c r="H45" s="170">
        <f t="shared" si="13"/>
        <v>1.9706242350061198</v>
      </c>
      <c r="I45" s="174">
        <f t="shared" si="13"/>
        <v>-0.3253425438900539</v>
      </c>
      <c r="J45" s="170">
        <f t="shared" si="13"/>
        <v>0.46315370427194114</v>
      </c>
      <c r="K45" s="170">
        <f t="shared" si="13"/>
        <v>8.3961130309387899E-2</v>
      </c>
      <c r="L45" s="170">
        <f t="shared" si="13"/>
        <v>6.8718994651547405E-2</v>
      </c>
      <c r="M45" s="170">
        <f t="shared" si="13"/>
        <v>6.883436309427915E-2</v>
      </c>
      <c r="N45" s="4"/>
      <c r="O45" s="4"/>
      <c r="P45" s="4"/>
      <c r="Q45" s="4"/>
      <c r="R45" s="4"/>
      <c r="S45" s="4"/>
      <c r="T45" s="4"/>
      <c r="U45" s="4"/>
      <c r="V45" s="4"/>
      <c r="W45" s="4"/>
      <c r="X45" s="4"/>
      <c r="Y45" s="4"/>
    </row>
    <row r="46" spans="1:25" ht="15.75" customHeight="1">
      <c r="A46" s="4"/>
      <c r="C46" s="6"/>
      <c r="D46" s="7"/>
      <c r="E46" s="7"/>
      <c r="F46" s="7"/>
      <c r="G46" s="7"/>
      <c r="H46" s="7"/>
      <c r="I46" s="4"/>
      <c r="J46" s="4"/>
      <c r="K46" s="4"/>
      <c r="L46" s="4"/>
      <c r="M46" s="4"/>
      <c r="N46" s="4"/>
      <c r="O46" s="4"/>
      <c r="P46" s="4"/>
      <c r="Q46" s="4"/>
      <c r="R46" s="4"/>
      <c r="S46" s="4"/>
      <c r="T46" s="4"/>
      <c r="U46" s="4"/>
      <c r="V46" s="4"/>
      <c r="W46" s="4"/>
      <c r="X46" s="4"/>
      <c r="Y46" s="4"/>
    </row>
    <row r="47" spans="1:25" ht="15.75" customHeight="1">
      <c r="A47" s="4"/>
      <c r="B47" s="4" t="s">
        <v>149</v>
      </c>
      <c r="C47" s="6"/>
      <c r="D47" s="48"/>
      <c r="E47" s="48"/>
      <c r="F47" s="48"/>
      <c r="G47" s="48"/>
      <c r="H47" s="48"/>
      <c r="I47" s="4"/>
      <c r="J47" s="4"/>
      <c r="K47" s="4"/>
      <c r="L47" s="4"/>
      <c r="M47" s="4"/>
      <c r="N47" s="4"/>
      <c r="O47" s="4"/>
      <c r="P47" s="4"/>
      <c r="Q47" s="4"/>
      <c r="R47" s="4"/>
      <c r="S47" s="4"/>
      <c r="T47" s="4"/>
      <c r="U47" s="4"/>
      <c r="V47" s="4"/>
      <c r="W47" s="4"/>
      <c r="X47" s="4"/>
      <c r="Y47" s="4"/>
    </row>
    <row r="48" spans="1:25" ht="15.75" customHeight="1">
      <c r="A48" s="4"/>
      <c r="B48" s="35" t="s">
        <v>151</v>
      </c>
      <c r="C48" s="6" t="s">
        <v>29</v>
      </c>
      <c r="D48" s="48">
        <v>2860</v>
      </c>
      <c r="E48" s="48">
        <v>3311</v>
      </c>
      <c r="F48" s="48">
        <v>2856</v>
      </c>
      <c r="G48" s="48">
        <v>3302</v>
      </c>
      <c r="H48" s="48">
        <v>3752</v>
      </c>
      <c r="I48" s="48">
        <f t="shared" ref="I48:M48" si="14">I39*I50</f>
        <v>3733.2575128317535</v>
      </c>
      <c r="J48" s="48">
        <f t="shared" si="14"/>
        <v>5462.3295589008339</v>
      </c>
      <c r="K48" s="48">
        <f t="shared" si="14"/>
        <v>5920.9529227885287</v>
      </c>
      <c r="L48" s="48">
        <f t="shared" si="14"/>
        <v>6327.8348550216979</v>
      </c>
      <c r="M48" s="48">
        <f t="shared" si="14"/>
        <v>6763.4073370328961</v>
      </c>
      <c r="N48" s="4"/>
      <c r="O48" s="4"/>
      <c r="P48" s="4"/>
      <c r="Q48" s="4"/>
      <c r="R48" s="4"/>
      <c r="S48" s="4"/>
      <c r="T48" s="4"/>
      <c r="U48" s="4"/>
      <c r="V48" s="4"/>
      <c r="W48" s="4"/>
      <c r="X48" s="4"/>
      <c r="Y48" s="4"/>
    </row>
    <row r="49" spans="1:25" ht="15.75" customHeight="1">
      <c r="A49" s="4"/>
      <c r="B49" s="35" t="s">
        <v>154</v>
      </c>
      <c r="C49" s="6" t="s">
        <v>143</v>
      </c>
      <c r="D49" s="106">
        <f t="shared" ref="D49:M49" si="15">D48/D43</f>
        <v>0.19050156531006462</v>
      </c>
      <c r="E49" s="106">
        <f t="shared" si="15"/>
        <v>0.22061443685949517</v>
      </c>
      <c r="F49" s="106">
        <f t="shared" si="15"/>
        <v>0.19029744236506138</v>
      </c>
      <c r="G49" s="106">
        <f t="shared" si="15"/>
        <v>0.22001476004531956</v>
      </c>
      <c r="H49" s="106">
        <f t="shared" si="15"/>
        <v>0.24999860075410024</v>
      </c>
      <c r="I49" s="106">
        <f t="shared" si="15"/>
        <v>0.24874977464356898</v>
      </c>
      <c r="J49" s="106">
        <f t="shared" si="15"/>
        <v>0.36395915420654851</v>
      </c>
      <c r="K49" s="106">
        <f t="shared" si="15"/>
        <v>0.39451757618017919</v>
      </c>
      <c r="L49" s="106">
        <f t="shared" si="15"/>
        <v>0.42162842738764639</v>
      </c>
      <c r="M49" s="106">
        <f t="shared" si="15"/>
        <v>0.45065095164931751</v>
      </c>
      <c r="N49" s="4"/>
      <c r="O49" s="4"/>
      <c r="P49" s="4"/>
      <c r="Q49" s="4"/>
      <c r="R49" s="4"/>
      <c r="S49" s="4"/>
      <c r="T49" s="4"/>
      <c r="U49" s="4"/>
      <c r="V49" s="4"/>
      <c r="W49" s="4"/>
      <c r="X49" s="4"/>
      <c r="Y49" s="4"/>
    </row>
    <row r="50" spans="1:25" ht="15.75" customHeight="1">
      <c r="A50" s="4"/>
      <c r="B50" s="35" t="s">
        <v>158</v>
      </c>
      <c r="C50" s="6" t="s">
        <v>32</v>
      </c>
      <c r="D50" s="59">
        <f t="shared" ref="D50:G50" si="16">D48/D39</f>
        <v>0.25659429391710031</v>
      </c>
      <c r="E50" s="59">
        <f t="shared" si="16"/>
        <v>0.82712965276042971</v>
      </c>
      <c r="F50" s="59">
        <f t="shared" si="16"/>
        <v>1.0189083125222975</v>
      </c>
      <c r="G50" s="59">
        <f t="shared" si="16"/>
        <v>0.67360261117911058</v>
      </c>
      <c r="H50" s="59">
        <f>H48/(H39)</f>
        <v>0.257656915258893</v>
      </c>
      <c r="I50" s="76">
        <v>0.38</v>
      </c>
      <c r="J50" s="76">
        <v>0.38</v>
      </c>
      <c r="K50" s="76">
        <v>0.38</v>
      </c>
      <c r="L50" s="76">
        <v>0.38</v>
      </c>
      <c r="M50" s="76">
        <v>0.38</v>
      </c>
      <c r="N50" s="4"/>
      <c r="O50" s="4"/>
      <c r="P50" s="4"/>
      <c r="Q50" s="4"/>
      <c r="R50" s="4"/>
      <c r="S50" s="4"/>
      <c r="T50" s="4"/>
      <c r="U50" s="4"/>
      <c r="V50" s="4"/>
      <c r="W50" s="4"/>
      <c r="X50" s="4"/>
      <c r="Y50" s="4"/>
    </row>
    <row r="51" spans="1:25" ht="15.75" customHeight="1">
      <c r="A51" s="4"/>
      <c r="B51" s="35" t="s">
        <v>160</v>
      </c>
      <c r="C51" s="6" t="s">
        <v>29</v>
      </c>
      <c r="D51" s="48">
        <f>'Cash Flow'!D9</f>
        <v>594</v>
      </c>
      <c r="E51" s="48">
        <f>'Cash Flow'!E9</f>
        <v>556</v>
      </c>
      <c r="F51" s="48">
        <f>'Cash Flow'!F9</f>
        <v>486</v>
      </c>
      <c r="G51" s="48">
        <f>'Cash Flow'!G9</f>
        <v>408</v>
      </c>
      <c r="H51" s="48">
        <f>'Cash Flow'!H9</f>
        <v>408</v>
      </c>
      <c r="I51" s="55">
        <f>'Cash Flow'!I9</f>
        <v>400</v>
      </c>
      <c r="J51" s="55">
        <f>'Cash Flow'!J9</f>
        <v>400</v>
      </c>
      <c r="K51" s="55">
        <f>'Cash Flow'!K9</f>
        <v>350</v>
      </c>
      <c r="L51" s="55">
        <f>'Cash Flow'!L9</f>
        <v>350</v>
      </c>
      <c r="M51" s="55">
        <f>'Cash Flow'!M9</f>
        <v>300</v>
      </c>
      <c r="N51" s="4"/>
      <c r="O51" s="4"/>
      <c r="P51" s="4"/>
      <c r="Q51" s="4"/>
      <c r="R51" s="4"/>
      <c r="S51" s="4"/>
      <c r="T51" s="4"/>
      <c r="U51" s="4"/>
      <c r="V51" s="4"/>
      <c r="W51" s="4"/>
      <c r="X51" s="4"/>
      <c r="Y51" s="4"/>
    </row>
    <row r="52" spans="1:25" ht="15.75" customHeight="1">
      <c r="A52" s="4"/>
      <c r="C52" s="6"/>
      <c r="D52" s="7"/>
      <c r="E52" s="7"/>
      <c r="F52" s="7"/>
      <c r="G52" s="7"/>
      <c r="H52" s="192"/>
      <c r="I52" s="4"/>
      <c r="J52" s="4"/>
      <c r="K52" s="4"/>
      <c r="L52" s="4"/>
      <c r="M52" s="4"/>
      <c r="N52" s="4"/>
      <c r="O52" s="4"/>
      <c r="P52" s="4"/>
      <c r="Q52" s="4"/>
      <c r="R52" s="4"/>
      <c r="S52" s="4"/>
      <c r="T52" s="4"/>
      <c r="U52" s="4"/>
      <c r="V52" s="4"/>
      <c r="W52" s="4"/>
      <c r="X52" s="4"/>
      <c r="Y52" s="4"/>
    </row>
    <row r="53" spans="1:25" ht="15.75" customHeight="1">
      <c r="A53" s="4"/>
      <c r="B53" s="57"/>
      <c r="C53" s="6"/>
      <c r="D53" s="7"/>
      <c r="E53" s="7"/>
      <c r="F53" s="7"/>
      <c r="G53" s="7"/>
      <c r="H53" s="7"/>
      <c r="I53" s="4"/>
      <c r="J53" s="4"/>
      <c r="K53" s="4"/>
      <c r="L53" s="4"/>
      <c r="M53" s="4"/>
      <c r="N53" s="4"/>
      <c r="O53" s="4"/>
      <c r="P53" s="4"/>
      <c r="Q53" s="4"/>
      <c r="R53" s="4"/>
      <c r="S53" s="4"/>
      <c r="T53" s="4"/>
      <c r="U53" s="4"/>
      <c r="V53" s="4"/>
      <c r="W53" s="4"/>
      <c r="X53" s="4"/>
      <c r="Y53" s="4"/>
    </row>
    <row r="54" spans="1:25" ht="15.75" customHeight="1">
      <c r="A54" s="4"/>
      <c r="B54" s="57"/>
      <c r="C54" s="6"/>
      <c r="D54" s="7"/>
      <c r="E54" s="7"/>
      <c r="F54" s="7"/>
      <c r="G54" s="7"/>
      <c r="H54" s="7"/>
      <c r="I54" s="4"/>
      <c r="J54" s="4"/>
      <c r="K54" s="4"/>
      <c r="L54" s="4"/>
      <c r="M54" s="4"/>
      <c r="N54" s="4"/>
      <c r="O54" s="4"/>
      <c r="P54" s="4"/>
      <c r="Q54" s="4"/>
      <c r="R54" s="4"/>
      <c r="S54" s="4"/>
      <c r="T54" s="4"/>
      <c r="U54" s="4"/>
      <c r="V54" s="4"/>
      <c r="W54" s="4"/>
      <c r="X54" s="4"/>
      <c r="Y54" s="4"/>
    </row>
    <row r="55" spans="1:25" ht="15.75" customHeight="1">
      <c r="A55" s="4"/>
      <c r="B55" s="57"/>
      <c r="C55" s="6"/>
      <c r="D55" s="7"/>
      <c r="E55" s="7"/>
      <c r="F55" s="7"/>
      <c r="G55" s="7"/>
      <c r="H55" s="7"/>
      <c r="I55" s="4"/>
      <c r="J55" s="4"/>
      <c r="K55" s="4"/>
      <c r="L55" s="4"/>
      <c r="M55" s="4"/>
      <c r="N55" s="4"/>
      <c r="O55" s="4"/>
      <c r="P55" s="4"/>
      <c r="Q55" s="4"/>
      <c r="R55" s="4"/>
      <c r="S55" s="4"/>
      <c r="T55" s="4"/>
      <c r="U55" s="4"/>
      <c r="V55" s="4"/>
      <c r="W55" s="4"/>
      <c r="X55" s="4"/>
      <c r="Y55" s="4"/>
    </row>
    <row r="56" spans="1:25" ht="15.75" customHeight="1">
      <c r="A56" s="4"/>
      <c r="B56" s="4"/>
      <c r="C56" s="6"/>
      <c r="D56" s="7"/>
      <c r="E56" s="7"/>
      <c r="F56" s="7"/>
      <c r="G56" s="7"/>
      <c r="H56" s="7"/>
      <c r="I56" s="4"/>
      <c r="J56" s="4"/>
      <c r="K56" s="4"/>
      <c r="L56" s="4"/>
      <c r="M56" s="4"/>
      <c r="N56" s="4"/>
      <c r="O56" s="4"/>
      <c r="P56" s="4"/>
      <c r="Q56" s="4"/>
      <c r="R56" s="4"/>
      <c r="S56" s="4"/>
      <c r="T56" s="4"/>
      <c r="U56" s="4"/>
      <c r="V56" s="4"/>
      <c r="W56" s="4"/>
      <c r="X56" s="4"/>
      <c r="Y56" s="4"/>
    </row>
    <row r="57" spans="1:25" ht="15.75" customHeight="1">
      <c r="A57" s="4"/>
      <c r="B57" s="4"/>
      <c r="C57" s="6"/>
      <c r="D57" s="7"/>
      <c r="E57" s="7"/>
      <c r="F57" s="7"/>
      <c r="G57" s="7"/>
      <c r="H57" s="7"/>
      <c r="I57" s="4"/>
      <c r="J57" s="4"/>
      <c r="K57" s="4"/>
      <c r="L57" s="4"/>
      <c r="M57" s="4"/>
      <c r="N57" s="4"/>
      <c r="O57" s="4"/>
      <c r="P57" s="4"/>
      <c r="Q57" s="4"/>
      <c r="R57" s="4"/>
      <c r="S57" s="4"/>
      <c r="T57" s="4"/>
      <c r="U57" s="4"/>
      <c r="V57" s="4"/>
      <c r="W57" s="4"/>
      <c r="X57" s="4"/>
      <c r="Y57" s="4"/>
    </row>
    <row r="58" spans="1:25" ht="15.75" customHeight="1">
      <c r="A58" s="4"/>
      <c r="B58" s="4"/>
      <c r="C58" s="6"/>
      <c r="D58" s="7"/>
      <c r="E58" s="7"/>
      <c r="F58" s="7"/>
      <c r="G58" s="7"/>
      <c r="H58" s="7"/>
      <c r="I58" s="4"/>
      <c r="J58" s="4"/>
      <c r="K58" s="4"/>
      <c r="L58" s="4"/>
      <c r="M58" s="4"/>
      <c r="N58" s="4"/>
      <c r="O58" s="4"/>
      <c r="P58" s="4"/>
      <c r="Q58" s="4"/>
      <c r="R58" s="4"/>
      <c r="S58" s="4"/>
      <c r="T58" s="4"/>
      <c r="U58" s="4"/>
      <c r="V58" s="4"/>
      <c r="W58" s="4"/>
      <c r="X58" s="4"/>
      <c r="Y58" s="4"/>
    </row>
    <row r="59" spans="1:25" ht="15.75" customHeight="1">
      <c r="A59" s="4"/>
      <c r="B59" s="4"/>
      <c r="C59" s="6"/>
      <c r="D59" s="7"/>
      <c r="E59" s="7"/>
      <c r="F59" s="7"/>
      <c r="G59" s="7"/>
      <c r="H59" s="7"/>
      <c r="I59" s="4"/>
      <c r="J59" s="4"/>
      <c r="K59" s="4"/>
      <c r="L59" s="4"/>
      <c r="M59" s="4"/>
      <c r="N59" s="4"/>
      <c r="O59" s="4"/>
      <c r="P59" s="4"/>
      <c r="Q59" s="4"/>
      <c r="R59" s="4"/>
      <c r="S59" s="4"/>
      <c r="T59" s="4"/>
      <c r="U59" s="4"/>
      <c r="V59" s="4"/>
      <c r="W59" s="4"/>
      <c r="X59" s="4"/>
      <c r="Y59" s="4"/>
    </row>
    <row r="60" spans="1:25" ht="15.75" customHeight="1">
      <c r="A60" s="4"/>
      <c r="B60" s="4"/>
      <c r="C60" s="6"/>
      <c r="D60" s="7"/>
      <c r="E60" s="7"/>
      <c r="F60" s="7"/>
      <c r="G60" s="7"/>
      <c r="H60" s="7"/>
      <c r="I60" s="4"/>
      <c r="J60" s="4"/>
      <c r="K60" s="4"/>
      <c r="L60" s="4"/>
      <c r="M60" s="4"/>
      <c r="N60" s="4"/>
      <c r="O60" s="4"/>
      <c r="P60" s="4"/>
      <c r="Q60" s="4"/>
      <c r="R60" s="4"/>
      <c r="S60" s="4"/>
      <c r="T60" s="4"/>
      <c r="U60" s="4"/>
      <c r="V60" s="4"/>
      <c r="W60" s="4"/>
      <c r="X60" s="4"/>
      <c r="Y60" s="4"/>
    </row>
    <row r="61" spans="1:25" ht="15.75" customHeight="1">
      <c r="A61" s="4"/>
      <c r="B61" s="4"/>
      <c r="C61" s="6"/>
      <c r="D61" s="7"/>
      <c r="E61" s="7"/>
      <c r="F61" s="7"/>
      <c r="G61" s="7"/>
      <c r="H61" s="7"/>
      <c r="I61" s="4"/>
      <c r="J61" s="4"/>
      <c r="K61" s="4"/>
      <c r="L61" s="4"/>
      <c r="M61" s="4"/>
      <c r="N61" s="4"/>
      <c r="O61" s="4"/>
      <c r="P61" s="4"/>
      <c r="Q61" s="4"/>
      <c r="R61" s="4"/>
      <c r="S61" s="4"/>
      <c r="T61" s="4"/>
      <c r="U61" s="4"/>
      <c r="V61" s="4"/>
      <c r="W61" s="4"/>
      <c r="X61" s="4"/>
      <c r="Y61" s="4"/>
    </row>
    <row r="62" spans="1:25" ht="15.75" customHeight="1">
      <c r="A62" s="4"/>
      <c r="B62" s="4"/>
      <c r="C62" s="6"/>
      <c r="D62" s="7"/>
      <c r="E62" s="7"/>
      <c r="F62" s="7"/>
      <c r="G62" s="7"/>
      <c r="H62" s="7"/>
      <c r="I62" s="4"/>
      <c r="J62" s="4"/>
      <c r="K62" s="4"/>
      <c r="L62" s="4"/>
      <c r="M62" s="4"/>
      <c r="N62" s="4"/>
      <c r="O62" s="4"/>
      <c r="P62" s="4"/>
      <c r="Q62" s="4"/>
      <c r="R62" s="4"/>
      <c r="S62" s="4"/>
      <c r="T62" s="4"/>
      <c r="U62" s="4"/>
      <c r="V62" s="4"/>
      <c r="W62" s="4"/>
      <c r="X62" s="4"/>
      <c r="Y62" s="4"/>
    </row>
    <row r="63" spans="1:25" ht="15.75" customHeight="1">
      <c r="A63" s="4"/>
      <c r="B63" s="4"/>
      <c r="C63" s="6"/>
      <c r="D63" s="7"/>
      <c r="E63" s="7"/>
      <c r="F63" s="7"/>
      <c r="G63" s="7"/>
      <c r="H63" s="7"/>
      <c r="I63" s="4"/>
      <c r="J63" s="4"/>
      <c r="K63" s="4"/>
      <c r="L63" s="4"/>
      <c r="M63" s="4"/>
      <c r="N63" s="4"/>
      <c r="O63" s="4"/>
      <c r="P63" s="4"/>
      <c r="Q63" s="4"/>
      <c r="R63" s="4"/>
      <c r="S63" s="4"/>
      <c r="T63" s="4"/>
      <c r="U63" s="4"/>
      <c r="V63" s="4"/>
      <c r="W63" s="4"/>
      <c r="X63" s="4"/>
      <c r="Y63" s="4"/>
    </row>
    <row r="64" spans="1:25" ht="15.75" customHeight="1">
      <c r="A64" s="4"/>
      <c r="B64" s="4"/>
      <c r="C64" s="6"/>
      <c r="D64" s="7"/>
      <c r="E64" s="7"/>
      <c r="F64" s="7"/>
      <c r="G64" s="7"/>
      <c r="H64" s="7"/>
      <c r="I64" s="4"/>
      <c r="J64" s="4"/>
      <c r="K64" s="4"/>
      <c r="L64" s="4"/>
      <c r="M64" s="4"/>
      <c r="N64" s="4"/>
      <c r="O64" s="4"/>
      <c r="P64" s="4"/>
      <c r="Q64" s="4"/>
      <c r="R64" s="4"/>
      <c r="S64" s="4"/>
      <c r="T64" s="4"/>
      <c r="U64" s="4"/>
      <c r="V64" s="4"/>
      <c r="W64" s="4"/>
      <c r="X64" s="4"/>
      <c r="Y64" s="4"/>
    </row>
    <row r="65" spans="1:25" ht="15.75" customHeight="1">
      <c r="A65" s="4"/>
      <c r="B65" s="4"/>
      <c r="C65" s="6"/>
      <c r="D65" s="7"/>
      <c r="E65" s="7"/>
      <c r="F65" s="7"/>
      <c r="G65" s="7"/>
      <c r="H65" s="7"/>
      <c r="I65" s="4"/>
      <c r="J65" s="4"/>
      <c r="K65" s="4"/>
      <c r="L65" s="4"/>
      <c r="M65" s="4"/>
      <c r="N65" s="4"/>
      <c r="O65" s="4"/>
      <c r="P65" s="4"/>
      <c r="Q65" s="4"/>
      <c r="R65" s="4"/>
      <c r="S65" s="4"/>
      <c r="T65" s="4"/>
      <c r="U65" s="4"/>
      <c r="V65" s="4"/>
      <c r="W65" s="4"/>
      <c r="X65" s="4"/>
      <c r="Y65" s="4"/>
    </row>
    <row r="66" spans="1:25" ht="15.75" customHeight="1">
      <c r="A66" s="4"/>
      <c r="B66" s="4"/>
      <c r="C66" s="6"/>
      <c r="D66" s="7"/>
      <c r="E66" s="7"/>
      <c r="F66" s="7"/>
      <c r="G66" s="7"/>
      <c r="H66" s="7"/>
      <c r="I66" s="4"/>
      <c r="J66" s="4"/>
      <c r="K66" s="4"/>
      <c r="L66" s="4"/>
      <c r="M66" s="4"/>
      <c r="N66" s="4"/>
      <c r="O66" s="4"/>
      <c r="P66" s="4"/>
      <c r="Q66" s="4"/>
      <c r="R66" s="4"/>
      <c r="S66" s="4"/>
      <c r="T66" s="4"/>
      <c r="U66" s="4"/>
      <c r="V66" s="4"/>
      <c r="W66" s="4"/>
      <c r="X66" s="4"/>
      <c r="Y66" s="4"/>
    </row>
    <row r="67" spans="1:25" ht="15.75" customHeight="1">
      <c r="A67" s="4"/>
      <c r="B67" s="4"/>
      <c r="C67" s="6"/>
      <c r="D67" s="7"/>
      <c r="E67" s="7"/>
      <c r="F67" s="7"/>
      <c r="G67" s="7"/>
      <c r="H67" s="7"/>
      <c r="I67" s="4"/>
      <c r="J67" s="4"/>
      <c r="K67" s="4"/>
      <c r="L67" s="4"/>
      <c r="M67" s="4"/>
      <c r="N67" s="4"/>
      <c r="O67" s="4"/>
      <c r="P67" s="4"/>
      <c r="Q67" s="4"/>
      <c r="R67" s="4"/>
      <c r="S67" s="4"/>
      <c r="T67" s="4"/>
      <c r="U67" s="4"/>
      <c r="V67" s="4"/>
      <c r="W67" s="4"/>
      <c r="X67" s="4"/>
      <c r="Y67" s="4"/>
    </row>
    <row r="68" spans="1:25" ht="15.75" customHeight="1">
      <c r="A68" s="4"/>
      <c r="B68" s="4"/>
      <c r="C68" s="6"/>
      <c r="D68" s="7"/>
      <c r="E68" s="7"/>
      <c r="F68" s="7"/>
      <c r="G68" s="7"/>
      <c r="H68" s="7"/>
      <c r="I68" s="4"/>
      <c r="J68" s="4"/>
      <c r="K68" s="4"/>
      <c r="L68" s="4"/>
      <c r="M68" s="4"/>
      <c r="N68" s="4"/>
      <c r="O68" s="4"/>
      <c r="P68" s="4"/>
      <c r="Q68" s="4"/>
      <c r="R68" s="4"/>
      <c r="S68" s="4"/>
      <c r="T68" s="4"/>
      <c r="U68" s="4"/>
      <c r="V68" s="4"/>
      <c r="W68" s="4"/>
      <c r="X68" s="4"/>
      <c r="Y68" s="4"/>
    </row>
    <row r="69" spans="1:25" ht="15.75" customHeight="1">
      <c r="A69" s="4"/>
      <c r="B69" s="4"/>
      <c r="C69" s="6"/>
      <c r="D69" s="7"/>
      <c r="E69" s="7"/>
      <c r="F69" s="7"/>
      <c r="G69" s="7"/>
      <c r="H69" s="7"/>
      <c r="I69" s="4"/>
      <c r="J69" s="4"/>
      <c r="K69" s="4"/>
      <c r="L69" s="4"/>
      <c r="M69" s="4"/>
      <c r="N69" s="4"/>
      <c r="O69" s="4"/>
      <c r="P69" s="4"/>
      <c r="Q69" s="4"/>
      <c r="R69" s="4"/>
      <c r="S69" s="4"/>
      <c r="T69" s="4"/>
      <c r="U69" s="4"/>
      <c r="V69" s="4"/>
      <c r="W69" s="4"/>
      <c r="X69" s="4"/>
      <c r="Y69" s="4"/>
    </row>
    <row r="70" spans="1:25" ht="15.75" customHeight="1">
      <c r="A70" s="4"/>
      <c r="B70" s="4"/>
      <c r="C70" s="6"/>
      <c r="D70" s="7"/>
      <c r="E70" s="7"/>
      <c r="F70" s="7"/>
      <c r="G70" s="7"/>
      <c r="H70" s="7"/>
      <c r="I70" s="4"/>
      <c r="J70" s="4"/>
      <c r="K70" s="4"/>
      <c r="L70" s="4"/>
      <c r="M70" s="4"/>
      <c r="N70" s="4"/>
      <c r="O70" s="4"/>
      <c r="P70" s="4"/>
      <c r="Q70" s="4"/>
      <c r="R70" s="4"/>
      <c r="S70" s="4"/>
      <c r="T70" s="4"/>
      <c r="U70" s="4"/>
      <c r="V70" s="4"/>
      <c r="W70" s="4"/>
      <c r="X70" s="4"/>
      <c r="Y70" s="4"/>
    </row>
    <row r="71" spans="1:25" ht="15.75" customHeight="1">
      <c r="A71" s="4"/>
      <c r="B71" s="4"/>
      <c r="C71" s="6"/>
      <c r="D71" s="7"/>
      <c r="E71" s="7"/>
      <c r="F71" s="7"/>
      <c r="G71" s="7"/>
      <c r="H71" s="7"/>
      <c r="I71" s="4"/>
      <c r="J71" s="4"/>
      <c r="K71" s="4"/>
      <c r="L71" s="4"/>
      <c r="M71" s="4"/>
      <c r="N71" s="4"/>
      <c r="O71" s="4"/>
      <c r="P71" s="4"/>
      <c r="Q71" s="4"/>
      <c r="R71" s="4"/>
      <c r="S71" s="4"/>
      <c r="T71" s="4"/>
      <c r="U71" s="4"/>
      <c r="V71" s="4"/>
      <c r="W71" s="4"/>
      <c r="X71" s="4"/>
      <c r="Y71" s="4"/>
    </row>
    <row r="72" spans="1:25" ht="15.75" customHeight="1">
      <c r="A72" s="4"/>
      <c r="B72" s="4"/>
      <c r="C72" s="6"/>
      <c r="D72" s="7"/>
      <c r="E72" s="7"/>
      <c r="F72" s="7"/>
      <c r="G72" s="7"/>
      <c r="H72" s="7"/>
      <c r="I72" s="4"/>
      <c r="J72" s="4"/>
      <c r="K72" s="4"/>
      <c r="L72" s="4"/>
      <c r="M72" s="4"/>
      <c r="N72" s="4"/>
      <c r="O72" s="4"/>
      <c r="P72" s="4"/>
      <c r="Q72" s="4"/>
      <c r="R72" s="4"/>
      <c r="S72" s="4"/>
      <c r="T72" s="4"/>
      <c r="U72" s="4"/>
      <c r="V72" s="4"/>
      <c r="W72" s="4"/>
      <c r="X72" s="4"/>
      <c r="Y72" s="4"/>
    </row>
    <row r="73" spans="1:25" ht="15.75" customHeight="1">
      <c r="A73" s="4"/>
      <c r="B73" s="4"/>
      <c r="C73" s="6"/>
      <c r="D73" s="7"/>
      <c r="E73" s="7"/>
      <c r="F73" s="7"/>
      <c r="G73" s="7"/>
      <c r="H73" s="7"/>
      <c r="I73" s="4"/>
      <c r="J73" s="4"/>
      <c r="K73" s="4"/>
      <c r="L73" s="4"/>
      <c r="M73" s="4"/>
      <c r="N73" s="4"/>
      <c r="O73" s="4"/>
      <c r="P73" s="4"/>
      <c r="Q73" s="4"/>
      <c r="R73" s="4"/>
      <c r="S73" s="4"/>
      <c r="T73" s="4"/>
      <c r="U73" s="4"/>
      <c r="V73" s="4"/>
      <c r="W73" s="4"/>
      <c r="X73" s="4"/>
      <c r="Y73" s="4"/>
    </row>
    <row r="74" spans="1:25" ht="15.75" customHeight="1">
      <c r="A74" s="4"/>
      <c r="B74" s="4"/>
      <c r="C74" s="6"/>
      <c r="D74" s="7"/>
      <c r="E74" s="7"/>
      <c r="F74" s="7"/>
      <c r="G74" s="7"/>
      <c r="H74" s="7"/>
      <c r="I74" s="4"/>
      <c r="J74" s="4"/>
      <c r="K74" s="4"/>
      <c r="L74" s="4"/>
      <c r="M74" s="4"/>
      <c r="N74" s="4"/>
      <c r="O74" s="4"/>
      <c r="P74" s="4"/>
      <c r="Q74" s="4"/>
      <c r="R74" s="4"/>
      <c r="S74" s="4"/>
      <c r="T74" s="4"/>
      <c r="U74" s="4"/>
      <c r="V74" s="4"/>
      <c r="W74" s="4"/>
      <c r="X74" s="4"/>
      <c r="Y74" s="4"/>
    </row>
    <row r="75" spans="1:25" ht="15.75" customHeight="1">
      <c r="A75" s="4"/>
      <c r="B75" s="4"/>
      <c r="C75" s="6"/>
      <c r="D75" s="7"/>
      <c r="E75" s="7"/>
      <c r="F75" s="7"/>
      <c r="G75" s="7"/>
      <c r="H75" s="7"/>
      <c r="I75" s="4"/>
      <c r="J75" s="4"/>
      <c r="K75" s="4"/>
      <c r="L75" s="4"/>
      <c r="M75" s="4"/>
      <c r="N75" s="4"/>
      <c r="O75" s="4"/>
      <c r="P75" s="4"/>
      <c r="Q75" s="4"/>
      <c r="R75" s="4"/>
      <c r="S75" s="4"/>
      <c r="T75" s="4"/>
      <c r="U75" s="4"/>
      <c r="V75" s="4"/>
      <c r="W75" s="4"/>
      <c r="X75" s="4"/>
      <c r="Y75" s="4"/>
    </row>
    <row r="76" spans="1:25" ht="15.75" customHeight="1">
      <c r="A76" s="4"/>
      <c r="B76" s="4"/>
      <c r="C76" s="6"/>
      <c r="D76" s="7"/>
      <c r="E76" s="7"/>
      <c r="F76" s="7"/>
      <c r="G76" s="7"/>
      <c r="H76" s="7"/>
      <c r="I76" s="4"/>
      <c r="J76" s="4"/>
      <c r="K76" s="4"/>
      <c r="L76" s="4"/>
      <c r="M76" s="4"/>
      <c r="N76" s="4"/>
      <c r="O76" s="4"/>
      <c r="P76" s="4"/>
      <c r="Q76" s="4"/>
      <c r="R76" s="4"/>
      <c r="S76" s="4"/>
      <c r="T76" s="4"/>
      <c r="U76" s="4"/>
      <c r="V76" s="4"/>
      <c r="W76" s="4"/>
      <c r="X76" s="4"/>
      <c r="Y76" s="4"/>
    </row>
    <row r="77" spans="1:25" ht="15.75" customHeight="1">
      <c r="A77" s="4"/>
      <c r="B77" s="4"/>
      <c r="C77" s="6"/>
      <c r="D77" s="7"/>
      <c r="E77" s="7"/>
      <c r="F77" s="7"/>
      <c r="G77" s="7"/>
      <c r="H77" s="7"/>
      <c r="I77" s="4"/>
      <c r="J77" s="4"/>
      <c r="K77" s="4"/>
      <c r="L77" s="4"/>
      <c r="M77" s="4"/>
      <c r="N77" s="4"/>
      <c r="O77" s="4"/>
      <c r="P77" s="4"/>
      <c r="Q77" s="4"/>
      <c r="R77" s="4"/>
      <c r="S77" s="4"/>
      <c r="T77" s="4"/>
      <c r="U77" s="4"/>
      <c r="V77" s="4"/>
      <c r="W77" s="4"/>
      <c r="X77" s="4"/>
      <c r="Y77" s="4"/>
    </row>
    <row r="78" spans="1:25" ht="15.75" customHeight="1">
      <c r="A78" s="4"/>
      <c r="B78" s="4"/>
      <c r="C78" s="6"/>
      <c r="D78" s="7"/>
      <c r="E78" s="7"/>
      <c r="F78" s="7"/>
      <c r="G78" s="7"/>
      <c r="H78" s="7"/>
      <c r="I78" s="4"/>
      <c r="J78" s="4"/>
      <c r="K78" s="4"/>
      <c r="L78" s="4"/>
      <c r="M78" s="4"/>
      <c r="N78" s="4"/>
      <c r="O78" s="4"/>
      <c r="P78" s="4"/>
      <c r="Q78" s="4"/>
      <c r="R78" s="4"/>
      <c r="S78" s="4"/>
      <c r="T78" s="4"/>
      <c r="U78" s="4"/>
      <c r="V78" s="4"/>
      <c r="W78" s="4"/>
      <c r="X78" s="4"/>
      <c r="Y78" s="4"/>
    </row>
    <row r="79" spans="1:25" ht="15.75" customHeight="1">
      <c r="A79" s="4"/>
      <c r="B79" s="4"/>
      <c r="C79" s="6"/>
      <c r="D79" s="7"/>
      <c r="E79" s="7"/>
      <c r="F79" s="7"/>
      <c r="G79" s="7"/>
      <c r="H79" s="7"/>
      <c r="I79" s="4"/>
      <c r="J79" s="4"/>
      <c r="K79" s="4"/>
      <c r="L79" s="4"/>
      <c r="M79" s="4"/>
      <c r="N79" s="4"/>
      <c r="O79" s="4"/>
      <c r="P79" s="4"/>
      <c r="Q79" s="4"/>
      <c r="R79" s="4"/>
      <c r="S79" s="4"/>
      <c r="T79" s="4"/>
      <c r="U79" s="4"/>
      <c r="V79" s="4"/>
      <c r="W79" s="4"/>
      <c r="X79" s="4"/>
      <c r="Y79" s="4"/>
    </row>
    <row r="80" spans="1:25" ht="15.75" customHeight="1">
      <c r="A80" s="4"/>
      <c r="B80" s="4"/>
      <c r="C80" s="6"/>
      <c r="D80" s="7"/>
      <c r="E80" s="7"/>
      <c r="F80" s="7"/>
      <c r="G80" s="7"/>
      <c r="H80" s="7"/>
      <c r="I80" s="4"/>
      <c r="J80" s="4"/>
      <c r="K80" s="4"/>
      <c r="L80" s="4"/>
      <c r="M80" s="4"/>
      <c r="N80" s="4"/>
      <c r="O80" s="4"/>
      <c r="P80" s="4"/>
      <c r="Q80" s="4"/>
      <c r="R80" s="4"/>
      <c r="S80" s="4"/>
      <c r="T80" s="4"/>
      <c r="U80" s="4"/>
      <c r="V80" s="4"/>
      <c r="W80" s="4"/>
      <c r="X80" s="4"/>
      <c r="Y80" s="4"/>
    </row>
    <row r="81" spans="1:25" ht="15.75" customHeight="1">
      <c r="A81" s="4"/>
      <c r="B81" s="4"/>
      <c r="C81" s="6"/>
      <c r="D81" s="7"/>
      <c r="E81" s="7"/>
      <c r="F81" s="7"/>
      <c r="G81" s="7"/>
      <c r="H81" s="7"/>
      <c r="I81" s="4"/>
      <c r="J81" s="4"/>
      <c r="K81" s="4"/>
      <c r="L81" s="4"/>
      <c r="M81" s="4"/>
      <c r="N81" s="4"/>
      <c r="O81" s="4"/>
      <c r="P81" s="4"/>
      <c r="Q81" s="4"/>
      <c r="R81" s="4"/>
      <c r="S81" s="4"/>
      <c r="T81" s="4"/>
      <c r="U81" s="4"/>
      <c r="V81" s="4"/>
      <c r="W81" s="4"/>
      <c r="X81" s="4"/>
      <c r="Y81" s="4"/>
    </row>
    <row r="82" spans="1:25" ht="15.75" customHeight="1">
      <c r="A82" s="4"/>
      <c r="B82" s="4"/>
      <c r="C82" s="6"/>
      <c r="D82" s="7"/>
      <c r="E82" s="7"/>
      <c r="F82" s="7"/>
      <c r="G82" s="7"/>
      <c r="H82" s="7"/>
      <c r="I82" s="4"/>
      <c r="J82" s="4"/>
      <c r="K82" s="4"/>
      <c r="L82" s="4"/>
      <c r="M82" s="4"/>
      <c r="N82" s="4"/>
      <c r="O82" s="4"/>
      <c r="P82" s="4"/>
      <c r="Q82" s="4"/>
      <c r="R82" s="4"/>
      <c r="S82" s="4"/>
      <c r="T82" s="4"/>
      <c r="U82" s="4"/>
      <c r="V82" s="4"/>
      <c r="W82" s="4"/>
      <c r="X82" s="4"/>
      <c r="Y82" s="4"/>
    </row>
    <row r="83" spans="1:25" ht="15.75" customHeight="1">
      <c r="A83" s="4"/>
      <c r="B83" s="4"/>
      <c r="C83" s="6"/>
      <c r="D83" s="7"/>
      <c r="E83" s="7"/>
      <c r="F83" s="7"/>
      <c r="G83" s="7"/>
      <c r="H83" s="7"/>
      <c r="I83" s="4"/>
      <c r="J83" s="4"/>
      <c r="K83" s="4"/>
      <c r="L83" s="4"/>
      <c r="M83" s="4"/>
      <c r="N83" s="4"/>
      <c r="O83" s="4"/>
      <c r="P83" s="4"/>
      <c r="Q83" s="4"/>
      <c r="R83" s="4"/>
      <c r="S83" s="4"/>
      <c r="T83" s="4"/>
      <c r="U83" s="4"/>
      <c r="V83" s="4"/>
      <c r="W83" s="4"/>
      <c r="X83" s="4"/>
      <c r="Y83" s="4"/>
    </row>
    <row r="84" spans="1:25" ht="15.75" customHeight="1">
      <c r="A84" s="4"/>
      <c r="B84" s="4"/>
      <c r="C84" s="6"/>
      <c r="D84" s="7"/>
      <c r="E84" s="7"/>
      <c r="F84" s="7"/>
      <c r="G84" s="7"/>
      <c r="H84" s="7"/>
      <c r="I84" s="4"/>
      <c r="J84" s="4"/>
      <c r="K84" s="4"/>
      <c r="L84" s="4"/>
      <c r="M84" s="4"/>
      <c r="N84" s="4"/>
      <c r="O84" s="4"/>
      <c r="P84" s="4"/>
      <c r="Q84" s="4"/>
      <c r="R84" s="4"/>
      <c r="S84" s="4"/>
      <c r="T84" s="4"/>
      <c r="U84" s="4"/>
      <c r="V84" s="4"/>
      <c r="W84" s="4"/>
      <c r="X84" s="4"/>
      <c r="Y84" s="4"/>
    </row>
    <row r="85" spans="1:25" ht="15.75" customHeight="1">
      <c r="A85" s="4"/>
      <c r="B85" s="4"/>
      <c r="C85" s="6"/>
      <c r="D85" s="7"/>
      <c r="E85" s="7"/>
      <c r="F85" s="7"/>
      <c r="G85" s="7"/>
      <c r="H85" s="7"/>
      <c r="I85" s="4"/>
      <c r="J85" s="4"/>
      <c r="K85" s="4"/>
      <c r="L85" s="4"/>
      <c r="M85" s="4"/>
      <c r="N85" s="4"/>
      <c r="O85" s="4"/>
      <c r="P85" s="4"/>
      <c r="Q85" s="4"/>
      <c r="R85" s="4"/>
      <c r="S85" s="4"/>
      <c r="T85" s="4"/>
      <c r="U85" s="4"/>
      <c r="V85" s="4"/>
      <c r="W85" s="4"/>
      <c r="X85" s="4"/>
      <c r="Y85" s="4"/>
    </row>
    <row r="86" spans="1:25" ht="15.75" customHeight="1">
      <c r="A86" s="4"/>
      <c r="B86" s="4"/>
      <c r="C86" s="6"/>
      <c r="D86" s="7"/>
      <c r="E86" s="7"/>
      <c r="F86" s="7"/>
      <c r="G86" s="7"/>
      <c r="H86" s="7"/>
      <c r="I86" s="4"/>
      <c r="J86" s="4"/>
      <c r="K86" s="4"/>
      <c r="L86" s="4"/>
      <c r="M86" s="4"/>
      <c r="N86" s="4"/>
      <c r="O86" s="4"/>
      <c r="P86" s="4"/>
      <c r="Q86" s="4"/>
      <c r="R86" s="4"/>
      <c r="S86" s="4"/>
      <c r="T86" s="4"/>
      <c r="U86" s="4"/>
      <c r="V86" s="4"/>
      <c r="W86" s="4"/>
      <c r="X86" s="4"/>
      <c r="Y86" s="4"/>
    </row>
    <row r="87" spans="1:25" ht="15.75" customHeight="1">
      <c r="A87" s="4"/>
      <c r="B87" s="4"/>
      <c r="C87" s="6"/>
      <c r="D87" s="7"/>
      <c r="E87" s="7"/>
      <c r="F87" s="7"/>
      <c r="G87" s="7"/>
      <c r="H87" s="7"/>
      <c r="I87" s="4"/>
      <c r="J87" s="4"/>
      <c r="K87" s="4"/>
      <c r="L87" s="4"/>
      <c r="M87" s="4"/>
      <c r="N87" s="4"/>
      <c r="O87" s="4"/>
      <c r="P87" s="4"/>
      <c r="Q87" s="4"/>
      <c r="R87" s="4"/>
      <c r="S87" s="4"/>
      <c r="T87" s="4"/>
      <c r="U87" s="4"/>
      <c r="V87" s="4"/>
      <c r="W87" s="4"/>
      <c r="X87" s="4"/>
      <c r="Y87" s="4"/>
    </row>
    <row r="88" spans="1:25" ht="15.75" customHeight="1">
      <c r="A88" s="4"/>
      <c r="B88" s="4"/>
      <c r="C88" s="6"/>
      <c r="D88" s="7"/>
      <c r="E88" s="7"/>
      <c r="F88" s="7"/>
      <c r="G88" s="7"/>
      <c r="H88" s="7"/>
      <c r="I88" s="4"/>
      <c r="J88" s="4"/>
      <c r="K88" s="4"/>
      <c r="L88" s="4"/>
      <c r="M88" s="4"/>
      <c r="N88" s="4"/>
      <c r="O88" s="4"/>
      <c r="P88" s="4"/>
      <c r="Q88" s="4"/>
      <c r="R88" s="4"/>
      <c r="S88" s="4"/>
      <c r="T88" s="4"/>
      <c r="U88" s="4"/>
      <c r="V88" s="4"/>
      <c r="W88" s="4"/>
      <c r="X88" s="4"/>
      <c r="Y88" s="4"/>
    </row>
    <row r="89" spans="1:25" ht="15.75" customHeight="1">
      <c r="A89" s="4"/>
      <c r="B89" s="4"/>
      <c r="C89" s="6"/>
      <c r="D89" s="7"/>
      <c r="E89" s="7"/>
      <c r="F89" s="7"/>
      <c r="G89" s="7"/>
      <c r="H89" s="7"/>
      <c r="I89" s="4"/>
      <c r="J89" s="4"/>
      <c r="K89" s="4"/>
      <c r="L89" s="4"/>
      <c r="M89" s="4"/>
      <c r="N89" s="4"/>
      <c r="O89" s="4"/>
      <c r="P89" s="4"/>
      <c r="Q89" s="4"/>
      <c r="R89" s="4"/>
      <c r="S89" s="4"/>
      <c r="T89" s="4"/>
      <c r="U89" s="4"/>
      <c r="V89" s="4"/>
      <c r="W89" s="4"/>
      <c r="X89" s="4"/>
      <c r="Y89" s="4"/>
    </row>
    <row r="90" spans="1:25" ht="15.75" customHeight="1">
      <c r="A90" s="4"/>
      <c r="B90" s="4"/>
      <c r="C90" s="6"/>
      <c r="D90" s="7"/>
      <c r="E90" s="7"/>
      <c r="F90" s="7"/>
      <c r="G90" s="7"/>
      <c r="H90" s="7"/>
      <c r="I90" s="4"/>
      <c r="J90" s="4"/>
      <c r="K90" s="4"/>
      <c r="L90" s="4"/>
      <c r="M90" s="4"/>
      <c r="N90" s="4"/>
      <c r="O90" s="4"/>
      <c r="P90" s="4"/>
      <c r="Q90" s="4"/>
      <c r="R90" s="4"/>
      <c r="S90" s="4"/>
      <c r="T90" s="4"/>
      <c r="U90" s="4"/>
      <c r="V90" s="4"/>
      <c r="W90" s="4"/>
      <c r="X90" s="4"/>
      <c r="Y90" s="4"/>
    </row>
    <row r="91" spans="1:25" ht="15.75" customHeight="1">
      <c r="A91" s="4"/>
      <c r="B91" s="4"/>
      <c r="C91" s="6"/>
      <c r="D91" s="7"/>
      <c r="E91" s="7"/>
      <c r="F91" s="7"/>
      <c r="G91" s="7"/>
      <c r="H91" s="7"/>
      <c r="I91" s="4"/>
      <c r="J91" s="4"/>
      <c r="K91" s="4"/>
      <c r="L91" s="4"/>
      <c r="M91" s="4"/>
      <c r="N91" s="4"/>
      <c r="O91" s="4"/>
      <c r="P91" s="4"/>
      <c r="Q91" s="4"/>
      <c r="R91" s="4"/>
      <c r="S91" s="4"/>
      <c r="T91" s="4"/>
      <c r="U91" s="4"/>
      <c r="V91" s="4"/>
      <c r="W91" s="4"/>
      <c r="X91" s="4"/>
      <c r="Y91" s="4"/>
    </row>
    <row r="92" spans="1:25" ht="15.75" customHeight="1">
      <c r="A92" s="4"/>
      <c r="B92" s="4"/>
      <c r="C92" s="6"/>
      <c r="D92" s="7"/>
      <c r="E92" s="7"/>
      <c r="F92" s="7"/>
      <c r="G92" s="7"/>
      <c r="H92" s="7"/>
      <c r="I92" s="4"/>
      <c r="J92" s="4"/>
      <c r="K92" s="4"/>
      <c r="L92" s="4"/>
      <c r="M92" s="4"/>
      <c r="N92" s="4"/>
      <c r="O92" s="4"/>
      <c r="P92" s="4"/>
      <c r="Q92" s="4"/>
      <c r="R92" s="4"/>
      <c r="S92" s="4"/>
      <c r="T92" s="4"/>
      <c r="U92" s="4"/>
      <c r="V92" s="4"/>
      <c r="W92" s="4"/>
      <c r="X92" s="4"/>
      <c r="Y92" s="4"/>
    </row>
    <row r="93" spans="1:25" ht="15.75" customHeight="1">
      <c r="A93" s="4"/>
      <c r="B93" s="4"/>
      <c r="C93" s="6"/>
      <c r="D93" s="7"/>
      <c r="E93" s="7"/>
      <c r="F93" s="7"/>
      <c r="G93" s="7"/>
      <c r="H93" s="7"/>
      <c r="I93" s="4"/>
      <c r="J93" s="4"/>
      <c r="K93" s="4"/>
      <c r="L93" s="4"/>
      <c r="M93" s="4"/>
      <c r="N93" s="4"/>
      <c r="O93" s="4"/>
      <c r="P93" s="4"/>
      <c r="Q93" s="4"/>
      <c r="R93" s="4"/>
      <c r="S93" s="4"/>
      <c r="T93" s="4"/>
      <c r="U93" s="4"/>
      <c r="V93" s="4"/>
      <c r="W93" s="4"/>
      <c r="X93" s="4"/>
      <c r="Y93" s="4"/>
    </row>
    <row r="94" spans="1:25" ht="15.75" customHeight="1">
      <c r="A94" s="4"/>
      <c r="B94" s="4"/>
      <c r="C94" s="6"/>
      <c r="D94" s="7"/>
      <c r="E94" s="7"/>
      <c r="F94" s="7"/>
      <c r="G94" s="7"/>
      <c r="H94" s="7"/>
      <c r="I94" s="4"/>
      <c r="J94" s="4"/>
      <c r="K94" s="4"/>
      <c r="L94" s="4"/>
      <c r="M94" s="4"/>
      <c r="N94" s="4"/>
      <c r="O94" s="4"/>
      <c r="P94" s="4"/>
      <c r="Q94" s="4"/>
      <c r="R94" s="4"/>
      <c r="S94" s="4"/>
      <c r="T94" s="4"/>
      <c r="U94" s="4"/>
      <c r="V94" s="4"/>
      <c r="W94" s="4"/>
      <c r="X94" s="4"/>
      <c r="Y94" s="4"/>
    </row>
    <row r="95" spans="1:25" ht="15.75" customHeight="1">
      <c r="A95" s="4"/>
      <c r="B95" s="4"/>
      <c r="C95" s="6"/>
      <c r="D95" s="7"/>
      <c r="E95" s="7"/>
      <c r="F95" s="7"/>
      <c r="G95" s="7"/>
      <c r="H95" s="7"/>
      <c r="I95" s="4"/>
      <c r="J95" s="4"/>
      <c r="K95" s="4"/>
      <c r="L95" s="4"/>
      <c r="M95" s="4"/>
      <c r="N95" s="4"/>
      <c r="O95" s="4"/>
      <c r="P95" s="4"/>
      <c r="Q95" s="4"/>
      <c r="R95" s="4"/>
      <c r="S95" s="4"/>
      <c r="T95" s="4"/>
      <c r="U95" s="4"/>
      <c r="V95" s="4"/>
      <c r="W95" s="4"/>
      <c r="X95" s="4"/>
      <c r="Y95" s="4"/>
    </row>
    <row r="96" spans="1:25" ht="15.75" customHeight="1">
      <c r="A96" s="4"/>
      <c r="B96" s="4"/>
      <c r="C96" s="6"/>
      <c r="D96" s="7"/>
      <c r="E96" s="7"/>
      <c r="F96" s="7"/>
      <c r="G96" s="7"/>
      <c r="H96" s="7"/>
      <c r="I96" s="4"/>
      <c r="J96" s="4"/>
      <c r="K96" s="4"/>
      <c r="L96" s="4"/>
      <c r="M96" s="4"/>
      <c r="N96" s="4"/>
      <c r="O96" s="4"/>
      <c r="P96" s="4"/>
      <c r="Q96" s="4"/>
      <c r="R96" s="4"/>
      <c r="S96" s="4"/>
      <c r="T96" s="4"/>
      <c r="U96" s="4"/>
      <c r="V96" s="4"/>
      <c r="W96" s="4"/>
      <c r="X96" s="4"/>
      <c r="Y96" s="4"/>
    </row>
    <row r="97" spans="1:25" ht="15.75" customHeight="1">
      <c r="A97" s="4"/>
      <c r="B97" s="4"/>
      <c r="C97" s="6"/>
      <c r="D97" s="7"/>
      <c r="E97" s="7"/>
      <c r="F97" s="7"/>
      <c r="G97" s="7"/>
      <c r="H97" s="7"/>
      <c r="I97" s="4"/>
      <c r="J97" s="4"/>
      <c r="K97" s="4"/>
      <c r="L97" s="4"/>
      <c r="M97" s="4"/>
      <c r="N97" s="4"/>
      <c r="O97" s="4"/>
      <c r="P97" s="4"/>
      <c r="Q97" s="4"/>
      <c r="R97" s="4"/>
      <c r="S97" s="4"/>
      <c r="T97" s="4"/>
      <c r="U97" s="4"/>
      <c r="V97" s="4"/>
      <c r="W97" s="4"/>
      <c r="X97" s="4"/>
      <c r="Y97" s="4"/>
    </row>
    <row r="98" spans="1:25" ht="15.75" customHeight="1">
      <c r="A98" s="4"/>
      <c r="B98" s="4"/>
      <c r="C98" s="6"/>
      <c r="D98" s="7"/>
      <c r="E98" s="7"/>
      <c r="F98" s="7"/>
      <c r="G98" s="7"/>
      <c r="H98" s="7"/>
      <c r="I98" s="4"/>
      <c r="J98" s="4"/>
      <c r="K98" s="4"/>
      <c r="L98" s="4"/>
      <c r="M98" s="4"/>
      <c r="N98" s="4"/>
      <c r="O98" s="4"/>
      <c r="P98" s="4"/>
      <c r="Q98" s="4"/>
      <c r="R98" s="4"/>
      <c r="S98" s="4"/>
      <c r="T98" s="4"/>
      <c r="U98" s="4"/>
      <c r="V98" s="4"/>
      <c r="W98" s="4"/>
      <c r="X98" s="4"/>
      <c r="Y98" s="4"/>
    </row>
    <row r="99" spans="1:25" ht="15.75" customHeight="1">
      <c r="A99" s="4"/>
      <c r="B99" s="4"/>
      <c r="C99" s="6"/>
      <c r="D99" s="7"/>
      <c r="E99" s="7"/>
      <c r="F99" s="7"/>
      <c r="G99" s="7"/>
      <c r="H99" s="7"/>
      <c r="I99" s="4"/>
      <c r="J99" s="4"/>
      <c r="K99" s="4"/>
      <c r="L99" s="4"/>
      <c r="M99" s="4"/>
      <c r="N99" s="4"/>
      <c r="O99" s="4"/>
      <c r="P99" s="4"/>
      <c r="Q99" s="4"/>
      <c r="R99" s="4"/>
      <c r="S99" s="4"/>
      <c r="T99" s="4"/>
      <c r="U99" s="4"/>
      <c r="V99" s="4"/>
      <c r="W99" s="4"/>
      <c r="X99" s="4"/>
      <c r="Y99" s="4"/>
    </row>
    <row r="100" spans="1:25" ht="15.75" customHeight="1">
      <c r="A100" s="4"/>
      <c r="B100" s="4"/>
      <c r="C100" s="6"/>
      <c r="D100" s="7"/>
      <c r="E100" s="7"/>
      <c r="F100" s="7"/>
      <c r="G100" s="7"/>
      <c r="H100" s="7"/>
      <c r="I100" s="4"/>
      <c r="J100" s="4"/>
      <c r="K100" s="4"/>
      <c r="L100" s="4"/>
      <c r="M100" s="4"/>
      <c r="N100" s="4"/>
      <c r="O100" s="4"/>
      <c r="P100" s="4"/>
      <c r="Q100" s="4"/>
      <c r="R100" s="4"/>
      <c r="S100" s="4"/>
      <c r="T100" s="4"/>
      <c r="U100" s="4"/>
      <c r="V100" s="4"/>
      <c r="W100" s="4"/>
      <c r="X100" s="4"/>
      <c r="Y100" s="4"/>
    </row>
    <row r="101" spans="1:25" ht="15.75" customHeight="1">
      <c r="A101" s="4"/>
      <c r="B101" s="4"/>
      <c r="C101" s="6"/>
      <c r="D101" s="7"/>
      <c r="E101" s="7"/>
      <c r="F101" s="7"/>
      <c r="G101" s="7"/>
      <c r="H101" s="7"/>
      <c r="I101" s="4"/>
      <c r="J101" s="4"/>
      <c r="K101" s="4"/>
      <c r="L101" s="4"/>
      <c r="M101" s="4"/>
      <c r="N101" s="4"/>
      <c r="O101" s="4"/>
      <c r="P101" s="4"/>
      <c r="Q101" s="4"/>
      <c r="R101" s="4"/>
      <c r="S101" s="4"/>
      <c r="T101" s="4"/>
      <c r="U101" s="4"/>
      <c r="V101" s="4"/>
      <c r="W101" s="4"/>
      <c r="X101" s="4"/>
      <c r="Y101" s="4"/>
    </row>
    <row r="102" spans="1:25" ht="15.75" customHeight="1">
      <c r="A102" s="4"/>
      <c r="B102" s="4"/>
      <c r="C102" s="6"/>
      <c r="D102" s="7"/>
      <c r="E102" s="7"/>
      <c r="F102" s="7"/>
      <c r="G102" s="7"/>
      <c r="H102" s="7"/>
      <c r="I102" s="4"/>
      <c r="J102" s="4"/>
      <c r="K102" s="4"/>
      <c r="L102" s="4"/>
      <c r="M102" s="4"/>
      <c r="N102" s="4"/>
      <c r="O102" s="4"/>
      <c r="P102" s="4"/>
      <c r="Q102" s="4"/>
      <c r="R102" s="4"/>
      <c r="S102" s="4"/>
      <c r="T102" s="4"/>
      <c r="U102" s="4"/>
      <c r="V102" s="4"/>
      <c r="W102" s="4"/>
      <c r="X102" s="4"/>
      <c r="Y102" s="4"/>
    </row>
    <row r="103" spans="1:25" ht="15.75" customHeight="1">
      <c r="A103" s="4"/>
      <c r="B103" s="4"/>
      <c r="C103" s="6"/>
      <c r="D103" s="7"/>
      <c r="E103" s="7"/>
      <c r="F103" s="7"/>
      <c r="G103" s="7"/>
      <c r="H103" s="7"/>
      <c r="I103" s="4"/>
      <c r="J103" s="4"/>
      <c r="K103" s="4"/>
      <c r="L103" s="4"/>
      <c r="M103" s="4"/>
      <c r="N103" s="4"/>
      <c r="O103" s="4"/>
      <c r="P103" s="4"/>
      <c r="Q103" s="4"/>
      <c r="R103" s="4"/>
      <c r="S103" s="4"/>
      <c r="T103" s="4"/>
      <c r="U103" s="4"/>
      <c r="V103" s="4"/>
      <c r="W103" s="4"/>
      <c r="X103" s="4"/>
      <c r="Y103" s="4"/>
    </row>
    <row r="104" spans="1:25" ht="15.75" customHeight="1">
      <c r="A104" s="4"/>
      <c r="B104" s="4"/>
      <c r="C104" s="6"/>
      <c r="D104" s="7"/>
      <c r="E104" s="7"/>
      <c r="F104" s="7"/>
      <c r="G104" s="7"/>
      <c r="H104" s="7"/>
      <c r="I104" s="4"/>
      <c r="J104" s="4"/>
      <c r="K104" s="4"/>
      <c r="L104" s="4"/>
      <c r="M104" s="4"/>
      <c r="N104" s="4"/>
      <c r="O104" s="4"/>
      <c r="P104" s="4"/>
      <c r="Q104" s="4"/>
      <c r="R104" s="4"/>
      <c r="S104" s="4"/>
      <c r="T104" s="4"/>
      <c r="U104" s="4"/>
      <c r="V104" s="4"/>
      <c r="W104" s="4"/>
      <c r="X104" s="4"/>
      <c r="Y104" s="4"/>
    </row>
    <row r="105" spans="1:25" ht="15.75" customHeight="1">
      <c r="A105" s="4"/>
      <c r="B105" s="4"/>
      <c r="C105" s="6"/>
      <c r="D105" s="7"/>
      <c r="E105" s="7"/>
      <c r="F105" s="7"/>
      <c r="G105" s="7"/>
      <c r="H105" s="7"/>
      <c r="I105" s="4"/>
      <c r="J105" s="4"/>
      <c r="K105" s="4"/>
      <c r="L105" s="4"/>
      <c r="M105" s="4"/>
      <c r="N105" s="4"/>
      <c r="O105" s="4"/>
      <c r="P105" s="4"/>
      <c r="Q105" s="4"/>
      <c r="R105" s="4"/>
      <c r="S105" s="4"/>
      <c r="T105" s="4"/>
      <c r="U105" s="4"/>
      <c r="V105" s="4"/>
      <c r="W105" s="4"/>
      <c r="X105" s="4"/>
      <c r="Y105" s="4"/>
    </row>
    <row r="106" spans="1:25" ht="15.75" customHeight="1">
      <c r="A106" s="4"/>
      <c r="B106" s="4"/>
      <c r="C106" s="6"/>
      <c r="D106" s="7"/>
      <c r="E106" s="7"/>
      <c r="F106" s="7"/>
      <c r="G106" s="7"/>
      <c r="H106" s="7"/>
      <c r="I106" s="4"/>
      <c r="J106" s="4"/>
      <c r="K106" s="4"/>
      <c r="L106" s="4"/>
      <c r="M106" s="4"/>
      <c r="N106" s="4"/>
      <c r="O106" s="4"/>
      <c r="P106" s="4"/>
      <c r="Q106" s="4"/>
      <c r="R106" s="4"/>
      <c r="S106" s="4"/>
      <c r="T106" s="4"/>
      <c r="U106" s="4"/>
      <c r="V106" s="4"/>
      <c r="W106" s="4"/>
      <c r="X106" s="4"/>
      <c r="Y106" s="4"/>
    </row>
    <row r="107" spans="1:25" ht="15.75" customHeight="1">
      <c r="A107" s="4"/>
      <c r="B107" s="4"/>
      <c r="C107" s="6"/>
      <c r="D107" s="7"/>
      <c r="E107" s="7"/>
      <c r="F107" s="7"/>
      <c r="G107" s="7"/>
      <c r="H107" s="7"/>
      <c r="I107" s="4"/>
      <c r="J107" s="4"/>
      <c r="K107" s="4"/>
      <c r="L107" s="4"/>
      <c r="M107" s="4"/>
      <c r="N107" s="4"/>
      <c r="O107" s="4"/>
      <c r="P107" s="4"/>
      <c r="Q107" s="4"/>
      <c r="R107" s="4"/>
      <c r="S107" s="4"/>
      <c r="T107" s="4"/>
      <c r="U107" s="4"/>
      <c r="V107" s="4"/>
      <c r="W107" s="4"/>
      <c r="X107" s="4"/>
      <c r="Y107" s="4"/>
    </row>
    <row r="108" spans="1:25" ht="15.75" customHeight="1">
      <c r="A108" s="4"/>
      <c r="B108" s="4"/>
      <c r="C108" s="6"/>
      <c r="D108" s="7"/>
      <c r="E108" s="7"/>
      <c r="F108" s="7"/>
      <c r="G108" s="7"/>
      <c r="H108" s="7"/>
      <c r="I108" s="4"/>
      <c r="J108" s="4"/>
      <c r="K108" s="4"/>
      <c r="L108" s="4"/>
      <c r="M108" s="4"/>
      <c r="N108" s="4"/>
      <c r="O108" s="4"/>
      <c r="P108" s="4"/>
      <c r="Q108" s="4"/>
      <c r="R108" s="4"/>
      <c r="S108" s="4"/>
      <c r="T108" s="4"/>
      <c r="U108" s="4"/>
      <c r="V108" s="4"/>
      <c r="W108" s="4"/>
      <c r="X108" s="4"/>
      <c r="Y108" s="4"/>
    </row>
    <row r="109" spans="1:25" ht="15.75" customHeight="1">
      <c r="A109" s="4"/>
      <c r="B109" s="4"/>
      <c r="C109" s="6"/>
      <c r="D109" s="7"/>
      <c r="E109" s="7"/>
      <c r="F109" s="7"/>
      <c r="G109" s="7"/>
      <c r="H109" s="7"/>
      <c r="I109" s="4"/>
      <c r="J109" s="4"/>
      <c r="K109" s="4"/>
      <c r="L109" s="4"/>
      <c r="M109" s="4"/>
      <c r="N109" s="4"/>
      <c r="O109" s="4"/>
      <c r="P109" s="4"/>
      <c r="Q109" s="4"/>
      <c r="R109" s="4"/>
      <c r="S109" s="4"/>
      <c r="T109" s="4"/>
      <c r="U109" s="4"/>
      <c r="V109" s="4"/>
      <c r="W109" s="4"/>
      <c r="X109" s="4"/>
      <c r="Y109" s="4"/>
    </row>
    <row r="110" spans="1:25" ht="15.75" customHeight="1">
      <c r="A110" s="4"/>
      <c r="B110" s="4"/>
      <c r="C110" s="6"/>
      <c r="D110" s="7"/>
      <c r="E110" s="7"/>
      <c r="F110" s="7"/>
      <c r="G110" s="7"/>
      <c r="H110" s="7"/>
      <c r="I110" s="4"/>
      <c r="J110" s="4"/>
      <c r="K110" s="4"/>
      <c r="L110" s="4"/>
      <c r="M110" s="4"/>
      <c r="N110" s="4"/>
      <c r="O110" s="4"/>
      <c r="P110" s="4"/>
      <c r="Q110" s="4"/>
      <c r="R110" s="4"/>
      <c r="S110" s="4"/>
      <c r="T110" s="4"/>
      <c r="U110" s="4"/>
      <c r="V110" s="4"/>
      <c r="W110" s="4"/>
      <c r="X110" s="4"/>
      <c r="Y110" s="4"/>
    </row>
    <row r="111" spans="1:25" ht="15.75" customHeight="1">
      <c r="A111" s="4"/>
      <c r="B111" s="4"/>
      <c r="C111" s="6"/>
      <c r="D111" s="7"/>
      <c r="E111" s="7"/>
      <c r="F111" s="7"/>
      <c r="G111" s="7"/>
      <c r="H111" s="7"/>
      <c r="I111" s="4"/>
      <c r="J111" s="4"/>
      <c r="K111" s="4"/>
      <c r="L111" s="4"/>
      <c r="M111" s="4"/>
      <c r="N111" s="4"/>
      <c r="O111" s="4"/>
      <c r="P111" s="4"/>
      <c r="Q111" s="4"/>
      <c r="R111" s="4"/>
      <c r="S111" s="4"/>
      <c r="T111" s="4"/>
      <c r="U111" s="4"/>
      <c r="V111" s="4"/>
      <c r="W111" s="4"/>
      <c r="X111" s="4"/>
      <c r="Y111" s="4"/>
    </row>
    <row r="112" spans="1:25" ht="15.75" customHeight="1">
      <c r="A112" s="4"/>
      <c r="B112" s="4"/>
      <c r="C112" s="6"/>
      <c r="D112" s="7"/>
      <c r="E112" s="7"/>
      <c r="F112" s="7"/>
      <c r="G112" s="7"/>
      <c r="H112" s="7"/>
      <c r="I112" s="4"/>
      <c r="J112" s="4"/>
      <c r="K112" s="4"/>
      <c r="L112" s="4"/>
      <c r="M112" s="4"/>
      <c r="N112" s="4"/>
      <c r="O112" s="4"/>
      <c r="P112" s="4"/>
      <c r="Q112" s="4"/>
      <c r="R112" s="4"/>
      <c r="S112" s="4"/>
      <c r="T112" s="4"/>
      <c r="U112" s="4"/>
      <c r="V112" s="4"/>
      <c r="W112" s="4"/>
      <c r="X112" s="4"/>
      <c r="Y112" s="4"/>
    </row>
    <row r="113" spans="1:25" ht="15.75" customHeight="1">
      <c r="A113" s="4"/>
      <c r="B113" s="4"/>
      <c r="C113" s="6"/>
      <c r="D113" s="7"/>
      <c r="E113" s="7"/>
      <c r="F113" s="7"/>
      <c r="G113" s="7"/>
      <c r="H113" s="7"/>
      <c r="I113" s="4"/>
      <c r="J113" s="4"/>
      <c r="K113" s="4"/>
      <c r="L113" s="4"/>
      <c r="M113" s="4"/>
      <c r="N113" s="4"/>
      <c r="O113" s="4"/>
      <c r="P113" s="4"/>
      <c r="Q113" s="4"/>
      <c r="R113" s="4"/>
      <c r="S113" s="4"/>
      <c r="T113" s="4"/>
      <c r="U113" s="4"/>
      <c r="V113" s="4"/>
      <c r="W113" s="4"/>
      <c r="X113" s="4"/>
      <c r="Y113" s="4"/>
    </row>
    <row r="114" spans="1:25" ht="15.75" customHeight="1">
      <c r="A114" s="4"/>
      <c r="B114" s="4"/>
      <c r="C114" s="6"/>
      <c r="D114" s="7"/>
      <c r="E114" s="7"/>
      <c r="F114" s="7"/>
      <c r="G114" s="7"/>
      <c r="H114" s="7"/>
      <c r="I114" s="4"/>
      <c r="J114" s="4"/>
      <c r="K114" s="4"/>
      <c r="L114" s="4"/>
      <c r="M114" s="4"/>
      <c r="N114" s="4"/>
      <c r="O114" s="4"/>
      <c r="P114" s="4"/>
      <c r="Q114" s="4"/>
      <c r="R114" s="4"/>
      <c r="S114" s="4"/>
      <c r="T114" s="4"/>
      <c r="U114" s="4"/>
      <c r="V114" s="4"/>
      <c r="W114" s="4"/>
      <c r="X114" s="4"/>
      <c r="Y114" s="4"/>
    </row>
    <row r="115" spans="1:25" ht="15.75" customHeight="1">
      <c r="A115" s="4"/>
      <c r="B115" s="4"/>
      <c r="C115" s="6"/>
      <c r="D115" s="7"/>
      <c r="E115" s="7"/>
      <c r="F115" s="7"/>
      <c r="G115" s="7"/>
      <c r="H115" s="7"/>
      <c r="I115" s="4"/>
      <c r="J115" s="4"/>
      <c r="K115" s="4"/>
      <c r="L115" s="4"/>
      <c r="M115" s="4"/>
      <c r="N115" s="4"/>
      <c r="O115" s="4"/>
      <c r="P115" s="4"/>
      <c r="Q115" s="4"/>
      <c r="R115" s="4"/>
      <c r="S115" s="4"/>
      <c r="T115" s="4"/>
      <c r="U115" s="4"/>
      <c r="V115" s="4"/>
      <c r="W115" s="4"/>
      <c r="X115" s="4"/>
      <c r="Y115" s="4"/>
    </row>
    <row r="116" spans="1:25" ht="15.75" customHeight="1">
      <c r="A116" s="4"/>
      <c r="B116" s="4"/>
      <c r="C116" s="6"/>
      <c r="D116" s="7"/>
      <c r="E116" s="7"/>
      <c r="F116" s="7"/>
      <c r="G116" s="7"/>
      <c r="H116" s="7"/>
      <c r="I116" s="4"/>
      <c r="J116" s="4"/>
      <c r="K116" s="4"/>
      <c r="L116" s="4"/>
      <c r="M116" s="4"/>
      <c r="N116" s="4"/>
      <c r="O116" s="4"/>
      <c r="P116" s="4"/>
      <c r="Q116" s="4"/>
      <c r="R116" s="4"/>
      <c r="S116" s="4"/>
      <c r="T116" s="4"/>
      <c r="U116" s="4"/>
      <c r="V116" s="4"/>
      <c r="W116" s="4"/>
      <c r="X116" s="4"/>
      <c r="Y116" s="4"/>
    </row>
    <row r="117" spans="1:25" ht="15.75" customHeight="1">
      <c r="A117" s="4"/>
      <c r="B117" s="4"/>
      <c r="C117" s="6"/>
      <c r="D117" s="7"/>
      <c r="E117" s="7"/>
      <c r="F117" s="7"/>
      <c r="G117" s="7"/>
      <c r="H117" s="7"/>
      <c r="I117" s="4"/>
      <c r="J117" s="4"/>
      <c r="K117" s="4"/>
      <c r="L117" s="4"/>
      <c r="M117" s="4"/>
      <c r="N117" s="4"/>
      <c r="O117" s="4"/>
      <c r="P117" s="4"/>
      <c r="Q117" s="4"/>
      <c r="R117" s="4"/>
      <c r="S117" s="4"/>
      <c r="T117" s="4"/>
      <c r="U117" s="4"/>
      <c r="V117" s="4"/>
      <c r="W117" s="4"/>
      <c r="X117" s="4"/>
      <c r="Y117" s="4"/>
    </row>
    <row r="118" spans="1:25" ht="15.75" customHeight="1">
      <c r="A118" s="4"/>
      <c r="B118" s="4"/>
      <c r="C118" s="6"/>
      <c r="D118" s="7"/>
      <c r="E118" s="7"/>
      <c r="F118" s="7"/>
      <c r="G118" s="7"/>
      <c r="H118" s="7"/>
      <c r="I118" s="4"/>
      <c r="J118" s="4"/>
      <c r="K118" s="4"/>
      <c r="L118" s="4"/>
      <c r="M118" s="4"/>
      <c r="N118" s="4"/>
      <c r="O118" s="4"/>
      <c r="P118" s="4"/>
      <c r="Q118" s="4"/>
      <c r="R118" s="4"/>
      <c r="S118" s="4"/>
      <c r="T118" s="4"/>
      <c r="U118" s="4"/>
      <c r="V118" s="4"/>
      <c r="W118" s="4"/>
      <c r="X118" s="4"/>
      <c r="Y118" s="4"/>
    </row>
    <row r="119" spans="1:25" ht="15.75" customHeight="1">
      <c r="A119" s="4"/>
      <c r="B119" s="4"/>
      <c r="C119" s="6"/>
      <c r="D119" s="7"/>
      <c r="E119" s="7"/>
      <c r="F119" s="7"/>
      <c r="G119" s="7"/>
      <c r="H119" s="7"/>
      <c r="I119" s="4"/>
      <c r="J119" s="4"/>
      <c r="K119" s="4"/>
      <c r="L119" s="4"/>
      <c r="M119" s="4"/>
      <c r="N119" s="4"/>
      <c r="O119" s="4"/>
      <c r="P119" s="4"/>
      <c r="Q119" s="4"/>
      <c r="R119" s="4"/>
      <c r="S119" s="4"/>
      <c r="T119" s="4"/>
      <c r="U119" s="4"/>
      <c r="V119" s="4"/>
      <c r="W119" s="4"/>
      <c r="X119" s="4"/>
      <c r="Y119" s="4"/>
    </row>
    <row r="120" spans="1:25" ht="15.75" customHeight="1">
      <c r="A120" s="4"/>
      <c r="B120" s="4"/>
      <c r="C120" s="6"/>
      <c r="D120" s="7"/>
      <c r="E120" s="7"/>
      <c r="F120" s="7"/>
      <c r="G120" s="7"/>
      <c r="H120" s="7"/>
      <c r="I120" s="4"/>
      <c r="J120" s="4"/>
      <c r="K120" s="4"/>
      <c r="L120" s="4"/>
      <c r="M120" s="4"/>
      <c r="N120" s="4"/>
      <c r="O120" s="4"/>
      <c r="P120" s="4"/>
      <c r="Q120" s="4"/>
      <c r="R120" s="4"/>
      <c r="S120" s="4"/>
      <c r="T120" s="4"/>
      <c r="U120" s="4"/>
      <c r="V120" s="4"/>
      <c r="W120" s="4"/>
      <c r="X120" s="4"/>
      <c r="Y120" s="4"/>
    </row>
    <row r="121" spans="1:25" ht="15.75" customHeight="1">
      <c r="A121" s="4"/>
      <c r="B121" s="4"/>
      <c r="C121" s="6"/>
      <c r="D121" s="7"/>
      <c r="E121" s="7"/>
      <c r="F121" s="7"/>
      <c r="G121" s="7"/>
      <c r="H121" s="7"/>
      <c r="I121" s="4"/>
      <c r="J121" s="4"/>
      <c r="K121" s="4"/>
      <c r="L121" s="4"/>
      <c r="M121" s="4"/>
      <c r="N121" s="4"/>
      <c r="O121" s="4"/>
      <c r="P121" s="4"/>
      <c r="Q121" s="4"/>
      <c r="R121" s="4"/>
      <c r="S121" s="4"/>
      <c r="T121" s="4"/>
      <c r="U121" s="4"/>
      <c r="V121" s="4"/>
      <c r="W121" s="4"/>
      <c r="X121" s="4"/>
      <c r="Y121" s="4"/>
    </row>
    <row r="122" spans="1:25" ht="15.75" customHeight="1">
      <c r="A122" s="4"/>
      <c r="B122" s="4"/>
      <c r="C122" s="6"/>
      <c r="D122" s="7"/>
      <c r="E122" s="7"/>
      <c r="F122" s="7"/>
      <c r="G122" s="7"/>
      <c r="H122" s="7"/>
      <c r="I122" s="4"/>
      <c r="J122" s="4"/>
      <c r="K122" s="4"/>
      <c r="L122" s="4"/>
      <c r="M122" s="4"/>
      <c r="N122" s="4"/>
      <c r="O122" s="4"/>
      <c r="P122" s="4"/>
      <c r="Q122" s="4"/>
      <c r="R122" s="4"/>
      <c r="S122" s="4"/>
      <c r="T122" s="4"/>
      <c r="U122" s="4"/>
      <c r="V122" s="4"/>
      <c r="W122" s="4"/>
      <c r="X122" s="4"/>
      <c r="Y122" s="4"/>
    </row>
    <row r="123" spans="1:25" ht="15.75" customHeight="1">
      <c r="A123" s="4"/>
      <c r="B123" s="4"/>
      <c r="C123" s="6"/>
      <c r="D123" s="7"/>
      <c r="E123" s="7"/>
      <c r="F123" s="7"/>
      <c r="G123" s="7"/>
      <c r="H123" s="7"/>
      <c r="I123" s="4"/>
      <c r="J123" s="4"/>
      <c r="K123" s="4"/>
      <c r="L123" s="4"/>
      <c r="M123" s="4"/>
      <c r="N123" s="4"/>
      <c r="O123" s="4"/>
      <c r="P123" s="4"/>
      <c r="Q123" s="4"/>
      <c r="R123" s="4"/>
      <c r="S123" s="4"/>
      <c r="T123" s="4"/>
      <c r="U123" s="4"/>
      <c r="V123" s="4"/>
      <c r="W123" s="4"/>
      <c r="X123" s="4"/>
      <c r="Y123" s="4"/>
    </row>
    <row r="124" spans="1:25" ht="15.75" customHeight="1">
      <c r="A124" s="4"/>
      <c r="B124" s="4"/>
      <c r="C124" s="6"/>
      <c r="D124" s="7"/>
      <c r="E124" s="7"/>
      <c r="F124" s="7"/>
      <c r="G124" s="7"/>
      <c r="H124" s="7"/>
      <c r="I124" s="4"/>
      <c r="J124" s="4"/>
      <c r="K124" s="4"/>
      <c r="L124" s="4"/>
      <c r="M124" s="4"/>
      <c r="N124" s="4"/>
      <c r="O124" s="4"/>
      <c r="P124" s="4"/>
      <c r="Q124" s="4"/>
      <c r="R124" s="4"/>
      <c r="S124" s="4"/>
      <c r="T124" s="4"/>
      <c r="U124" s="4"/>
      <c r="V124" s="4"/>
      <c r="W124" s="4"/>
      <c r="X124" s="4"/>
      <c r="Y124" s="4"/>
    </row>
    <row r="125" spans="1:25" ht="15.75" customHeight="1">
      <c r="A125" s="4"/>
      <c r="B125" s="4"/>
      <c r="C125" s="6"/>
      <c r="D125" s="7"/>
      <c r="E125" s="7"/>
      <c r="F125" s="7"/>
      <c r="G125" s="7"/>
      <c r="H125" s="7"/>
      <c r="I125" s="4"/>
      <c r="J125" s="4"/>
      <c r="K125" s="4"/>
      <c r="L125" s="4"/>
      <c r="M125" s="4"/>
      <c r="N125" s="4"/>
      <c r="O125" s="4"/>
      <c r="P125" s="4"/>
      <c r="Q125" s="4"/>
      <c r="R125" s="4"/>
      <c r="S125" s="4"/>
      <c r="T125" s="4"/>
      <c r="U125" s="4"/>
      <c r="V125" s="4"/>
      <c r="W125" s="4"/>
      <c r="X125" s="4"/>
      <c r="Y125" s="4"/>
    </row>
    <row r="126" spans="1:25" ht="15.75" customHeight="1">
      <c r="A126" s="4"/>
      <c r="B126" s="4"/>
      <c r="C126" s="6"/>
      <c r="D126" s="7"/>
      <c r="E126" s="7"/>
      <c r="F126" s="7"/>
      <c r="G126" s="7"/>
      <c r="H126" s="7"/>
      <c r="I126" s="4"/>
      <c r="J126" s="4"/>
      <c r="K126" s="4"/>
      <c r="L126" s="4"/>
      <c r="M126" s="4"/>
      <c r="N126" s="4"/>
      <c r="O126" s="4"/>
      <c r="P126" s="4"/>
      <c r="Q126" s="4"/>
      <c r="R126" s="4"/>
      <c r="S126" s="4"/>
      <c r="T126" s="4"/>
      <c r="U126" s="4"/>
      <c r="V126" s="4"/>
      <c r="W126" s="4"/>
      <c r="X126" s="4"/>
      <c r="Y126" s="4"/>
    </row>
    <row r="127" spans="1:25" ht="15.75" customHeight="1">
      <c r="A127" s="4"/>
      <c r="B127" s="4"/>
      <c r="C127" s="6"/>
      <c r="D127" s="7"/>
      <c r="E127" s="7"/>
      <c r="F127" s="7"/>
      <c r="G127" s="7"/>
      <c r="H127" s="7"/>
      <c r="I127" s="4"/>
      <c r="J127" s="4"/>
      <c r="K127" s="4"/>
      <c r="L127" s="4"/>
      <c r="M127" s="4"/>
      <c r="N127" s="4"/>
      <c r="O127" s="4"/>
      <c r="P127" s="4"/>
      <c r="Q127" s="4"/>
      <c r="R127" s="4"/>
      <c r="S127" s="4"/>
      <c r="T127" s="4"/>
      <c r="U127" s="4"/>
      <c r="V127" s="4"/>
      <c r="W127" s="4"/>
      <c r="X127" s="4"/>
      <c r="Y127" s="4"/>
    </row>
    <row r="128" spans="1:25" ht="15.75" customHeight="1">
      <c r="A128" s="4"/>
      <c r="B128" s="4"/>
      <c r="C128" s="6"/>
      <c r="D128" s="7"/>
      <c r="E128" s="7"/>
      <c r="F128" s="7"/>
      <c r="G128" s="7"/>
      <c r="H128" s="7"/>
      <c r="I128" s="4"/>
      <c r="J128" s="4"/>
      <c r="K128" s="4"/>
      <c r="L128" s="4"/>
      <c r="M128" s="4"/>
      <c r="N128" s="4"/>
      <c r="O128" s="4"/>
      <c r="P128" s="4"/>
      <c r="Q128" s="4"/>
      <c r="R128" s="4"/>
      <c r="S128" s="4"/>
      <c r="T128" s="4"/>
      <c r="U128" s="4"/>
      <c r="V128" s="4"/>
      <c r="W128" s="4"/>
      <c r="X128" s="4"/>
      <c r="Y128" s="4"/>
    </row>
    <row r="129" spans="1:25" ht="15.75" customHeight="1">
      <c r="A129" s="4"/>
      <c r="B129" s="4"/>
      <c r="C129" s="6"/>
      <c r="D129" s="7"/>
      <c r="E129" s="7"/>
      <c r="F129" s="7"/>
      <c r="G129" s="7"/>
      <c r="H129" s="7"/>
      <c r="I129" s="4"/>
      <c r="J129" s="4"/>
      <c r="K129" s="4"/>
      <c r="L129" s="4"/>
      <c r="M129" s="4"/>
      <c r="N129" s="4"/>
      <c r="O129" s="4"/>
      <c r="P129" s="4"/>
      <c r="Q129" s="4"/>
      <c r="R129" s="4"/>
      <c r="S129" s="4"/>
      <c r="T129" s="4"/>
      <c r="U129" s="4"/>
      <c r="V129" s="4"/>
      <c r="W129" s="4"/>
      <c r="X129" s="4"/>
      <c r="Y129" s="4"/>
    </row>
    <row r="130" spans="1:25" ht="15.75" customHeight="1">
      <c r="A130" s="4"/>
      <c r="B130" s="4"/>
      <c r="C130" s="6"/>
      <c r="D130" s="7"/>
      <c r="E130" s="7"/>
      <c r="F130" s="7"/>
      <c r="G130" s="7"/>
      <c r="H130" s="7"/>
      <c r="I130" s="4"/>
      <c r="J130" s="4"/>
      <c r="K130" s="4"/>
      <c r="L130" s="4"/>
      <c r="M130" s="4"/>
      <c r="N130" s="4"/>
      <c r="O130" s="4"/>
      <c r="P130" s="4"/>
      <c r="Q130" s="4"/>
      <c r="R130" s="4"/>
      <c r="S130" s="4"/>
      <c r="T130" s="4"/>
      <c r="U130" s="4"/>
      <c r="V130" s="4"/>
      <c r="W130" s="4"/>
      <c r="X130" s="4"/>
      <c r="Y130" s="4"/>
    </row>
    <row r="131" spans="1:25" ht="15.75" customHeight="1">
      <c r="A131" s="4"/>
      <c r="B131" s="4"/>
      <c r="C131" s="6"/>
      <c r="D131" s="7"/>
      <c r="E131" s="7"/>
      <c r="F131" s="7"/>
      <c r="G131" s="7"/>
      <c r="H131" s="7"/>
      <c r="I131" s="4"/>
      <c r="J131" s="4"/>
      <c r="K131" s="4"/>
      <c r="L131" s="4"/>
      <c r="M131" s="4"/>
      <c r="N131" s="4"/>
      <c r="O131" s="4"/>
      <c r="P131" s="4"/>
      <c r="Q131" s="4"/>
      <c r="R131" s="4"/>
      <c r="S131" s="4"/>
      <c r="T131" s="4"/>
      <c r="U131" s="4"/>
      <c r="V131" s="4"/>
      <c r="W131" s="4"/>
      <c r="X131" s="4"/>
      <c r="Y131" s="4"/>
    </row>
    <row r="132" spans="1:25" ht="15.75" customHeight="1">
      <c r="A132" s="4"/>
      <c r="B132" s="4"/>
      <c r="C132" s="6"/>
      <c r="D132" s="7"/>
      <c r="E132" s="7"/>
      <c r="F132" s="7"/>
      <c r="G132" s="7"/>
      <c r="H132" s="7"/>
      <c r="I132" s="4"/>
      <c r="J132" s="4"/>
      <c r="K132" s="4"/>
      <c r="L132" s="4"/>
      <c r="M132" s="4"/>
      <c r="N132" s="4"/>
      <c r="O132" s="4"/>
      <c r="P132" s="4"/>
      <c r="Q132" s="4"/>
      <c r="R132" s="4"/>
      <c r="S132" s="4"/>
      <c r="T132" s="4"/>
      <c r="U132" s="4"/>
      <c r="V132" s="4"/>
      <c r="W132" s="4"/>
      <c r="X132" s="4"/>
      <c r="Y132" s="4"/>
    </row>
    <row r="133" spans="1:25" ht="15.75" customHeight="1">
      <c r="A133" s="4"/>
      <c r="B133" s="4"/>
      <c r="C133" s="6"/>
      <c r="D133" s="7"/>
      <c r="E133" s="7"/>
      <c r="F133" s="7"/>
      <c r="G133" s="7"/>
      <c r="H133" s="7"/>
      <c r="I133" s="4"/>
      <c r="J133" s="4"/>
      <c r="K133" s="4"/>
      <c r="L133" s="4"/>
      <c r="M133" s="4"/>
      <c r="N133" s="4"/>
      <c r="O133" s="4"/>
      <c r="P133" s="4"/>
      <c r="Q133" s="4"/>
      <c r="R133" s="4"/>
      <c r="S133" s="4"/>
      <c r="T133" s="4"/>
      <c r="U133" s="4"/>
      <c r="V133" s="4"/>
      <c r="W133" s="4"/>
      <c r="X133" s="4"/>
      <c r="Y133" s="4"/>
    </row>
    <row r="134" spans="1:25" ht="15.75" customHeight="1">
      <c r="A134" s="4"/>
      <c r="B134" s="4"/>
      <c r="C134" s="6"/>
      <c r="D134" s="7"/>
      <c r="E134" s="7"/>
      <c r="F134" s="7"/>
      <c r="G134" s="7"/>
      <c r="H134" s="7"/>
      <c r="I134" s="4"/>
      <c r="J134" s="4"/>
      <c r="K134" s="4"/>
      <c r="L134" s="4"/>
      <c r="M134" s="4"/>
      <c r="N134" s="4"/>
      <c r="O134" s="4"/>
      <c r="P134" s="4"/>
      <c r="Q134" s="4"/>
      <c r="R134" s="4"/>
      <c r="S134" s="4"/>
      <c r="T134" s="4"/>
      <c r="U134" s="4"/>
      <c r="V134" s="4"/>
      <c r="W134" s="4"/>
      <c r="X134" s="4"/>
      <c r="Y134" s="4"/>
    </row>
    <row r="135" spans="1:25" ht="15.75" customHeight="1">
      <c r="A135" s="4"/>
      <c r="B135" s="4"/>
      <c r="C135" s="6"/>
      <c r="D135" s="7"/>
      <c r="E135" s="7"/>
      <c r="F135" s="7"/>
      <c r="G135" s="7"/>
      <c r="H135" s="7"/>
      <c r="I135" s="4"/>
      <c r="J135" s="4"/>
      <c r="K135" s="4"/>
      <c r="L135" s="4"/>
      <c r="M135" s="4"/>
      <c r="N135" s="4"/>
      <c r="O135" s="4"/>
      <c r="P135" s="4"/>
      <c r="Q135" s="4"/>
      <c r="R135" s="4"/>
      <c r="S135" s="4"/>
      <c r="T135" s="4"/>
      <c r="U135" s="4"/>
      <c r="V135" s="4"/>
      <c r="W135" s="4"/>
      <c r="X135" s="4"/>
      <c r="Y135" s="4"/>
    </row>
    <row r="136" spans="1:25" ht="15.75" customHeight="1">
      <c r="A136" s="4"/>
      <c r="B136" s="4"/>
      <c r="C136" s="6"/>
      <c r="D136" s="7"/>
      <c r="E136" s="7"/>
      <c r="F136" s="7"/>
      <c r="G136" s="7"/>
      <c r="H136" s="7"/>
      <c r="I136" s="4"/>
      <c r="J136" s="4"/>
      <c r="K136" s="4"/>
      <c r="L136" s="4"/>
      <c r="M136" s="4"/>
      <c r="N136" s="4"/>
      <c r="O136" s="4"/>
      <c r="P136" s="4"/>
      <c r="Q136" s="4"/>
      <c r="R136" s="4"/>
      <c r="S136" s="4"/>
      <c r="T136" s="4"/>
      <c r="U136" s="4"/>
      <c r="V136" s="4"/>
      <c r="W136" s="4"/>
      <c r="X136" s="4"/>
      <c r="Y136" s="4"/>
    </row>
    <row r="137" spans="1:25" ht="15.75" customHeight="1">
      <c r="A137" s="4"/>
      <c r="B137" s="4"/>
      <c r="C137" s="6"/>
      <c r="D137" s="7"/>
      <c r="E137" s="7"/>
      <c r="F137" s="7"/>
      <c r="G137" s="7"/>
      <c r="H137" s="7"/>
      <c r="I137" s="4"/>
      <c r="J137" s="4"/>
      <c r="K137" s="4"/>
      <c r="L137" s="4"/>
      <c r="M137" s="4"/>
      <c r="N137" s="4"/>
      <c r="O137" s="4"/>
      <c r="P137" s="4"/>
      <c r="Q137" s="4"/>
      <c r="R137" s="4"/>
      <c r="S137" s="4"/>
      <c r="T137" s="4"/>
      <c r="U137" s="4"/>
      <c r="V137" s="4"/>
      <c r="W137" s="4"/>
      <c r="X137" s="4"/>
      <c r="Y137" s="4"/>
    </row>
    <row r="138" spans="1:25" ht="15.75" customHeight="1">
      <c r="A138" s="4"/>
      <c r="B138" s="4"/>
      <c r="C138" s="6"/>
      <c r="D138" s="7"/>
      <c r="E138" s="7"/>
      <c r="F138" s="7"/>
      <c r="G138" s="7"/>
      <c r="H138" s="7"/>
      <c r="I138" s="4"/>
      <c r="J138" s="4"/>
      <c r="K138" s="4"/>
      <c r="L138" s="4"/>
      <c r="M138" s="4"/>
      <c r="N138" s="4"/>
      <c r="O138" s="4"/>
      <c r="P138" s="4"/>
      <c r="Q138" s="4"/>
      <c r="R138" s="4"/>
      <c r="S138" s="4"/>
      <c r="T138" s="4"/>
      <c r="U138" s="4"/>
      <c r="V138" s="4"/>
      <c r="W138" s="4"/>
      <c r="X138" s="4"/>
      <c r="Y138" s="4"/>
    </row>
    <row r="139" spans="1:25" ht="15.75" customHeight="1">
      <c r="A139" s="4"/>
      <c r="B139" s="4"/>
      <c r="C139" s="6"/>
      <c r="D139" s="7"/>
      <c r="E139" s="7"/>
      <c r="F139" s="7"/>
      <c r="G139" s="7"/>
      <c r="H139" s="7"/>
      <c r="I139" s="4"/>
      <c r="J139" s="4"/>
      <c r="K139" s="4"/>
      <c r="L139" s="4"/>
      <c r="M139" s="4"/>
      <c r="N139" s="4"/>
      <c r="O139" s="4"/>
      <c r="P139" s="4"/>
      <c r="Q139" s="4"/>
      <c r="R139" s="4"/>
      <c r="S139" s="4"/>
      <c r="T139" s="4"/>
      <c r="U139" s="4"/>
      <c r="V139" s="4"/>
      <c r="W139" s="4"/>
      <c r="X139" s="4"/>
      <c r="Y139" s="4"/>
    </row>
    <row r="140" spans="1:25" ht="15.75" customHeight="1">
      <c r="A140" s="4"/>
      <c r="B140" s="4"/>
      <c r="C140" s="6"/>
      <c r="D140" s="7"/>
      <c r="E140" s="7"/>
      <c r="F140" s="7"/>
      <c r="G140" s="7"/>
      <c r="H140" s="7"/>
      <c r="I140" s="4"/>
      <c r="J140" s="4"/>
      <c r="K140" s="4"/>
      <c r="L140" s="4"/>
      <c r="M140" s="4"/>
      <c r="N140" s="4"/>
      <c r="O140" s="4"/>
      <c r="P140" s="4"/>
      <c r="Q140" s="4"/>
      <c r="R140" s="4"/>
      <c r="S140" s="4"/>
      <c r="T140" s="4"/>
      <c r="U140" s="4"/>
      <c r="V140" s="4"/>
      <c r="W140" s="4"/>
      <c r="X140" s="4"/>
      <c r="Y140" s="4"/>
    </row>
    <row r="141" spans="1:25" ht="15.75" customHeight="1">
      <c r="A141" s="4"/>
      <c r="B141" s="4"/>
      <c r="C141" s="6"/>
      <c r="D141" s="7"/>
      <c r="E141" s="7"/>
      <c r="F141" s="7"/>
      <c r="G141" s="7"/>
      <c r="H141" s="7"/>
      <c r="I141" s="4"/>
      <c r="J141" s="4"/>
      <c r="K141" s="4"/>
      <c r="L141" s="4"/>
      <c r="M141" s="4"/>
      <c r="N141" s="4"/>
      <c r="O141" s="4"/>
      <c r="P141" s="4"/>
      <c r="Q141" s="4"/>
      <c r="R141" s="4"/>
      <c r="S141" s="4"/>
      <c r="T141" s="4"/>
      <c r="U141" s="4"/>
      <c r="V141" s="4"/>
      <c r="W141" s="4"/>
      <c r="X141" s="4"/>
      <c r="Y141" s="4"/>
    </row>
    <row r="142" spans="1:25" ht="15.75" customHeight="1">
      <c r="A142" s="4"/>
      <c r="B142" s="4"/>
      <c r="C142" s="6"/>
      <c r="D142" s="7"/>
      <c r="E142" s="7"/>
      <c r="F142" s="7"/>
      <c r="G142" s="7"/>
      <c r="H142" s="7"/>
      <c r="I142" s="4"/>
      <c r="J142" s="4"/>
      <c r="K142" s="4"/>
      <c r="L142" s="4"/>
      <c r="M142" s="4"/>
      <c r="N142" s="4"/>
      <c r="O142" s="4"/>
      <c r="P142" s="4"/>
      <c r="Q142" s="4"/>
      <c r="R142" s="4"/>
      <c r="S142" s="4"/>
      <c r="T142" s="4"/>
      <c r="U142" s="4"/>
      <c r="V142" s="4"/>
      <c r="W142" s="4"/>
      <c r="X142" s="4"/>
      <c r="Y142" s="4"/>
    </row>
    <row r="143" spans="1:25" ht="15.75" customHeight="1">
      <c r="A143" s="4"/>
      <c r="B143" s="4"/>
      <c r="C143" s="6"/>
      <c r="D143" s="7"/>
      <c r="E143" s="7"/>
      <c r="F143" s="7"/>
      <c r="G143" s="7"/>
      <c r="H143" s="7"/>
      <c r="I143" s="4"/>
      <c r="J143" s="4"/>
      <c r="K143" s="4"/>
      <c r="L143" s="4"/>
      <c r="M143" s="4"/>
      <c r="N143" s="4"/>
      <c r="O143" s="4"/>
      <c r="P143" s="4"/>
      <c r="Q143" s="4"/>
      <c r="R143" s="4"/>
      <c r="S143" s="4"/>
      <c r="T143" s="4"/>
      <c r="U143" s="4"/>
      <c r="V143" s="4"/>
      <c r="W143" s="4"/>
      <c r="X143" s="4"/>
      <c r="Y143" s="4"/>
    </row>
    <row r="144" spans="1:25" ht="15.75" customHeight="1">
      <c r="A144" s="4"/>
      <c r="B144" s="4"/>
      <c r="C144" s="6"/>
      <c r="D144" s="7"/>
      <c r="E144" s="7"/>
      <c r="F144" s="7"/>
      <c r="G144" s="7"/>
      <c r="H144" s="7"/>
      <c r="I144" s="4"/>
      <c r="J144" s="4"/>
      <c r="K144" s="4"/>
      <c r="L144" s="4"/>
      <c r="M144" s="4"/>
      <c r="N144" s="4"/>
      <c r="O144" s="4"/>
      <c r="P144" s="4"/>
      <c r="Q144" s="4"/>
      <c r="R144" s="4"/>
      <c r="S144" s="4"/>
      <c r="T144" s="4"/>
      <c r="U144" s="4"/>
      <c r="V144" s="4"/>
      <c r="W144" s="4"/>
      <c r="X144" s="4"/>
      <c r="Y144" s="4"/>
    </row>
    <row r="145" spans="1:25" ht="15.75" customHeight="1">
      <c r="A145" s="4"/>
      <c r="B145" s="4"/>
      <c r="C145" s="6"/>
      <c r="D145" s="7"/>
      <c r="E145" s="7"/>
      <c r="F145" s="7"/>
      <c r="G145" s="7"/>
      <c r="H145" s="7"/>
      <c r="I145" s="4"/>
      <c r="J145" s="4"/>
      <c r="K145" s="4"/>
      <c r="L145" s="4"/>
      <c r="M145" s="4"/>
      <c r="N145" s="4"/>
      <c r="O145" s="4"/>
      <c r="P145" s="4"/>
      <c r="Q145" s="4"/>
      <c r="R145" s="4"/>
      <c r="S145" s="4"/>
      <c r="T145" s="4"/>
      <c r="U145" s="4"/>
      <c r="V145" s="4"/>
      <c r="W145" s="4"/>
      <c r="X145" s="4"/>
      <c r="Y145" s="4"/>
    </row>
    <row r="146" spans="1:25" ht="15.75" customHeight="1">
      <c r="A146" s="4"/>
      <c r="B146" s="4"/>
      <c r="C146" s="6"/>
      <c r="D146" s="7"/>
      <c r="E146" s="7"/>
      <c r="F146" s="7"/>
      <c r="G146" s="7"/>
      <c r="H146" s="7"/>
      <c r="I146" s="4"/>
      <c r="J146" s="4"/>
      <c r="K146" s="4"/>
      <c r="L146" s="4"/>
      <c r="M146" s="4"/>
      <c r="N146" s="4"/>
      <c r="O146" s="4"/>
      <c r="P146" s="4"/>
      <c r="Q146" s="4"/>
      <c r="R146" s="4"/>
      <c r="S146" s="4"/>
      <c r="T146" s="4"/>
      <c r="U146" s="4"/>
      <c r="V146" s="4"/>
      <c r="W146" s="4"/>
      <c r="X146" s="4"/>
      <c r="Y146" s="4"/>
    </row>
    <row r="147" spans="1:25" ht="15.75" customHeight="1">
      <c r="A147" s="4"/>
      <c r="B147" s="4"/>
      <c r="C147" s="6"/>
      <c r="D147" s="7"/>
      <c r="E147" s="7"/>
      <c r="F147" s="7"/>
      <c r="G147" s="7"/>
      <c r="H147" s="7"/>
      <c r="I147" s="4"/>
      <c r="J147" s="4"/>
      <c r="K147" s="4"/>
      <c r="L147" s="4"/>
      <c r="M147" s="4"/>
      <c r="N147" s="4"/>
      <c r="O147" s="4"/>
      <c r="P147" s="4"/>
      <c r="Q147" s="4"/>
      <c r="R147" s="4"/>
      <c r="S147" s="4"/>
      <c r="T147" s="4"/>
      <c r="U147" s="4"/>
      <c r="V147" s="4"/>
      <c r="W147" s="4"/>
      <c r="X147" s="4"/>
      <c r="Y147" s="4"/>
    </row>
    <row r="148" spans="1:25" ht="15.75" customHeight="1">
      <c r="A148" s="4"/>
      <c r="B148" s="4"/>
      <c r="C148" s="6"/>
      <c r="D148" s="7"/>
      <c r="E148" s="7"/>
      <c r="F148" s="7"/>
      <c r="G148" s="7"/>
      <c r="H148" s="7"/>
      <c r="I148" s="4"/>
      <c r="J148" s="4"/>
      <c r="K148" s="4"/>
      <c r="L148" s="4"/>
      <c r="M148" s="4"/>
      <c r="N148" s="4"/>
      <c r="O148" s="4"/>
      <c r="P148" s="4"/>
      <c r="Q148" s="4"/>
      <c r="R148" s="4"/>
      <c r="S148" s="4"/>
      <c r="T148" s="4"/>
      <c r="U148" s="4"/>
      <c r="V148" s="4"/>
      <c r="W148" s="4"/>
      <c r="X148" s="4"/>
      <c r="Y148" s="4"/>
    </row>
    <row r="149" spans="1:25" ht="15.75" customHeight="1">
      <c r="A149" s="4"/>
      <c r="B149" s="4"/>
      <c r="C149" s="6"/>
      <c r="D149" s="7"/>
      <c r="E149" s="7"/>
      <c r="F149" s="7"/>
      <c r="G149" s="7"/>
      <c r="H149" s="7"/>
      <c r="I149" s="4"/>
      <c r="J149" s="4"/>
      <c r="K149" s="4"/>
      <c r="L149" s="4"/>
      <c r="M149" s="4"/>
      <c r="N149" s="4"/>
      <c r="O149" s="4"/>
      <c r="P149" s="4"/>
      <c r="Q149" s="4"/>
      <c r="R149" s="4"/>
      <c r="S149" s="4"/>
      <c r="T149" s="4"/>
      <c r="U149" s="4"/>
      <c r="V149" s="4"/>
      <c r="W149" s="4"/>
      <c r="X149" s="4"/>
      <c r="Y149" s="4"/>
    </row>
    <row r="150" spans="1:25" ht="15.75" customHeight="1">
      <c r="A150" s="4"/>
      <c r="B150" s="4"/>
      <c r="C150" s="6"/>
      <c r="D150" s="7"/>
      <c r="E150" s="7"/>
      <c r="F150" s="7"/>
      <c r="G150" s="7"/>
      <c r="H150" s="7"/>
      <c r="I150" s="4"/>
      <c r="J150" s="4"/>
      <c r="K150" s="4"/>
      <c r="L150" s="4"/>
      <c r="M150" s="4"/>
      <c r="N150" s="4"/>
      <c r="O150" s="4"/>
      <c r="P150" s="4"/>
      <c r="Q150" s="4"/>
      <c r="R150" s="4"/>
      <c r="S150" s="4"/>
      <c r="T150" s="4"/>
      <c r="U150" s="4"/>
      <c r="V150" s="4"/>
      <c r="W150" s="4"/>
      <c r="X150" s="4"/>
      <c r="Y150" s="4"/>
    </row>
    <row r="151" spans="1:25" ht="15.75" customHeight="1">
      <c r="A151" s="4"/>
      <c r="B151" s="4"/>
      <c r="C151" s="6"/>
      <c r="D151" s="7"/>
      <c r="E151" s="7"/>
      <c r="F151" s="7"/>
      <c r="G151" s="7"/>
      <c r="H151" s="7"/>
      <c r="I151" s="4"/>
      <c r="J151" s="4"/>
      <c r="K151" s="4"/>
      <c r="L151" s="4"/>
      <c r="M151" s="4"/>
      <c r="N151" s="4"/>
      <c r="O151" s="4"/>
      <c r="P151" s="4"/>
      <c r="Q151" s="4"/>
      <c r="R151" s="4"/>
      <c r="S151" s="4"/>
      <c r="T151" s="4"/>
      <c r="U151" s="4"/>
      <c r="V151" s="4"/>
      <c r="W151" s="4"/>
      <c r="X151" s="4"/>
      <c r="Y151" s="4"/>
    </row>
    <row r="152" spans="1:25" ht="15.75" customHeight="1">
      <c r="A152" s="4"/>
      <c r="B152" s="4"/>
      <c r="C152" s="6"/>
      <c r="D152" s="7"/>
      <c r="E152" s="7"/>
      <c r="F152" s="7"/>
      <c r="G152" s="7"/>
      <c r="H152" s="7"/>
      <c r="I152" s="4"/>
      <c r="J152" s="4"/>
      <c r="K152" s="4"/>
      <c r="L152" s="4"/>
      <c r="M152" s="4"/>
      <c r="N152" s="4"/>
      <c r="O152" s="4"/>
      <c r="P152" s="4"/>
      <c r="Q152" s="4"/>
      <c r="R152" s="4"/>
      <c r="S152" s="4"/>
      <c r="T152" s="4"/>
      <c r="U152" s="4"/>
      <c r="V152" s="4"/>
      <c r="W152" s="4"/>
      <c r="X152" s="4"/>
      <c r="Y152" s="4"/>
    </row>
    <row r="153" spans="1:25" ht="15.75" customHeight="1">
      <c r="A153" s="4"/>
      <c r="B153" s="4"/>
      <c r="C153" s="6"/>
      <c r="D153" s="7"/>
      <c r="E153" s="7"/>
      <c r="F153" s="7"/>
      <c r="G153" s="7"/>
      <c r="H153" s="7"/>
      <c r="I153" s="4"/>
      <c r="J153" s="4"/>
      <c r="K153" s="4"/>
      <c r="L153" s="4"/>
      <c r="M153" s="4"/>
      <c r="N153" s="4"/>
      <c r="O153" s="4"/>
      <c r="P153" s="4"/>
      <c r="Q153" s="4"/>
      <c r="R153" s="4"/>
      <c r="S153" s="4"/>
      <c r="T153" s="4"/>
      <c r="U153" s="4"/>
      <c r="V153" s="4"/>
      <c r="W153" s="4"/>
      <c r="X153" s="4"/>
      <c r="Y153" s="4"/>
    </row>
    <row r="154" spans="1:25" ht="15.75" customHeight="1">
      <c r="A154" s="4"/>
      <c r="B154" s="4"/>
      <c r="C154" s="6"/>
      <c r="D154" s="7"/>
      <c r="E154" s="7"/>
      <c r="F154" s="7"/>
      <c r="G154" s="7"/>
      <c r="H154" s="7"/>
      <c r="I154" s="4"/>
      <c r="J154" s="4"/>
      <c r="K154" s="4"/>
      <c r="L154" s="4"/>
      <c r="M154" s="4"/>
      <c r="N154" s="4"/>
      <c r="O154" s="4"/>
      <c r="P154" s="4"/>
      <c r="Q154" s="4"/>
      <c r="R154" s="4"/>
      <c r="S154" s="4"/>
      <c r="T154" s="4"/>
      <c r="U154" s="4"/>
      <c r="V154" s="4"/>
      <c r="W154" s="4"/>
      <c r="X154" s="4"/>
      <c r="Y154" s="4"/>
    </row>
    <row r="155" spans="1:25" ht="15.75" customHeight="1">
      <c r="A155" s="4"/>
      <c r="B155" s="4"/>
      <c r="C155" s="6"/>
      <c r="D155" s="7"/>
      <c r="E155" s="7"/>
      <c r="F155" s="7"/>
      <c r="G155" s="7"/>
      <c r="H155" s="7"/>
      <c r="I155" s="4"/>
      <c r="J155" s="4"/>
      <c r="K155" s="4"/>
      <c r="L155" s="4"/>
      <c r="M155" s="4"/>
      <c r="N155" s="4"/>
      <c r="O155" s="4"/>
      <c r="P155" s="4"/>
      <c r="Q155" s="4"/>
      <c r="R155" s="4"/>
      <c r="S155" s="4"/>
      <c r="T155" s="4"/>
      <c r="U155" s="4"/>
      <c r="V155" s="4"/>
      <c r="W155" s="4"/>
      <c r="X155" s="4"/>
      <c r="Y155" s="4"/>
    </row>
    <row r="156" spans="1:25" ht="15.75" customHeight="1">
      <c r="A156" s="4"/>
      <c r="B156" s="4"/>
      <c r="C156" s="6"/>
      <c r="D156" s="7"/>
      <c r="E156" s="7"/>
      <c r="F156" s="7"/>
      <c r="G156" s="7"/>
      <c r="H156" s="7"/>
      <c r="I156" s="4"/>
      <c r="J156" s="4"/>
      <c r="K156" s="4"/>
      <c r="L156" s="4"/>
      <c r="M156" s="4"/>
      <c r="N156" s="4"/>
      <c r="O156" s="4"/>
      <c r="P156" s="4"/>
      <c r="Q156" s="4"/>
      <c r="R156" s="4"/>
      <c r="S156" s="4"/>
      <c r="T156" s="4"/>
      <c r="U156" s="4"/>
      <c r="V156" s="4"/>
      <c r="W156" s="4"/>
      <c r="X156" s="4"/>
      <c r="Y156" s="4"/>
    </row>
    <row r="157" spans="1:25" ht="15.75" customHeight="1">
      <c r="A157" s="4"/>
      <c r="B157" s="4"/>
      <c r="C157" s="6"/>
      <c r="D157" s="7"/>
      <c r="E157" s="7"/>
      <c r="F157" s="7"/>
      <c r="G157" s="7"/>
      <c r="H157" s="7"/>
      <c r="I157" s="4"/>
      <c r="J157" s="4"/>
      <c r="K157" s="4"/>
      <c r="L157" s="4"/>
      <c r="M157" s="4"/>
      <c r="N157" s="4"/>
      <c r="O157" s="4"/>
      <c r="P157" s="4"/>
      <c r="Q157" s="4"/>
      <c r="R157" s="4"/>
      <c r="S157" s="4"/>
      <c r="T157" s="4"/>
      <c r="U157" s="4"/>
      <c r="V157" s="4"/>
      <c r="W157" s="4"/>
      <c r="X157" s="4"/>
      <c r="Y157" s="4"/>
    </row>
    <row r="158" spans="1:25" ht="15.75" customHeight="1">
      <c r="A158" s="4"/>
      <c r="B158" s="4"/>
      <c r="C158" s="6"/>
      <c r="D158" s="7"/>
      <c r="E158" s="7"/>
      <c r="F158" s="7"/>
      <c r="G158" s="7"/>
      <c r="H158" s="7"/>
      <c r="I158" s="4"/>
      <c r="J158" s="4"/>
      <c r="K158" s="4"/>
      <c r="L158" s="4"/>
      <c r="M158" s="4"/>
      <c r="N158" s="4"/>
      <c r="O158" s="4"/>
      <c r="P158" s="4"/>
      <c r="Q158" s="4"/>
      <c r="R158" s="4"/>
      <c r="S158" s="4"/>
      <c r="T158" s="4"/>
      <c r="U158" s="4"/>
      <c r="V158" s="4"/>
      <c r="W158" s="4"/>
      <c r="X158" s="4"/>
      <c r="Y158" s="4"/>
    </row>
    <row r="159" spans="1:25" ht="15.75" customHeight="1">
      <c r="A159" s="4"/>
      <c r="B159" s="4"/>
      <c r="C159" s="6"/>
      <c r="D159" s="7"/>
      <c r="E159" s="7"/>
      <c r="F159" s="7"/>
      <c r="G159" s="7"/>
      <c r="H159" s="7"/>
      <c r="I159" s="4"/>
      <c r="J159" s="4"/>
      <c r="K159" s="4"/>
      <c r="L159" s="4"/>
      <c r="M159" s="4"/>
      <c r="N159" s="4"/>
      <c r="O159" s="4"/>
      <c r="P159" s="4"/>
      <c r="Q159" s="4"/>
      <c r="R159" s="4"/>
      <c r="S159" s="4"/>
      <c r="T159" s="4"/>
      <c r="U159" s="4"/>
      <c r="V159" s="4"/>
      <c r="W159" s="4"/>
      <c r="X159" s="4"/>
      <c r="Y159" s="4"/>
    </row>
    <row r="160" spans="1:25" ht="15.75" customHeight="1">
      <c r="A160" s="4"/>
      <c r="B160" s="4"/>
      <c r="C160" s="6"/>
      <c r="D160" s="7"/>
      <c r="E160" s="7"/>
      <c r="F160" s="7"/>
      <c r="G160" s="7"/>
      <c r="H160" s="7"/>
      <c r="I160" s="4"/>
      <c r="J160" s="4"/>
      <c r="K160" s="4"/>
      <c r="L160" s="4"/>
      <c r="M160" s="4"/>
      <c r="N160" s="4"/>
      <c r="O160" s="4"/>
      <c r="P160" s="4"/>
      <c r="Q160" s="4"/>
      <c r="R160" s="4"/>
      <c r="S160" s="4"/>
      <c r="T160" s="4"/>
      <c r="U160" s="4"/>
      <c r="V160" s="4"/>
      <c r="W160" s="4"/>
      <c r="X160" s="4"/>
      <c r="Y160" s="4"/>
    </row>
    <row r="161" spans="1:25" ht="15.75" customHeight="1">
      <c r="A161" s="4"/>
      <c r="B161" s="4"/>
      <c r="C161" s="6"/>
      <c r="D161" s="7"/>
      <c r="E161" s="7"/>
      <c r="F161" s="7"/>
      <c r="G161" s="7"/>
      <c r="H161" s="7"/>
      <c r="I161" s="4"/>
      <c r="J161" s="4"/>
      <c r="K161" s="4"/>
      <c r="L161" s="4"/>
      <c r="M161" s="4"/>
      <c r="N161" s="4"/>
      <c r="O161" s="4"/>
      <c r="P161" s="4"/>
      <c r="Q161" s="4"/>
      <c r="R161" s="4"/>
      <c r="S161" s="4"/>
      <c r="T161" s="4"/>
      <c r="U161" s="4"/>
      <c r="V161" s="4"/>
      <c r="W161" s="4"/>
      <c r="X161" s="4"/>
      <c r="Y161" s="4"/>
    </row>
    <row r="162" spans="1:25" ht="15.75" customHeight="1">
      <c r="A162" s="4"/>
      <c r="B162" s="4"/>
      <c r="C162" s="6"/>
      <c r="D162" s="7"/>
      <c r="E162" s="7"/>
      <c r="F162" s="7"/>
      <c r="G162" s="7"/>
      <c r="H162" s="7"/>
      <c r="I162" s="4"/>
      <c r="J162" s="4"/>
      <c r="K162" s="4"/>
      <c r="L162" s="4"/>
      <c r="M162" s="4"/>
      <c r="N162" s="4"/>
      <c r="O162" s="4"/>
      <c r="P162" s="4"/>
      <c r="Q162" s="4"/>
      <c r="R162" s="4"/>
      <c r="S162" s="4"/>
      <c r="T162" s="4"/>
      <c r="U162" s="4"/>
      <c r="V162" s="4"/>
      <c r="W162" s="4"/>
      <c r="X162" s="4"/>
      <c r="Y162" s="4"/>
    </row>
    <row r="163" spans="1:25" ht="15.75" customHeight="1">
      <c r="A163" s="4"/>
      <c r="B163" s="4"/>
      <c r="C163" s="6"/>
      <c r="D163" s="7"/>
      <c r="E163" s="7"/>
      <c r="F163" s="7"/>
      <c r="G163" s="7"/>
      <c r="H163" s="7"/>
      <c r="I163" s="4"/>
      <c r="J163" s="4"/>
      <c r="K163" s="4"/>
      <c r="L163" s="4"/>
      <c r="M163" s="4"/>
      <c r="N163" s="4"/>
      <c r="O163" s="4"/>
      <c r="P163" s="4"/>
      <c r="Q163" s="4"/>
      <c r="R163" s="4"/>
      <c r="S163" s="4"/>
      <c r="T163" s="4"/>
      <c r="U163" s="4"/>
      <c r="V163" s="4"/>
      <c r="W163" s="4"/>
      <c r="X163" s="4"/>
      <c r="Y163" s="4"/>
    </row>
    <row r="164" spans="1:25" ht="15.75" customHeight="1">
      <c r="A164" s="4"/>
      <c r="B164" s="4"/>
      <c r="C164" s="6"/>
      <c r="D164" s="7"/>
      <c r="E164" s="7"/>
      <c r="F164" s="7"/>
      <c r="G164" s="7"/>
      <c r="H164" s="7"/>
      <c r="I164" s="4"/>
      <c r="J164" s="4"/>
      <c r="K164" s="4"/>
      <c r="L164" s="4"/>
      <c r="M164" s="4"/>
      <c r="N164" s="4"/>
      <c r="O164" s="4"/>
      <c r="P164" s="4"/>
      <c r="Q164" s="4"/>
      <c r="R164" s="4"/>
      <c r="S164" s="4"/>
      <c r="T164" s="4"/>
      <c r="U164" s="4"/>
      <c r="V164" s="4"/>
      <c r="W164" s="4"/>
      <c r="X164" s="4"/>
      <c r="Y164" s="4"/>
    </row>
    <row r="165" spans="1:25" ht="15.75" customHeight="1">
      <c r="A165" s="4"/>
      <c r="B165" s="4"/>
      <c r="C165" s="6"/>
      <c r="D165" s="7"/>
      <c r="E165" s="7"/>
      <c r="F165" s="7"/>
      <c r="G165" s="7"/>
      <c r="H165" s="7"/>
      <c r="I165" s="4"/>
      <c r="J165" s="4"/>
      <c r="K165" s="4"/>
      <c r="L165" s="4"/>
      <c r="M165" s="4"/>
      <c r="N165" s="4"/>
      <c r="O165" s="4"/>
      <c r="P165" s="4"/>
      <c r="Q165" s="4"/>
      <c r="R165" s="4"/>
      <c r="S165" s="4"/>
      <c r="T165" s="4"/>
      <c r="U165" s="4"/>
      <c r="V165" s="4"/>
      <c r="W165" s="4"/>
      <c r="X165" s="4"/>
      <c r="Y165" s="4"/>
    </row>
    <row r="166" spans="1:25" ht="15.75" customHeight="1">
      <c r="A166" s="4"/>
      <c r="B166" s="4"/>
      <c r="C166" s="6"/>
      <c r="D166" s="7"/>
      <c r="E166" s="7"/>
      <c r="F166" s="7"/>
      <c r="G166" s="7"/>
      <c r="H166" s="7"/>
      <c r="I166" s="4"/>
      <c r="J166" s="4"/>
      <c r="K166" s="4"/>
      <c r="L166" s="4"/>
      <c r="M166" s="4"/>
      <c r="N166" s="4"/>
      <c r="O166" s="4"/>
      <c r="P166" s="4"/>
      <c r="Q166" s="4"/>
      <c r="R166" s="4"/>
      <c r="S166" s="4"/>
      <c r="T166" s="4"/>
      <c r="U166" s="4"/>
      <c r="V166" s="4"/>
      <c r="W166" s="4"/>
      <c r="X166" s="4"/>
      <c r="Y166" s="4"/>
    </row>
    <row r="167" spans="1:25" ht="15.75" customHeight="1">
      <c r="A167" s="4"/>
      <c r="B167" s="4"/>
      <c r="C167" s="6"/>
      <c r="D167" s="7"/>
      <c r="E167" s="7"/>
      <c r="F167" s="7"/>
      <c r="G167" s="7"/>
      <c r="H167" s="7"/>
      <c r="I167" s="4"/>
      <c r="J167" s="4"/>
      <c r="K167" s="4"/>
      <c r="L167" s="4"/>
      <c r="M167" s="4"/>
      <c r="N167" s="4"/>
      <c r="O167" s="4"/>
      <c r="P167" s="4"/>
      <c r="Q167" s="4"/>
      <c r="R167" s="4"/>
      <c r="S167" s="4"/>
      <c r="T167" s="4"/>
      <c r="U167" s="4"/>
      <c r="V167" s="4"/>
      <c r="W167" s="4"/>
      <c r="X167" s="4"/>
      <c r="Y167" s="4"/>
    </row>
    <row r="168" spans="1:25" ht="15.75" customHeight="1">
      <c r="A168" s="4"/>
      <c r="B168" s="4"/>
      <c r="C168" s="6"/>
      <c r="D168" s="7"/>
      <c r="E168" s="7"/>
      <c r="F168" s="7"/>
      <c r="G168" s="7"/>
      <c r="H168" s="7"/>
      <c r="I168" s="4"/>
      <c r="J168" s="4"/>
      <c r="K168" s="4"/>
      <c r="L168" s="4"/>
      <c r="M168" s="4"/>
      <c r="N168" s="4"/>
      <c r="O168" s="4"/>
      <c r="P168" s="4"/>
      <c r="Q168" s="4"/>
      <c r="R168" s="4"/>
      <c r="S168" s="4"/>
      <c r="T168" s="4"/>
      <c r="U168" s="4"/>
      <c r="V168" s="4"/>
      <c r="W168" s="4"/>
      <c r="X168" s="4"/>
      <c r="Y168" s="4"/>
    </row>
    <row r="169" spans="1:25" ht="15.75" customHeight="1">
      <c r="A169" s="4"/>
      <c r="B169" s="4"/>
      <c r="C169" s="6"/>
      <c r="D169" s="7"/>
      <c r="E169" s="7"/>
      <c r="F169" s="7"/>
      <c r="G169" s="7"/>
      <c r="H169" s="7"/>
      <c r="I169" s="4"/>
      <c r="J169" s="4"/>
      <c r="K169" s="4"/>
      <c r="L169" s="4"/>
      <c r="M169" s="4"/>
      <c r="N169" s="4"/>
      <c r="O169" s="4"/>
      <c r="P169" s="4"/>
      <c r="Q169" s="4"/>
      <c r="R169" s="4"/>
      <c r="S169" s="4"/>
      <c r="T169" s="4"/>
      <c r="U169" s="4"/>
      <c r="V169" s="4"/>
      <c r="W169" s="4"/>
      <c r="X169" s="4"/>
      <c r="Y169" s="4"/>
    </row>
    <row r="170" spans="1:25" ht="15.75" customHeight="1">
      <c r="A170" s="4"/>
      <c r="B170" s="4"/>
      <c r="C170" s="6"/>
      <c r="D170" s="7"/>
      <c r="E170" s="7"/>
      <c r="F170" s="7"/>
      <c r="G170" s="7"/>
      <c r="H170" s="7"/>
      <c r="I170" s="4"/>
      <c r="J170" s="4"/>
      <c r="K170" s="4"/>
      <c r="L170" s="4"/>
      <c r="M170" s="4"/>
      <c r="N170" s="4"/>
      <c r="O170" s="4"/>
      <c r="P170" s="4"/>
      <c r="Q170" s="4"/>
      <c r="R170" s="4"/>
      <c r="S170" s="4"/>
      <c r="T170" s="4"/>
      <c r="U170" s="4"/>
      <c r="V170" s="4"/>
      <c r="W170" s="4"/>
      <c r="X170" s="4"/>
      <c r="Y170" s="4"/>
    </row>
    <row r="171" spans="1:25" ht="15.75" customHeight="1">
      <c r="A171" s="4"/>
      <c r="B171" s="4"/>
      <c r="C171" s="6"/>
      <c r="D171" s="7"/>
      <c r="E171" s="7"/>
      <c r="F171" s="7"/>
      <c r="G171" s="7"/>
      <c r="H171" s="7"/>
      <c r="I171" s="4"/>
      <c r="J171" s="4"/>
      <c r="K171" s="4"/>
      <c r="L171" s="4"/>
      <c r="M171" s="4"/>
      <c r="N171" s="4"/>
      <c r="O171" s="4"/>
      <c r="P171" s="4"/>
      <c r="Q171" s="4"/>
      <c r="R171" s="4"/>
      <c r="S171" s="4"/>
      <c r="T171" s="4"/>
      <c r="U171" s="4"/>
      <c r="V171" s="4"/>
      <c r="W171" s="4"/>
      <c r="X171" s="4"/>
      <c r="Y171" s="4"/>
    </row>
    <row r="172" spans="1:25" ht="15.75" customHeight="1">
      <c r="A172" s="4"/>
      <c r="B172" s="4"/>
      <c r="C172" s="6"/>
      <c r="D172" s="7"/>
      <c r="E172" s="7"/>
      <c r="F172" s="7"/>
      <c r="G172" s="7"/>
      <c r="H172" s="7"/>
      <c r="I172" s="4"/>
      <c r="J172" s="4"/>
      <c r="K172" s="4"/>
      <c r="L172" s="4"/>
      <c r="M172" s="4"/>
      <c r="N172" s="4"/>
      <c r="O172" s="4"/>
      <c r="P172" s="4"/>
      <c r="Q172" s="4"/>
      <c r="R172" s="4"/>
      <c r="S172" s="4"/>
      <c r="T172" s="4"/>
      <c r="U172" s="4"/>
      <c r="V172" s="4"/>
      <c r="W172" s="4"/>
      <c r="X172" s="4"/>
      <c r="Y172" s="4"/>
    </row>
    <row r="173" spans="1:25" ht="15.75" customHeight="1">
      <c r="A173" s="4"/>
      <c r="B173" s="4"/>
      <c r="C173" s="6"/>
      <c r="D173" s="7"/>
      <c r="E173" s="7"/>
      <c r="F173" s="7"/>
      <c r="G173" s="7"/>
      <c r="H173" s="7"/>
      <c r="I173" s="4"/>
      <c r="J173" s="4"/>
      <c r="K173" s="4"/>
      <c r="L173" s="4"/>
      <c r="M173" s="4"/>
      <c r="N173" s="4"/>
      <c r="O173" s="4"/>
      <c r="P173" s="4"/>
      <c r="Q173" s="4"/>
      <c r="R173" s="4"/>
      <c r="S173" s="4"/>
      <c r="T173" s="4"/>
      <c r="U173" s="4"/>
      <c r="V173" s="4"/>
      <c r="W173" s="4"/>
      <c r="X173" s="4"/>
      <c r="Y173" s="4"/>
    </row>
    <row r="174" spans="1:25" ht="15.75" customHeight="1">
      <c r="A174" s="4"/>
      <c r="B174" s="4"/>
      <c r="C174" s="6"/>
      <c r="D174" s="7"/>
      <c r="E174" s="7"/>
      <c r="F174" s="7"/>
      <c r="G174" s="7"/>
      <c r="H174" s="7"/>
      <c r="I174" s="4"/>
      <c r="J174" s="4"/>
      <c r="K174" s="4"/>
      <c r="L174" s="4"/>
      <c r="M174" s="4"/>
      <c r="N174" s="4"/>
      <c r="O174" s="4"/>
      <c r="P174" s="4"/>
      <c r="Q174" s="4"/>
      <c r="R174" s="4"/>
      <c r="S174" s="4"/>
      <c r="T174" s="4"/>
      <c r="U174" s="4"/>
      <c r="V174" s="4"/>
      <c r="W174" s="4"/>
      <c r="X174" s="4"/>
      <c r="Y174" s="4"/>
    </row>
    <row r="175" spans="1:25" ht="15.75" customHeight="1">
      <c r="A175" s="4"/>
      <c r="B175" s="4"/>
      <c r="C175" s="6"/>
      <c r="D175" s="7"/>
      <c r="E175" s="7"/>
      <c r="F175" s="7"/>
      <c r="G175" s="7"/>
      <c r="H175" s="7"/>
      <c r="I175" s="4"/>
      <c r="J175" s="4"/>
      <c r="K175" s="4"/>
      <c r="L175" s="4"/>
      <c r="M175" s="4"/>
      <c r="N175" s="4"/>
      <c r="O175" s="4"/>
      <c r="P175" s="4"/>
      <c r="Q175" s="4"/>
      <c r="R175" s="4"/>
      <c r="S175" s="4"/>
      <c r="T175" s="4"/>
      <c r="U175" s="4"/>
      <c r="V175" s="4"/>
      <c r="W175" s="4"/>
      <c r="X175" s="4"/>
      <c r="Y175" s="4"/>
    </row>
    <row r="176" spans="1:25" ht="15.75" customHeight="1">
      <c r="A176" s="4"/>
      <c r="B176" s="4"/>
      <c r="C176" s="6"/>
      <c r="D176" s="7"/>
      <c r="E176" s="7"/>
      <c r="F176" s="7"/>
      <c r="G176" s="7"/>
      <c r="H176" s="7"/>
      <c r="I176" s="4"/>
      <c r="J176" s="4"/>
      <c r="K176" s="4"/>
      <c r="L176" s="4"/>
      <c r="M176" s="4"/>
      <c r="N176" s="4"/>
      <c r="O176" s="4"/>
      <c r="P176" s="4"/>
      <c r="Q176" s="4"/>
      <c r="R176" s="4"/>
      <c r="S176" s="4"/>
      <c r="T176" s="4"/>
      <c r="U176" s="4"/>
      <c r="V176" s="4"/>
      <c r="W176" s="4"/>
      <c r="X176" s="4"/>
      <c r="Y176" s="4"/>
    </row>
    <row r="177" spans="1:25" ht="15.75" customHeight="1">
      <c r="A177" s="4"/>
      <c r="B177" s="4"/>
      <c r="C177" s="6"/>
      <c r="D177" s="7"/>
      <c r="E177" s="7"/>
      <c r="F177" s="7"/>
      <c r="G177" s="7"/>
      <c r="H177" s="7"/>
      <c r="I177" s="4"/>
      <c r="J177" s="4"/>
      <c r="K177" s="4"/>
      <c r="L177" s="4"/>
      <c r="M177" s="4"/>
      <c r="N177" s="4"/>
      <c r="O177" s="4"/>
      <c r="P177" s="4"/>
      <c r="Q177" s="4"/>
      <c r="R177" s="4"/>
      <c r="S177" s="4"/>
      <c r="T177" s="4"/>
      <c r="U177" s="4"/>
      <c r="V177" s="4"/>
      <c r="W177" s="4"/>
      <c r="X177" s="4"/>
      <c r="Y177" s="4"/>
    </row>
    <row r="178" spans="1:25" ht="15.75" customHeight="1">
      <c r="A178" s="4"/>
      <c r="B178" s="4"/>
      <c r="C178" s="6"/>
      <c r="D178" s="7"/>
      <c r="E178" s="7"/>
      <c r="F178" s="7"/>
      <c r="G178" s="7"/>
      <c r="H178" s="7"/>
      <c r="I178" s="4"/>
      <c r="J178" s="4"/>
      <c r="K178" s="4"/>
      <c r="L178" s="4"/>
      <c r="M178" s="4"/>
      <c r="N178" s="4"/>
      <c r="O178" s="4"/>
      <c r="P178" s="4"/>
      <c r="Q178" s="4"/>
      <c r="R178" s="4"/>
      <c r="S178" s="4"/>
      <c r="T178" s="4"/>
      <c r="U178" s="4"/>
      <c r="V178" s="4"/>
      <c r="W178" s="4"/>
      <c r="X178" s="4"/>
      <c r="Y178" s="4"/>
    </row>
    <row r="179" spans="1:25" ht="15.75" customHeight="1">
      <c r="A179" s="4"/>
      <c r="B179" s="4"/>
      <c r="C179" s="6"/>
      <c r="D179" s="7"/>
      <c r="E179" s="7"/>
      <c r="F179" s="7"/>
      <c r="G179" s="7"/>
      <c r="H179" s="7"/>
      <c r="I179" s="4"/>
      <c r="J179" s="4"/>
      <c r="K179" s="4"/>
      <c r="L179" s="4"/>
      <c r="M179" s="4"/>
      <c r="N179" s="4"/>
      <c r="O179" s="4"/>
      <c r="P179" s="4"/>
      <c r="Q179" s="4"/>
      <c r="R179" s="4"/>
      <c r="S179" s="4"/>
      <c r="T179" s="4"/>
      <c r="U179" s="4"/>
      <c r="V179" s="4"/>
      <c r="W179" s="4"/>
      <c r="X179" s="4"/>
      <c r="Y179" s="4"/>
    </row>
    <row r="180" spans="1:25" ht="15.75" customHeight="1">
      <c r="A180" s="4"/>
      <c r="B180" s="4"/>
      <c r="C180" s="6"/>
      <c r="D180" s="7"/>
      <c r="E180" s="7"/>
      <c r="F180" s="7"/>
      <c r="G180" s="7"/>
      <c r="H180" s="7"/>
      <c r="I180" s="4"/>
      <c r="J180" s="4"/>
      <c r="K180" s="4"/>
      <c r="L180" s="4"/>
      <c r="M180" s="4"/>
      <c r="N180" s="4"/>
      <c r="O180" s="4"/>
      <c r="P180" s="4"/>
      <c r="Q180" s="4"/>
      <c r="R180" s="4"/>
      <c r="S180" s="4"/>
      <c r="T180" s="4"/>
      <c r="U180" s="4"/>
      <c r="V180" s="4"/>
      <c r="W180" s="4"/>
      <c r="X180" s="4"/>
      <c r="Y180" s="4"/>
    </row>
    <row r="181" spans="1:25" ht="15.75" customHeight="1">
      <c r="A181" s="4"/>
      <c r="B181" s="4"/>
      <c r="C181" s="6"/>
      <c r="D181" s="7"/>
      <c r="E181" s="7"/>
      <c r="F181" s="7"/>
      <c r="G181" s="7"/>
      <c r="H181" s="7"/>
      <c r="I181" s="4"/>
      <c r="J181" s="4"/>
      <c r="K181" s="4"/>
      <c r="L181" s="4"/>
      <c r="M181" s="4"/>
      <c r="N181" s="4"/>
      <c r="O181" s="4"/>
      <c r="P181" s="4"/>
      <c r="Q181" s="4"/>
      <c r="R181" s="4"/>
      <c r="S181" s="4"/>
      <c r="T181" s="4"/>
      <c r="U181" s="4"/>
      <c r="V181" s="4"/>
      <c r="W181" s="4"/>
      <c r="X181" s="4"/>
      <c r="Y181" s="4"/>
    </row>
    <row r="182" spans="1:25" ht="15.75" customHeight="1">
      <c r="A182" s="4"/>
      <c r="B182" s="4"/>
      <c r="C182" s="6"/>
      <c r="D182" s="7"/>
      <c r="E182" s="7"/>
      <c r="F182" s="7"/>
      <c r="G182" s="7"/>
      <c r="H182" s="7"/>
      <c r="I182" s="4"/>
      <c r="J182" s="4"/>
      <c r="K182" s="4"/>
      <c r="L182" s="4"/>
      <c r="M182" s="4"/>
      <c r="N182" s="4"/>
      <c r="O182" s="4"/>
      <c r="P182" s="4"/>
      <c r="Q182" s="4"/>
      <c r="R182" s="4"/>
      <c r="S182" s="4"/>
      <c r="T182" s="4"/>
      <c r="U182" s="4"/>
      <c r="V182" s="4"/>
      <c r="W182" s="4"/>
      <c r="X182" s="4"/>
      <c r="Y182" s="4"/>
    </row>
    <row r="183" spans="1:25" ht="15.75" customHeight="1">
      <c r="A183" s="4"/>
      <c r="B183" s="4"/>
      <c r="C183" s="6"/>
      <c r="D183" s="7"/>
      <c r="E183" s="7"/>
      <c r="F183" s="7"/>
      <c r="G183" s="7"/>
      <c r="H183" s="7"/>
      <c r="I183" s="4"/>
      <c r="J183" s="4"/>
      <c r="K183" s="4"/>
      <c r="L183" s="4"/>
      <c r="M183" s="4"/>
      <c r="N183" s="4"/>
      <c r="O183" s="4"/>
      <c r="P183" s="4"/>
      <c r="Q183" s="4"/>
      <c r="R183" s="4"/>
      <c r="S183" s="4"/>
      <c r="T183" s="4"/>
      <c r="U183" s="4"/>
      <c r="V183" s="4"/>
      <c r="W183" s="4"/>
      <c r="X183" s="4"/>
      <c r="Y183" s="4"/>
    </row>
    <row r="184" spans="1:25" ht="15.75" customHeight="1">
      <c r="A184" s="4"/>
      <c r="B184" s="4"/>
      <c r="C184" s="6"/>
      <c r="D184" s="7"/>
      <c r="E184" s="7"/>
      <c r="F184" s="7"/>
      <c r="G184" s="7"/>
      <c r="H184" s="7"/>
      <c r="I184" s="4"/>
      <c r="J184" s="4"/>
      <c r="K184" s="4"/>
      <c r="L184" s="4"/>
      <c r="M184" s="4"/>
      <c r="N184" s="4"/>
      <c r="O184" s="4"/>
      <c r="P184" s="4"/>
      <c r="Q184" s="4"/>
      <c r="R184" s="4"/>
      <c r="S184" s="4"/>
      <c r="T184" s="4"/>
      <c r="U184" s="4"/>
      <c r="V184" s="4"/>
      <c r="W184" s="4"/>
      <c r="X184" s="4"/>
      <c r="Y184" s="4"/>
    </row>
    <row r="185" spans="1:25" ht="15.75" customHeight="1">
      <c r="A185" s="4"/>
      <c r="B185" s="4"/>
      <c r="C185" s="6"/>
      <c r="D185" s="7"/>
      <c r="E185" s="7"/>
      <c r="F185" s="7"/>
      <c r="G185" s="7"/>
      <c r="H185" s="7"/>
      <c r="I185" s="4"/>
      <c r="J185" s="4"/>
      <c r="K185" s="4"/>
      <c r="L185" s="4"/>
      <c r="M185" s="4"/>
      <c r="N185" s="4"/>
      <c r="O185" s="4"/>
      <c r="P185" s="4"/>
      <c r="Q185" s="4"/>
      <c r="R185" s="4"/>
      <c r="S185" s="4"/>
      <c r="T185" s="4"/>
      <c r="U185" s="4"/>
      <c r="V185" s="4"/>
      <c r="W185" s="4"/>
      <c r="X185" s="4"/>
      <c r="Y185" s="4"/>
    </row>
    <row r="186" spans="1:25" ht="15.75" customHeight="1">
      <c r="A186" s="4"/>
      <c r="B186" s="4"/>
      <c r="C186" s="6"/>
      <c r="D186" s="7"/>
      <c r="E186" s="7"/>
      <c r="F186" s="7"/>
      <c r="G186" s="7"/>
      <c r="H186" s="7"/>
      <c r="I186" s="4"/>
      <c r="J186" s="4"/>
      <c r="K186" s="4"/>
      <c r="L186" s="4"/>
      <c r="M186" s="4"/>
      <c r="N186" s="4"/>
      <c r="O186" s="4"/>
      <c r="P186" s="4"/>
      <c r="Q186" s="4"/>
      <c r="R186" s="4"/>
      <c r="S186" s="4"/>
      <c r="T186" s="4"/>
      <c r="U186" s="4"/>
      <c r="V186" s="4"/>
      <c r="W186" s="4"/>
      <c r="X186" s="4"/>
      <c r="Y186" s="4"/>
    </row>
    <row r="187" spans="1:25" ht="15.75" customHeight="1">
      <c r="A187" s="4"/>
      <c r="B187" s="4"/>
      <c r="C187" s="6"/>
      <c r="D187" s="7"/>
      <c r="E187" s="7"/>
      <c r="F187" s="7"/>
      <c r="G187" s="7"/>
      <c r="H187" s="7"/>
      <c r="I187" s="4"/>
      <c r="J187" s="4"/>
      <c r="K187" s="4"/>
      <c r="L187" s="4"/>
      <c r="M187" s="4"/>
      <c r="N187" s="4"/>
      <c r="O187" s="4"/>
      <c r="P187" s="4"/>
      <c r="Q187" s="4"/>
      <c r="R187" s="4"/>
      <c r="S187" s="4"/>
      <c r="T187" s="4"/>
      <c r="U187" s="4"/>
      <c r="V187" s="4"/>
      <c r="W187" s="4"/>
      <c r="X187" s="4"/>
      <c r="Y187" s="4"/>
    </row>
    <row r="188" spans="1:25" ht="15.75" customHeight="1">
      <c r="A188" s="4"/>
      <c r="B188" s="4"/>
      <c r="C188" s="6"/>
      <c r="D188" s="7"/>
      <c r="E188" s="7"/>
      <c r="F188" s="7"/>
      <c r="G188" s="7"/>
      <c r="H188" s="7"/>
      <c r="I188" s="4"/>
      <c r="J188" s="4"/>
      <c r="K188" s="4"/>
      <c r="L188" s="4"/>
      <c r="M188" s="4"/>
      <c r="N188" s="4"/>
      <c r="O188" s="4"/>
      <c r="P188" s="4"/>
      <c r="Q188" s="4"/>
      <c r="R188" s="4"/>
      <c r="S188" s="4"/>
      <c r="T188" s="4"/>
      <c r="U188" s="4"/>
      <c r="V188" s="4"/>
      <c r="W188" s="4"/>
      <c r="X188" s="4"/>
      <c r="Y188" s="4"/>
    </row>
    <row r="189" spans="1:25" ht="15.75" customHeight="1">
      <c r="A189" s="4"/>
      <c r="B189" s="4"/>
      <c r="C189" s="6"/>
      <c r="D189" s="7"/>
      <c r="E189" s="7"/>
      <c r="F189" s="7"/>
      <c r="G189" s="7"/>
      <c r="H189" s="7"/>
      <c r="I189" s="4"/>
      <c r="J189" s="4"/>
      <c r="K189" s="4"/>
      <c r="L189" s="4"/>
      <c r="M189" s="4"/>
      <c r="N189" s="4"/>
      <c r="O189" s="4"/>
      <c r="P189" s="4"/>
      <c r="Q189" s="4"/>
      <c r="R189" s="4"/>
      <c r="S189" s="4"/>
      <c r="T189" s="4"/>
      <c r="U189" s="4"/>
      <c r="V189" s="4"/>
      <c r="W189" s="4"/>
      <c r="X189" s="4"/>
      <c r="Y189" s="4"/>
    </row>
    <row r="190" spans="1:25" ht="15.75" customHeight="1">
      <c r="A190" s="4"/>
      <c r="B190" s="4"/>
      <c r="C190" s="6"/>
      <c r="D190" s="7"/>
      <c r="E190" s="7"/>
      <c r="F190" s="7"/>
      <c r="G190" s="7"/>
      <c r="H190" s="7"/>
      <c r="I190" s="4"/>
      <c r="J190" s="4"/>
      <c r="K190" s="4"/>
      <c r="L190" s="4"/>
      <c r="M190" s="4"/>
      <c r="N190" s="4"/>
      <c r="O190" s="4"/>
      <c r="P190" s="4"/>
      <c r="Q190" s="4"/>
      <c r="R190" s="4"/>
      <c r="S190" s="4"/>
      <c r="T190" s="4"/>
      <c r="U190" s="4"/>
      <c r="V190" s="4"/>
      <c r="W190" s="4"/>
      <c r="X190" s="4"/>
      <c r="Y190" s="4"/>
    </row>
    <row r="191" spans="1:25" ht="15.75" customHeight="1">
      <c r="A191" s="4"/>
      <c r="B191" s="4"/>
      <c r="C191" s="6"/>
      <c r="D191" s="7"/>
      <c r="E191" s="7"/>
      <c r="F191" s="7"/>
      <c r="G191" s="7"/>
      <c r="H191" s="7"/>
      <c r="I191" s="4"/>
      <c r="J191" s="4"/>
      <c r="K191" s="4"/>
      <c r="L191" s="4"/>
      <c r="M191" s="4"/>
      <c r="N191" s="4"/>
      <c r="O191" s="4"/>
      <c r="P191" s="4"/>
      <c r="Q191" s="4"/>
      <c r="R191" s="4"/>
      <c r="S191" s="4"/>
      <c r="T191" s="4"/>
      <c r="U191" s="4"/>
      <c r="V191" s="4"/>
      <c r="W191" s="4"/>
      <c r="X191" s="4"/>
      <c r="Y191" s="4"/>
    </row>
    <row r="192" spans="1:25" ht="15.75" customHeight="1">
      <c r="A192" s="4"/>
      <c r="B192" s="4"/>
      <c r="C192" s="6"/>
      <c r="D192" s="7"/>
      <c r="E192" s="7"/>
      <c r="F192" s="7"/>
      <c r="G192" s="7"/>
      <c r="H192" s="7"/>
      <c r="I192" s="4"/>
      <c r="J192" s="4"/>
      <c r="K192" s="4"/>
      <c r="L192" s="4"/>
      <c r="M192" s="4"/>
      <c r="N192" s="4"/>
      <c r="O192" s="4"/>
      <c r="P192" s="4"/>
      <c r="Q192" s="4"/>
      <c r="R192" s="4"/>
      <c r="S192" s="4"/>
      <c r="T192" s="4"/>
      <c r="U192" s="4"/>
      <c r="V192" s="4"/>
      <c r="W192" s="4"/>
      <c r="X192" s="4"/>
      <c r="Y192" s="4"/>
    </row>
    <row r="193" spans="1:25" ht="15.75" customHeight="1">
      <c r="A193" s="4"/>
      <c r="B193" s="4"/>
      <c r="C193" s="6"/>
      <c r="D193" s="7"/>
      <c r="E193" s="7"/>
      <c r="F193" s="7"/>
      <c r="G193" s="7"/>
      <c r="H193" s="7"/>
      <c r="I193" s="4"/>
      <c r="J193" s="4"/>
      <c r="K193" s="4"/>
      <c r="L193" s="4"/>
      <c r="M193" s="4"/>
      <c r="N193" s="4"/>
      <c r="O193" s="4"/>
      <c r="P193" s="4"/>
      <c r="Q193" s="4"/>
      <c r="R193" s="4"/>
      <c r="S193" s="4"/>
      <c r="T193" s="4"/>
      <c r="U193" s="4"/>
      <c r="V193" s="4"/>
      <c r="W193" s="4"/>
      <c r="X193" s="4"/>
      <c r="Y193" s="4"/>
    </row>
    <row r="194" spans="1:25" ht="15.75" customHeight="1">
      <c r="A194" s="4"/>
      <c r="B194" s="4"/>
      <c r="C194" s="6"/>
      <c r="D194" s="7"/>
      <c r="E194" s="7"/>
      <c r="F194" s="7"/>
      <c r="G194" s="7"/>
      <c r="H194" s="7"/>
      <c r="I194" s="4"/>
      <c r="J194" s="4"/>
      <c r="K194" s="4"/>
      <c r="L194" s="4"/>
      <c r="M194" s="4"/>
      <c r="N194" s="4"/>
      <c r="O194" s="4"/>
      <c r="P194" s="4"/>
      <c r="Q194" s="4"/>
      <c r="R194" s="4"/>
      <c r="S194" s="4"/>
      <c r="T194" s="4"/>
      <c r="U194" s="4"/>
      <c r="V194" s="4"/>
      <c r="W194" s="4"/>
      <c r="X194" s="4"/>
      <c r="Y194" s="4"/>
    </row>
    <row r="195" spans="1:25" ht="15.75" customHeight="1">
      <c r="A195" s="4"/>
      <c r="B195" s="4"/>
      <c r="C195" s="6"/>
      <c r="D195" s="7"/>
      <c r="E195" s="7"/>
      <c r="F195" s="7"/>
      <c r="G195" s="7"/>
      <c r="H195" s="7"/>
      <c r="I195" s="4"/>
      <c r="J195" s="4"/>
      <c r="K195" s="4"/>
      <c r="L195" s="4"/>
      <c r="M195" s="4"/>
      <c r="N195" s="4"/>
      <c r="O195" s="4"/>
      <c r="P195" s="4"/>
      <c r="Q195" s="4"/>
      <c r="R195" s="4"/>
      <c r="S195" s="4"/>
      <c r="T195" s="4"/>
      <c r="U195" s="4"/>
      <c r="V195" s="4"/>
      <c r="W195" s="4"/>
      <c r="X195" s="4"/>
      <c r="Y195" s="4"/>
    </row>
    <row r="196" spans="1:25" ht="15.75" customHeight="1">
      <c r="A196" s="4"/>
      <c r="B196" s="4"/>
      <c r="C196" s="6"/>
      <c r="D196" s="7"/>
      <c r="E196" s="7"/>
      <c r="F196" s="7"/>
      <c r="G196" s="7"/>
      <c r="H196" s="7"/>
      <c r="I196" s="4"/>
      <c r="J196" s="4"/>
      <c r="K196" s="4"/>
      <c r="L196" s="4"/>
      <c r="M196" s="4"/>
      <c r="N196" s="4"/>
      <c r="O196" s="4"/>
      <c r="P196" s="4"/>
      <c r="Q196" s="4"/>
      <c r="R196" s="4"/>
      <c r="S196" s="4"/>
      <c r="T196" s="4"/>
      <c r="U196" s="4"/>
      <c r="V196" s="4"/>
      <c r="W196" s="4"/>
      <c r="X196" s="4"/>
      <c r="Y196" s="4"/>
    </row>
    <row r="197" spans="1:25" ht="15.75" customHeight="1">
      <c r="A197" s="4"/>
      <c r="B197" s="4"/>
      <c r="C197" s="6"/>
      <c r="D197" s="7"/>
      <c r="E197" s="7"/>
      <c r="F197" s="7"/>
      <c r="G197" s="7"/>
      <c r="H197" s="7"/>
      <c r="I197" s="4"/>
      <c r="J197" s="4"/>
      <c r="K197" s="4"/>
      <c r="L197" s="4"/>
      <c r="M197" s="4"/>
      <c r="N197" s="4"/>
      <c r="O197" s="4"/>
      <c r="P197" s="4"/>
      <c r="Q197" s="4"/>
      <c r="R197" s="4"/>
      <c r="S197" s="4"/>
      <c r="T197" s="4"/>
      <c r="U197" s="4"/>
      <c r="V197" s="4"/>
      <c r="W197" s="4"/>
      <c r="X197" s="4"/>
      <c r="Y197" s="4"/>
    </row>
    <row r="198" spans="1:25" ht="15.75" customHeight="1">
      <c r="A198" s="4"/>
      <c r="B198" s="4"/>
      <c r="C198" s="6"/>
      <c r="D198" s="7"/>
      <c r="E198" s="7"/>
      <c r="F198" s="7"/>
      <c r="G198" s="7"/>
      <c r="H198" s="7"/>
      <c r="I198" s="4"/>
      <c r="J198" s="4"/>
      <c r="K198" s="4"/>
      <c r="L198" s="4"/>
      <c r="M198" s="4"/>
      <c r="N198" s="4"/>
      <c r="O198" s="4"/>
      <c r="P198" s="4"/>
      <c r="Q198" s="4"/>
      <c r="R198" s="4"/>
      <c r="S198" s="4"/>
      <c r="T198" s="4"/>
      <c r="U198" s="4"/>
      <c r="V198" s="4"/>
      <c r="W198" s="4"/>
      <c r="X198" s="4"/>
      <c r="Y198" s="4"/>
    </row>
    <row r="199" spans="1:25" ht="15.75" customHeight="1">
      <c r="A199" s="4"/>
      <c r="B199" s="4"/>
      <c r="C199" s="6"/>
      <c r="D199" s="7"/>
      <c r="E199" s="7"/>
      <c r="F199" s="7"/>
      <c r="G199" s="7"/>
      <c r="H199" s="7"/>
      <c r="I199" s="4"/>
      <c r="J199" s="4"/>
      <c r="K199" s="4"/>
      <c r="L199" s="4"/>
      <c r="M199" s="4"/>
      <c r="N199" s="4"/>
      <c r="O199" s="4"/>
      <c r="P199" s="4"/>
      <c r="Q199" s="4"/>
      <c r="R199" s="4"/>
      <c r="S199" s="4"/>
      <c r="T199" s="4"/>
      <c r="U199" s="4"/>
      <c r="V199" s="4"/>
      <c r="W199" s="4"/>
      <c r="X199" s="4"/>
      <c r="Y199" s="4"/>
    </row>
    <row r="200" spans="1:25" ht="15.75" customHeight="1">
      <c r="A200" s="4"/>
      <c r="B200" s="4"/>
      <c r="C200" s="6"/>
      <c r="D200" s="7"/>
      <c r="E200" s="7"/>
      <c r="F200" s="7"/>
      <c r="G200" s="7"/>
      <c r="H200" s="7"/>
      <c r="I200" s="4"/>
      <c r="J200" s="4"/>
      <c r="K200" s="4"/>
      <c r="L200" s="4"/>
      <c r="M200" s="4"/>
      <c r="N200" s="4"/>
      <c r="O200" s="4"/>
      <c r="P200" s="4"/>
      <c r="Q200" s="4"/>
      <c r="R200" s="4"/>
      <c r="S200" s="4"/>
      <c r="T200" s="4"/>
      <c r="U200" s="4"/>
      <c r="V200" s="4"/>
      <c r="W200" s="4"/>
      <c r="X200" s="4"/>
      <c r="Y200" s="4"/>
    </row>
    <row r="201" spans="1:25" ht="15.75" customHeight="1">
      <c r="A201" s="4"/>
      <c r="B201" s="4"/>
      <c r="C201" s="6"/>
      <c r="D201" s="7"/>
      <c r="E201" s="7"/>
      <c r="F201" s="7"/>
      <c r="G201" s="7"/>
      <c r="H201" s="7"/>
      <c r="I201" s="4"/>
      <c r="J201" s="4"/>
      <c r="K201" s="4"/>
      <c r="L201" s="4"/>
      <c r="M201" s="4"/>
      <c r="N201" s="4"/>
      <c r="O201" s="4"/>
      <c r="P201" s="4"/>
      <c r="Q201" s="4"/>
      <c r="R201" s="4"/>
      <c r="S201" s="4"/>
      <c r="T201" s="4"/>
      <c r="U201" s="4"/>
      <c r="V201" s="4"/>
      <c r="W201" s="4"/>
      <c r="X201" s="4"/>
      <c r="Y201" s="4"/>
    </row>
    <row r="202" spans="1:25" ht="15.75" customHeight="1">
      <c r="A202" s="4"/>
      <c r="B202" s="4"/>
      <c r="C202" s="6"/>
      <c r="D202" s="7"/>
      <c r="E202" s="7"/>
      <c r="F202" s="7"/>
      <c r="G202" s="7"/>
      <c r="H202" s="7"/>
      <c r="I202" s="4"/>
      <c r="J202" s="4"/>
      <c r="K202" s="4"/>
      <c r="L202" s="4"/>
      <c r="M202" s="4"/>
      <c r="N202" s="4"/>
      <c r="O202" s="4"/>
      <c r="P202" s="4"/>
      <c r="Q202" s="4"/>
      <c r="R202" s="4"/>
      <c r="S202" s="4"/>
      <c r="T202" s="4"/>
      <c r="U202" s="4"/>
      <c r="V202" s="4"/>
      <c r="W202" s="4"/>
      <c r="X202" s="4"/>
      <c r="Y202" s="4"/>
    </row>
    <row r="203" spans="1:25" ht="15.75" customHeight="1">
      <c r="A203" s="4"/>
      <c r="B203" s="4"/>
      <c r="C203" s="6"/>
      <c r="D203" s="7"/>
      <c r="E203" s="7"/>
      <c r="F203" s="7"/>
      <c r="G203" s="7"/>
      <c r="H203" s="7"/>
      <c r="I203" s="4"/>
      <c r="J203" s="4"/>
      <c r="K203" s="4"/>
      <c r="L203" s="4"/>
      <c r="M203" s="4"/>
      <c r="N203" s="4"/>
      <c r="O203" s="4"/>
      <c r="P203" s="4"/>
      <c r="Q203" s="4"/>
      <c r="R203" s="4"/>
      <c r="S203" s="4"/>
      <c r="T203" s="4"/>
      <c r="U203" s="4"/>
      <c r="V203" s="4"/>
      <c r="W203" s="4"/>
      <c r="X203" s="4"/>
      <c r="Y203" s="4"/>
    </row>
    <row r="204" spans="1:25" ht="15.75" customHeight="1">
      <c r="A204" s="4"/>
      <c r="B204" s="4"/>
      <c r="C204" s="6"/>
      <c r="D204" s="7"/>
      <c r="E204" s="7"/>
      <c r="F204" s="7"/>
      <c r="G204" s="7"/>
      <c r="H204" s="7"/>
      <c r="I204" s="4"/>
      <c r="J204" s="4"/>
      <c r="K204" s="4"/>
      <c r="L204" s="4"/>
      <c r="M204" s="4"/>
      <c r="N204" s="4"/>
      <c r="O204" s="4"/>
      <c r="P204" s="4"/>
      <c r="Q204" s="4"/>
      <c r="R204" s="4"/>
      <c r="S204" s="4"/>
      <c r="T204" s="4"/>
      <c r="U204" s="4"/>
      <c r="V204" s="4"/>
      <c r="W204" s="4"/>
      <c r="X204" s="4"/>
      <c r="Y204" s="4"/>
    </row>
    <row r="205" spans="1:25" ht="15.75" customHeight="1">
      <c r="A205" s="4"/>
      <c r="B205" s="4"/>
      <c r="C205" s="6"/>
      <c r="D205" s="7"/>
      <c r="E205" s="7"/>
      <c r="F205" s="7"/>
      <c r="G205" s="7"/>
      <c r="H205" s="7"/>
      <c r="I205" s="4"/>
      <c r="J205" s="4"/>
      <c r="K205" s="4"/>
      <c r="L205" s="4"/>
      <c r="M205" s="4"/>
      <c r="N205" s="4"/>
      <c r="O205" s="4"/>
      <c r="P205" s="4"/>
      <c r="Q205" s="4"/>
      <c r="R205" s="4"/>
      <c r="S205" s="4"/>
      <c r="T205" s="4"/>
      <c r="U205" s="4"/>
      <c r="V205" s="4"/>
      <c r="W205" s="4"/>
      <c r="X205" s="4"/>
      <c r="Y205" s="4"/>
    </row>
    <row r="206" spans="1:25" ht="15.75" customHeight="1">
      <c r="A206" s="4"/>
      <c r="B206" s="4"/>
      <c r="C206" s="6"/>
      <c r="D206" s="7"/>
      <c r="E206" s="7"/>
      <c r="F206" s="7"/>
      <c r="G206" s="7"/>
      <c r="H206" s="7"/>
      <c r="I206" s="4"/>
      <c r="J206" s="4"/>
      <c r="K206" s="4"/>
      <c r="L206" s="4"/>
      <c r="M206" s="4"/>
      <c r="N206" s="4"/>
      <c r="O206" s="4"/>
      <c r="P206" s="4"/>
      <c r="Q206" s="4"/>
      <c r="R206" s="4"/>
      <c r="S206" s="4"/>
      <c r="T206" s="4"/>
      <c r="U206" s="4"/>
      <c r="V206" s="4"/>
      <c r="W206" s="4"/>
      <c r="X206" s="4"/>
      <c r="Y206" s="4"/>
    </row>
    <row r="207" spans="1:25" ht="15.75" customHeight="1">
      <c r="A207" s="4"/>
      <c r="B207" s="4"/>
      <c r="C207" s="6"/>
      <c r="D207" s="7"/>
      <c r="E207" s="7"/>
      <c r="F207" s="7"/>
      <c r="G207" s="7"/>
      <c r="H207" s="7"/>
      <c r="I207" s="4"/>
      <c r="J207" s="4"/>
      <c r="K207" s="4"/>
      <c r="L207" s="4"/>
      <c r="M207" s="4"/>
      <c r="N207" s="4"/>
      <c r="O207" s="4"/>
      <c r="P207" s="4"/>
      <c r="Q207" s="4"/>
      <c r="R207" s="4"/>
      <c r="S207" s="4"/>
      <c r="T207" s="4"/>
      <c r="U207" s="4"/>
      <c r="V207" s="4"/>
      <c r="W207" s="4"/>
      <c r="X207" s="4"/>
      <c r="Y207" s="4"/>
    </row>
    <row r="208" spans="1:25" ht="15.75" customHeight="1">
      <c r="A208" s="4"/>
      <c r="B208" s="4"/>
      <c r="C208" s="6"/>
      <c r="D208" s="7"/>
      <c r="E208" s="7"/>
      <c r="F208" s="7"/>
      <c r="G208" s="7"/>
      <c r="H208" s="7"/>
      <c r="I208" s="4"/>
      <c r="J208" s="4"/>
      <c r="K208" s="4"/>
      <c r="L208" s="4"/>
      <c r="M208" s="4"/>
      <c r="N208" s="4"/>
      <c r="O208" s="4"/>
      <c r="P208" s="4"/>
      <c r="Q208" s="4"/>
      <c r="R208" s="4"/>
      <c r="S208" s="4"/>
      <c r="T208" s="4"/>
      <c r="U208" s="4"/>
      <c r="V208" s="4"/>
      <c r="W208" s="4"/>
      <c r="X208" s="4"/>
      <c r="Y208" s="4"/>
    </row>
    <row r="209" spans="1:25" ht="15.75" customHeight="1">
      <c r="A209" s="4"/>
      <c r="B209" s="4"/>
      <c r="C209" s="6"/>
      <c r="D209" s="7"/>
      <c r="E209" s="7"/>
      <c r="F209" s="7"/>
      <c r="G209" s="7"/>
      <c r="H209" s="7"/>
      <c r="I209" s="4"/>
      <c r="J209" s="4"/>
      <c r="K209" s="4"/>
      <c r="L209" s="4"/>
      <c r="M209" s="4"/>
      <c r="N209" s="4"/>
      <c r="O209" s="4"/>
      <c r="P209" s="4"/>
      <c r="Q209" s="4"/>
      <c r="R209" s="4"/>
      <c r="S209" s="4"/>
      <c r="T209" s="4"/>
      <c r="U209" s="4"/>
      <c r="V209" s="4"/>
      <c r="W209" s="4"/>
      <c r="X209" s="4"/>
      <c r="Y209" s="4"/>
    </row>
    <row r="210" spans="1:25" ht="15.75" customHeight="1">
      <c r="A210" s="4"/>
      <c r="B210" s="4"/>
      <c r="C210" s="6"/>
      <c r="D210" s="7"/>
      <c r="E210" s="7"/>
      <c r="F210" s="7"/>
      <c r="G210" s="7"/>
      <c r="H210" s="7"/>
      <c r="I210" s="4"/>
      <c r="J210" s="4"/>
      <c r="K210" s="4"/>
      <c r="L210" s="4"/>
      <c r="M210" s="4"/>
      <c r="N210" s="4"/>
      <c r="O210" s="4"/>
      <c r="P210" s="4"/>
      <c r="Q210" s="4"/>
      <c r="R210" s="4"/>
      <c r="S210" s="4"/>
      <c r="T210" s="4"/>
      <c r="U210" s="4"/>
      <c r="V210" s="4"/>
      <c r="W210" s="4"/>
      <c r="X210" s="4"/>
      <c r="Y210" s="4"/>
    </row>
    <row r="211" spans="1:25" ht="15.75" customHeight="1">
      <c r="A211" s="4"/>
      <c r="B211" s="4"/>
      <c r="C211" s="6"/>
      <c r="D211" s="7"/>
      <c r="E211" s="7"/>
      <c r="F211" s="7"/>
      <c r="G211" s="7"/>
      <c r="H211" s="7"/>
      <c r="I211" s="4"/>
      <c r="J211" s="4"/>
      <c r="K211" s="4"/>
      <c r="L211" s="4"/>
      <c r="M211" s="4"/>
      <c r="N211" s="4"/>
      <c r="O211" s="4"/>
      <c r="P211" s="4"/>
      <c r="Q211" s="4"/>
      <c r="R211" s="4"/>
      <c r="S211" s="4"/>
      <c r="T211" s="4"/>
      <c r="U211" s="4"/>
      <c r="V211" s="4"/>
      <c r="W211" s="4"/>
      <c r="X211" s="4"/>
      <c r="Y211" s="4"/>
    </row>
    <row r="212" spans="1:25" ht="15.75" customHeight="1">
      <c r="A212" s="4"/>
      <c r="B212" s="4"/>
      <c r="C212" s="6"/>
      <c r="D212" s="7"/>
      <c r="E212" s="7"/>
      <c r="F212" s="7"/>
      <c r="G212" s="7"/>
      <c r="H212" s="7"/>
      <c r="I212" s="4"/>
      <c r="J212" s="4"/>
      <c r="K212" s="4"/>
      <c r="L212" s="4"/>
      <c r="M212" s="4"/>
      <c r="N212" s="4"/>
      <c r="O212" s="4"/>
      <c r="P212" s="4"/>
      <c r="Q212" s="4"/>
      <c r="R212" s="4"/>
      <c r="S212" s="4"/>
      <c r="T212" s="4"/>
      <c r="U212" s="4"/>
      <c r="V212" s="4"/>
      <c r="W212" s="4"/>
      <c r="X212" s="4"/>
      <c r="Y212" s="4"/>
    </row>
    <row r="213" spans="1:25" ht="15.75" customHeight="1">
      <c r="A213" s="4"/>
      <c r="B213" s="4"/>
      <c r="C213" s="6"/>
      <c r="D213" s="7"/>
      <c r="E213" s="7"/>
      <c r="F213" s="7"/>
      <c r="G213" s="7"/>
      <c r="H213" s="7"/>
      <c r="I213" s="4"/>
      <c r="J213" s="4"/>
      <c r="K213" s="4"/>
      <c r="L213" s="4"/>
      <c r="M213" s="4"/>
      <c r="N213" s="4"/>
      <c r="O213" s="4"/>
      <c r="P213" s="4"/>
      <c r="Q213" s="4"/>
      <c r="R213" s="4"/>
      <c r="S213" s="4"/>
      <c r="T213" s="4"/>
      <c r="U213" s="4"/>
      <c r="V213" s="4"/>
      <c r="W213" s="4"/>
      <c r="X213" s="4"/>
      <c r="Y213" s="4"/>
    </row>
    <row r="214" spans="1:25" ht="15.75" customHeight="1">
      <c r="A214" s="4"/>
      <c r="B214" s="4"/>
      <c r="C214" s="6"/>
      <c r="D214" s="7"/>
      <c r="E214" s="7"/>
      <c r="F214" s="7"/>
      <c r="G214" s="7"/>
      <c r="H214" s="7"/>
      <c r="I214" s="4"/>
      <c r="J214" s="4"/>
      <c r="K214" s="4"/>
      <c r="L214" s="4"/>
      <c r="M214" s="4"/>
      <c r="N214" s="4"/>
      <c r="O214" s="4"/>
      <c r="P214" s="4"/>
      <c r="Q214" s="4"/>
      <c r="R214" s="4"/>
      <c r="S214" s="4"/>
      <c r="T214" s="4"/>
      <c r="U214" s="4"/>
      <c r="V214" s="4"/>
      <c r="W214" s="4"/>
      <c r="X214" s="4"/>
      <c r="Y214" s="4"/>
    </row>
    <row r="215" spans="1:25" ht="15.75" customHeight="1">
      <c r="A215" s="4"/>
      <c r="B215" s="4"/>
      <c r="C215" s="6"/>
      <c r="D215" s="7"/>
      <c r="E215" s="7"/>
      <c r="F215" s="7"/>
      <c r="G215" s="7"/>
      <c r="H215" s="7"/>
      <c r="I215" s="4"/>
      <c r="J215" s="4"/>
      <c r="K215" s="4"/>
      <c r="L215" s="4"/>
      <c r="M215" s="4"/>
      <c r="N215" s="4"/>
      <c r="O215" s="4"/>
      <c r="P215" s="4"/>
      <c r="Q215" s="4"/>
      <c r="R215" s="4"/>
      <c r="S215" s="4"/>
      <c r="T215" s="4"/>
      <c r="U215" s="4"/>
      <c r="V215" s="4"/>
      <c r="W215" s="4"/>
      <c r="X215" s="4"/>
      <c r="Y215" s="4"/>
    </row>
    <row r="216" spans="1:25" ht="15.75" customHeight="1">
      <c r="A216" s="4"/>
      <c r="B216" s="4"/>
      <c r="C216" s="6"/>
      <c r="D216" s="7"/>
      <c r="E216" s="7"/>
      <c r="F216" s="7"/>
      <c r="G216" s="7"/>
      <c r="H216" s="7"/>
      <c r="I216" s="4"/>
      <c r="J216" s="4"/>
      <c r="K216" s="4"/>
      <c r="L216" s="4"/>
      <c r="M216" s="4"/>
      <c r="N216" s="4"/>
      <c r="O216" s="4"/>
      <c r="P216" s="4"/>
      <c r="Q216" s="4"/>
      <c r="R216" s="4"/>
      <c r="S216" s="4"/>
      <c r="T216" s="4"/>
      <c r="U216" s="4"/>
      <c r="V216" s="4"/>
      <c r="W216" s="4"/>
      <c r="X216" s="4"/>
      <c r="Y216" s="4"/>
    </row>
    <row r="217" spans="1:25" ht="15.75" customHeight="1">
      <c r="A217" s="4"/>
      <c r="B217" s="4"/>
      <c r="C217" s="6"/>
      <c r="D217" s="7"/>
      <c r="E217" s="7"/>
      <c r="F217" s="7"/>
      <c r="G217" s="7"/>
      <c r="H217" s="7"/>
      <c r="I217" s="4"/>
      <c r="J217" s="4"/>
      <c r="K217" s="4"/>
      <c r="L217" s="4"/>
      <c r="M217" s="4"/>
      <c r="N217" s="4"/>
      <c r="O217" s="4"/>
      <c r="P217" s="4"/>
      <c r="Q217" s="4"/>
      <c r="R217" s="4"/>
      <c r="S217" s="4"/>
      <c r="T217" s="4"/>
      <c r="U217" s="4"/>
      <c r="V217" s="4"/>
      <c r="W217" s="4"/>
      <c r="X217" s="4"/>
      <c r="Y217" s="4"/>
    </row>
    <row r="218" spans="1:25" ht="15.75" customHeight="1">
      <c r="A218" s="4"/>
      <c r="B218" s="4"/>
      <c r="C218" s="6"/>
      <c r="D218" s="7"/>
      <c r="E218" s="7"/>
      <c r="F218" s="7"/>
      <c r="G218" s="7"/>
      <c r="H218" s="7"/>
      <c r="I218" s="4"/>
      <c r="J218" s="4"/>
      <c r="K218" s="4"/>
      <c r="L218" s="4"/>
      <c r="M218" s="4"/>
      <c r="N218" s="4"/>
      <c r="O218" s="4"/>
      <c r="P218" s="4"/>
      <c r="Q218" s="4"/>
      <c r="R218" s="4"/>
      <c r="S218" s="4"/>
      <c r="T218" s="4"/>
      <c r="U218" s="4"/>
      <c r="V218" s="4"/>
      <c r="W218" s="4"/>
      <c r="X218" s="4"/>
      <c r="Y218" s="4"/>
    </row>
    <row r="219" spans="1:25" ht="15.75" customHeight="1">
      <c r="A219" s="4"/>
      <c r="B219" s="4"/>
      <c r="C219" s="6"/>
      <c r="D219" s="7"/>
      <c r="E219" s="7"/>
      <c r="F219" s="7"/>
      <c r="G219" s="7"/>
      <c r="H219" s="7"/>
      <c r="I219" s="4"/>
      <c r="J219" s="4"/>
      <c r="K219" s="4"/>
      <c r="L219" s="4"/>
      <c r="M219" s="4"/>
      <c r="N219" s="4"/>
      <c r="O219" s="4"/>
      <c r="P219" s="4"/>
      <c r="Q219" s="4"/>
      <c r="R219" s="4"/>
      <c r="S219" s="4"/>
      <c r="T219" s="4"/>
      <c r="U219" s="4"/>
      <c r="V219" s="4"/>
      <c r="W219" s="4"/>
      <c r="X219" s="4"/>
      <c r="Y219" s="4"/>
    </row>
    <row r="220" spans="1:25" ht="15.75" customHeight="1">
      <c r="A220" s="4"/>
      <c r="B220" s="4"/>
      <c r="C220" s="6"/>
      <c r="D220" s="7"/>
      <c r="E220" s="7"/>
      <c r="F220" s="7"/>
      <c r="G220" s="7"/>
      <c r="H220" s="7"/>
      <c r="I220" s="4"/>
      <c r="J220" s="4"/>
      <c r="K220" s="4"/>
      <c r="L220" s="4"/>
      <c r="M220" s="4"/>
      <c r="N220" s="4"/>
      <c r="O220" s="4"/>
      <c r="P220" s="4"/>
      <c r="Q220" s="4"/>
      <c r="R220" s="4"/>
      <c r="S220" s="4"/>
      <c r="T220" s="4"/>
      <c r="U220" s="4"/>
      <c r="V220" s="4"/>
      <c r="W220" s="4"/>
      <c r="X220" s="4"/>
      <c r="Y220" s="4"/>
    </row>
    <row r="221" spans="1:25" ht="15.75" customHeight="1">
      <c r="A221" s="4"/>
      <c r="B221" s="4"/>
      <c r="C221" s="6"/>
      <c r="D221" s="7"/>
      <c r="E221" s="7"/>
      <c r="F221" s="7"/>
      <c r="G221" s="7"/>
      <c r="H221" s="7"/>
      <c r="I221" s="4"/>
      <c r="J221" s="4"/>
      <c r="K221" s="4"/>
      <c r="L221" s="4"/>
      <c r="M221" s="4"/>
      <c r="N221" s="4"/>
      <c r="O221" s="4"/>
      <c r="P221" s="4"/>
      <c r="Q221" s="4"/>
      <c r="R221" s="4"/>
      <c r="S221" s="4"/>
      <c r="T221" s="4"/>
      <c r="U221" s="4"/>
      <c r="V221" s="4"/>
      <c r="W221" s="4"/>
      <c r="X221" s="4"/>
      <c r="Y221" s="4"/>
    </row>
    <row r="222" spans="1:25" ht="15.75" customHeight="1">
      <c r="A222" s="4"/>
      <c r="B222" s="4"/>
      <c r="C222" s="6"/>
      <c r="D222" s="7"/>
      <c r="E222" s="7"/>
      <c r="F222" s="7"/>
      <c r="G222" s="7"/>
      <c r="H222" s="7"/>
      <c r="I222" s="4"/>
      <c r="J222" s="4"/>
      <c r="K222" s="4"/>
      <c r="L222" s="4"/>
      <c r="M222" s="4"/>
      <c r="N222" s="4"/>
      <c r="O222" s="4"/>
      <c r="P222" s="4"/>
      <c r="Q222" s="4"/>
      <c r="R222" s="4"/>
      <c r="S222" s="4"/>
      <c r="T222" s="4"/>
      <c r="U222" s="4"/>
      <c r="V222" s="4"/>
      <c r="W222" s="4"/>
      <c r="X222" s="4"/>
      <c r="Y222" s="4"/>
    </row>
    <row r="223" spans="1:25" ht="15.75" customHeight="1">
      <c r="A223" s="4"/>
      <c r="B223" s="4"/>
      <c r="C223" s="6"/>
      <c r="D223" s="7"/>
      <c r="E223" s="7"/>
      <c r="F223" s="7"/>
      <c r="G223" s="7"/>
      <c r="H223" s="7"/>
      <c r="I223" s="4"/>
      <c r="J223" s="4"/>
      <c r="K223" s="4"/>
      <c r="L223" s="4"/>
      <c r="M223" s="4"/>
      <c r="N223" s="4"/>
      <c r="O223" s="4"/>
      <c r="P223" s="4"/>
      <c r="Q223" s="4"/>
      <c r="R223" s="4"/>
      <c r="S223" s="4"/>
      <c r="T223" s="4"/>
      <c r="U223" s="4"/>
      <c r="V223" s="4"/>
      <c r="W223" s="4"/>
      <c r="X223" s="4"/>
      <c r="Y223" s="4"/>
    </row>
    <row r="224" spans="1:25" ht="15.75" customHeight="1">
      <c r="A224" s="4"/>
      <c r="B224" s="4"/>
      <c r="C224" s="6"/>
      <c r="D224" s="7"/>
      <c r="E224" s="7"/>
      <c r="F224" s="7"/>
      <c r="G224" s="7"/>
      <c r="H224" s="7"/>
      <c r="I224" s="4"/>
      <c r="J224" s="4"/>
      <c r="K224" s="4"/>
      <c r="L224" s="4"/>
      <c r="M224" s="4"/>
      <c r="N224" s="4"/>
      <c r="O224" s="4"/>
      <c r="P224" s="4"/>
      <c r="Q224" s="4"/>
      <c r="R224" s="4"/>
      <c r="S224" s="4"/>
      <c r="T224" s="4"/>
      <c r="U224" s="4"/>
      <c r="V224" s="4"/>
      <c r="W224" s="4"/>
      <c r="X224" s="4"/>
      <c r="Y224" s="4"/>
    </row>
    <row r="225" spans="1:25" ht="15.75" customHeight="1">
      <c r="A225" s="4"/>
      <c r="B225" s="4"/>
      <c r="C225" s="6"/>
      <c r="D225" s="7"/>
      <c r="E225" s="7"/>
      <c r="F225" s="7"/>
      <c r="G225" s="7"/>
      <c r="H225" s="7"/>
      <c r="I225" s="4"/>
      <c r="J225" s="4"/>
      <c r="K225" s="4"/>
      <c r="L225" s="4"/>
      <c r="M225" s="4"/>
      <c r="N225" s="4"/>
      <c r="O225" s="4"/>
      <c r="P225" s="4"/>
      <c r="Q225" s="4"/>
      <c r="R225" s="4"/>
      <c r="S225" s="4"/>
      <c r="T225" s="4"/>
      <c r="U225" s="4"/>
      <c r="V225" s="4"/>
      <c r="W225" s="4"/>
      <c r="X225" s="4"/>
      <c r="Y225" s="4"/>
    </row>
    <row r="226" spans="1:25" ht="15.75" customHeight="1">
      <c r="A226" s="4"/>
      <c r="B226" s="4"/>
      <c r="C226" s="6"/>
      <c r="D226" s="7"/>
      <c r="E226" s="7"/>
      <c r="F226" s="7"/>
      <c r="G226" s="7"/>
      <c r="H226" s="7"/>
      <c r="I226" s="4"/>
      <c r="J226" s="4"/>
      <c r="K226" s="4"/>
      <c r="L226" s="4"/>
      <c r="M226" s="4"/>
      <c r="N226" s="4"/>
      <c r="O226" s="4"/>
      <c r="P226" s="4"/>
      <c r="Q226" s="4"/>
      <c r="R226" s="4"/>
      <c r="S226" s="4"/>
      <c r="T226" s="4"/>
      <c r="U226" s="4"/>
      <c r="V226" s="4"/>
      <c r="W226" s="4"/>
      <c r="X226" s="4"/>
      <c r="Y226" s="4"/>
    </row>
    <row r="227" spans="1:25" ht="15.75" customHeight="1">
      <c r="A227" s="4"/>
      <c r="B227" s="4"/>
      <c r="C227" s="6"/>
      <c r="D227" s="7"/>
      <c r="E227" s="7"/>
      <c r="F227" s="7"/>
      <c r="G227" s="7"/>
      <c r="H227" s="7"/>
      <c r="I227" s="4"/>
      <c r="J227" s="4"/>
      <c r="K227" s="4"/>
      <c r="L227" s="4"/>
      <c r="M227" s="4"/>
      <c r="N227" s="4"/>
      <c r="O227" s="4"/>
      <c r="P227" s="4"/>
      <c r="Q227" s="4"/>
      <c r="R227" s="4"/>
      <c r="S227" s="4"/>
      <c r="T227" s="4"/>
      <c r="U227" s="4"/>
      <c r="V227" s="4"/>
      <c r="W227" s="4"/>
      <c r="X227" s="4"/>
      <c r="Y227" s="4"/>
    </row>
    <row r="228" spans="1:25" ht="15.75" customHeight="1">
      <c r="A228" s="4"/>
      <c r="B228" s="4"/>
      <c r="C228" s="6"/>
      <c r="D228" s="7"/>
      <c r="E228" s="7"/>
      <c r="F228" s="7"/>
      <c r="G228" s="7"/>
      <c r="H228" s="7"/>
      <c r="I228" s="4"/>
      <c r="J228" s="4"/>
      <c r="K228" s="4"/>
      <c r="L228" s="4"/>
      <c r="M228" s="4"/>
      <c r="N228" s="4"/>
      <c r="O228" s="4"/>
      <c r="P228" s="4"/>
      <c r="Q228" s="4"/>
      <c r="R228" s="4"/>
      <c r="S228" s="4"/>
      <c r="T228" s="4"/>
      <c r="U228" s="4"/>
      <c r="V228" s="4"/>
      <c r="W228" s="4"/>
      <c r="X228" s="4"/>
      <c r="Y228" s="4"/>
    </row>
    <row r="229" spans="1:25" ht="15.75" customHeight="1">
      <c r="A229" s="4"/>
      <c r="B229" s="4"/>
      <c r="C229" s="6"/>
      <c r="D229" s="7"/>
      <c r="E229" s="7"/>
      <c r="F229" s="7"/>
      <c r="G229" s="7"/>
      <c r="H229" s="7"/>
      <c r="I229" s="4"/>
      <c r="J229" s="4"/>
      <c r="K229" s="4"/>
      <c r="L229" s="4"/>
      <c r="M229" s="4"/>
      <c r="N229" s="4"/>
      <c r="O229" s="4"/>
      <c r="P229" s="4"/>
      <c r="Q229" s="4"/>
      <c r="R229" s="4"/>
      <c r="S229" s="4"/>
      <c r="T229" s="4"/>
      <c r="U229" s="4"/>
      <c r="V229" s="4"/>
      <c r="W229" s="4"/>
      <c r="X229" s="4"/>
      <c r="Y229" s="4"/>
    </row>
    <row r="230" spans="1:25" ht="15.75" customHeight="1">
      <c r="A230" s="4"/>
      <c r="B230" s="4"/>
      <c r="C230" s="6"/>
      <c r="D230" s="7"/>
      <c r="E230" s="7"/>
      <c r="F230" s="7"/>
      <c r="G230" s="7"/>
      <c r="H230" s="7"/>
      <c r="I230" s="4"/>
      <c r="J230" s="4"/>
      <c r="K230" s="4"/>
      <c r="L230" s="4"/>
      <c r="M230" s="4"/>
      <c r="N230" s="4"/>
      <c r="O230" s="4"/>
      <c r="P230" s="4"/>
      <c r="Q230" s="4"/>
      <c r="R230" s="4"/>
      <c r="S230" s="4"/>
      <c r="T230" s="4"/>
      <c r="U230" s="4"/>
      <c r="V230" s="4"/>
      <c r="W230" s="4"/>
      <c r="X230" s="4"/>
      <c r="Y230" s="4"/>
    </row>
    <row r="231" spans="1:25" ht="15.75" customHeight="1">
      <c r="A231" s="4"/>
      <c r="B231" s="4"/>
      <c r="C231" s="6"/>
      <c r="D231" s="7"/>
      <c r="E231" s="7"/>
      <c r="F231" s="7"/>
      <c r="G231" s="7"/>
      <c r="H231" s="7"/>
      <c r="I231" s="4"/>
      <c r="J231" s="4"/>
      <c r="K231" s="4"/>
      <c r="L231" s="4"/>
      <c r="M231" s="4"/>
      <c r="N231" s="4"/>
      <c r="O231" s="4"/>
      <c r="P231" s="4"/>
      <c r="Q231" s="4"/>
      <c r="R231" s="4"/>
      <c r="S231" s="4"/>
      <c r="T231" s="4"/>
      <c r="U231" s="4"/>
      <c r="V231" s="4"/>
      <c r="W231" s="4"/>
      <c r="X231" s="4"/>
      <c r="Y231" s="4"/>
    </row>
    <row r="232" spans="1:25" ht="15.75" customHeight="1">
      <c r="A232" s="4"/>
      <c r="B232" s="4"/>
      <c r="C232" s="6"/>
      <c r="D232" s="7"/>
      <c r="E232" s="7"/>
      <c r="F232" s="7"/>
      <c r="G232" s="7"/>
      <c r="H232" s="7"/>
      <c r="I232" s="4"/>
      <c r="J232" s="4"/>
      <c r="K232" s="4"/>
      <c r="L232" s="4"/>
      <c r="M232" s="4"/>
      <c r="N232" s="4"/>
      <c r="O232" s="4"/>
      <c r="P232" s="4"/>
      <c r="Q232" s="4"/>
      <c r="R232" s="4"/>
      <c r="S232" s="4"/>
      <c r="T232" s="4"/>
      <c r="U232" s="4"/>
      <c r="V232" s="4"/>
      <c r="W232" s="4"/>
      <c r="X232" s="4"/>
      <c r="Y232" s="4"/>
    </row>
    <row r="233" spans="1:25" ht="15.75" customHeight="1">
      <c r="A233" s="4"/>
      <c r="B233" s="4"/>
      <c r="C233" s="6"/>
      <c r="D233" s="7"/>
      <c r="E233" s="7"/>
      <c r="F233" s="7"/>
      <c r="G233" s="7"/>
      <c r="H233" s="7"/>
      <c r="I233" s="4"/>
      <c r="J233" s="4"/>
      <c r="K233" s="4"/>
      <c r="L233" s="4"/>
      <c r="M233" s="4"/>
      <c r="N233" s="4"/>
      <c r="O233" s="4"/>
      <c r="P233" s="4"/>
      <c r="Q233" s="4"/>
      <c r="R233" s="4"/>
      <c r="S233" s="4"/>
      <c r="T233" s="4"/>
      <c r="U233" s="4"/>
      <c r="V233" s="4"/>
      <c r="W233" s="4"/>
      <c r="X233" s="4"/>
      <c r="Y233" s="4"/>
    </row>
    <row r="234" spans="1:25" ht="15.75" customHeight="1">
      <c r="A234" s="4"/>
      <c r="B234" s="4"/>
      <c r="C234" s="6"/>
      <c r="D234" s="7"/>
      <c r="E234" s="7"/>
      <c r="F234" s="7"/>
      <c r="G234" s="7"/>
      <c r="H234" s="7"/>
      <c r="I234" s="4"/>
      <c r="J234" s="4"/>
      <c r="K234" s="4"/>
      <c r="L234" s="4"/>
      <c r="M234" s="4"/>
      <c r="N234" s="4"/>
      <c r="O234" s="4"/>
      <c r="P234" s="4"/>
      <c r="Q234" s="4"/>
      <c r="R234" s="4"/>
      <c r="S234" s="4"/>
      <c r="T234" s="4"/>
      <c r="U234" s="4"/>
      <c r="V234" s="4"/>
      <c r="W234" s="4"/>
      <c r="X234" s="4"/>
      <c r="Y234" s="4"/>
    </row>
    <row r="235" spans="1:25" ht="15.75" customHeight="1">
      <c r="A235" s="4"/>
      <c r="B235" s="4"/>
      <c r="C235" s="6"/>
      <c r="D235" s="7"/>
      <c r="E235" s="7"/>
      <c r="F235" s="7"/>
      <c r="G235" s="7"/>
      <c r="H235" s="7"/>
      <c r="I235" s="4"/>
      <c r="J235" s="4"/>
      <c r="K235" s="4"/>
      <c r="L235" s="4"/>
      <c r="M235" s="4"/>
      <c r="N235" s="4"/>
      <c r="O235" s="4"/>
      <c r="P235" s="4"/>
      <c r="Q235" s="4"/>
      <c r="R235" s="4"/>
      <c r="S235" s="4"/>
      <c r="T235" s="4"/>
      <c r="U235" s="4"/>
      <c r="V235" s="4"/>
      <c r="W235" s="4"/>
      <c r="X235" s="4"/>
      <c r="Y235" s="4"/>
    </row>
    <row r="236" spans="1:25" ht="15.75" customHeight="1">
      <c r="A236" s="4"/>
      <c r="B236" s="4"/>
      <c r="C236" s="6"/>
      <c r="D236" s="7"/>
      <c r="E236" s="7"/>
      <c r="F236" s="7"/>
      <c r="G236" s="7"/>
      <c r="H236" s="7"/>
      <c r="I236" s="4"/>
      <c r="J236" s="4"/>
      <c r="K236" s="4"/>
      <c r="L236" s="4"/>
      <c r="M236" s="4"/>
      <c r="N236" s="4"/>
      <c r="O236" s="4"/>
      <c r="P236" s="4"/>
      <c r="Q236" s="4"/>
      <c r="R236" s="4"/>
      <c r="S236" s="4"/>
      <c r="T236" s="4"/>
      <c r="U236" s="4"/>
      <c r="V236" s="4"/>
      <c r="W236" s="4"/>
      <c r="X236" s="4"/>
      <c r="Y236" s="4"/>
    </row>
    <row r="237" spans="1:25" ht="15.75" customHeight="1">
      <c r="A237" s="4"/>
      <c r="B237" s="4"/>
      <c r="C237" s="6"/>
      <c r="D237" s="7"/>
      <c r="E237" s="7"/>
      <c r="F237" s="7"/>
      <c r="G237" s="7"/>
      <c r="H237" s="7"/>
      <c r="I237" s="4"/>
      <c r="J237" s="4"/>
      <c r="K237" s="4"/>
      <c r="L237" s="4"/>
      <c r="M237" s="4"/>
      <c r="N237" s="4"/>
      <c r="O237" s="4"/>
      <c r="P237" s="4"/>
      <c r="Q237" s="4"/>
      <c r="R237" s="4"/>
      <c r="S237" s="4"/>
      <c r="T237" s="4"/>
      <c r="U237" s="4"/>
      <c r="V237" s="4"/>
      <c r="W237" s="4"/>
      <c r="X237" s="4"/>
      <c r="Y237" s="4"/>
    </row>
    <row r="238" spans="1:25" ht="15.75" customHeight="1">
      <c r="A238" s="4"/>
      <c r="B238" s="4"/>
      <c r="C238" s="6"/>
      <c r="D238" s="7"/>
      <c r="E238" s="7"/>
      <c r="F238" s="7"/>
      <c r="G238" s="7"/>
      <c r="H238" s="7"/>
      <c r="I238" s="4"/>
      <c r="J238" s="4"/>
      <c r="K238" s="4"/>
      <c r="L238" s="4"/>
      <c r="M238" s="4"/>
      <c r="N238" s="4"/>
      <c r="O238" s="4"/>
      <c r="P238" s="4"/>
      <c r="Q238" s="4"/>
      <c r="R238" s="4"/>
      <c r="S238" s="4"/>
      <c r="T238" s="4"/>
      <c r="U238" s="4"/>
      <c r="V238" s="4"/>
      <c r="W238" s="4"/>
      <c r="X238" s="4"/>
      <c r="Y238" s="4"/>
    </row>
    <row r="239" spans="1:25" ht="15.75" customHeight="1">
      <c r="A239" s="4"/>
      <c r="B239" s="4"/>
      <c r="C239" s="6"/>
      <c r="D239" s="7"/>
      <c r="E239" s="7"/>
      <c r="F239" s="7"/>
      <c r="G239" s="7"/>
      <c r="H239" s="7"/>
      <c r="I239" s="4"/>
      <c r="J239" s="4"/>
      <c r="K239" s="4"/>
      <c r="L239" s="4"/>
      <c r="M239" s="4"/>
      <c r="N239" s="4"/>
      <c r="O239" s="4"/>
      <c r="P239" s="4"/>
      <c r="Q239" s="4"/>
      <c r="R239" s="4"/>
      <c r="S239" s="4"/>
      <c r="T239" s="4"/>
      <c r="U239" s="4"/>
      <c r="V239" s="4"/>
      <c r="W239" s="4"/>
      <c r="X239" s="4"/>
      <c r="Y239" s="4"/>
    </row>
    <row r="240" spans="1:25" ht="15.75" customHeight="1">
      <c r="A240" s="4"/>
      <c r="B240" s="4"/>
      <c r="C240" s="6"/>
      <c r="D240" s="7"/>
      <c r="E240" s="7"/>
      <c r="F240" s="7"/>
      <c r="G240" s="7"/>
      <c r="H240" s="7"/>
      <c r="I240" s="4"/>
      <c r="J240" s="4"/>
      <c r="K240" s="4"/>
      <c r="L240" s="4"/>
      <c r="M240" s="4"/>
      <c r="N240" s="4"/>
      <c r="O240" s="4"/>
      <c r="P240" s="4"/>
      <c r="Q240" s="4"/>
      <c r="R240" s="4"/>
      <c r="S240" s="4"/>
      <c r="T240" s="4"/>
      <c r="U240" s="4"/>
      <c r="V240" s="4"/>
      <c r="W240" s="4"/>
      <c r="X240" s="4"/>
      <c r="Y240" s="4"/>
    </row>
    <row r="241" spans="1:25" ht="15.75" customHeight="1">
      <c r="A241" s="4"/>
      <c r="B241" s="4"/>
      <c r="C241" s="6"/>
      <c r="D241" s="7"/>
      <c r="E241" s="7"/>
      <c r="F241" s="7"/>
      <c r="G241" s="7"/>
      <c r="H241" s="7"/>
      <c r="I241" s="4"/>
      <c r="J241" s="4"/>
      <c r="K241" s="4"/>
      <c r="L241" s="4"/>
      <c r="M241" s="4"/>
      <c r="N241" s="4"/>
      <c r="O241" s="4"/>
      <c r="P241" s="4"/>
      <c r="Q241" s="4"/>
      <c r="R241" s="4"/>
      <c r="S241" s="4"/>
      <c r="T241" s="4"/>
      <c r="U241" s="4"/>
      <c r="V241" s="4"/>
      <c r="W241" s="4"/>
      <c r="X241" s="4"/>
      <c r="Y241" s="4"/>
    </row>
    <row r="242" spans="1:25" ht="15.75" customHeight="1">
      <c r="A242" s="4"/>
      <c r="B242" s="4"/>
      <c r="C242" s="6"/>
      <c r="D242" s="7"/>
      <c r="E242" s="7"/>
      <c r="F242" s="7"/>
      <c r="G242" s="7"/>
      <c r="H242" s="7"/>
      <c r="I242" s="4"/>
      <c r="J242" s="4"/>
      <c r="K242" s="4"/>
      <c r="L242" s="4"/>
      <c r="M242" s="4"/>
      <c r="N242" s="4"/>
      <c r="O242" s="4"/>
      <c r="P242" s="4"/>
      <c r="Q242" s="4"/>
      <c r="R242" s="4"/>
      <c r="S242" s="4"/>
      <c r="T242" s="4"/>
      <c r="U242" s="4"/>
      <c r="V242" s="4"/>
      <c r="W242" s="4"/>
      <c r="X242" s="4"/>
      <c r="Y242" s="4"/>
    </row>
    <row r="243" spans="1:25" ht="15.75" customHeight="1">
      <c r="A243" s="4"/>
      <c r="B243" s="4"/>
      <c r="C243" s="6"/>
      <c r="D243" s="7"/>
      <c r="E243" s="7"/>
      <c r="F243" s="7"/>
      <c r="G243" s="7"/>
      <c r="H243" s="7"/>
      <c r="I243" s="4"/>
      <c r="J243" s="4"/>
      <c r="K243" s="4"/>
      <c r="L243" s="4"/>
      <c r="M243" s="4"/>
      <c r="N243" s="4"/>
      <c r="O243" s="4"/>
      <c r="P243" s="4"/>
      <c r="Q243" s="4"/>
      <c r="R243" s="4"/>
      <c r="S243" s="4"/>
      <c r="T243" s="4"/>
      <c r="U243" s="4"/>
      <c r="V243" s="4"/>
      <c r="W243" s="4"/>
      <c r="X243" s="4"/>
      <c r="Y243" s="4"/>
    </row>
    <row r="244" spans="1:25" ht="15.75" customHeight="1">
      <c r="A244" s="4"/>
      <c r="B244" s="4"/>
      <c r="C244" s="6"/>
      <c r="D244" s="7"/>
      <c r="E244" s="7"/>
      <c r="F244" s="7"/>
      <c r="G244" s="7"/>
      <c r="H244" s="7"/>
      <c r="I244" s="4"/>
      <c r="J244" s="4"/>
      <c r="K244" s="4"/>
      <c r="L244" s="4"/>
      <c r="M244" s="4"/>
      <c r="N244" s="4"/>
      <c r="O244" s="4"/>
      <c r="P244" s="4"/>
      <c r="Q244" s="4"/>
      <c r="R244" s="4"/>
      <c r="S244" s="4"/>
      <c r="T244" s="4"/>
      <c r="U244" s="4"/>
      <c r="V244" s="4"/>
      <c r="W244" s="4"/>
      <c r="X244" s="4"/>
      <c r="Y244" s="4"/>
    </row>
    <row r="245" spans="1:25" ht="15.75" customHeight="1">
      <c r="A245" s="4"/>
      <c r="B245" s="4"/>
      <c r="C245" s="6"/>
      <c r="D245" s="7"/>
      <c r="E245" s="7"/>
      <c r="F245" s="7"/>
      <c r="G245" s="7"/>
      <c r="H245" s="7"/>
      <c r="I245" s="4"/>
      <c r="J245" s="4"/>
      <c r="K245" s="4"/>
      <c r="L245" s="4"/>
      <c r="M245" s="4"/>
      <c r="N245" s="4"/>
      <c r="O245" s="4"/>
      <c r="P245" s="4"/>
      <c r="Q245" s="4"/>
      <c r="R245" s="4"/>
      <c r="S245" s="4"/>
      <c r="T245" s="4"/>
      <c r="U245" s="4"/>
      <c r="V245" s="4"/>
      <c r="W245" s="4"/>
      <c r="X245" s="4"/>
      <c r="Y245" s="4"/>
    </row>
    <row r="246" spans="1:25" ht="15.75" customHeight="1">
      <c r="A246" s="4"/>
      <c r="B246" s="4"/>
      <c r="C246" s="6"/>
      <c r="D246" s="7"/>
      <c r="E246" s="7"/>
      <c r="F246" s="7"/>
      <c r="G246" s="7"/>
      <c r="H246" s="7"/>
      <c r="I246" s="4"/>
      <c r="J246" s="4"/>
      <c r="K246" s="4"/>
      <c r="L246" s="4"/>
      <c r="M246" s="4"/>
      <c r="N246" s="4"/>
      <c r="O246" s="4"/>
      <c r="P246" s="4"/>
      <c r="Q246" s="4"/>
      <c r="R246" s="4"/>
      <c r="S246" s="4"/>
      <c r="T246" s="4"/>
      <c r="U246" s="4"/>
      <c r="V246" s="4"/>
      <c r="W246" s="4"/>
      <c r="X246" s="4"/>
      <c r="Y246" s="4"/>
    </row>
    <row r="247" spans="1:25" ht="15.75" customHeight="1">
      <c r="A247" s="4"/>
      <c r="B247" s="4"/>
      <c r="C247" s="6"/>
      <c r="D247" s="7"/>
      <c r="E247" s="7"/>
      <c r="F247" s="7"/>
      <c r="G247" s="7"/>
      <c r="H247" s="7"/>
      <c r="I247" s="4"/>
      <c r="J247" s="4"/>
      <c r="K247" s="4"/>
      <c r="L247" s="4"/>
      <c r="M247" s="4"/>
      <c r="N247" s="4"/>
      <c r="O247" s="4"/>
      <c r="P247" s="4"/>
      <c r="Q247" s="4"/>
      <c r="R247" s="4"/>
      <c r="S247" s="4"/>
      <c r="T247" s="4"/>
      <c r="U247" s="4"/>
      <c r="V247" s="4"/>
      <c r="W247" s="4"/>
      <c r="X247" s="4"/>
      <c r="Y247" s="4"/>
    </row>
    <row r="248" spans="1:25" ht="15.75" customHeight="1">
      <c r="A248" s="4"/>
      <c r="B248" s="4"/>
      <c r="C248" s="6"/>
      <c r="D248" s="7"/>
      <c r="E248" s="7"/>
      <c r="F248" s="7"/>
      <c r="G248" s="7"/>
      <c r="H248" s="7"/>
      <c r="I248" s="4"/>
      <c r="J248" s="4"/>
      <c r="K248" s="4"/>
      <c r="L248" s="4"/>
      <c r="M248" s="4"/>
      <c r="N248" s="4"/>
      <c r="O248" s="4"/>
      <c r="P248" s="4"/>
      <c r="Q248" s="4"/>
      <c r="R248" s="4"/>
      <c r="S248" s="4"/>
      <c r="T248" s="4"/>
      <c r="U248" s="4"/>
      <c r="V248" s="4"/>
      <c r="W248" s="4"/>
      <c r="X248" s="4"/>
      <c r="Y248" s="4"/>
    </row>
    <row r="249" spans="1:25" ht="15.75" customHeight="1">
      <c r="A249" s="4"/>
      <c r="B249" s="4"/>
      <c r="C249" s="6"/>
      <c r="D249" s="7"/>
      <c r="E249" s="7"/>
      <c r="F249" s="7"/>
      <c r="G249" s="7"/>
      <c r="H249" s="7"/>
      <c r="I249" s="4"/>
      <c r="J249" s="4"/>
      <c r="K249" s="4"/>
      <c r="L249" s="4"/>
      <c r="M249" s="4"/>
      <c r="N249" s="4"/>
      <c r="O249" s="4"/>
      <c r="P249" s="4"/>
      <c r="Q249" s="4"/>
      <c r="R249" s="4"/>
      <c r="S249" s="4"/>
      <c r="T249" s="4"/>
      <c r="U249" s="4"/>
      <c r="V249" s="4"/>
      <c r="W249" s="4"/>
      <c r="X249" s="4"/>
      <c r="Y249" s="4"/>
    </row>
    <row r="250" spans="1:25" ht="15.75" customHeight="1">
      <c r="A250" s="4"/>
      <c r="B250" s="4"/>
      <c r="C250" s="6"/>
      <c r="D250" s="7"/>
      <c r="E250" s="7"/>
      <c r="F250" s="7"/>
      <c r="G250" s="7"/>
      <c r="H250" s="7"/>
      <c r="I250" s="4"/>
      <c r="J250" s="4"/>
      <c r="K250" s="4"/>
      <c r="L250" s="4"/>
      <c r="M250" s="4"/>
      <c r="N250" s="4"/>
      <c r="O250" s="4"/>
      <c r="P250" s="4"/>
      <c r="Q250" s="4"/>
      <c r="R250" s="4"/>
      <c r="S250" s="4"/>
      <c r="T250" s="4"/>
      <c r="U250" s="4"/>
      <c r="V250" s="4"/>
      <c r="W250" s="4"/>
      <c r="X250" s="4"/>
      <c r="Y250" s="4"/>
    </row>
    <row r="251" spans="1:25" ht="15.75" customHeight="1">
      <c r="A251" s="4"/>
      <c r="B251" s="4"/>
      <c r="C251" s="6"/>
      <c r="D251" s="7"/>
      <c r="E251" s="7"/>
      <c r="F251" s="7"/>
      <c r="G251" s="7"/>
      <c r="H251" s="7"/>
      <c r="I251" s="4"/>
      <c r="J251" s="4"/>
      <c r="K251" s="4"/>
      <c r="L251" s="4"/>
      <c r="M251" s="4"/>
      <c r="N251" s="4"/>
      <c r="O251" s="4"/>
      <c r="P251" s="4"/>
      <c r="Q251" s="4"/>
      <c r="R251" s="4"/>
      <c r="S251" s="4"/>
      <c r="T251" s="4"/>
      <c r="U251" s="4"/>
      <c r="V251" s="4"/>
      <c r="W251" s="4"/>
      <c r="X251" s="4"/>
      <c r="Y251" s="4"/>
    </row>
    <row r="252" spans="1:25" ht="15.75" customHeight="1">
      <c r="A252" s="4"/>
      <c r="B252" s="4"/>
      <c r="C252" s="6"/>
      <c r="D252" s="7"/>
      <c r="E252" s="7"/>
      <c r="F252" s="7"/>
      <c r="G252" s="7"/>
      <c r="H252" s="7"/>
      <c r="I252" s="4"/>
      <c r="J252" s="4"/>
      <c r="K252" s="4"/>
      <c r="L252" s="4"/>
      <c r="M252" s="4"/>
      <c r="N252" s="4"/>
      <c r="O252" s="4"/>
      <c r="P252" s="4"/>
      <c r="Q252" s="4"/>
      <c r="R252" s="4"/>
      <c r="S252" s="4"/>
      <c r="T252" s="4"/>
      <c r="U252" s="4"/>
      <c r="V252" s="4"/>
      <c r="W252" s="4"/>
      <c r="X252" s="4"/>
      <c r="Y252" s="4"/>
    </row>
    <row r="253" spans="1:25" ht="15.75" customHeight="1">
      <c r="N253" s="4"/>
      <c r="O253" s="4"/>
      <c r="P253" s="4"/>
      <c r="Q253" s="4"/>
      <c r="R253" s="4"/>
      <c r="S253" s="4"/>
      <c r="T253" s="4"/>
      <c r="U253" s="4"/>
      <c r="V253" s="4"/>
      <c r="W253" s="4"/>
      <c r="X253" s="4"/>
      <c r="Y253" s="4"/>
    </row>
    <row r="254" spans="1:25" ht="15.75" customHeight="1">
      <c r="N254" s="4"/>
      <c r="O254" s="4"/>
      <c r="P254" s="4"/>
      <c r="Q254" s="4"/>
      <c r="R254" s="4"/>
      <c r="S254" s="4"/>
      <c r="T254" s="4"/>
      <c r="U254" s="4"/>
      <c r="V254" s="4"/>
      <c r="W254" s="4"/>
      <c r="X254" s="4"/>
      <c r="Y254" s="4"/>
    </row>
    <row r="255" spans="1:25" ht="15.75" customHeight="1">
      <c r="N255" s="4"/>
      <c r="O255" s="4"/>
      <c r="P255" s="4"/>
      <c r="Q255" s="4"/>
      <c r="R255" s="4"/>
      <c r="S255" s="4"/>
      <c r="T255" s="4"/>
      <c r="U255" s="4"/>
      <c r="V255" s="4"/>
      <c r="W255" s="4"/>
      <c r="X255" s="4"/>
      <c r="Y255" s="4"/>
    </row>
    <row r="256" spans="1:25" ht="15.75" customHeight="1">
      <c r="N256" s="4"/>
      <c r="O256" s="4"/>
      <c r="P256" s="4"/>
      <c r="Q256" s="4"/>
      <c r="R256" s="4"/>
      <c r="S256" s="4"/>
      <c r="T256" s="4"/>
      <c r="U256" s="4"/>
      <c r="V256" s="4"/>
      <c r="W256" s="4"/>
      <c r="X256" s="4"/>
      <c r="Y256" s="4"/>
    </row>
    <row r="257" spans="14:25" ht="15.75" customHeight="1">
      <c r="N257" s="4"/>
      <c r="O257" s="4"/>
      <c r="P257" s="4"/>
      <c r="Q257" s="4"/>
      <c r="R257" s="4"/>
      <c r="S257" s="4"/>
      <c r="T257" s="4"/>
      <c r="U257" s="4"/>
      <c r="V257" s="4"/>
      <c r="W257" s="4"/>
      <c r="X257" s="4"/>
      <c r="Y257" s="4"/>
    </row>
    <row r="258" spans="14:25" ht="15.75" customHeight="1">
      <c r="N258" s="4"/>
      <c r="O258" s="4"/>
      <c r="P258" s="4"/>
      <c r="Q258" s="4"/>
      <c r="R258" s="4"/>
      <c r="S258" s="4"/>
      <c r="T258" s="4"/>
      <c r="U258" s="4"/>
      <c r="V258" s="4"/>
      <c r="W258" s="4"/>
      <c r="X258" s="4"/>
      <c r="Y258" s="4"/>
    </row>
    <row r="259" spans="14:25" ht="15.75" customHeight="1">
      <c r="N259" s="4"/>
      <c r="O259" s="4"/>
      <c r="P259" s="4"/>
      <c r="Q259" s="4"/>
      <c r="R259" s="4"/>
      <c r="S259" s="4"/>
      <c r="T259" s="4"/>
      <c r="U259" s="4"/>
      <c r="V259" s="4"/>
      <c r="W259" s="4"/>
      <c r="X259" s="4"/>
      <c r="Y259" s="4"/>
    </row>
    <row r="260" spans="14:25" ht="15.75" customHeight="1">
      <c r="N260" s="4"/>
      <c r="O260" s="4"/>
      <c r="P260" s="4"/>
      <c r="Q260" s="4"/>
      <c r="R260" s="4"/>
      <c r="S260" s="4"/>
      <c r="T260" s="4"/>
      <c r="U260" s="4"/>
      <c r="V260" s="4"/>
      <c r="W260" s="4"/>
      <c r="X260" s="4"/>
      <c r="Y260" s="4"/>
    </row>
    <row r="261" spans="14:25" ht="15.75" customHeight="1">
      <c r="N261" s="4"/>
      <c r="O261" s="4"/>
      <c r="P261" s="4"/>
      <c r="Q261" s="4"/>
      <c r="R261" s="4"/>
      <c r="S261" s="4"/>
      <c r="T261" s="4"/>
      <c r="U261" s="4"/>
      <c r="V261" s="4"/>
      <c r="W261" s="4"/>
      <c r="X261" s="4"/>
      <c r="Y261" s="4"/>
    </row>
    <row r="262" spans="14:25" ht="15.75" customHeight="1">
      <c r="N262" s="4"/>
      <c r="O262" s="4"/>
      <c r="P262" s="4"/>
      <c r="Q262" s="4"/>
      <c r="R262" s="4"/>
      <c r="S262" s="4"/>
      <c r="T262" s="4"/>
      <c r="U262" s="4"/>
      <c r="V262" s="4"/>
      <c r="W262" s="4"/>
      <c r="X262" s="4"/>
      <c r="Y262" s="4"/>
    </row>
    <row r="263" spans="14:25" ht="15.75" customHeight="1">
      <c r="N263" s="4"/>
      <c r="O263" s="4"/>
      <c r="P263" s="4"/>
      <c r="Q263" s="4"/>
      <c r="R263" s="4"/>
      <c r="S263" s="4"/>
      <c r="T263" s="4"/>
      <c r="U263" s="4"/>
      <c r="V263" s="4"/>
      <c r="W263" s="4"/>
      <c r="X263" s="4"/>
      <c r="Y263" s="4"/>
    </row>
    <row r="264" spans="14:25" ht="15.75" customHeight="1">
      <c r="N264" s="4"/>
      <c r="O264" s="4"/>
      <c r="P264" s="4"/>
      <c r="Q264" s="4"/>
      <c r="R264" s="4"/>
      <c r="S264" s="4"/>
      <c r="T264" s="4"/>
      <c r="U264" s="4"/>
      <c r="V264" s="4"/>
      <c r="W264" s="4"/>
      <c r="X264" s="4"/>
      <c r="Y264" s="4"/>
    </row>
    <row r="265" spans="14:25" ht="15.75" customHeight="1">
      <c r="N265" s="4"/>
      <c r="O265" s="4"/>
      <c r="P265" s="4"/>
      <c r="Q265" s="4"/>
      <c r="R265" s="4"/>
      <c r="S265" s="4"/>
      <c r="T265" s="4"/>
      <c r="U265" s="4"/>
      <c r="V265" s="4"/>
      <c r="W265" s="4"/>
      <c r="X265" s="4"/>
      <c r="Y265" s="4"/>
    </row>
    <row r="266" spans="14:25" ht="15.75" customHeight="1">
      <c r="N266" s="4"/>
      <c r="O266" s="4"/>
      <c r="P266" s="4"/>
      <c r="Q266" s="4"/>
      <c r="R266" s="4"/>
      <c r="S266" s="4"/>
      <c r="T266" s="4"/>
      <c r="U266" s="4"/>
      <c r="V266" s="4"/>
      <c r="W266" s="4"/>
      <c r="X266" s="4"/>
      <c r="Y266" s="4"/>
    </row>
    <row r="267" spans="14:25" ht="15.75" customHeight="1">
      <c r="N267" s="4"/>
      <c r="O267" s="4"/>
      <c r="P267" s="4"/>
      <c r="Q267" s="4"/>
      <c r="R267" s="4"/>
      <c r="S267" s="4"/>
      <c r="T267" s="4"/>
      <c r="U267" s="4"/>
      <c r="V267" s="4"/>
      <c r="W267" s="4"/>
      <c r="X267" s="4"/>
      <c r="Y267" s="4"/>
    </row>
    <row r="268" spans="14:25" ht="15.75" customHeight="1">
      <c r="N268" s="4"/>
      <c r="O268" s="4"/>
      <c r="P268" s="4"/>
      <c r="Q268" s="4"/>
      <c r="R268" s="4"/>
      <c r="S268" s="4"/>
      <c r="T268" s="4"/>
      <c r="U268" s="4"/>
      <c r="V268" s="4"/>
      <c r="W268" s="4"/>
      <c r="X268" s="4"/>
      <c r="Y268" s="4"/>
    </row>
    <row r="269" spans="14:25" ht="15.75" customHeight="1">
      <c r="N269" s="4"/>
      <c r="O269" s="4"/>
      <c r="P269" s="4"/>
      <c r="Q269" s="4"/>
      <c r="R269" s="4"/>
      <c r="S269" s="4"/>
      <c r="T269" s="4"/>
      <c r="U269" s="4"/>
      <c r="V269" s="4"/>
      <c r="W269" s="4"/>
      <c r="X269" s="4"/>
      <c r="Y269" s="4"/>
    </row>
    <row r="270" spans="14:25" ht="15.75" customHeight="1">
      <c r="N270" s="4"/>
      <c r="O270" s="4"/>
      <c r="P270" s="4"/>
      <c r="Q270" s="4"/>
      <c r="R270" s="4"/>
      <c r="S270" s="4"/>
      <c r="T270" s="4"/>
      <c r="U270" s="4"/>
      <c r="V270" s="4"/>
      <c r="W270" s="4"/>
      <c r="X270" s="4"/>
      <c r="Y270" s="4"/>
    </row>
    <row r="271" spans="14:25" ht="15.75" customHeight="1">
      <c r="N271" s="4"/>
      <c r="O271" s="4"/>
      <c r="P271" s="4"/>
      <c r="Q271" s="4"/>
      <c r="R271" s="4"/>
      <c r="S271" s="4"/>
      <c r="T271" s="4"/>
      <c r="U271" s="4"/>
      <c r="V271" s="4"/>
      <c r="W271" s="4"/>
      <c r="X271" s="4"/>
      <c r="Y271" s="4"/>
    </row>
    <row r="272" spans="14:25" ht="15.75" customHeight="1">
      <c r="N272" s="4"/>
      <c r="O272" s="4"/>
      <c r="P272" s="4"/>
      <c r="Q272" s="4"/>
      <c r="R272" s="4"/>
      <c r="S272" s="4"/>
      <c r="T272" s="4"/>
      <c r="U272" s="4"/>
      <c r="V272" s="4"/>
      <c r="W272" s="4"/>
      <c r="X272" s="4"/>
      <c r="Y272" s="4"/>
    </row>
    <row r="273" spans="14:25" ht="15.75" customHeight="1">
      <c r="N273" s="4"/>
      <c r="O273" s="4"/>
      <c r="P273" s="4"/>
      <c r="Q273" s="4"/>
      <c r="R273" s="4"/>
      <c r="S273" s="4"/>
      <c r="T273" s="4"/>
      <c r="U273" s="4"/>
      <c r="V273" s="4"/>
      <c r="W273" s="4"/>
      <c r="X273" s="4"/>
      <c r="Y273" s="4"/>
    </row>
    <row r="274" spans="14:25" ht="15.75" customHeight="1">
      <c r="N274" s="4"/>
      <c r="O274" s="4"/>
      <c r="P274" s="4"/>
      <c r="Q274" s="4"/>
      <c r="R274" s="4"/>
      <c r="S274" s="4"/>
      <c r="T274" s="4"/>
      <c r="U274" s="4"/>
      <c r="V274" s="4"/>
      <c r="W274" s="4"/>
      <c r="X274" s="4"/>
      <c r="Y274" s="4"/>
    </row>
    <row r="275" spans="14:25" ht="15.75" customHeight="1">
      <c r="N275" s="4"/>
      <c r="O275" s="4"/>
      <c r="P275" s="4"/>
      <c r="Q275" s="4"/>
      <c r="R275" s="4"/>
      <c r="S275" s="4"/>
      <c r="T275" s="4"/>
      <c r="U275" s="4"/>
      <c r="V275" s="4"/>
      <c r="W275" s="4"/>
      <c r="X275" s="4"/>
      <c r="Y275" s="4"/>
    </row>
    <row r="276" spans="14:25" ht="15.75" customHeight="1">
      <c r="N276" s="4"/>
      <c r="O276" s="4"/>
      <c r="P276" s="4"/>
      <c r="Q276" s="4"/>
      <c r="R276" s="4"/>
      <c r="S276" s="4"/>
      <c r="T276" s="4"/>
      <c r="U276" s="4"/>
      <c r="V276" s="4"/>
      <c r="W276" s="4"/>
      <c r="X276" s="4"/>
      <c r="Y276" s="4"/>
    </row>
    <row r="277" spans="14:25" ht="15.75" customHeight="1">
      <c r="N277" s="4"/>
      <c r="O277" s="4"/>
      <c r="P277" s="4"/>
      <c r="Q277" s="4"/>
      <c r="R277" s="4"/>
      <c r="S277" s="4"/>
      <c r="T277" s="4"/>
      <c r="U277" s="4"/>
      <c r="V277" s="4"/>
      <c r="W277" s="4"/>
      <c r="X277" s="4"/>
      <c r="Y277" s="4"/>
    </row>
    <row r="278" spans="14:25" ht="15.75" customHeight="1">
      <c r="N278" s="4"/>
      <c r="O278" s="4"/>
      <c r="P278" s="4"/>
      <c r="Q278" s="4"/>
      <c r="R278" s="4"/>
      <c r="S278" s="4"/>
      <c r="T278" s="4"/>
      <c r="U278" s="4"/>
      <c r="V278" s="4"/>
      <c r="W278" s="4"/>
      <c r="X278" s="4"/>
      <c r="Y278" s="4"/>
    </row>
    <row r="279" spans="14:25" ht="15.75" customHeight="1">
      <c r="N279" s="4"/>
      <c r="O279" s="4"/>
      <c r="P279" s="4"/>
      <c r="Q279" s="4"/>
      <c r="R279" s="4"/>
      <c r="S279" s="4"/>
      <c r="T279" s="4"/>
      <c r="U279" s="4"/>
      <c r="V279" s="4"/>
      <c r="W279" s="4"/>
      <c r="X279" s="4"/>
      <c r="Y279" s="4"/>
    </row>
    <row r="280" spans="14:25" ht="15.75" customHeight="1">
      <c r="N280" s="4"/>
      <c r="O280" s="4"/>
      <c r="P280" s="4"/>
      <c r="Q280" s="4"/>
      <c r="R280" s="4"/>
      <c r="S280" s="4"/>
      <c r="T280" s="4"/>
      <c r="U280" s="4"/>
      <c r="V280" s="4"/>
      <c r="W280" s="4"/>
      <c r="X280" s="4"/>
      <c r="Y280" s="4"/>
    </row>
    <row r="281" spans="14:25" ht="15.75" customHeight="1">
      <c r="N281" s="4"/>
      <c r="O281" s="4"/>
      <c r="P281" s="4"/>
      <c r="Q281" s="4"/>
      <c r="R281" s="4"/>
      <c r="S281" s="4"/>
      <c r="T281" s="4"/>
      <c r="U281" s="4"/>
      <c r="V281" s="4"/>
      <c r="W281" s="4"/>
      <c r="X281" s="4"/>
      <c r="Y281" s="4"/>
    </row>
    <row r="282" spans="14:25" ht="15.75" customHeight="1">
      <c r="N282" s="4"/>
      <c r="O282" s="4"/>
      <c r="P282" s="4"/>
      <c r="Q282" s="4"/>
      <c r="R282" s="4"/>
      <c r="S282" s="4"/>
      <c r="T282" s="4"/>
      <c r="U282" s="4"/>
      <c r="V282" s="4"/>
      <c r="W282" s="4"/>
      <c r="X282" s="4"/>
      <c r="Y282" s="4"/>
    </row>
    <row r="283" spans="14:25" ht="15.75" customHeight="1">
      <c r="N283" s="4"/>
      <c r="O283" s="4"/>
      <c r="P283" s="4"/>
      <c r="Q283" s="4"/>
      <c r="R283" s="4"/>
      <c r="S283" s="4"/>
      <c r="T283" s="4"/>
      <c r="U283" s="4"/>
      <c r="V283" s="4"/>
      <c r="W283" s="4"/>
      <c r="X283" s="4"/>
      <c r="Y283" s="4"/>
    </row>
    <row r="284" spans="14:25" ht="15.75" customHeight="1">
      <c r="N284" s="4"/>
      <c r="O284" s="4"/>
      <c r="P284" s="4"/>
      <c r="Q284" s="4"/>
      <c r="R284" s="4"/>
      <c r="S284" s="4"/>
      <c r="T284" s="4"/>
      <c r="U284" s="4"/>
      <c r="V284" s="4"/>
      <c r="W284" s="4"/>
      <c r="X284" s="4"/>
      <c r="Y284" s="4"/>
    </row>
    <row r="285" spans="14:25" ht="15.75" customHeight="1">
      <c r="N285" s="4"/>
      <c r="O285" s="4"/>
      <c r="P285" s="4"/>
      <c r="Q285" s="4"/>
      <c r="R285" s="4"/>
      <c r="S285" s="4"/>
      <c r="T285" s="4"/>
      <c r="U285" s="4"/>
      <c r="V285" s="4"/>
      <c r="W285" s="4"/>
      <c r="X285" s="4"/>
      <c r="Y285" s="4"/>
    </row>
    <row r="286" spans="14:25" ht="15.75" customHeight="1">
      <c r="N286" s="4"/>
      <c r="O286" s="4"/>
      <c r="P286" s="4"/>
      <c r="Q286" s="4"/>
      <c r="R286" s="4"/>
      <c r="S286" s="4"/>
      <c r="T286" s="4"/>
      <c r="U286" s="4"/>
      <c r="V286" s="4"/>
      <c r="W286" s="4"/>
      <c r="X286" s="4"/>
      <c r="Y286" s="4"/>
    </row>
    <row r="287" spans="14:25" ht="15.75" customHeight="1">
      <c r="N287" s="4"/>
      <c r="O287" s="4"/>
      <c r="P287" s="4"/>
      <c r="Q287" s="4"/>
      <c r="R287" s="4"/>
      <c r="S287" s="4"/>
      <c r="T287" s="4"/>
      <c r="U287" s="4"/>
      <c r="V287" s="4"/>
      <c r="W287" s="4"/>
      <c r="X287" s="4"/>
      <c r="Y287" s="4"/>
    </row>
    <row r="288" spans="14:25" ht="15.75" customHeight="1">
      <c r="N288" s="4"/>
      <c r="O288" s="4"/>
      <c r="P288" s="4"/>
      <c r="Q288" s="4"/>
      <c r="R288" s="4"/>
      <c r="S288" s="4"/>
      <c r="T288" s="4"/>
      <c r="U288" s="4"/>
      <c r="V288" s="4"/>
      <c r="W288" s="4"/>
      <c r="X288" s="4"/>
      <c r="Y288" s="4"/>
    </row>
    <row r="289" spans="14:25" ht="15.75" customHeight="1">
      <c r="N289" s="4"/>
      <c r="O289" s="4"/>
      <c r="P289" s="4"/>
      <c r="Q289" s="4"/>
      <c r="R289" s="4"/>
      <c r="S289" s="4"/>
      <c r="T289" s="4"/>
      <c r="U289" s="4"/>
      <c r="V289" s="4"/>
      <c r="W289" s="4"/>
      <c r="X289" s="4"/>
      <c r="Y289" s="4"/>
    </row>
    <row r="290" spans="14:25" ht="15.75" customHeight="1">
      <c r="N290" s="4"/>
      <c r="O290" s="4"/>
      <c r="P290" s="4"/>
      <c r="Q290" s="4"/>
      <c r="R290" s="4"/>
      <c r="S290" s="4"/>
      <c r="T290" s="4"/>
      <c r="U290" s="4"/>
      <c r="V290" s="4"/>
      <c r="W290" s="4"/>
      <c r="X290" s="4"/>
      <c r="Y290" s="4"/>
    </row>
    <row r="291" spans="14:25" ht="15.75" customHeight="1">
      <c r="N291" s="4"/>
      <c r="O291" s="4"/>
      <c r="P291" s="4"/>
      <c r="Q291" s="4"/>
      <c r="R291" s="4"/>
      <c r="S291" s="4"/>
      <c r="T291" s="4"/>
      <c r="U291" s="4"/>
      <c r="V291" s="4"/>
      <c r="W291" s="4"/>
      <c r="X291" s="4"/>
      <c r="Y291" s="4"/>
    </row>
    <row r="292" spans="14:25" ht="15.75" customHeight="1">
      <c r="N292" s="4"/>
      <c r="O292" s="4"/>
      <c r="P292" s="4"/>
      <c r="Q292" s="4"/>
      <c r="R292" s="4"/>
      <c r="S292" s="4"/>
      <c r="T292" s="4"/>
      <c r="U292" s="4"/>
      <c r="V292" s="4"/>
      <c r="W292" s="4"/>
      <c r="X292" s="4"/>
      <c r="Y292" s="4"/>
    </row>
    <row r="293" spans="14:25" ht="15.75" customHeight="1">
      <c r="N293" s="4"/>
      <c r="O293" s="4"/>
      <c r="P293" s="4"/>
      <c r="Q293" s="4"/>
      <c r="R293" s="4"/>
      <c r="S293" s="4"/>
      <c r="T293" s="4"/>
      <c r="U293" s="4"/>
      <c r="V293" s="4"/>
      <c r="W293" s="4"/>
      <c r="X293" s="4"/>
      <c r="Y293" s="4"/>
    </row>
    <row r="294" spans="14:25" ht="15.75" customHeight="1">
      <c r="N294" s="4"/>
      <c r="O294" s="4"/>
      <c r="P294" s="4"/>
      <c r="Q294" s="4"/>
      <c r="R294" s="4"/>
      <c r="S294" s="4"/>
      <c r="T294" s="4"/>
      <c r="U294" s="4"/>
      <c r="V294" s="4"/>
      <c r="W294" s="4"/>
      <c r="X294" s="4"/>
      <c r="Y294" s="4"/>
    </row>
    <row r="295" spans="14:25" ht="15.75" customHeight="1">
      <c r="N295" s="4"/>
      <c r="O295" s="4"/>
      <c r="P295" s="4"/>
      <c r="Q295" s="4"/>
      <c r="R295" s="4"/>
      <c r="S295" s="4"/>
      <c r="T295" s="4"/>
      <c r="U295" s="4"/>
      <c r="V295" s="4"/>
      <c r="W295" s="4"/>
      <c r="X295" s="4"/>
      <c r="Y295" s="4"/>
    </row>
    <row r="296" spans="14:25" ht="15.75" customHeight="1">
      <c r="N296" s="4"/>
      <c r="O296" s="4"/>
      <c r="P296" s="4"/>
      <c r="Q296" s="4"/>
      <c r="R296" s="4"/>
      <c r="S296" s="4"/>
      <c r="T296" s="4"/>
      <c r="U296" s="4"/>
      <c r="V296" s="4"/>
      <c r="W296" s="4"/>
      <c r="X296" s="4"/>
      <c r="Y296" s="4"/>
    </row>
    <row r="297" spans="14:25" ht="15.75" customHeight="1">
      <c r="N297" s="4"/>
      <c r="O297" s="4"/>
      <c r="P297" s="4"/>
      <c r="Q297" s="4"/>
      <c r="R297" s="4"/>
      <c r="S297" s="4"/>
      <c r="T297" s="4"/>
      <c r="U297" s="4"/>
      <c r="V297" s="4"/>
      <c r="W297" s="4"/>
      <c r="X297" s="4"/>
      <c r="Y297" s="4"/>
    </row>
    <row r="298" spans="14:25" ht="15.75" customHeight="1">
      <c r="N298" s="4"/>
      <c r="O298" s="4"/>
      <c r="P298" s="4"/>
      <c r="Q298" s="4"/>
      <c r="R298" s="4"/>
      <c r="S298" s="4"/>
      <c r="T298" s="4"/>
      <c r="U298" s="4"/>
      <c r="V298" s="4"/>
      <c r="W298" s="4"/>
      <c r="X298" s="4"/>
      <c r="Y298" s="4"/>
    </row>
    <row r="299" spans="14:25" ht="15.75" customHeight="1">
      <c r="N299" s="4"/>
      <c r="O299" s="4"/>
      <c r="P299" s="4"/>
      <c r="Q299" s="4"/>
      <c r="R299" s="4"/>
      <c r="S299" s="4"/>
      <c r="T299" s="4"/>
      <c r="U299" s="4"/>
      <c r="V299" s="4"/>
      <c r="W299" s="4"/>
      <c r="X299" s="4"/>
      <c r="Y299" s="4"/>
    </row>
    <row r="300" spans="14:25" ht="15.75" customHeight="1">
      <c r="N300" s="4"/>
      <c r="O300" s="4"/>
      <c r="P300" s="4"/>
      <c r="Q300" s="4"/>
      <c r="R300" s="4"/>
      <c r="S300" s="4"/>
      <c r="T300" s="4"/>
      <c r="U300" s="4"/>
      <c r="V300" s="4"/>
      <c r="W300" s="4"/>
      <c r="X300" s="4"/>
      <c r="Y300" s="4"/>
    </row>
    <row r="301" spans="14:25" ht="15.75" customHeight="1">
      <c r="N301" s="4"/>
      <c r="O301" s="4"/>
      <c r="P301" s="4"/>
      <c r="Q301" s="4"/>
      <c r="R301" s="4"/>
      <c r="S301" s="4"/>
      <c r="T301" s="4"/>
      <c r="U301" s="4"/>
      <c r="V301" s="4"/>
      <c r="W301" s="4"/>
      <c r="X301" s="4"/>
      <c r="Y301" s="4"/>
    </row>
    <row r="302" spans="14:25" ht="15.75" customHeight="1">
      <c r="N302" s="4"/>
      <c r="O302" s="4"/>
      <c r="P302" s="4"/>
      <c r="Q302" s="4"/>
      <c r="R302" s="4"/>
      <c r="S302" s="4"/>
      <c r="T302" s="4"/>
      <c r="U302" s="4"/>
      <c r="V302" s="4"/>
      <c r="W302" s="4"/>
      <c r="X302" s="4"/>
      <c r="Y302" s="4"/>
    </row>
    <row r="303" spans="14:25" ht="15.75" customHeight="1">
      <c r="N303" s="4"/>
      <c r="O303" s="4"/>
      <c r="P303" s="4"/>
      <c r="Q303" s="4"/>
      <c r="R303" s="4"/>
      <c r="S303" s="4"/>
      <c r="T303" s="4"/>
      <c r="U303" s="4"/>
      <c r="V303" s="4"/>
      <c r="W303" s="4"/>
      <c r="X303" s="4"/>
      <c r="Y303" s="4"/>
    </row>
    <row r="304" spans="14:25" ht="15.75" customHeight="1">
      <c r="N304" s="4"/>
      <c r="O304" s="4"/>
      <c r="P304" s="4"/>
      <c r="Q304" s="4"/>
      <c r="R304" s="4"/>
      <c r="S304" s="4"/>
      <c r="T304" s="4"/>
      <c r="U304" s="4"/>
      <c r="V304" s="4"/>
      <c r="W304" s="4"/>
      <c r="X304" s="4"/>
      <c r="Y304" s="4"/>
    </row>
    <row r="305" spans="14:25" ht="15.75" customHeight="1">
      <c r="N305" s="4"/>
      <c r="O305" s="4"/>
      <c r="P305" s="4"/>
      <c r="Q305" s="4"/>
      <c r="R305" s="4"/>
      <c r="S305" s="4"/>
      <c r="T305" s="4"/>
      <c r="U305" s="4"/>
      <c r="V305" s="4"/>
      <c r="W305" s="4"/>
      <c r="X305" s="4"/>
      <c r="Y305" s="4"/>
    </row>
    <row r="306" spans="14:25" ht="15.75" customHeight="1">
      <c r="N306" s="4"/>
      <c r="O306" s="4"/>
      <c r="P306" s="4"/>
      <c r="Q306" s="4"/>
      <c r="R306" s="4"/>
      <c r="S306" s="4"/>
      <c r="T306" s="4"/>
      <c r="U306" s="4"/>
      <c r="V306" s="4"/>
      <c r="W306" s="4"/>
      <c r="X306" s="4"/>
      <c r="Y306" s="4"/>
    </row>
    <row r="307" spans="14:25" ht="15.75" customHeight="1">
      <c r="N307" s="4"/>
      <c r="O307" s="4"/>
      <c r="P307" s="4"/>
      <c r="Q307" s="4"/>
      <c r="R307" s="4"/>
      <c r="S307" s="4"/>
      <c r="T307" s="4"/>
      <c r="U307" s="4"/>
      <c r="V307" s="4"/>
      <c r="W307" s="4"/>
      <c r="X307" s="4"/>
      <c r="Y307" s="4"/>
    </row>
    <row r="308" spans="14:25" ht="15.75" customHeight="1">
      <c r="N308" s="4"/>
      <c r="O308" s="4"/>
      <c r="P308" s="4"/>
      <c r="Q308" s="4"/>
      <c r="R308" s="4"/>
      <c r="S308" s="4"/>
      <c r="T308" s="4"/>
      <c r="U308" s="4"/>
      <c r="V308" s="4"/>
      <c r="W308" s="4"/>
      <c r="X308" s="4"/>
      <c r="Y308" s="4"/>
    </row>
    <row r="309" spans="14:25" ht="15.75" customHeight="1">
      <c r="N309" s="4"/>
      <c r="O309" s="4"/>
      <c r="P309" s="4"/>
      <c r="Q309" s="4"/>
      <c r="R309" s="4"/>
      <c r="S309" s="4"/>
      <c r="T309" s="4"/>
      <c r="U309" s="4"/>
      <c r="V309" s="4"/>
      <c r="W309" s="4"/>
      <c r="X309" s="4"/>
      <c r="Y309" s="4"/>
    </row>
    <row r="310" spans="14:25" ht="15.75" customHeight="1">
      <c r="N310" s="4"/>
      <c r="O310" s="4"/>
      <c r="P310" s="4"/>
      <c r="Q310" s="4"/>
      <c r="R310" s="4"/>
      <c r="S310" s="4"/>
      <c r="T310" s="4"/>
      <c r="U310" s="4"/>
      <c r="V310" s="4"/>
      <c r="W310" s="4"/>
      <c r="X310" s="4"/>
      <c r="Y310" s="4"/>
    </row>
    <row r="311" spans="14:25" ht="15.75" customHeight="1">
      <c r="N311" s="4"/>
      <c r="O311" s="4"/>
      <c r="P311" s="4"/>
      <c r="Q311" s="4"/>
      <c r="R311" s="4"/>
      <c r="S311" s="4"/>
      <c r="T311" s="4"/>
      <c r="U311" s="4"/>
      <c r="V311" s="4"/>
      <c r="W311" s="4"/>
      <c r="X311" s="4"/>
      <c r="Y311" s="4"/>
    </row>
    <row r="312" spans="14:25" ht="15.75" customHeight="1">
      <c r="N312" s="4"/>
      <c r="O312" s="4"/>
      <c r="P312" s="4"/>
      <c r="Q312" s="4"/>
      <c r="R312" s="4"/>
      <c r="S312" s="4"/>
      <c r="T312" s="4"/>
      <c r="U312" s="4"/>
      <c r="V312" s="4"/>
      <c r="W312" s="4"/>
      <c r="X312" s="4"/>
      <c r="Y312" s="4"/>
    </row>
    <row r="313" spans="14:25" ht="15.75" customHeight="1">
      <c r="N313" s="4"/>
      <c r="O313" s="4"/>
      <c r="P313" s="4"/>
      <c r="Q313" s="4"/>
      <c r="R313" s="4"/>
      <c r="S313" s="4"/>
      <c r="T313" s="4"/>
      <c r="U313" s="4"/>
      <c r="V313" s="4"/>
      <c r="W313" s="4"/>
      <c r="X313" s="4"/>
      <c r="Y313" s="4"/>
    </row>
    <row r="314" spans="14:25" ht="15.75" customHeight="1">
      <c r="N314" s="4"/>
      <c r="O314" s="4"/>
      <c r="P314" s="4"/>
      <c r="Q314" s="4"/>
      <c r="R314" s="4"/>
      <c r="S314" s="4"/>
      <c r="T314" s="4"/>
      <c r="U314" s="4"/>
      <c r="V314" s="4"/>
      <c r="W314" s="4"/>
      <c r="X314" s="4"/>
      <c r="Y314" s="4"/>
    </row>
    <row r="315" spans="14:25" ht="15.75" customHeight="1">
      <c r="N315" s="4"/>
      <c r="O315" s="4"/>
      <c r="P315" s="4"/>
      <c r="Q315" s="4"/>
      <c r="R315" s="4"/>
      <c r="S315" s="4"/>
      <c r="T315" s="4"/>
      <c r="U315" s="4"/>
      <c r="V315" s="4"/>
      <c r="W315" s="4"/>
      <c r="X315" s="4"/>
      <c r="Y315" s="4"/>
    </row>
    <row r="316" spans="14:25" ht="15.75" customHeight="1">
      <c r="N316" s="4"/>
      <c r="O316" s="4"/>
      <c r="P316" s="4"/>
      <c r="Q316" s="4"/>
      <c r="R316" s="4"/>
      <c r="S316" s="4"/>
      <c r="T316" s="4"/>
      <c r="U316" s="4"/>
      <c r="V316" s="4"/>
      <c r="W316" s="4"/>
      <c r="X316" s="4"/>
      <c r="Y316" s="4"/>
    </row>
    <row r="317" spans="14:25" ht="15.75" customHeight="1">
      <c r="N317" s="4"/>
      <c r="O317" s="4"/>
      <c r="P317" s="4"/>
      <c r="Q317" s="4"/>
      <c r="R317" s="4"/>
      <c r="S317" s="4"/>
      <c r="T317" s="4"/>
      <c r="U317" s="4"/>
      <c r="V317" s="4"/>
      <c r="W317" s="4"/>
      <c r="X317" s="4"/>
      <c r="Y317" s="4"/>
    </row>
    <row r="318" spans="14:25" ht="15.75" customHeight="1">
      <c r="N318" s="4"/>
      <c r="O318" s="4"/>
      <c r="P318" s="4"/>
      <c r="Q318" s="4"/>
      <c r="R318" s="4"/>
      <c r="S318" s="4"/>
      <c r="T318" s="4"/>
      <c r="U318" s="4"/>
      <c r="V318" s="4"/>
      <c r="W318" s="4"/>
      <c r="X318" s="4"/>
      <c r="Y318" s="4"/>
    </row>
    <row r="319" spans="14:25" ht="15.75" customHeight="1">
      <c r="N319" s="4"/>
      <c r="O319" s="4"/>
      <c r="P319" s="4"/>
      <c r="Q319" s="4"/>
      <c r="R319" s="4"/>
      <c r="S319" s="4"/>
      <c r="T319" s="4"/>
      <c r="U319" s="4"/>
      <c r="V319" s="4"/>
      <c r="W319" s="4"/>
      <c r="X319" s="4"/>
      <c r="Y319" s="4"/>
    </row>
    <row r="320" spans="14:25" ht="15.75" customHeight="1">
      <c r="N320" s="4"/>
      <c r="O320" s="4"/>
      <c r="P320" s="4"/>
      <c r="Q320" s="4"/>
      <c r="R320" s="4"/>
      <c r="S320" s="4"/>
      <c r="T320" s="4"/>
      <c r="U320" s="4"/>
      <c r="V320" s="4"/>
      <c r="W320" s="4"/>
      <c r="X320" s="4"/>
      <c r="Y320" s="4"/>
    </row>
    <row r="321" spans="14:25" ht="15.75" customHeight="1">
      <c r="N321" s="4"/>
      <c r="O321" s="4"/>
      <c r="P321" s="4"/>
      <c r="Q321" s="4"/>
      <c r="R321" s="4"/>
      <c r="S321" s="4"/>
      <c r="T321" s="4"/>
      <c r="U321" s="4"/>
      <c r="V321" s="4"/>
      <c r="W321" s="4"/>
      <c r="X321" s="4"/>
      <c r="Y321" s="4"/>
    </row>
    <row r="322" spans="14:25" ht="15.75" customHeight="1">
      <c r="N322" s="4"/>
      <c r="O322" s="4"/>
      <c r="P322" s="4"/>
      <c r="Q322" s="4"/>
      <c r="R322" s="4"/>
      <c r="S322" s="4"/>
      <c r="T322" s="4"/>
      <c r="U322" s="4"/>
      <c r="V322" s="4"/>
      <c r="W322" s="4"/>
      <c r="X322" s="4"/>
      <c r="Y322" s="4"/>
    </row>
    <row r="323" spans="14:25" ht="15.75" customHeight="1">
      <c r="N323" s="4"/>
      <c r="O323" s="4"/>
      <c r="P323" s="4"/>
      <c r="Q323" s="4"/>
      <c r="R323" s="4"/>
      <c r="S323" s="4"/>
      <c r="T323" s="4"/>
      <c r="U323" s="4"/>
      <c r="V323" s="4"/>
      <c r="W323" s="4"/>
      <c r="X323" s="4"/>
      <c r="Y323" s="4"/>
    </row>
    <row r="324" spans="14:25" ht="15.75" customHeight="1">
      <c r="N324" s="4"/>
      <c r="O324" s="4"/>
      <c r="P324" s="4"/>
      <c r="Q324" s="4"/>
      <c r="R324" s="4"/>
      <c r="S324" s="4"/>
      <c r="T324" s="4"/>
      <c r="U324" s="4"/>
      <c r="V324" s="4"/>
      <c r="W324" s="4"/>
      <c r="X324" s="4"/>
      <c r="Y324" s="4"/>
    </row>
    <row r="325" spans="14:25" ht="15.75" customHeight="1">
      <c r="N325" s="4"/>
      <c r="O325" s="4"/>
      <c r="P325" s="4"/>
      <c r="Q325" s="4"/>
      <c r="R325" s="4"/>
      <c r="S325" s="4"/>
      <c r="T325" s="4"/>
      <c r="U325" s="4"/>
      <c r="V325" s="4"/>
      <c r="W325" s="4"/>
      <c r="X325" s="4"/>
      <c r="Y325" s="4"/>
    </row>
    <row r="326" spans="14:25" ht="15.75" customHeight="1">
      <c r="N326" s="4"/>
      <c r="O326" s="4"/>
      <c r="P326" s="4"/>
      <c r="Q326" s="4"/>
      <c r="R326" s="4"/>
      <c r="S326" s="4"/>
      <c r="T326" s="4"/>
      <c r="U326" s="4"/>
      <c r="V326" s="4"/>
      <c r="W326" s="4"/>
      <c r="X326" s="4"/>
      <c r="Y326" s="4"/>
    </row>
    <row r="327" spans="14:25" ht="15.75" customHeight="1">
      <c r="N327" s="4"/>
      <c r="O327" s="4"/>
      <c r="P327" s="4"/>
      <c r="Q327" s="4"/>
      <c r="R327" s="4"/>
      <c r="S327" s="4"/>
      <c r="T327" s="4"/>
      <c r="U327" s="4"/>
      <c r="V327" s="4"/>
      <c r="W327" s="4"/>
      <c r="X327" s="4"/>
      <c r="Y327" s="4"/>
    </row>
    <row r="328" spans="14:25" ht="15.75" customHeight="1">
      <c r="N328" s="4"/>
      <c r="O328" s="4"/>
      <c r="P328" s="4"/>
      <c r="Q328" s="4"/>
      <c r="R328" s="4"/>
      <c r="S328" s="4"/>
      <c r="T328" s="4"/>
      <c r="U328" s="4"/>
      <c r="V328" s="4"/>
      <c r="W328" s="4"/>
      <c r="X328" s="4"/>
      <c r="Y328" s="4"/>
    </row>
    <row r="329" spans="14:25" ht="15.75" customHeight="1">
      <c r="N329" s="4"/>
      <c r="O329" s="4"/>
      <c r="P329" s="4"/>
      <c r="Q329" s="4"/>
      <c r="R329" s="4"/>
      <c r="S329" s="4"/>
      <c r="T329" s="4"/>
      <c r="U329" s="4"/>
      <c r="V329" s="4"/>
      <c r="W329" s="4"/>
      <c r="X329" s="4"/>
      <c r="Y329" s="4"/>
    </row>
    <row r="330" spans="14:25" ht="15.75" customHeight="1">
      <c r="N330" s="4"/>
      <c r="O330" s="4"/>
      <c r="P330" s="4"/>
      <c r="Q330" s="4"/>
      <c r="R330" s="4"/>
      <c r="S330" s="4"/>
      <c r="T330" s="4"/>
      <c r="U330" s="4"/>
      <c r="V330" s="4"/>
      <c r="W330" s="4"/>
      <c r="X330" s="4"/>
      <c r="Y330" s="4"/>
    </row>
    <row r="331" spans="14:25" ht="15.75" customHeight="1">
      <c r="N331" s="4"/>
      <c r="O331" s="4"/>
      <c r="P331" s="4"/>
      <c r="Q331" s="4"/>
      <c r="R331" s="4"/>
      <c r="S331" s="4"/>
      <c r="T331" s="4"/>
      <c r="U331" s="4"/>
      <c r="V331" s="4"/>
      <c r="W331" s="4"/>
      <c r="X331" s="4"/>
      <c r="Y331" s="4"/>
    </row>
    <row r="332" spans="14:25" ht="15.75" customHeight="1">
      <c r="N332" s="4"/>
      <c r="O332" s="4"/>
      <c r="P332" s="4"/>
      <c r="Q332" s="4"/>
      <c r="R332" s="4"/>
      <c r="S332" s="4"/>
      <c r="T332" s="4"/>
      <c r="U332" s="4"/>
      <c r="V332" s="4"/>
      <c r="W332" s="4"/>
      <c r="X332" s="4"/>
      <c r="Y332" s="4"/>
    </row>
    <row r="333" spans="14:25" ht="15.75" customHeight="1">
      <c r="N333" s="4"/>
      <c r="O333" s="4"/>
      <c r="P333" s="4"/>
      <c r="Q333" s="4"/>
      <c r="R333" s="4"/>
      <c r="S333" s="4"/>
      <c r="T333" s="4"/>
      <c r="U333" s="4"/>
      <c r="V333" s="4"/>
      <c r="W333" s="4"/>
      <c r="X333" s="4"/>
      <c r="Y333" s="4"/>
    </row>
    <row r="334" spans="14:25" ht="15.75" customHeight="1">
      <c r="N334" s="4"/>
      <c r="O334" s="4"/>
      <c r="P334" s="4"/>
      <c r="Q334" s="4"/>
      <c r="R334" s="4"/>
      <c r="S334" s="4"/>
      <c r="T334" s="4"/>
      <c r="U334" s="4"/>
      <c r="V334" s="4"/>
      <c r="W334" s="4"/>
      <c r="X334" s="4"/>
      <c r="Y334" s="4"/>
    </row>
    <row r="335" spans="14:25" ht="15.75" customHeight="1">
      <c r="N335" s="4"/>
      <c r="O335" s="4"/>
      <c r="P335" s="4"/>
      <c r="Q335" s="4"/>
      <c r="R335" s="4"/>
      <c r="S335" s="4"/>
      <c r="T335" s="4"/>
      <c r="U335" s="4"/>
      <c r="V335" s="4"/>
      <c r="W335" s="4"/>
      <c r="X335" s="4"/>
      <c r="Y335" s="4"/>
    </row>
    <row r="336" spans="14:25" ht="15.75" customHeight="1">
      <c r="N336" s="4"/>
      <c r="O336" s="4"/>
      <c r="P336" s="4"/>
      <c r="Q336" s="4"/>
      <c r="R336" s="4"/>
      <c r="S336" s="4"/>
      <c r="T336" s="4"/>
      <c r="U336" s="4"/>
      <c r="V336" s="4"/>
      <c r="W336" s="4"/>
      <c r="X336" s="4"/>
      <c r="Y336" s="4"/>
    </row>
    <row r="337" spans="14:25" ht="15.75" customHeight="1">
      <c r="N337" s="4"/>
      <c r="O337" s="4"/>
      <c r="P337" s="4"/>
      <c r="Q337" s="4"/>
      <c r="R337" s="4"/>
      <c r="S337" s="4"/>
      <c r="T337" s="4"/>
      <c r="U337" s="4"/>
      <c r="V337" s="4"/>
      <c r="W337" s="4"/>
      <c r="X337" s="4"/>
      <c r="Y337" s="4"/>
    </row>
    <row r="338" spans="14:25" ht="15.75" customHeight="1">
      <c r="N338" s="4"/>
      <c r="O338" s="4"/>
      <c r="P338" s="4"/>
      <c r="Q338" s="4"/>
      <c r="R338" s="4"/>
      <c r="S338" s="4"/>
      <c r="T338" s="4"/>
      <c r="U338" s="4"/>
      <c r="V338" s="4"/>
      <c r="W338" s="4"/>
      <c r="X338" s="4"/>
      <c r="Y338" s="4"/>
    </row>
    <row r="339" spans="14:25" ht="15.75" customHeight="1">
      <c r="N339" s="4"/>
      <c r="O339" s="4"/>
      <c r="P339" s="4"/>
      <c r="Q339" s="4"/>
      <c r="R339" s="4"/>
      <c r="S339" s="4"/>
      <c r="T339" s="4"/>
      <c r="U339" s="4"/>
      <c r="V339" s="4"/>
      <c r="W339" s="4"/>
      <c r="X339" s="4"/>
      <c r="Y339" s="4"/>
    </row>
    <row r="340" spans="14:25" ht="15.75" customHeight="1">
      <c r="N340" s="4"/>
      <c r="O340" s="4"/>
      <c r="P340" s="4"/>
      <c r="Q340" s="4"/>
      <c r="R340" s="4"/>
      <c r="S340" s="4"/>
      <c r="T340" s="4"/>
      <c r="U340" s="4"/>
      <c r="V340" s="4"/>
      <c r="W340" s="4"/>
      <c r="X340" s="4"/>
      <c r="Y340" s="4"/>
    </row>
    <row r="341" spans="14:25" ht="15.75" customHeight="1">
      <c r="N341" s="4"/>
      <c r="O341" s="4"/>
      <c r="P341" s="4"/>
      <c r="Q341" s="4"/>
      <c r="R341" s="4"/>
      <c r="S341" s="4"/>
      <c r="T341" s="4"/>
      <c r="U341" s="4"/>
      <c r="V341" s="4"/>
      <c r="W341" s="4"/>
      <c r="X341" s="4"/>
      <c r="Y341" s="4"/>
    </row>
    <row r="342" spans="14:25" ht="15.75" customHeight="1">
      <c r="N342" s="4"/>
      <c r="O342" s="4"/>
      <c r="P342" s="4"/>
      <c r="Q342" s="4"/>
      <c r="R342" s="4"/>
      <c r="S342" s="4"/>
      <c r="T342" s="4"/>
      <c r="U342" s="4"/>
      <c r="V342" s="4"/>
      <c r="W342" s="4"/>
      <c r="X342" s="4"/>
      <c r="Y342" s="4"/>
    </row>
    <row r="343" spans="14:25" ht="15.75" customHeight="1">
      <c r="N343" s="4"/>
      <c r="O343" s="4"/>
      <c r="P343" s="4"/>
      <c r="Q343" s="4"/>
      <c r="R343" s="4"/>
      <c r="S343" s="4"/>
      <c r="T343" s="4"/>
      <c r="U343" s="4"/>
      <c r="V343" s="4"/>
      <c r="W343" s="4"/>
      <c r="X343" s="4"/>
      <c r="Y343" s="4"/>
    </row>
    <row r="344" spans="14:25" ht="15.75" customHeight="1">
      <c r="N344" s="4"/>
      <c r="O344" s="4"/>
      <c r="P344" s="4"/>
      <c r="Q344" s="4"/>
      <c r="R344" s="4"/>
      <c r="S344" s="4"/>
      <c r="T344" s="4"/>
      <c r="U344" s="4"/>
      <c r="V344" s="4"/>
      <c r="W344" s="4"/>
      <c r="X344" s="4"/>
      <c r="Y344" s="4"/>
    </row>
    <row r="345" spans="14:25" ht="15.75" customHeight="1">
      <c r="N345" s="4"/>
      <c r="O345" s="4"/>
      <c r="P345" s="4"/>
      <c r="Q345" s="4"/>
      <c r="R345" s="4"/>
      <c r="S345" s="4"/>
      <c r="T345" s="4"/>
      <c r="U345" s="4"/>
      <c r="V345" s="4"/>
      <c r="W345" s="4"/>
      <c r="X345" s="4"/>
      <c r="Y345" s="4"/>
    </row>
    <row r="346" spans="14:25" ht="15.75" customHeight="1">
      <c r="N346" s="4"/>
      <c r="O346" s="4"/>
      <c r="P346" s="4"/>
      <c r="Q346" s="4"/>
      <c r="R346" s="4"/>
      <c r="S346" s="4"/>
      <c r="T346" s="4"/>
      <c r="U346" s="4"/>
      <c r="V346" s="4"/>
      <c r="W346" s="4"/>
      <c r="X346" s="4"/>
      <c r="Y346" s="4"/>
    </row>
    <row r="347" spans="14:25" ht="15.75" customHeight="1">
      <c r="N347" s="4"/>
      <c r="O347" s="4"/>
      <c r="P347" s="4"/>
      <c r="Q347" s="4"/>
      <c r="R347" s="4"/>
      <c r="S347" s="4"/>
      <c r="T347" s="4"/>
      <c r="U347" s="4"/>
      <c r="V347" s="4"/>
      <c r="W347" s="4"/>
      <c r="X347" s="4"/>
      <c r="Y347" s="4"/>
    </row>
    <row r="348" spans="14:25" ht="15.75" customHeight="1">
      <c r="N348" s="4"/>
      <c r="O348" s="4"/>
      <c r="P348" s="4"/>
      <c r="Q348" s="4"/>
      <c r="R348" s="4"/>
      <c r="S348" s="4"/>
      <c r="T348" s="4"/>
      <c r="U348" s="4"/>
      <c r="V348" s="4"/>
      <c r="W348" s="4"/>
      <c r="X348" s="4"/>
      <c r="Y348" s="4"/>
    </row>
    <row r="349" spans="14:25" ht="15.75" customHeight="1">
      <c r="N349" s="4"/>
      <c r="O349" s="4"/>
      <c r="P349" s="4"/>
      <c r="Q349" s="4"/>
      <c r="R349" s="4"/>
      <c r="S349" s="4"/>
      <c r="T349" s="4"/>
      <c r="U349" s="4"/>
      <c r="V349" s="4"/>
      <c r="W349" s="4"/>
      <c r="X349" s="4"/>
      <c r="Y349" s="4"/>
    </row>
    <row r="350" spans="14:25" ht="15.75" customHeight="1">
      <c r="N350" s="4"/>
      <c r="O350" s="4"/>
      <c r="P350" s="4"/>
      <c r="Q350" s="4"/>
      <c r="R350" s="4"/>
      <c r="S350" s="4"/>
      <c r="T350" s="4"/>
      <c r="U350" s="4"/>
      <c r="V350" s="4"/>
      <c r="W350" s="4"/>
      <c r="X350" s="4"/>
      <c r="Y350" s="4"/>
    </row>
    <row r="351" spans="14:25" ht="15.75" customHeight="1">
      <c r="N351" s="4"/>
      <c r="O351" s="4"/>
      <c r="P351" s="4"/>
      <c r="Q351" s="4"/>
      <c r="R351" s="4"/>
      <c r="S351" s="4"/>
      <c r="T351" s="4"/>
      <c r="U351" s="4"/>
      <c r="V351" s="4"/>
      <c r="W351" s="4"/>
      <c r="X351" s="4"/>
      <c r="Y351" s="4"/>
    </row>
    <row r="352" spans="14:25" ht="15.75" customHeight="1">
      <c r="N352" s="4"/>
      <c r="O352" s="4"/>
      <c r="P352" s="4"/>
      <c r="Q352" s="4"/>
      <c r="R352" s="4"/>
      <c r="S352" s="4"/>
      <c r="T352" s="4"/>
      <c r="U352" s="4"/>
      <c r="V352" s="4"/>
      <c r="W352" s="4"/>
      <c r="X352" s="4"/>
      <c r="Y352" s="4"/>
    </row>
    <row r="353" spans="14:25" ht="15.75" customHeight="1">
      <c r="N353" s="4"/>
      <c r="O353" s="4"/>
      <c r="P353" s="4"/>
      <c r="Q353" s="4"/>
      <c r="R353" s="4"/>
      <c r="S353" s="4"/>
      <c r="T353" s="4"/>
      <c r="U353" s="4"/>
      <c r="V353" s="4"/>
      <c r="W353" s="4"/>
      <c r="X353" s="4"/>
      <c r="Y353" s="4"/>
    </row>
    <row r="354" spans="14:25" ht="15.75" customHeight="1">
      <c r="N354" s="4"/>
      <c r="O354" s="4"/>
      <c r="P354" s="4"/>
      <c r="Q354" s="4"/>
      <c r="R354" s="4"/>
      <c r="S354" s="4"/>
      <c r="T354" s="4"/>
      <c r="U354" s="4"/>
      <c r="V354" s="4"/>
      <c r="W354" s="4"/>
      <c r="X354" s="4"/>
      <c r="Y354" s="4"/>
    </row>
    <row r="355" spans="14:25" ht="15.75" customHeight="1">
      <c r="N355" s="4"/>
      <c r="O355" s="4"/>
      <c r="P355" s="4"/>
      <c r="Q355" s="4"/>
      <c r="R355" s="4"/>
      <c r="S355" s="4"/>
      <c r="T355" s="4"/>
      <c r="U355" s="4"/>
      <c r="V355" s="4"/>
      <c r="W355" s="4"/>
      <c r="X355" s="4"/>
      <c r="Y355" s="4"/>
    </row>
    <row r="356" spans="14:25" ht="15.75" customHeight="1">
      <c r="N356" s="4"/>
      <c r="O356" s="4"/>
      <c r="P356" s="4"/>
      <c r="Q356" s="4"/>
      <c r="R356" s="4"/>
      <c r="S356" s="4"/>
      <c r="T356" s="4"/>
      <c r="U356" s="4"/>
      <c r="V356" s="4"/>
      <c r="W356" s="4"/>
      <c r="X356" s="4"/>
      <c r="Y356" s="4"/>
    </row>
    <row r="357" spans="14:25" ht="15.75" customHeight="1">
      <c r="N357" s="4"/>
      <c r="O357" s="4"/>
      <c r="P357" s="4"/>
      <c r="Q357" s="4"/>
      <c r="R357" s="4"/>
      <c r="S357" s="4"/>
      <c r="T357" s="4"/>
      <c r="U357" s="4"/>
      <c r="V357" s="4"/>
      <c r="W357" s="4"/>
      <c r="X357" s="4"/>
      <c r="Y357" s="4"/>
    </row>
    <row r="358" spans="14:25" ht="15.75" customHeight="1">
      <c r="N358" s="4"/>
      <c r="O358" s="4"/>
      <c r="P358" s="4"/>
      <c r="Q358" s="4"/>
      <c r="R358" s="4"/>
      <c r="S358" s="4"/>
      <c r="T358" s="4"/>
      <c r="U358" s="4"/>
      <c r="V358" s="4"/>
      <c r="W358" s="4"/>
      <c r="X358" s="4"/>
      <c r="Y358" s="4"/>
    </row>
    <row r="359" spans="14:25" ht="15.75" customHeight="1">
      <c r="N359" s="4"/>
      <c r="O359" s="4"/>
      <c r="P359" s="4"/>
      <c r="Q359" s="4"/>
      <c r="R359" s="4"/>
      <c r="S359" s="4"/>
      <c r="T359" s="4"/>
      <c r="U359" s="4"/>
      <c r="V359" s="4"/>
      <c r="W359" s="4"/>
      <c r="X359" s="4"/>
      <c r="Y359" s="4"/>
    </row>
    <row r="360" spans="14:25" ht="15.75" customHeight="1">
      <c r="N360" s="4"/>
      <c r="O360" s="4"/>
      <c r="P360" s="4"/>
      <c r="Q360" s="4"/>
      <c r="R360" s="4"/>
      <c r="S360" s="4"/>
      <c r="T360" s="4"/>
      <c r="U360" s="4"/>
      <c r="V360" s="4"/>
      <c r="W360" s="4"/>
      <c r="X360" s="4"/>
      <c r="Y360" s="4"/>
    </row>
    <row r="361" spans="14:25" ht="15.75" customHeight="1">
      <c r="N361" s="4"/>
      <c r="O361" s="4"/>
      <c r="P361" s="4"/>
      <c r="Q361" s="4"/>
      <c r="R361" s="4"/>
      <c r="S361" s="4"/>
      <c r="T361" s="4"/>
      <c r="U361" s="4"/>
      <c r="V361" s="4"/>
      <c r="W361" s="4"/>
      <c r="X361" s="4"/>
      <c r="Y361" s="4"/>
    </row>
    <row r="362" spans="14:25" ht="15.75" customHeight="1">
      <c r="N362" s="4"/>
      <c r="O362" s="4"/>
      <c r="P362" s="4"/>
      <c r="Q362" s="4"/>
      <c r="R362" s="4"/>
      <c r="S362" s="4"/>
      <c r="T362" s="4"/>
      <c r="U362" s="4"/>
      <c r="V362" s="4"/>
      <c r="W362" s="4"/>
      <c r="X362" s="4"/>
      <c r="Y362" s="4"/>
    </row>
    <row r="363" spans="14:25" ht="15.75" customHeight="1">
      <c r="N363" s="4"/>
      <c r="O363" s="4"/>
      <c r="P363" s="4"/>
      <c r="Q363" s="4"/>
      <c r="R363" s="4"/>
      <c r="S363" s="4"/>
      <c r="T363" s="4"/>
      <c r="U363" s="4"/>
      <c r="V363" s="4"/>
      <c r="W363" s="4"/>
      <c r="X363" s="4"/>
      <c r="Y363" s="4"/>
    </row>
    <row r="364" spans="14:25" ht="15.75" customHeight="1">
      <c r="N364" s="4"/>
      <c r="O364" s="4"/>
      <c r="P364" s="4"/>
      <c r="Q364" s="4"/>
      <c r="R364" s="4"/>
      <c r="S364" s="4"/>
      <c r="T364" s="4"/>
      <c r="U364" s="4"/>
      <c r="V364" s="4"/>
      <c r="W364" s="4"/>
      <c r="X364" s="4"/>
      <c r="Y364" s="4"/>
    </row>
    <row r="365" spans="14:25" ht="15.75" customHeight="1">
      <c r="N365" s="4"/>
      <c r="O365" s="4"/>
      <c r="P365" s="4"/>
      <c r="Q365" s="4"/>
      <c r="R365" s="4"/>
      <c r="S365" s="4"/>
      <c r="T365" s="4"/>
      <c r="U365" s="4"/>
      <c r="V365" s="4"/>
      <c r="W365" s="4"/>
      <c r="X365" s="4"/>
      <c r="Y365" s="4"/>
    </row>
    <row r="366" spans="14:25" ht="15.75" customHeight="1">
      <c r="N366" s="4"/>
      <c r="O366" s="4"/>
      <c r="P366" s="4"/>
      <c r="Q366" s="4"/>
      <c r="R366" s="4"/>
      <c r="S366" s="4"/>
      <c r="T366" s="4"/>
      <c r="U366" s="4"/>
      <c r="V366" s="4"/>
      <c r="W366" s="4"/>
      <c r="X366" s="4"/>
      <c r="Y366" s="4"/>
    </row>
    <row r="367" spans="14:25" ht="15.75" customHeight="1">
      <c r="N367" s="4"/>
      <c r="O367" s="4"/>
      <c r="P367" s="4"/>
      <c r="Q367" s="4"/>
      <c r="R367" s="4"/>
      <c r="S367" s="4"/>
      <c r="T367" s="4"/>
      <c r="U367" s="4"/>
      <c r="V367" s="4"/>
      <c r="W367" s="4"/>
      <c r="X367" s="4"/>
      <c r="Y367" s="4"/>
    </row>
    <row r="368" spans="14:25" ht="15.75" customHeight="1">
      <c r="N368" s="4"/>
      <c r="O368" s="4"/>
      <c r="P368" s="4"/>
      <c r="Q368" s="4"/>
      <c r="R368" s="4"/>
      <c r="S368" s="4"/>
      <c r="T368" s="4"/>
      <c r="U368" s="4"/>
      <c r="V368" s="4"/>
      <c r="W368" s="4"/>
      <c r="X368" s="4"/>
      <c r="Y368" s="4"/>
    </row>
    <row r="369" spans="14:25" ht="15.75" customHeight="1">
      <c r="N369" s="4"/>
      <c r="O369" s="4"/>
      <c r="P369" s="4"/>
      <c r="Q369" s="4"/>
      <c r="R369" s="4"/>
      <c r="S369" s="4"/>
      <c r="T369" s="4"/>
      <c r="U369" s="4"/>
      <c r="V369" s="4"/>
      <c r="W369" s="4"/>
      <c r="X369" s="4"/>
      <c r="Y369" s="4"/>
    </row>
    <row r="370" spans="14:25" ht="15.75" customHeight="1">
      <c r="N370" s="4"/>
      <c r="O370" s="4"/>
      <c r="P370" s="4"/>
      <c r="Q370" s="4"/>
      <c r="R370" s="4"/>
      <c r="S370" s="4"/>
      <c r="T370" s="4"/>
      <c r="U370" s="4"/>
      <c r="V370" s="4"/>
      <c r="W370" s="4"/>
      <c r="X370" s="4"/>
      <c r="Y370" s="4"/>
    </row>
    <row r="371" spans="14:25" ht="15.75" customHeight="1">
      <c r="N371" s="4"/>
      <c r="O371" s="4"/>
      <c r="P371" s="4"/>
      <c r="Q371" s="4"/>
      <c r="R371" s="4"/>
      <c r="S371" s="4"/>
      <c r="T371" s="4"/>
      <c r="U371" s="4"/>
      <c r="V371" s="4"/>
      <c r="W371" s="4"/>
      <c r="X371" s="4"/>
      <c r="Y371" s="4"/>
    </row>
    <row r="372" spans="14:25" ht="15.75" customHeight="1">
      <c r="N372" s="4"/>
      <c r="O372" s="4"/>
      <c r="P372" s="4"/>
      <c r="Q372" s="4"/>
      <c r="R372" s="4"/>
      <c r="S372" s="4"/>
      <c r="T372" s="4"/>
      <c r="U372" s="4"/>
      <c r="V372" s="4"/>
      <c r="W372" s="4"/>
      <c r="X372" s="4"/>
      <c r="Y372" s="4"/>
    </row>
    <row r="373" spans="14:25" ht="15.75" customHeight="1">
      <c r="N373" s="4"/>
      <c r="O373" s="4"/>
      <c r="P373" s="4"/>
      <c r="Q373" s="4"/>
      <c r="R373" s="4"/>
      <c r="S373" s="4"/>
      <c r="T373" s="4"/>
      <c r="U373" s="4"/>
      <c r="V373" s="4"/>
      <c r="W373" s="4"/>
      <c r="X373" s="4"/>
      <c r="Y373" s="4"/>
    </row>
    <row r="374" spans="14:25" ht="15.75" customHeight="1">
      <c r="N374" s="4"/>
      <c r="O374" s="4"/>
      <c r="P374" s="4"/>
      <c r="Q374" s="4"/>
      <c r="R374" s="4"/>
      <c r="S374" s="4"/>
      <c r="T374" s="4"/>
      <c r="U374" s="4"/>
      <c r="V374" s="4"/>
      <c r="W374" s="4"/>
      <c r="X374" s="4"/>
      <c r="Y374" s="4"/>
    </row>
    <row r="375" spans="14:25" ht="15.75" customHeight="1">
      <c r="N375" s="4"/>
      <c r="O375" s="4"/>
      <c r="P375" s="4"/>
      <c r="Q375" s="4"/>
      <c r="R375" s="4"/>
      <c r="S375" s="4"/>
      <c r="T375" s="4"/>
      <c r="U375" s="4"/>
      <c r="V375" s="4"/>
      <c r="W375" s="4"/>
      <c r="X375" s="4"/>
      <c r="Y375" s="4"/>
    </row>
    <row r="376" spans="14:25" ht="15.75" customHeight="1">
      <c r="N376" s="4"/>
      <c r="O376" s="4"/>
      <c r="P376" s="4"/>
      <c r="Q376" s="4"/>
      <c r="R376" s="4"/>
      <c r="S376" s="4"/>
      <c r="T376" s="4"/>
      <c r="U376" s="4"/>
      <c r="V376" s="4"/>
      <c r="W376" s="4"/>
      <c r="X376" s="4"/>
      <c r="Y376" s="4"/>
    </row>
    <row r="377" spans="14:25" ht="15.75" customHeight="1">
      <c r="N377" s="4"/>
      <c r="O377" s="4"/>
      <c r="P377" s="4"/>
      <c r="Q377" s="4"/>
      <c r="R377" s="4"/>
      <c r="S377" s="4"/>
      <c r="T377" s="4"/>
      <c r="U377" s="4"/>
      <c r="V377" s="4"/>
      <c r="W377" s="4"/>
      <c r="X377" s="4"/>
      <c r="Y377" s="4"/>
    </row>
    <row r="378" spans="14:25" ht="15.75" customHeight="1">
      <c r="N378" s="4"/>
      <c r="O378" s="4"/>
      <c r="P378" s="4"/>
      <c r="Q378" s="4"/>
      <c r="R378" s="4"/>
      <c r="S378" s="4"/>
      <c r="T378" s="4"/>
      <c r="U378" s="4"/>
      <c r="V378" s="4"/>
      <c r="W378" s="4"/>
      <c r="X378" s="4"/>
      <c r="Y378" s="4"/>
    </row>
    <row r="379" spans="14:25" ht="15.75" customHeight="1">
      <c r="N379" s="4"/>
      <c r="O379" s="4"/>
      <c r="P379" s="4"/>
      <c r="Q379" s="4"/>
      <c r="R379" s="4"/>
      <c r="S379" s="4"/>
      <c r="T379" s="4"/>
      <c r="U379" s="4"/>
      <c r="V379" s="4"/>
      <c r="W379" s="4"/>
      <c r="X379" s="4"/>
      <c r="Y379" s="4"/>
    </row>
    <row r="380" spans="14:25" ht="15.75" customHeight="1">
      <c r="N380" s="4"/>
      <c r="O380" s="4"/>
      <c r="P380" s="4"/>
      <c r="Q380" s="4"/>
      <c r="R380" s="4"/>
      <c r="S380" s="4"/>
      <c r="T380" s="4"/>
      <c r="U380" s="4"/>
      <c r="V380" s="4"/>
      <c r="W380" s="4"/>
      <c r="X380" s="4"/>
      <c r="Y380" s="4"/>
    </row>
    <row r="381" spans="14:25" ht="15.75" customHeight="1">
      <c r="N381" s="4"/>
      <c r="O381" s="4"/>
      <c r="P381" s="4"/>
      <c r="Q381" s="4"/>
      <c r="R381" s="4"/>
      <c r="S381" s="4"/>
      <c r="T381" s="4"/>
      <c r="U381" s="4"/>
      <c r="V381" s="4"/>
      <c r="W381" s="4"/>
      <c r="X381" s="4"/>
      <c r="Y381" s="4"/>
    </row>
    <row r="382" spans="14:25" ht="15.75" customHeight="1">
      <c r="N382" s="4"/>
      <c r="O382" s="4"/>
      <c r="P382" s="4"/>
      <c r="Q382" s="4"/>
      <c r="R382" s="4"/>
      <c r="S382" s="4"/>
      <c r="T382" s="4"/>
      <c r="U382" s="4"/>
      <c r="V382" s="4"/>
      <c r="W382" s="4"/>
      <c r="X382" s="4"/>
      <c r="Y382" s="4"/>
    </row>
    <row r="383" spans="14:25" ht="15.75" customHeight="1">
      <c r="N383" s="4"/>
      <c r="O383" s="4"/>
      <c r="P383" s="4"/>
      <c r="Q383" s="4"/>
      <c r="R383" s="4"/>
      <c r="S383" s="4"/>
      <c r="T383" s="4"/>
      <c r="U383" s="4"/>
      <c r="V383" s="4"/>
      <c r="W383" s="4"/>
      <c r="X383" s="4"/>
      <c r="Y383" s="4"/>
    </row>
    <row r="384" spans="14:25" ht="15.75" customHeight="1">
      <c r="N384" s="4"/>
      <c r="O384" s="4"/>
      <c r="P384" s="4"/>
      <c r="Q384" s="4"/>
      <c r="R384" s="4"/>
      <c r="S384" s="4"/>
      <c r="T384" s="4"/>
      <c r="U384" s="4"/>
      <c r="V384" s="4"/>
      <c r="W384" s="4"/>
      <c r="X384" s="4"/>
      <c r="Y384" s="4"/>
    </row>
    <row r="385" spans="14:25" ht="15.75" customHeight="1">
      <c r="N385" s="4"/>
      <c r="O385" s="4"/>
      <c r="P385" s="4"/>
      <c r="Q385" s="4"/>
      <c r="R385" s="4"/>
      <c r="S385" s="4"/>
      <c r="T385" s="4"/>
      <c r="U385" s="4"/>
      <c r="V385" s="4"/>
      <c r="W385" s="4"/>
      <c r="X385" s="4"/>
      <c r="Y385" s="4"/>
    </row>
    <row r="386" spans="14:25" ht="15.75" customHeight="1">
      <c r="N386" s="4"/>
      <c r="O386" s="4"/>
      <c r="P386" s="4"/>
      <c r="Q386" s="4"/>
      <c r="R386" s="4"/>
      <c r="S386" s="4"/>
      <c r="T386" s="4"/>
      <c r="U386" s="4"/>
      <c r="V386" s="4"/>
      <c r="W386" s="4"/>
      <c r="X386" s="4"/>
      <c r="Y386" s="4"/>
    </row>
    <row r="387" spans="14:25" ht="15.75" customHeight="1">
      <c r="N387" s="4"/>
      <c r="O387" s="4"/>
      <c r="P387" s="4"/>
      <c r="Q387" s="4"/>
      <c r="R387" s="4"/>
      <c r="S387" s="4"/>
      <c r="T387" s="4"/>
      <c r="U387" s="4"/>
      <c r="V387" s="4"/>
      <c r="W387" s="4"/>
      <c r="X387" s="4"/>
      <c r="Y387" s="4"/>
    </row>
    <row r="388" spans="14:25" ht="15.75" customHeight="1">
      <c r="N388" s="4"/>
      <c r="O388" s="4"/>
      <c r="P388" s="4"/>
      <c r="Q388" s="4"/>
      <c r="R388" s="4"/>
      <c r="S388" s="4"/>
      <c r="T388" s="4"/>
      <c r="U388" s="4"/>
      <c r="V388" s="4"/>
      <c r="W388" s="4"/>
      <c r="X388" s="4"/>
      <c r="Y388" s="4"/>
    </row>
    <row r="389" spans="14:25" ht="15.75" customHeight="1">
      <c r="N389" s="4"/>
      <c r="O389" s="4"/>
      <c r="P389" s="4"/>
      <c r="Q389" s="4"/>
      <c r="R389" s="4"/>
      <c r="S389" s="4"/>
      <c r="T389" s="4"/>
      <c r="U389" s="4"/>
      <c r="V389" s="4"/>
      <c r="W389" s="4"/>
      <c r="X389" s="4"/>
      <c r="Y389" s="4"/>
    </row>
    <row r="390" spans="14:25" ht="15.75" customHeight="1">
      <c r="N390" s="4"/>
      <c r="O390" s="4"/>
      <c r="P390" s="4"/>
      <c r="Q390" s="4"/>
      <c r="R390" s="4"/>
      <c r="S390" s="4"/>
      <c r="T390" s="4"/>
      <c r="U390" s="4"/>
      <c r="V390" s="4"/>
      <c r="W390" s="4"/>
      <c r="X390" s="4"/>
      <c r="Y390" s="4"/>
    </row>
    <row r="391" spans="14:25" ht="15.75" customHeight="1">
      <c r="N391" s="4"/>
      <c r="O391" s="4"/>
      <c r="P391" s="4"/>
      <c r="Q391" s="4"/>
      <c r="R391" s="4"/>
      <c r="S391" s="4"/>
      <c r="T391" s="4"/>
      <c r="U391" s="4"/>
      <c r="V391" s="4"/>
      <c r="W391" s="4"/>
      <c r="X391" s="4"/>
      <c r="Y391" s="4"/>
    </row>
    <row r="392" spans="14:25" ht="15.75" customHeight="1">
      <c r="N392" s="4"/>
      <c r="O392" s="4"/>
      <c r="P392" s="4"/>
      <c r="Q392" s="4"/>
      <c r="R392" s="4"/>
      <c r="S392" s="4"/>
      <c r="T392" s="4"/>
      <c r="U392" s="4"/>
      <c r="V392" s="4"/>
      <c r="W392" s="4"/>
      <c r="X392" s="4"/>
      <c r="Y392" s="4"/>
    </row>
    <row r="393" spans="14:25" ht="15.75" customHeight="1">
      <c r="N393" s="4"/>
      <c r="O393" s="4"/>
      <c r="P393" s="4"/>
      <c r="Q393" s="4"/>
      <c r="R393" s="4"/>
      <c r="S393" s="4"/>
      <c r="T393" s="4"/>
      <c r="U393" s="4"/>
      <c r="V393" s="4"/>
      <c r="W393" s="4"/>
      <c r="X393" s="4"/>
      <c r="Y393" s="4"/>
    </row>
    <row r="394" spans="14:25" ht="15.75" customHeight="1">
      <c r="N394" s="4"/>
      <c r="O394" s="4"/>
      <c r="P394" s="4"/>
      <c r="Q394" s="4"/>
      <c r="R394" s="4"/>
      <c r="S394" s="4"/>
      <c r="T394" s="4"/>
      <c r="U394" s="4"/>
      <c r="V394" s="4"/>
      <c r="W394" s="4"/>
      <c r="X394" s="4"/>
      <c r="Y394" s="4"/>
    </row>
    <row r="395" spans="14:25" ht="15.75" customHeight="1">
      <c r="N395" s="4"/>
      <c r="O395" s="4"/>
      <c r="P395" s="4"/>
      <c r="Q395" s="4"/>
      <c r="R395" s="4"/>
      <c r="S395" s="4"/>
      <c r="T395" s="4"/>
      <c r="U395" s="4"/>
      <c r="V395" s="4"/>
      <c r="W395" s="4"/>
      <c r="X395" s="4"/>
      <c r="Y395" s="4"/>
    </row>
    <row r="396" spans="14:25" ht="15.75" customHeight="1">
      <c r="N396" s="4"/>
      <c r="O396" s="4"/>
      <c r="P396" s="4"/>
      <c r="Q396" s="4"/>
      <c r="R396" s="4"/>
      <c r="S396" s="4"/>
      <c r="T396" s="4"/>
      <c r="U396" s="4"/>
      <c r="V396" s="4"/>
      <c r="W396" s="4"/>
      <c r="X396" s="4"/>
      <c r="Y396" s="4"/>
    </row>
    <row r="397" spans="14:25" ht="15.75" customHeight="1">
      <c r="N397" s="4"/>
      <c r="O397" s="4"/>
      <c r="P397" s="4"/>
      <c r="Q397" s="4"/>
      <c r="R397" s="4"/>
      <c r="S397" s="4"/>
      <c r="T397" s="4"/>
      <c r="U397" s="4"/>
      <c r="V397" s="4"/>
      <c r="W397" s="4"/>
      <c r="X397" s="4"/>
      <c r="Y397" s="4"/>
    </row>
    <row r="398" spans="14:25" ht="15.75" customHeight="1">
      <c r="N398" s="4"/>
      <c r="O398" s="4"/>
      <c r="P398" s="4"/>
      <c r="Q398" s="4"/>
      <c r="R398" s="4"/>
      <c r="S398" s="4"/>
      <c r="T398" s="4"/>
      <c r="U398" s="4"/>
      <c r="V398" s="4"/>
      <c r="W398" s="4"/>
      <c r="X398" s="4"/>
      <c r="Y398" s="4"/>
    </row>
    <row r="399" spans="14:25" ht="15.75" customHeight="1">
      <c r="N399" s="4"/>
      <c r="O399" s="4"/>
      <c r="P399" s="4"/>
      <c r="Q399" s="4"/>
      <c r="R399" s="4"/>
      <c r="S399" s="4"/>
      <c r="T399" s="4"/>
      <c r="U399" s="4"/>
      <c r="V399" s="4"/>
      <c r="W399" s="4"/>
      <c r="X399" s="4"/>
      <c r="Y399" s="4"/>
    </row>
    <row r="400" spans="14:25" ht="15.75" customHeight="1">
      <c r="N400" s="4"/>
      <c r="O400" s="4"/>
      <c r="P400" s="4"/>
      <c r="Q400" s="4"/>
      <c r="R400" s="4"/>
      <c r="S400" s="4"/>
      <c r="T400" s="4"/>
      <c r="U400" s="4"/>
      <c r="V400" s="4"/>
      <c r="W400" s="4"/>
      <c r="X400" s="4"/>
      <c r="Y400" s="4"/>
    </row>
    <row r="401" spans="14:25" ht="15.75" customHeight="1">
      <c r="N401" s="4"/>
      <c r="O401" s="4"/>
      <c r="P401" s="4"/>
      <c r="Q401" s="4"/>
      <c r="R401" s="4"/>
      <c r="S401" s="4"/>
      <c r="T401" s="4"/>
      <c r="U401" s="4"/>
      <c r="V401" s="4"/>
      <c r="W401" s="4"/>
      <c r="X401" s="4"/>
      <c r="Y401" s="4"/>
    </row>
    <row r="402" spans="14:25" ht="15.75" customHeight="1">
      <c r="N402" s="4"/>
      <c r="O402" s="4"/>
      <c r="P402" s="4"/>
      <c r="Q402" s="4"/>
      <c r="R402" s="4"/>
      <c r="S402" s="4"/>
      <c r="T402" s="4"/>
      <c r="U402" s="4"/>
      <c r="V402" s="4"/>
      <c r="W402" s="4"/>
      <c r="X402" s="4"/>
      <c r="Y402" s="4"/>
    </row>
    <row r="403" spans="14:25" ht="15.75" customHeight="1">
      <c r="N403" s="4"/>
      <c r="O403" s="4"/>
      <c r="P403" s="4"/>
      <c r="Q403" s="4"/>
      <c r="R403" s="4"/>
      <c r="S403" s="4"/>
      <c r="T403" s="4"/>
      <c r="U403" s="4"/>
      <c r="V403" s="4"/>
      <c r="W403" s="4"/>
      <c r="X403" s="4"/>
      <c r="Y403" s="4"/>
    </row>
    <row r="404" spans="14:25" ht="15.75" customHeight="1">
      <c r="N404" s="4"/>
      <c r="O404" s="4"/>
      <c r="P404" s="4"/>
      <c r="Q404" s="4"/>
      <c r="R404" s="4"/>
      <c r="S404" s="4"/>
      <c r="T404" s="4"/>
      <c r="U404" s="4"/>
      <c r="V404" s="4"/>
      <c r="W404" s="4"/>
      <c r="X404" s="4"/>
      <c r="Y404" s="4"/>
    </row>
    <row r="405" spans="14:25" ht="15.75" customHeight="1">
      <c r="N405" s="4"/>
      <c r="O405" s="4"/>
      <c r="P405" s="4"/>
      <c r="Q405" s="4"/>
      <c r="R405" s="4"/>
      <c r="S405" s="4"/>
      <c r="T405" s="4"/>
      <c r="U405" s="4"/>
      <c r="V405" s="4"/>
      <c r="W405" s="4"/>
      <c r="X405" s="4"/>
      <c r="Y405" s="4"/>
    </row>
    <row r="406" spans="14:25" ht="15.75" customHeight="1">
      <c r="N406" s="4"/>
      <c r="O406" s="4"/>
      <c r="P406" s="4"/>
      <c r="Q406" s="4"/>
      <c r="R406" s="4"/>
      <c r="S406" s="4"/>
      <c r="T406" s="4"/>
      <c r="U406" s="4"/>
      <c r="V406" s="4"/>
      <c r="W406" s="4"/>
      <c r="X406" s="4"/>
      <c r="Y406" s="4"/>
    </row>
    <row r="407" spans="14:25" ht="15.75" customHeight="1">
      <c r="N407" s="4"/>
      <c r="O407" s="4"/>
      <c r="P407" s="4"/>
      <c r="Q407" s="4"/>
      <c r="R407" s="4"/>
      <c r="S407" s="4"/>
      <c r="T407" s="4"/>
      <c r="U407" s="4"/>
      <c r="V407" s="4"/>
      <c r="W407" s="4"/>
      <c r="X407" s="4"/>
      <c r="Y407" s="4"/>
    </row>
    <row r="408" spans="14:25" ht="15.75" customHeight="1">
      <c r="N408" s="4"/>
      <c r="O408" s="4"/>
      <c r="P408" s="4"/>
      <c r="Q408" s="4"/>
      <c r="R408" s="4"/>
      <c r="S408" s="4"/>
      <c r="T408" s="4"/>
      <c r="U408" s="4"/>
      <c r="V408" s="4"/>
      <c r="W408" s="4"/>
      <c r="X408" s="4"/>
      <c r="Y408" s="4"/>
    </row>
    <row r="409" spans="14:25" ht="15.75" customHeight="1">
      <c r="N409" s="4"/>
      <c r="O409" s="4"/>
      <c r="P409" s="4"/>
      <c r="Q409" s="4"/>
      <c r="R409" s="4"/>
      <c r="S409" s="4"/>
      <c r="T409" s="4"/>
      <c r="U409" s="4"/>
      <c r="V409" s="4"/>
      <c r="W409" s="4"/>
      <c r="X409" s="4"/>
      <c r="Y409" s="4"/>
    </row>
    <row r="410" spans="14:25" ht="15.75" customHeight="1">
      <c r="N410" s="4"/>
      <c r="O410" s="4"/>
      <c r="P410" s="4"/>
      <c r="Q410" s="4"/>
      <c r="R410" s="4"/>
      <c r="S410" s="4"/>
      <c r="T410" s="4"/>
      <c r="U410" s="4"/>
      <c r="V410" s="4"/>
      <c r="W410" s="4"/>
      <c r="X410" s="4"/>
      <c r="Y410" s="4"/>
    </row>
    <row r="411" spans="14:25" ht="15.75" customHeight="1">
      <c r="N411" s="4"/>
      <c r="O411" s="4"/>
      <c r="P411" s="4"/>
      <c r="Q411" s="4"/>
      <c r="R411" s="4"/>
      <c r="S411" s="4"/>
      <c r="T411" s="4"/>
      <c r="U411" s="4"/>
      <c r="V411" s="4"/>
      <c r="W411" s="4"/>
      <c r="X411" s="4"/>
      <c r="Y411" s="4"/>
    </row>
    <row r="412" spans="14:25" ht="15.75" customHeight="1">
      <c r="N412" s="4"/>
      <c r="O412" s="4"/>
      <c r="P412" s="4"/>
      <c r="Q412" s="4"/>
      <c r="R412" s="4"/>
      <c r="S412" s="4"/>
      <c r="T412" s="4"/>
      <c r="U412" s="4"/>
      <c r="V412" s="4"/>
      <c r="W412" s="4"/>
      <c r="X412" s="4"/>
      <c r="Y412" s="4"/>
    </row>
    <row r="413" spans="14:25" ht="15.75" customHeight="1">
      <c r="N413" s="4"/>
      <c r="O413" s="4"/>
      <c r="P413" s="4"/>
      <c r="Q413" s="4"/>
      <c r="R413" s="4"/>
      <c r="S413" s="4"/>
      <c r="T413" s="4"/>
      <c r="U413" s="4"/>
      <c r="V413" s="4"/>
      <c r="W413" s="4"/>
      <c r="X413" s="4"/>
      <c r="Y413" s="4"/>
    </row>
    <row r="414" spans="14:25" ht="15.75" customHeight="1">
      <c r="N414" s="4"/>
      <c r="O414" s="4"/>
      <c r="P414" s="4"/>
      <c r="Q414" s="4"/>
      <c r="R414" s="4"/>
      <c r="S414" s="4"/>
      <c r="T414" s="4"/>
      <c r="U414" s="4"/>
      <c r="V414" s="4"/>
      <c r="W414" s="4"/>
      <c r="X414" s="4"/>
      <c r="Y414" s="4"/>
    </row>
    <row r="415" spans="14:25" ht="15.75" customHeight="1">
      <c r="N415" s="4"/>
      <c r="O415" s="4"/>
      <c r="P415" s="4"/>
      <c r="Q415" s="4"/>
      <c r="R415" s="4"/>
      <c r="S415" s="4"/>
      <c r="T415" s="4"/>
      <c r="U415" s="4"/>
      <c r="V415" s="4"/>
      <c r="W415" s="4"/>
      <c r="X415" s="4"/>
      <c r="Y415" s="4"/>
    </row>
    <row r="416" spans="14:25" ht="15.75" customHeight="1">
      <c r="N416" s="4"/>
      <c r="O416" s="4"/>
      <c r="P416" s="4"/>
      <c r="Q416" s="4"/>
      <c r="R416" s="4"/>
      <c r="S416" s="4"/>
      <c r="T416" s="4"/>
      <c r="U416" s="4"/>
      <c r="V416" s="4"/>
      <c r="W416" s="4"/>
      <c r="X416" s="4"/>
      <c r="Y416" s="4"/>
    </row>
    <row r="417" spans="14:25" ht="15.75" customHeight="1">
      <c r="N417" s="4"/>
      <c r="O417" s="4"/>
      <c r="P417" s="4"/>
      <c r="Q417" s="4"/>
      <c r="R417" s="4"/>
      <c r="S417" s="4"/>
      <c r="T417" s="4"/>
      <c r="U417" s="4"/>
      <c r="V417" s="4"/>
      <c r="W417" s="4"/>
      <c r="X417" s="4"/>
      <c r="Y417" s="4"/>
    </row>
    <row r="418" spans="14:25" ht="15.75" customHeight="1">
      <c r="N418" s="4"/>
      <c r="O418" s="4"/>
      <c r="P418" s="4"/>
      <c r="Q418" s="4"/>
      <c r="R418" s="4"/>
      <c r="S418" s="4"/>
      <c r="T418" s="4"/>
      <c r="U418" s="4"/>
      <c r="V418" s="4"/>
      <c r="W418" s="4"/>
      <c r="X418" s="4"/>
      <c r="Y418" s="4"/>
    </row>
    <row r="419" spans="14:25" ht="15.75" customHeight="1">
      <c r="N419" s="4"/>
      <c r="O419" s="4"/>
      <c r="P419" s="4"/>
      <c r="Q419" s="4"/>
      <c r="R419" s="4"/>
      <c r="S419" s="4"/>
      <c r="T419" s="4"/>
      <c r="U419" s="4"/>
      <c r="V419" s="4"/>
      <c r="W419" s="4"/>
      <c r="X419" s="4"/>
      <c r="Y419" s="4"/>
    </row>
    <row r="420" spans="14:25" ht="15.75" customHeight="1">
      <c r="N420" s="4"/>
      <c r="O420" s="4"/>
      <c r="P420" s="4"/>
      <c r="Q420" s="4"/>
      <c r="R420" s="4"/>
      <c r="S420" s="4"/>
      <c r="T420" s="4"/>
      <c r="U420" s="4"/>
      <c r="V420" s="4"/>
      <c r="W420" s="4"/>
      <c r="X420" s="4"/>
      <c r="Y420" s="4"/>
    </row>
    <row r="421" spans="14:25" ht="15.75" customHeight="1">
      <c r="N421" s="4"/>
      <c r="O421" s="4"/>
      <c r="P421" s="4"/>
      <c r="Q421" s="4"/>
      <c r="R421" s="4"/>
      <c r="S421" s="4"/>
      <c r="T421" s="4"/>
      <c r="U421" s="4"/>
      <c r="V421" s="4"/>
      <c r="W421" s="4"/>
      <c r="X421" s="4"/>
      <c r="Y421" s="4"/>
    </row>
    <row r="422" spans="14:25" ht="15.75" customHeight="1">
      <c r="N422" s="4"/>
      <c r="O422" s="4"/>
      <c r="P422" s="4"/>
      <c r="Q422" s="4"/>
      <c r="R422" s="4"/>
      <c r="S422" s="4"/>
      <c r="T422" s="4"/>
      <c r="U422" s="4"/>
      <c r="V422" s="4"/>
      <c r="W422" s="4"/>
      <c r="X422" s="4"/>
      <c r="Y422" s="4"/>
    </row>
    <row r="423" spans="14:25" ht="15.75" customHeight="1">
      <c r="N423" s="4"/>
      <c r="O423" s="4"/>
      <c r="P423" s="4"/>
      <c r="Q423" s="4"/>
      <c r="R423" s="4"/>
      <c r="S423" s="4"/>
      <c r="T423" s="4"/>
      <c r="U423" s="4"/>
      <c r="V423" s="4"/>
      <c r="W423" s="4"/>
      <c r="X423" s="4"/>
      <c r="Y423" s="4"/>
    </row>
    <row r="424" spans="14:25" ht="15.75" customHeight="1">
      <c r="N424" s="4"/>
      <c r="O424" s="4"/>
      <c r="P424" s="4"/>
      <c r="Q424" s="4"/>
      <c r="R424" s="4"/>
      <c r="S424" s="4"/>
      <c r="T424" s="4"/>
      <c r="U424" s="4"/>
      <c r="V424" s="4"/>
      <c r="W424" s="4"/>
      <c r="X424" s="4"/>
      <c r="Y424" s="4"/>
    </row>
    <row r="425" spans="14:25" ht="15.75" customHeight="1">
      <c r="N425" s="4"/>
      <c r="O425" s="4"/>
      <c r="P425" s="4"/>
      <c r="Q425" s="4"/>
      <c r="R425" s="4"/>
      <c r="S425" s="4"/>
      <c r="T425" s="4"/>
      <c r="U425" s="4"/>
      <c r="V425" s="4"/>
      <c r="W425" s="4"/>
      <c r="X425" s="4"/>
      <c r="Y425" s="4"/>
    </row>
    <row r="426" spans="14:25" ht="15.75" customHeight="1">
      <c r="N426" s="4"/>
      <c r="O426" s="4"/>
      <c r="P426" s="4"/>
      <c r="Q426" s="4"/>
      <c r="R426" s="4"/>
      <c r="S426" s="4"/>
      <c r="T426" s="4"/>
      <c r="U426" s="4"/>
      <c r="V426" s="4"/>
      <c r="W426" s="4"/>
      <c r="X426" s="4"/>
      <c r="Y426" s="4"/>
    </row>
    <row r="427" spans="14:25" ht="15.75" customHeight="1">
      <c r="N427" s="4"/>
      <c r="O427" s="4"/>
      <c r="P427" s="4"/>
      <c r="Q427" s="4"/>
      <c r="R427" s="4"/>
      <c r="S427" s="4"/>
      <c r="T427" s="4"/>
      <c r="U427" s="4"/>
      <c r="V427" s="4"/>
      <c r="W427" s="4"/>
      <c r="X427" s="4"/>
      <c r="Y427" s="4"/>
    </row>
    <row r="428" spans="14:25" ht="15.75" customHeight="1">
      <c r="N428" s="4"/>
      <c r="O428" s="4"/>
      <c r="P428" s="4"/>
      <c r="Q428" s="4"/>
      <c r="R428" s="4"/>
      <c r="S428" s="4"/>
      <c r="T428" s="4"/>
      <c r="U428" s="4"/>
      <c r="V428" s="4"/>
      <c r="W428" s="4"/>
      <c r="X428" s="4"/>
      <c r="Y428" s="4"/>
    </row>
    <row r="429" spans="14:25" ht="15.75" customHeight="1">
      <c r="N429" s="4"/>
      <c r="O429" s="4"/>
      <c r="P429" s="4"/>
      <c r="Q429" s="4"/>
      <c r="R429" s="4"/>
      <c r="S429" s="4"/>
      <c r="T429" s="4"/>
      <c r="U429" s="4"/>
      <c r="V429" s="4"/>
      <c r="W429" s="4"/>
      <c r="X429" s="4"/>
      <c r="Y429" s="4"/>
    </row>
    <row r="430" spans="14:25" ht="15.75" customHeight="1">
      <c r="N430" s="4"/>
      <c r="O430" s="4"/>
      <c r="P430" s="4"/>
      <c r="Q430" s="4"/>
      <c r="R430" s="4"/>
      <c r="S430" s="4"/>
      <c r="T430" s="4"/>
      <c r="U430" s="4"/>
      <c r="V430" s="4"/>
      <c r="W430" s="4"/>
      <c r="X430" s="4"/>
      <c r="Y430" s="4"/>
    </row>
    <row r="431" spans="14:25" ht="15.75" customHeight="1">
      <c r="N431" s="4"/>
      <c r="O431" s="4"/>
      <c r="P431" s="4"/>
      <c r="Q431" s="4"/>
      <c r="R431" s="4"/>
      <c r="S431" s="4"/>
      <c r="T431" s="4"/>
      <c r="U431" s="4"/>
      <c r="V431" s="4"/>
      <c r="W431" s="4"/>
      <c r="X431" s="4"/>
      <c r="Y431" s="4"/>
    </row>
    <row r="432" spans="14:25" ht="15.75" customHeight="1">
      <c r="N432" s="4"/>
      <c r="O432" s="4"/>
      <c r="P432" s="4"/>
      <c r="Q432" s="4"/>
      <c r="R432" s="4"/>
      <c r="S432" s="4"/>
      <c r="T432" s="4"/>
      <c r="U432" s="4"/>
      <c r="V432" s="4"/>
      <c r="W432" s="4"/>
      <c r="X432" s="4"/>
      <c r="Y432" s="4"/>
    </row>
    <row r="433" spans="14:25" ht="15.75" customHeight="1">
      <c r="N433" s="4"/>
      <c r="O433" s="4"/>
      <c r="P433" s="4"/>
      <c r="Q433" s="4"/>
      <c r="R433" s="4"/>
      <c r="S433" s="4"/>
      <c r="T433" s="4"/>
      <c r="U433" s="4"/>
      <c r="V433" s="4"/>
      <c r="W433" s="4"/>
      <c r="X433" s="4"/>
      <c r="Y433" s="4"/>
    </row>
    <row r="434" spans="14:25" ht="15.75" customHeight="1">
      <c r="N434" s="4"/>
      <c r="O434" s="4"/>
      <c r="P434" s="4"/>
      <c r="Q434" s="4"/>
      <c r="R434" s="4"/>
      <c r="S434" s="4"/>
      <c r="T434" s="4"/>
      <c r="U434" s="4"/>
      <c r="V434" s="4"/>
      <c r="W434" s="4"/>
      <c r="X434" s="4"/>
      <c r="Y434" s="4"/>
    </row>
    <row r="435" spans="14:25" ht="15.75" customHeight="1">
      <c r="N435" s="4"/>
      <c r="O435" s="4"/>
      <c r="P435" s="4"/>
      <c r="Q435" s="4"/>
      <c r="R435" s="4"/>
      <c r="S435" s="4"/>
      <c r="T435" s="4"/>
      <c r="U435" s="4"/>
      <c r="V435" s="4"/>
      <c r="W435" s="4"/>
      <c r="X435" s="4"/>
      <c r="Y435" s="4"/>
    </row>
    <row r="436" spans="14:25" ht="15.75" customHeight="1">
      <c r="N436" s="4"/>
      <c r="O436" s="4"/>
      <c r="P436" s="4"/>
      <c r="Q436" s="4"/>
      <c r="R436" s="4"/>
      <c r="S436" s="4"/>
      <c r="T436" s="4"/>
      <c r="U436" s="4"/>
      <c r="V436" s="4"/>
      <c r="W436" s="4"/>
      <c r="X436" s="4"/>
      <c r="Y436" s="4"/>
    </row>
    <row r="437" spans="14:25" ht="15.75" customHeight="1">
      <c r="N437" s="4"/>
      <c r="O437" s="4"/>
      <c r="P437" s="4"/>
      <c r="Q437" s="4"/>
      <c r="R437" s="4"/>
      <c r="S437" s="4"/>
      <c r="T437" s="4"/>
      <c r="U437" s="4"/>
      <c r="V437" s="4"/>
      <c r="W437" s="4"/>
      <c r="X437" s="4"/>
      <c r="Y437" s="4"/>
    </row>
    <row r="438" spans="14:25" ht="15.75" customHeight="1">
      <c r="N438" s="4"/>
      <c r="O438" s="4"/>
      <c r="P438" s="4"/>
      <c r="Q438" s="4"/>
      <c r="R438" s="4"/>
      <c r="S438" s="4"/>
      <c r="T438" s="4"/>
      <c r="U438" s="4"/>
      <c r="V438" s="4"/>
      <c r="W438" s="4"/>
      <c r="X438" s="4"/>
      <c r="Y438" s="4"/>
    </row>
    <row r="439" spans="14:25" ht="15.75" customHeight="1">
      <c r="N439" s="4"/>
      <c r="O439" s="4"/>
      <c r="P439" s="4"/>
      <c r="Q439" s="4"/>
      <c r="R439" s="4"/>
      <c r="S439" s="4"/>
      <c r="T439" s="4"/>
      <c r="U439" s="4"/>
      <c r="V439" s="4"/>
      <c r="W439" s="4"/>
      <c r="X439" s="4"/>
      <c r="Y439" s="4"/>
    </row>
    <row r="440" spans="14:25" ht="15.75" customHeight="1">
      <c r="N440" s="4"/>
      <c r="O440" s="4"/>
      <c r="P440" s="4"/>
      <c r="Q440" s="4"/>
      <c r="R440" s="4"/>
      <c r="S440" s="4"/>
      <c r="T440" s="4"/>
      <c r="U440" s="4"/>
      <c r="V440" s="4"/>
      <c r="W440" s="4"/>
      <c r="X440" s="4"/>
      <c r="Y440" s="4"/>
    </row>
    <row r="441" spans="14:25" ht="15.75" customHeight="1">
      <c r="N441" s="4"/>
      <c r="O441" s="4"/>
      <c r="P441" s="4"/>
      <c r="Q441" s="4"/>
      <c r="R441" s="4"/>
      <c r="S441" s="4"/>
      <c r="T441" s="4"/>
      <c r="U441" s="4"/>
      <c r="V441" s="4"/>
      <c r="W441" s="4"/>
      <c r="X441" s="4"/>
      <c r="Y441" s="4"/>
    </row>
    <row r="442" spans="14:25" ht="15.75" customHeight="1">
      <c r="N442" s="4"/>
      <c r="O442" s="4"/>
      <c r="P442" s="4"/>
      <c r="Q442" s="4"/>
      <c r="R442" s="4"/>
      <c r="S442" s="4"/>
      <c r="T442" s="4"/>
      <c r="U442" s="4"/>
      <c r="V442" s="4"/>
      <c r="W442" s="4"/>
      <c r="X442" s="4"/>
      <c r="Y442" s="4"/>
    </row>
    <row r="443" spans="14:25" ht="15.75" customHeight="1">
      <c r="N443" s="4"/>
      <c r="O443" s="4"/>
      <c r="P443" s="4"/>
      <c r="Q443" s="4"/>
      <c r="R443" s="4"/>
      <c r="S443" s="4"/>
      <c r="T443" s="4"/>
      <c r="U443" s="4"/>
      <c r="V443" s="4"/>
      <c r="W443" s="4"/>
      <c r="X443" s="4"/>
      <c r="Y443" s="4"/>
    </row>
    <row r="444" spans="14:25" ht="15.75" customHeight="1">
      <c r="N444" s="4"/>
      <c r="O444" s="4"/>
      <c r="P444" s="4"/>
      <c r="Q444" s="4"/>
      <c r="R444" s="4"/>
      <c r="S444" s="4"/>
      <c r="T444" s="4"/>
      <c r="U444" s="4"/>
      <c r="V444" s="4"/>
      <c r="W444" s="4"/>
      <c r="X444" s="4"/>
      <c r="Y444" s="4"/>
    </row>
    <row r="445" spans="14:25" ht="15.75" customHeight="1">
      <c r="N445" s="4"/>
      <c r="O445" s="4"/>
      <c r="P445" s="4"/>
      <c r="Q445" s="4"/>
      <c r="R445" s="4"/>
      <c r="S445" s="4"/>
      <c r="T445" s="4"/>
      <c r="U445" s="4"/>
      <c r="V445" s="4"/>
      <c r="W445" s="4"/>
      <c r="X445" s="4"/>
      <c r="Y445" s="4"/>
    </row>
    <row r="446" spans="14:25" ht="15.75" customHeight="1">
      <c r="N446" s="4"/>
      <c r="O446" s="4"/>
      <c r="P446" s="4"/>
      <c r="Q446" s="4"/>
      <c r="R446" s="4"/>
      <c r="S446" s="4"/>
      <c r="T446" s="4"/>
      <c r="U446" s="4"/>
      <c r="V446" s="4"/>
      <c r="W446" s="4"/>
      <c r="X446" s="4"/>
      <c r="Y446" s="4"/>
    </row>
    <row r="447" spans="14:25" ht="15.75" customHeight="1">
      <c r="N447" s="4"/>
      <c r="O447" s="4"/>
      <c r="P447" s="4"/>
      <c r="Q447" s="4"/>
      <c r="R447" s="4"/>
      <c r="S447" s="4"/>
      <c r="T447" s="4"/>
      <c r="U447" s="4"/>
      <c r="V447" s="4"/>
      <c r="W447" s="4"/>
      <c r="X447" s="4"/>
      <c r="Y447" s="4"/>
    </row>
    <row r="448" spans="14:25" ht="15.75" customHeight="1">
      <c r="N448" s="4"/>
      <c r="O448" s="4"/>
      <c r="P448" s="4"/>
      <c r="Q448" s="4"/>
      <c r="R448" s="4"/>
      <c r="S448" s="4"/>
      <c r="T448" s="4"/>
      <c r="U448" s="4"/>
      <c r="V448" s="4"/>
      <c r="W448" s="4"/>
      <c r="X448" s="4"/>
      <c r="Y448" s="4"/>
    </row>
    <row r="449" spans="14:25" ht="15.75" customHeight="1">
      <c r="N449" s="4"/>
      <c r="O449" s="4"/>
      <c r="P449" s="4"/>
      <c r="Q449" s="4"/>
      <c r="R449" s="4"/>
      <c r="S449" s="4"/>
      <c r="T449" s="4"/>
      <c r="U449" s="4"/>
      <c r="V449" s="4"/>
      <c r="W449" s="4"/>
      <c r="X449" s="4"/>
      <c r="Y449" s="4"/>
    </row>
    <row r="450" spans="14:25" ht="15.75" customHeight="1">
      <c r="N450" s="4"/>
      <c r="O450" s="4"/>
      <c r="P450" s="4"/>
      <c r="Q450" s="4"/>
      <c r="R450" s="4"/>
      <c r="S450" s="4"/>
      <c r="T450" s="4"/>
      <c r="U450" s="4"/>
      <c r="V450" s="4"/>
      <c r="W450" s="4"/>
      <c r="X450" s="4"/>
      <c r="Y450" s="4"/>
    </row>
    <row r="451" spans="14:25" ht="15.75" customHeight="1">
      <c r="N451" s="4"/>
      <c r="O451" s="4"/>
      <c r="P451" s="4"/>
      <c r="Q451" s="4"/>
      <c r="R451" s="4"/>
      <c r="S451" s="4"/>
      <c r="T451" s="4"/>
      <c r="U451" s="4"/>
      <c r="V451" s="4"/>
      <c r="W451" s="4"/>
      <c r="X451" s="4"/>
      <c r="Y451" s="4"/>
    </row>
    <row r="452" spans="14:25" ht="15.75" customHeight="1">
      <c r="N452" s="4"/>
      <c r="O452" s="4"/>
      <c r="P452" s="4"/>
      <c r="Q452" s="4"/>
      <c r="R452" s="4"/>
      <c r="S452" s="4"/>
      <c r="T452" s="4"/>
      <c r="U452" s="4"/>
      <c r="V452" s="4"/>
      <c r="W452" s="4"/>
      <c r="X452" s="4"/>
      <c r="Y452" s="4"/>
    </row>
    <row r="453" spans="14:25" ht="15.75" customHeight="1">
      <c r="N453" s="4"/>
      <c r="O453" s="4"/>
      <c r="P453" s="4"/>
      <c r="Q453" s="4"/>
      <c r="R453" s="4"/>
      <c r="S453" s="4"/>
      <c r="T453" s="4"/>
      <c r="U453" s="4"/>
      <c r="V453" s="4"/>
      <c r="W453" s="4"/>
      <c r="X453" s="4"/>
      <c r="Y453" s="4"/>
    </row>
    <row r="454" spans="14:25" ht="15.75" customHeight="1">
      <c r="N454" s="4"/>
      <c r="O454" s="4"/>
      <c r="P454" s="4"/>
      <c r="Q454" s="4"/>
      <c r="R454" s="4"/>
      <c r="S454" s="4"/>
      <c r="T454" s="4"/>
      <c r="U454" s="4"/>
      <c r="V454" s="4"/>
      <c r="W454" s="4"/>
      <c r="X454" s="4"/>
      <c r="Y454" s="4"/>
    </row>
    <row r="455" spans="14:25" ht="15.75" customHeight="1">
      <c r="N455" s="4"/>
      <c r="O455" s="4"/>
      <c r="P455" s="4"/>
      <c r="Q455" s="4"/>
      <c r="R455" s="4"/>
      <c r="S455" s="4"/>
      <c r="T455" s="4"/>
      <c r="U455" s="4"/>
      <c r="V455" s="4"/>
      <c r="W455" s="4"/>
      <c r="X455" s="4"/>
      <c r="Y455" s="4"/>
    </row>
    <row r="456" spans="14:25" ht="15.75" customHeight="1">
      <c r="N456" s="4"/>
      <c r="O456" s="4"/>
      <c r="P456" s="4"/>
      <c r="Q456" s="4"/>
      <c r="R456" s="4"/>
      <c r="S456" s="4"/>
      <c r="T456" s="4"/>
      <c r="U456" s="4"/>
      <c r="V456" s="4"/>
      <c r="W456" s="4"/>
      <c r="X456" s="4"/>
      <c r="Y456" s="4"/>
    </row>
    <row r="457" spans="14:25" ht="15.75" customHeight="1">
      <c r="N457" s="4"/>
      <c r="O457" s="4"/>
      <c r="P457" s="4"/>
      <c r="Q457" s="4"/>
      <c r="R457" s="4"/>
      <c r="S457" s="4"/>
      <c r="T457" s="4"/>
      <c r="U457" s="4"/>
      <c r="V457" s="4"/>
      <c r="W457" s="4"/>
      <c r="X457" s="4"/>
      <c r="Y457" s="4"/>
    </row>
    <row r="458" spans="14:25" ht="15.75" customHeight="1">
      <c r="N458" s="4"/>
      <c r="O458" s="4"/>
      <c r="P458" s="4"/>
      <c r="Q458" s="4"/>
      <c r="R458" s="4"/>
      <c r="S458" s="4"/>
      <c r="T458" s="4"/>
      <c r="U458" s="4"/>
      <c r="V458" s="4"/>
      <c r="W458" s="4"/>
      <c r="X458" s="4"/>
      <c r="Y458" s="4"/>
    </row>
    <row r="459" spans="14:25" ht="15.75" customHeight="1">
      <c r="N459" s="4"/>
      <c r="O459" s="4"/>
      <c r="P459" s="4"/>
      <c r="Q459" s="4"/>
      <c r="R459" s="4"/>
      <c r="S459" s="4"/>
      <c r="T459" s="4"/>
      <c r="U459" s="4"/>
      <c r="V459" s="4"/>
      <c r="W459" s="4"/>
      <c r="X459" s="4"/>
      <c r="Y459" s="4"/>
    </row>
    <row r="460" spans="14:25" ht="15.75" customHeight="1">
      <c r="N460" s="4"/>
      <c r="O460" s="4"/>
      <c r="P460" s="4"/>
      <c r="Q460" s="4"/>
      <c r="R460" s="4"/>
      <c r="S460" s="4"/>
      <c r="T460" s="4"/>
      <c r="U460" s="4"/>
      <c r="V460" s="4"/>
      <c r="W460" s="4"/>
      <c r="X460" s="4"/>
      <c r="Y460" s="4"/>
    </row>
    <row r="461" spans="14:25" ht="15.75" customHeight="1">
      <c r="N461" s="4"/>
      <c r="O461" s="4"/>
      <c r="P461" s="4"/>
      <c r="Q461" s="4"/>
      <c r="R461" s="4"/>
      <c r="S461" s="4"/>
      <c r="T461" s="4"/>
      <c r="U461" s="4"/>
      <c r="V461" s="4"/>
      <c r="W461" s="4"/>
      <c r="X461" s="4"/>
      <c r="Y461" s="4"/>
    </row>
    <row r="462" spans="14:25" ht="15.75" customHeight="1">
      <c r="N462" s="4"/>
      <c r="O462" s="4"/>
      <c r="P462" s="4"/>
      <c r="Q462" s="4"/>
      <c r="R462" s="4"/>
      <c r="S462" s="4"/>
      <c r="T462" s="4"/>
      <c r="U462" s="4"/>
      <c r="V462" s="4"/>
      <c r="W462" s="4"/>
      <c r="X462" s="4"/>
      <c r="Y462" s="4"/>
    </row>
    <row r="463" spans="14:25" ht="15.75" customHeight="1">
      <c r="N463" s="4"/>
      <c r="O463" s="4"/>
      <c r="P463" s="4"/>
      <c r="Q463" s="4"/>
      <c r="R463" s="4"/>
      <c r="S463" s="4"/>
      <c r="T463" s="4"/>
      <c r="U463" s="4"/>
      <c r="V463" s="4"/>
      <c r="W463" s="4"/>
      <c r="X463" s="4"/>
      <c r="Y463" s="4"/>
    </row>
    <row r="464" spans="14:25" ht="15.75" customHeight="1">
      <c r="N464" s="4"/>
      <c r="O464" s="4"/>
      <c r="P464" s="4"/>
      <c r="Q464" s="4"/>
      <c r="R464" s="4"/>
      <c r="S464" s="4"/>
      <c r="T464" s="4"/>
      <c r="U464" s="4"/>
      <c r="V464" s="4"/>
      <c r="W464" s="4"/>
      <c r="X464" s="4"/>
      <c r="Y464" s="4"/>
    </row>
    <row r="465" spans="14:25" ht="15.75" customHeight="1">
      <c r="N465" s="4"/>
      <c r="O465" s="4"/>
      <c r="P465" s="4"/>
      <c r="Q465" s="4"/>
      <c r="R465" s="4"/>
      <c r="S465" s="4"/>
      <c r="T465" s="4"/>
      <c r="U465" s="4"/>
      <c r="V465" s="4"/>
      <c r="W465" s="4"/>
      <c r="X465" s="4"/>
      <c r="Y465" s="4"/>
    </row>
    <row r="466" spans="14:25" ht="15.75" customHeight="1">
      <c r="N466" s="4"/>
      <c r="O466" s="4"/>
      <c r="P466" s="4"/>
      <c r="Q466" s="4"/>
      <c r="R466" s="4"/>
      <c r="S466" s="4"/>
      <c r="T466" s="4"/>
      <c r="U466" s="4"/>
      <c r="V466" s="4"/>
      <c r="W466" s="4"/>
      <c r="X466" s="4"/>
      <c r="Y466" s="4"/>
    </row>
    <row r="467" spans="14:25" ht="15.75" customHeight="1">
      <c r="N467" s="4"/>
      <c r="O467" s="4"/>
      <c r="P467" s="4"/>
      <c r="Q467" s="4"/>
      <c r="R467" s="4"/>
      <c r="S467" s="4"/>
      <c r="T467" s="4"/>
      <c r="U467" s="4"/>
      <c r="V467" s="4"/>
      <c r="W467" s="4"/>
      <c r="X467" s="4"/>
      <c r="Y467" s="4"/>
    </row>
    <row r="468" spans="14:25" ht="15.75" customHeight="1">
      <c r="N468" s="4"/>
      <c r="O468" s="4"/>
      <c r="P468" s="4"/>
      <c r="Q468" s="4"/>
      <c r="R468" s="4"/>
      <c r="S468" s="4"/>
      <c r="T468" s="4"/>
      <c r="U468" s="4"/>
      <c r="V468" s="4"/>
      <c r="W468" s="4"/>
      <c r="X468" s="4"/>
      <c r="Y468" s="4"/>
    </row>
    <row r="469" spans="14:25" ht="15.75" customHeight="1">
      <c r="N469" s="4"/>
      <c r="O469" s="4"/>
      <c r="P469" s="4"/>
      <c r="Q469" s="4"/>
      <c r="R469" s="4"/>
      <c r="S469" s="4"/>
      <c r="T469" s="4"/>
      <c r="U469" s="4"/>
      <c r="V469" s="4"/>
      <c r="W469" s="4"/>
      <c r="X469" s="4"/>
      <c r="Y469" s="4"/>
    </row>
    <row r="470" spans="14:25" ht="15.75" customHeight="1">
      <c r="N470" s="4"/>
      <c r="O470" s="4"/>
      <c r="P470" s="4"/>
      <c r="Q470" s="4"/>
      <c r="R470" s="4"/>
      <c r="S470" s="4"/>
      <c r="T470" s="4"/>
      <c r="U470" s="4"/>
      <c r="V470" s="4"/>
      <c r="W470" s="4"/>
      <c r="X470" s="4"/>
      <c r="Y470" s="4"/>
    </row>
    <row r="471" spans="14:25" ht="15.75" customHeight="1">
      <c r="N471" s="4"/>
      <c r="O471" s="4"/>
      <c r="P471" s="4"/>
      <c r="Q471" s="4"/>
      <c r="R471" s="4"/>
      <c r="S471" s="4"/>
      <c r="T471" s="4"/>
      <c r="U471" s="4"/>
      <c r="V471" s="4"/>
      <c r="W471" s="4"/>
      <c r="X471" s="4"/>
      <c r="Y471" s="4"/>
    </row>
    <row r="472" spans="14:25" ht="15.75" customHeight="1">
      <c r="N472" s="4"/>
      <c r="O472" s="4"/>
      <c r="P472" s="4"/>
      <c r="Q472" s="4"/>
      <c r="R472" s="4"/>
      <c r="S472" s="4"/>
      <c r="T472" s="4"/>
      <c r="U472" s="4"/>
      <c r="V472" s="4"/>
      <c r="W472" s="4"/>
      <c r="X472" s="4"/>
      <c r="Y472" s="4"/>
    </row>
    <row r="473" spans="14:25" ht="15.75" customHeight="1">
      <c r="N473" s="4"/>
      <c r="O473" s="4"/>
      <c r="P473" s="4"/>
      <c r="Q473" s="4"/>
      <c r="R473" s="4"/>
      <c r="S473" s="4"/>
      <c r="T473" s="4"/>
      <c r="U473" s="4"/>
      <c r="V473" s="4"/>
      <c r="W473" s="4"/>
      <c r="X473" s="4"/>
      <c r="Y473" s="4"/>
    </row>
    <row r="474" spans="14:25" ht="15.75" customHeight="1">
      <c r="N474" s="4"/>
      <c r="O474" s="4"/>
      <c r="P474" s="4"/>
      <c r="Q474" s="4"/>
      <c r="R474" s="4"/>
      <c r="S474" s="4"/>
      <c r="T474" s="4"/>
      <c r="U474" s="4"/>
      <c r="V474" s="4"/>
      <c r="W474" s="4"/>
      <c r="X474" s="4"/>
      <c r="Y474" s="4"/>
    </row>
    <row r="475" spans="14:25" ht="15.75" customHeight="1">
      <c r="N475" s="4"/>
      <c r="O475" s="4"/>
      <c r="P475" s="4"/>
      <c r="Q475" s="4"/>
      <c r="R475" s="4"/>
      <c r="S475" s="4"/>
      <c r="T475" s="4"/>
      <c r="U475" s="4"/>
      <c r="V475" s="4"/>
      <c r="W475" s="4"/>
      <c r="X475" s="4"/>
      <c r="Y475" s="4"/>
    </row>
    <row r="476" spans="14:25" ht="15.75" customHeight="1">
      <c r="N476" s="4"/>
      <c r="O476" s="4"/>
      <c r="P476" s="4"/>
      <c r="Q476" s="4"/>
      <c r="R476" s="4"/>
      <c r="S476" s="4"/>
      <c r="T476" s="4"/>
      <c r="U476" s="4"/>
      <c r="V476" s="4"/>
      <c r="W476" s="4"/>
      <c r="X476" s="4"/>
      <c r="Y476" s="4"/>
    </row>
    <row r="477" spans="14:25" ht="15.75" customHeight="1">
      <c r="N477" s="4"/>
      <c r="O477" s="4"/>
      <c r="P477" s="4"/>
      <c r="Q477" s="4"/>
      <c r="R477" s="4"/>
      <c r="S477" s="4"/>
      <c r="T477" s="4"/>
      <c r="U477" s="4"/>
      <c r="V477" s="4"/>
      <c r="W477" s="4"/>
      <c r="X477" s="4"/>
      <c r="Y477" s="4"/>
    </row>
    <row r="478" spans="14:25" ht="15.75" customHeight="1">
      <c r="N478" s="4"/>
      <c r="O478" s="4"/>
      <c r="P478" s="4"/>
      <c r="Q478" s="4"/>
      <c r="R478" s="4"/>
      <c r="S478" s="4"/>
      <c r="T478" s="4"/>
      <c r="U478" s="4"/>
      <c r="V478" s="4"/>
      <c r="W478" s="4"/>
      <c r="X478" s="4"/>
      <c r="Y478" s="4"/>
    </row>
    <row r="479" spans="14:25" ht="15.75" customHeight="1">
      <c r="N479" s="4"/>
      <c r="O479" s="4"/>
      <c r="P479" s="4"/>
      <c r="Q479" s="4"/>
      <c r="R479" s="4"/>
      <c r="S479" s="4"/>
      <c r="T479" s="4"/>
      <c r="U479" s="4"/>
      <c r="V479" s="4"/>
      <c r="W479" s="4"/>
      <c r="X479" s="4"/>
      <c r="Y479" s="4"/>
    </row>
    <row r="480" spans="14:25" ht="15.75" customHeight="1">
      <c r="N480" s="4"/>
      <c r="O480" s="4"/>
      <c r="P480" s="4"/>
      <c r="Q480" s="4"/>
      <c r="R480" s="4"/>
      <c r="S480" s="4"/>
      <c r="T480" s="4"/>
      <c r="U480" s="4"/>
      <c r="V480" s="4"/>
      <c r="W480" s="4"/>
      <c r="X480" s="4"/>
      <c r="Y480" s="4"/>
    </row>
    <row r="481" spans="14:25" ht="15.75" customHeight="1">
      <c r="N481" s="4"/>
      <c r="O481" s="4"/>
      <c r="P481" s="4"/>
      <c r="Q481" s="4"/>
      <c r="R481" s="4"/>
      <c r="S481" s="4"/>
      <c r="T481" s="4"/>
      <c r="U481" s="4"/>
      <c r="V481" s="4"/>
      <c r="W481" s="4"/>
      <c r="X481" s="4"/>
      <c r="Y481" s="4"/>
    </row>
    <row r="482" spans="14:25" ht="15.75" customHeight="1">
      <c r="N482" s="4"/>
      <c r="O482" s="4"/>
      <c r="P482" s="4"/>
      <c r="Q482" s="4"/>
      <c r="R482" s="4"/>
      <c r="S482" s="4"/>
      <c r="T482" s="4"/>
      <c r="U482" s="4"/>
      <c r="V482" s="4"/>
      <c r="W482" s="4"/>
      <c r="X482" s="4"/>
      <c r="Y482" s="4"/>
    </row>
    <row r="483" spans="14:25" ht="15.75" customHeight="1">
      <c r="N483" s="4"/>
      <c r="O483" s="4"/>
      <c r="P483" s="4"/>
      <c r="Q483" s="4"/>
      <c r="R483" s="4"/>
      <c r="S483" s="4"/>
      <c r="T483" s="4"/>
      <c r="U483" s="4"/>
      <c r="V483" s="4"/>
      <c r="W483" s="4"/>
      <c r="X483" s="4"/>
      <c r="Y483" s="4"/>
    </row>
    <row r="484" spans="14:25" ht="15.75" customHeight="1">
      <c r="N484" s="4"/>
      <c r="O484" s="4"/>
      <c r="P484" s="4"/>
      <c r="Q484" s="4"/>
      <c r="R484" s="4"/>
      <c r="S484" s="4"/>
      <c r="T484" s="4"/>
      <c r="U484" s="4"/>
      <c r="V484" s="4"/>
      <c r="W484" s="4"/>
      <c r="X484" s="4"/>
      <c r="Y484" s="4"/>
    </row>
    <row r="485" spans="14:25" ht="15.75" customHeight="1">
      <c r="N485" s="4"/>
      <c r="O485" s="4"/>
      <c r="P485" s="4"/>
      <c r="Q485" s="4"/>
      <c r="R485" s="4"/>
      <c r="S485" s="4"/>
      <c r="T485" s="4"/>
      <c r="U485" s="4"/>
      <c r="V485" s="4"/>
      <c r="W485" s="4"/>
      <c r="X485" s="4"/>
      <c r="Y485" s="4"/>
    </row>
    <row r="486" spans="14:25" ht="15.75" customHeight="1">
      <c r="N486" s="4"/>
      <c r="O486" s="4"/>
      <c r="P486" s="4"/>
      <c r="Q486" s="4"/>
      <c r="R486" s="4"/>
      <c r="S486" s="4"/>
      <c r="T486" s="4"/>
      <c r="U486" s="4"/>
      <c r="V486" s="4"/>
      <c r="W486" s="4"/>
      <c r="X486" s="4"/>
      <c r="Y486" s="4"/>
    </row>
    <row r="487" spans="14:25" ht="15.75" customHeight="1">
      <c r="N487" s="4"/>
      <c r="O487" s="4"/>
      <c r="P487" s="4"/>
      <c r="Q487" s="4"/>
      <c r="R487" s="4"/>
      <c r="S487" s="4"/>
      <c r="T487" s="4"/>
      <c r="U487" s="4"/>
      <c r="V487" s="4"/>
      <c r="W487" s="4"/>
      <c r="X487" s="4"/>
      <c r="Y487" s="4"/>
    </row>
    <row r="488" spans="14:25" ht="15.75" customHeight="1">
      <c r="N488" s="4"/>
      <c r="O488" s="4"/>
      <c r="P488" s="4"/>
      <c r="Q488" s="4"/>
      <c r="R488" s="4"/>
      <c r="S488" s="4"/>
      <c r="T488" s="4"/>
      <c r="U488" s="4"/>
      <c r="V488" s="4"/>
      <c r="W488" s="4"/>
      <c r="X488" s="4"/>
      <c r="Y488" s="4"/>
    </row>
    <row r="489" spans="14:25" ht="15.75" customHeight="1">
      <c r="N489" s="4"/>
      <c r="O489" s="4"/>
      <c r="P489" s="4"/>
      <c r="Q489" s="4"/>
      <c r="R489" s="4"/>
      <c r="S489" s="4"/>
      <c r="T489" s="4"/>
      <c r="U489" s="4"/>
      <c r="V489" s="4"/>
      <c r="W489" s="4"/>
      <c r="X489" s="4"/>
      <c r="Y489" s="4"/>
    </row>
    <row r="490" spans="14:25" ht="15.75" customHeight="1">
      <c r="N490" s="4"/>
      <c r="O490" s="4"/>
      <c r="P490" s="4"/>
      <c r="Q490" s="4"/>
      <c r="R490" s="4"/>
      <c r="S490" s="4"/>
      <c r="T490" s="4"/>
      <c r="U490" s="4"/>
      <c r="V490" s="4"/>
      <c r="W490" s="4"/>
      <c r="X490" s="4"/>
      <c r="Y490" s="4"/>
    </row>
    <row r="491" spans="14:25" ht="15.75" customHeight="1">
      <c r="N491" s="4"/>
      <c r="O491" s="4"/>
      <c r="P491" s="4"/>
      <c r="Q491" s="4"/>
      <c r="R491" s="4"/>
      <c r="S491" s="4"/>
      <c r="T491" s="4"/>
      <c r="U491" s="4"/>
      <c r="V491" s="4"/>
      <c r="W491" s="4"/>
      <c r="X491" s="4"/>
      <c r="Y491" s="4"/>
    </row>
    <row r="492" spans="14:25" ht="15.75" customHeight="1">
      <c r="N492" s="4"/>
      <c r="O492" s="4"/>
      <c r="P492" s="4"/>
      <c r="Q492" s="4"/>
      <c r="R492" s="4"/>
      <c r="S492" s="4"/>
      <c r="T492" s="4"/>
      <c r="U492" s="4"/>
      <c r="V492" s="4"/>
      <c r="W492" s="4"/>
      <c r="X492" s="4"/>
      <c r="Y492" s="4"/>
    </row>
    <row r="493" spans="14:25" ht="15.75" customHeight="1">
      <c r="N493" s="4"/>
      <c r="O493" s="4"/>
      <c r="P493" s="4"/>
      <c r="Q493" s="4"/>
      <c r="R493" s="4"/>
      <c r="S493" s="4"/>
      <c r="T493" s="4"/>
      <c r="U493" s="4"/>
      <c r="V493" s="4"/>
      <c r="W493" s="4"/>
      <c r="X493" s="4"/>
      <c r="Y493" s="4"/>
    </row>
    <row r="494" spans="14:25" ht="15.75" customHeight="1">
      <c r="N494" s="4"/>
      <c r="O494" s="4"/>
      <c r="P494" s="4"/>
      <c r="Q494" s="4"/>
      <c r="R494" s="4"/>
      <c r="S494" s="4"/>
      <c r="T494" s="4"/>
      <c r="U494" s="4"/>
      <c r="V494" s="4"/>
      <c r="W494" s="4"/>
      <c r="X494" s="4"/>
      <c r="Y494" s="4"/>
    </row>
    <row r="495" spans="14:25" ht="15.75" customHeight="1">
      <c r="N495" s="4"/>
      <c r="O495" s="4"/>
      <c r="P495" s="4"/>
      <c r="Q495" s="4"/>
      <c r="R495" s="4"/>
      <c r="S495" s="4"/>
      <c r="T495" s="4"/>
      <c r="U495" s="4"/>
      <c r="V495" s="4"/>
      <c r="W495" s="4"/>
      <c r="X495" s="4"/>
      <c r="Y495" s="4"/>
    </row>
    <row r="496" spans="14:25" ht="15.75" customHeight="1">
      <c r="N496" s="4"/>
      <c r="O496" s="4"/>
      <c r="P496" s="4"/>
      <c r="Q496" s="4"/>
      <c r="R496" s="4"/>
      <c r="S496" s="4"/>
      <c r="T496" s="4"/>
      <c r="U496" s="4"/>
      <c r="V496" s="4"/>
      <c r="W496" s="4"/>
      <c r="X496" s="4"/>
      <c r="Y496" s="4"/>
    </row>
    <row r="497" spans="14:25" ht="15.75" customHeight="1">
      <c r="N497" s="4"/>
      <c r="O497" s="4"/>
      <c r="P497" s="4"/>
      <c r="Q497" s="4"/>
      <c r="R497" s="4"/>
      <c r="S497" s="4"/>
      <c r="T497" s="4"/>
      <c r="U497" s="4"/>
      <c r="V497" s="4"/>
      <c r="W497" s="4"/>
      <c r="X497" s="4"/>
      <c r="Y497" s="4"/>
    </row>
    <row r="498" spans="14:25" ht="15.75" customHeight="1">
      <c r="N498" s="4"/>
      <c r="O498" s="4"/>
      <c r="P498" s="4"/>
      <c r="Q498" s="4"/>
      <c r="R498" s="4"/>
      <c r="S498" s="4"/>
      <c r="T498" s="4"/>
      <c r="U498" s="4"/>
      <c r="V498" s="4"/>
      <c r="W498" s="4"/>
      <c r="X498" s="4"/>
      <c r="Y498" s="4"/>
    </row>
    <row r="499" spans="14:25" ht="15.75" customHeight="1">
      <c r="N499" s="4"/>
      <c r="O499" s="4"/>
      <c r="P499" s="4"/>
      <c r="Q499" s="4"/>
      <c r="R499" s="4"/>
      <c r="S499" s="4"/>
      <c r="T499" s="4"/>
      <c r="U499" s="4"/>
      <c r="V499" s="4"/>
      <c r="W499" s="4"/>
      <c r="X499" s="4"/>
      <c r="Y499" s="4"/>
    </row>
    <row r="500" spans="14:25" ht="15.75" customHeight="1">
      <c r="N500" s="4"/>
      <c r="O500" s="4"/>
      <c r="P500" s="4"/>
      <c r="Q500" s="4"/>
      <c r="R500" s="4"/>
      <c r="S500" s="4"/>
      <c r="T500" s="4"/>
      <c r="U500" s="4"/>
      <c r="V500" s="4"/>
      <c r="W500" s="4"/>
      <c r="X500" s="4"/>
      <c r="Y500" s="4"/>
    </row>
    <row r="501" spans="14:25" ht="15.75" customHeight="1">
      <c r="N501" s="4"/>
      <c r="O501" s="4"/>
      <c r="P501" s="4"/>
      <c r="Q501" s="4"/>
      <c r="R501" s="4"/>
      <c r="S501" s="4"/>
      <c r="T501" s="4"/>
      <c r="U501" s="4"/>
      <c r="V501" s="4"/>
      <c r="W501" s="4"/>
      <c r="X501" s="4"/>
      <c r="Y501" s="4"/>
    </row>
    <row r="502" spans="14:25" ht="15.75" customHeight="1">
      <c r="N502" s="4"/>
      <c r="O502" s="4"/>
      <c r="P502" s="4"/>
      <c r="Q502" s="4"/>
      <c r="R502" s="4"/>
      <c r="S502" s="4"/>
      <c r="T502" s="4"/>
      <c r="U502" s="4"/>
      <c r="V502" s="4"/>
      <c r="W502" s="4"/>
      <c r="X502" s="4"/>
      <c r="Y502" s="4"/>
    </row>
    <row r="503" spans="14:25" ht="15.75" customHeight="1">
      <c r="N503" s="4"/>
      <c r="O503" s="4"/>
      <c r="P503" s="4"/>
      <c r="Q503" s="4"/>
      <c r="R503" s="4"/>
      <c r="S503" s="4"/>
      <c r="T503" s="4"/>
      <c r="U503" s="4"/>
      <c r="V503" s="4"/>
      <c r="W503" s="4"/>
      <c r="X503" s="4"/>
      <c r="Y503" s="4"/>
    </row>
    <row r="504" spans="14:25" ht="15.75" customHeight="1">
      <c r="N504" s="4"/>
      <c r="O504" s="4"/>
      <c r="P504" s="4"/>
      <c r="Q504" s="4"/>
      <c r="R504" s="4"/>
      <c r="S504" s="4"/>
      <c r="T504" s="4"/>
      <c r="U504" s="4"/>
      <c r="V504" s="4"/>
      <c r="W504" s="4"/>
      <c r="X504" s="4"/>
      <c r="Y504" s="4"/>
    </row>
    <row r="505" spans="14:25" ht="15.75" customHeight="1">
      <c r="N505" s="4"/>
      <c r="O505" s="4"/>
      <c r="P505" s="4"/>
      <c r="Q505" s="4"/>
      <c r="R505" s="4"/>
      <c r="S505" s="4"/>
      <c r="T505" s="4"/>
      <c r="U505" s="4"/>
      <c r="V505" s="4"/>
      <c r="W505" s="4"/>
      <c r="X505" s="4"/>
      <c r="Y505" s="4"/>
    </row>
    <row r="506" spans="14:25" ht="15.75" customHeight="1">
      <c r="N506" s="4"/>
      <c r="O506" s="4"/>
      <c r="P506" s="4"/>
      <c r="Q506" s="4"/>
      <c r="R506" s="4"/>
      <c r="S506" s="4"/>
      <c r="T506" s="4"/>
      <c r="U506" s="4"/>
      <c r="V506" s="4"/>
      <c r="W506" s="4"/>
      <c r="X506" s="4"/>
      <c r="Y506" s="4"/>
    </row>
    <row r="507" spans="14:25" ht="15.75" customHeight="1">
      <c r="N507" s="4"/>
      <c r="O507" s="4"/>
      <c r="P507" s="4"/>
      <c r="Q507" s="4"/>
      <c r="R507" s="4"/>
      <c r="S507" s="4"/>
      <c r="T507" s="4"/>
      <c r="U507" s="4"/>
      <c r="V507" s="4"/>
      <c r="W507" s="4"/>
      <c r="X507" s="4"/>
      <c r="Y507" s="4"/>
    </row>
    <row r="508" spans="14:25" ht="15.75" customHeight="1">
      <c r="N508" s="4"/>
      <c r="O508" s="4"/>
      <c r="P508" s="4"/>
      <c r="Q508" s="4"/>
      <c r="R508" s="4"/>
      <c r="S508" s="4"/>
      <c r="T508" s="4"/>
      <c r="U508" s="4"/>
      <c r="V508" s="4"/>
      <c r="W508" s="4"/>
      <c r="X508" s="4"/>
      <c r="Y508" s="4"/>
    </row>
    <row r="509" spans="14:25" ht="15.75" customHeight="1">
      <c r="N509" s="4"/>
      <c r="O509" s="4"/>
      <c r="P509" s="4"/>
      <c r="Q509" s="4"/>
      <c r="R509" s="4"/>
      <c r="S509" s="4"/>
      <c r="T509" s="4"/>
      <c r="U509" s="4"/>
      <c r="V509" s="4"/>
      <c r="W509" s="4"/>
      <c r="X509" s="4"/>
      <c r="Y509" s="4"/>
    </row>
    <row r="510" spans="14:25" ht="15.75" customHeight="1">
      <c r="N510" s="4"/>
      <c r="O510" s="4"/>
      <c r="P510" s="4"/>
      <c r="Q510" s="4"/>
      <c r="R510" s="4"/>
      <c r="S510" s="4"/>
      <c r="T510" s="4"/>
      <c r="U510" s="4"/>
      <c r="V510" s="4"/>
      <c r="W510" s="4"/>
      <c r="X510" s="4"/>
      <c r="Y510" s="4"/>
    </row>
    <row r="511" spans="14:25" ht="15.75" customHeight="1">
      <c r="N511" s="4"/>
      <c r="O511" s="4"/>
      <c r="P511" s="4"/>
      <c r="Q511" s="4"/>
      <c r="R511" s="4"/>
      <c r="S511" s="4"/>
      <c r="T511" s="4"/>
      <c r="U511" s="4"/>
      <c r="V511" s="4"/>
      <c r="W511" s="4"/>
      <c r="X511" s="4"/>
      <c r="Y511" s="4"/>
    </row>
    <row r="512" spans="14:25" ht="15.75" customHeight="1">
      <c r="N512" s="4"/>
      <c r="O512" s="4"/>
      <c r="P512" s="4"/>
      <c r="Q512" s="4"/>
      <c r="R512" s="4"/>
      <c r="S512" s="4"/>
      <c r="T512" s="4"/>
      <c r="U512" s="4"/>
      <c r="V512" s="4"/>
      <c r="W512" s="4"/>
      <c r="X512" s="4"/>
      <c r="Y512" s="4"/>
    </row>
    <row r="513" spans="14:25" ht="15.75" customHeight="1">
      <c r="N513" s="4"/>
      <c r="O513" s="4"/>
      <c r="P513" s="4"/>
      <c r="Q513" s="4"/>
      <c r="R513" s="4"/>
      <c r="S513" s="4"/>
      <c r="T513" s="4"/>
      <c r="U513" s="4"/>
      <c r="V513" s="4"/>
      <c r="W513" s="4"/>
      <c r="X513" s="4"/>
      <c r="Y513" s="4"/>
    </row>
    <row r="514" spans="14:25" ht="15.75" customHeight="1">
      <c r="N514" s="4"/>
      <c r="O514" s="4"/>
      <c r="P514" s="4"/>
      <c r="Q514" s="4"/>
      <c r="R514" s="4"/>
      <c r="S514" s="4"/>
      <c r="T514" s="4"/>
      <c r="U514" s="4"/>
      <c r="V514" s="4"/>
      <c r="W514" s="4"/>
      <c r="X514" s="4"/>
      <c r="Y514" s="4"/>
    </row>
    <row r="515" spans="14:25" ht="15.75" customHeight="1">
      <c r="N515" s="4"/>
      <c r="O515" s="4"/>
      <c r="P515" s="4"/>
      <c r="Q515" s="4"/>
      <c r="R515" s="4"/>
      <c r="S515" s="4"/>
      <c r="T515" s="4"/>
      <c r="U515" s="4"/>
      <c r="V515" s="4"/>
      <c r="W515" s="4"/>
      <c r="X515" s="4"/>
      <c r="Y515" s="4"/>
    </row>
    <row r="516" spans="14:25" ht="15.75" customHeight="1">
      <c r="N516" s="4"/>
      <c r="O516" s="4"/>
      <c r="P516" s="4"/>
      <c r="Q516" s="4"/>
      <c r="R516" s="4"/>
      <c r="S516" s="4"/>
      <c r="T516" s="4"/>
      <c r="U516" s="4"/>
      <c r="V516" s="4"/>
      <c r="W516" s="4"/>
      <c r="X516" s="4"/>
      <c r="Y516" s="4"/>
    </row>
    <row r="517" spans="14:25" ht="15.75" customHeight="1">
      <c r="N517" s="4"/>
      <c r="O517" s="4"/>
      <c r="P517" s="4"/>
      <c r="Q517" s="4"/>
      <c r="R517" s="4"/>
      <c r="S517" s="4"/>
      <c r="T517" s="4"/>
      <c r="U517" s="4"/>
      <c r="V517" s="4"/>
      <c r="W517" s="4"/>
      <c r="X517" s="4"/>
      <c r="Y517" s="4"/>
    </row>
    <row r="518" spans="14:25" ht="15.75" customHeight="1">
      <c r="N518" s="4"/>
      <c r="O518" s="4"/>
      <c r="P518" s="4"/>
      <c r="Q518" s="4"/>
      <c r="R518" s="4"/>
      <c r="S518" s="4"/>
      <c r="T518" s="4"/>
      <c r="U518" s="4"/>
      <c r="V518" s="4"/>
      <c r="W518" s="4"/>
      <c r="X518" s="4"/>
      <c r="Y518" s="4"/>
    </row>
    <row r="519" spans="14:25" ht="15.75" customHeight="1">
      <c r="N519" s="4"/>
      <c r="O519" s="4"/>
      <c r="P519" s="4"/>
      <c r="Q519" s="4"/>
      <c r="R519" s="4"/>
      <c r="S519" s="4"/>
      <c r="T519" s="4"/>
      <c r="U519" s="4"/>
      <c r="V519" s="4"/>
      <c r="W519" s="4"/>
      <c r="X519" s="4"/>
      <c r="Y519" s="4"/>
    </row>
    <row r="520" spans="14:25" ht="15.75" customHeight="1">
      <c r="N520" s="4"/>
      <c r="O520" s="4"/>
      <c r="P520" s="4"/>
      <c r="Q520" s="4"/>
      <c r="R520" s="4"/>
      <c r="S520" s="4"/>
      <c r="T520" s="4"/>
      <c r="U520" s="4"/>
      <c r="V520" s="4"/>
      <c r="W520" s="4"/>
      <c r="X520" s="4"/>
      <c r="Y520" s="4"/>
    </row>
    <row r="521" spans="14:25" ht="15.75" customHeight="1">
      <c r="N521" s="4"/>
      <c r="O521" s="4"/>
      <c r="P521" s="4"/>
      <c r="Q521" s="4"/>
      <c r="R521" s="4"/>
      <c r="S521" s="4"/>
      <c r="T521" s="4"/>
      <c r="U521" s="4"/>
      <c r="V521" s="4"/>
      <c r="W521" s="4"/>
      <c r="X521" s="4"/>
      <c r="Y521" s="4"/>
    </row>
    <row r="522" spans="14:25" ht="15.75" customHeight="1">
      <c r="N522" s="4"/>
      <c r="O522" s="4"/>
      <c r="P522" s="4"/>
      <c r="Q522" s="4"/>
      <c r="R522" s="4"/>
      <c r="S522" s="4"/>
      <c r="T522" s="4"/>
      <c r="U522" s="4"/>
      <c r="V522" s="4"/>
      <c r="W522" s="4"/>
      <c r="X522" s="4"/>
      <c r="Y522" s="4"/>
    </row>
    <row r="523" spans="14:25" ht="15.75" customHeight="1">
      <c r="N523" s="4"/>
      <c r="O523" s="4"/>
      <c r="P523" s="4"/>
      <c r="Q523" s="4"/>
      <c r="R523" s="4"/>
      <c r="S523" s="4"/>
      <c r="T523" s="4"/>
      <c r="U523" s="4"/>
      <c r="V523" s="4"/>
      <c r="W523" s="4"/>
      <c r="X523" s="4"/>
      <c r="Y523" s="4"/>
    </row>
    <row r="524" spans="14:25" ht="15.75" customHeight="1">
      <c r="N524" s="4"/>
      <c r="O524" s="4"/>
      <c r="P524" s="4"/>
      <c r="Q524" s="4"/>
      <c r="R524" s="4"/>
      <c r="S524" s="4"/>
      <c r="T524" s="4"/>
      <c r="U524" s="4"/>
      <c r="V524" s="4"/>
      <c r="W524" s="4"/>
      <c r="X524" s="4"/>
      <c r="Y524" s="4"/>
    </row>
    <row r="525" spans="14:25" ht="15.75" customHeight="1">
      <c r="N525" s="4"/>
      <c r="O525" s="4"/>
      <c r="P525" s="4"/>
      <c r="Q525" s="4"/>
      <c r="R525" s="4"/>
      <c r="S525" s="4"/>
      <c r="T525" s="4"/>
      <c r="U525" s="4"/>
      <c r="V525" s="4"/>
      <c r="W525" s="4"/>
      <c r="X525" s="4"/>
      <c r="Y525" s="4"/>
    </row>
    <row r="526" spans="14:25" ht="15.75" customHeight="1">
      <c r="N526" s="4"/>
      <c r="O526" s="4"/>
      <c r="P526" s="4"/>
      <c r="Q526" s="4"/>
      <c r="R526" s="4"/>
      <c r="S526" s="4"/>
      <c r="T526" s="4"/>
      <c r="U526" s="4"/>
      <c r="V526" s="4"/>
      <c r="W526" s="4"/>
      <c r="X526" s="4"/>
      <c r="Y526" s="4"/>
    </row>
    <row r="527" spans="14:25" ht="15.75" customHeight="1">
      <c r="N527" s="4"/>
      <c r="O527" s="4"/>
      <c r="P527" s="4"/>
      <c r="Q527" s="4"/>
      <c r="R527" s="4"/>
      <c r="S527" s="4"/>
      <c r="T527" s="4"/>
      <c r="U527" s="4"/>
      <c r="V527" s="4"/>
      <c r="W527" s="4"/>
      <c r="X527" s="4"/>
      <c r="Y527" s="4"/>
    </row>
    <row r="528" spans="14:25" ht="15.75" customHeight="1">
      <c r="N528" s="4"/>
      <c r="O528" s="4"/>
      <c r="P528" s="4"/>
      <c r="Q528" s="4"/>
      <c r="R528" s="4"/>
      <c r="S528" s="4"/>
      <c r="T528" s="4"/>
      <c r="U528" s="4"/>
      <c r="V528" s="4"/>
      <c r="W528" s="4"/>
      <c r="X528" s="4"/>
      <c r="Y528" s="4"/>
    </row>
    <row r="529" spans="14:25" ht="15.75" customHeight="1">
      <c r="N529" s="4"/>
      <c r="O529" s="4"/>
      <c r="P529" s="4"/>
      <c r="Q529" s="4"/>
      <c r="R529" s="4"/>
      <c r="S529" s="4"/>
      <c r="T529" s="4"/>
      <c r="U529" s="4"/>
      <c r="V529" s="4"/>
      <c r="W529" s="4"/>
      <c r="X529" s="4"/>
      <c r="Y529" s="4"/>
    </row>
    <row r="530" spans="14:25" ht="15.75" customHeight="1">
      <c r="N530" s="4"/>
      <c r="O530" s="4"/>
      <c r="P530" s="4"/>
      <c r="Q530" s="4"/>
      <c r="R530" s="4"/>
      <c r="S530" s="4"/>
      <c r="T530" s="4"/>
      <c r="U530" s="4"/>
      <c r="V530" s="4"/>
      <c r="W530" s="4"/>
      <c r="X530" s="4"/>
      <c r="Y530" s="4"/>
    </row>
    <row r="531" spans="14:25" ht="15.75" customHeight="1">
      <c r="N531" s="4"/>
      <c r="O531" s="4"/>
      <c r="P531" s="4"/>
      <c r="Q531" s="4"/>
      <c r="R531" s="4"/>
      <c r="S531" s="4"/>
      <c r="T531" s="4"/>
      <c r="U531" s="4"/>
      <c r="V531" s="4"/>
      <c r="W531" s="4"/>
      <c r="X531" s="4"/>
      <c r="Y531" s="4"/>
    </row>
    <row r="532" spans="14:25" ht="15.75" customHeight="1">
      <c r="N532" s="4"/>
      <c r="O532" s="4"/>
      <c r="P532" s="4"/>
      <c r="Q532" s="4"/>
      <c r="R532" s="4"/>
      <c r="S532" s="4"/>
      <c r="T532" s="4"/>
      <c r="U532" s="4"/>
      <c r="V532" s="4"/>
      <c r="W532" s="4"/>
      <c r="X532" s="4"/>
      <c r="Y532" s="4"/>
    </row>
    <row r="533" spans="14:25" ht="15.75" customHeight="1">
      <c r="N533" s="4"/>
      <c r="O533" s="4"/>
      <c r="P533" s="4"/>
      <c r="Q533" s="4"/>
      <c r="R533" s="4"/>
      <c r="S533" s="4"/>
      <c r="T533" s="4"/>
      <c r="U533" s="4"/>
      <c r="V533" s="4"/>
      <c r="W533" s="4"/>
      <c r="X533" s="4"/>
      <c r="Y533" s="4"/>
    </row>
    <row r="534" spans="14:25" ht="15.75" customHeight="1">
      <c r="N534" s="4"/>
      <c r="O534" s="4"/>
      <c r="P534" s="4"/>
      <c r="Q534" s="4"/>
      <c r="R534" s="4"/>
      <c r="S534" s="4"/>
      <c r="T534" s="4"/>
      <c r="U534" s="4"/>
      <c r="V534" s="4"/>
      <c r="W534" s="4"/>
      <c r="X534" s="4"/>
      <c r="Y534" s="4"/>
    </row>
    <row r="535" spans="14:25" ht="15.75" customHeight="1">
      <c r="N535" s="4"/>
      <c r="O535" s="4"/>
      <c r="P535" s="4"/>
      <c r="Q535" s="4"/>
      <c r="R535" s="4"/>
      <c r="S535" s="4"/>
      <c r="T535" s="4"/>
      <c r="U535" s="4"/>
      <c r="V535" s="4"/>
      <c r="W535" s="4"/>
      <c r="X535" s="4"/>
      <c r="Y535" s="4"/>
    </row>
    <row r="536" spans="14:25" ht="15.75" customHeight="1">
      <c r="N536" s="4"/>
      <c r="O536" s="4"/>
      <c r="P536" s="4"/>
      <c r="Q536" s="4"/>
      <c r="R536" s="4"/>
      <c r="S536" s="4"/>
      <c r="T536" s="4"/>
      <c r="U536" s="4"/>
      <c r="V536" s="4"/>
      <c r="W536" s="4"/>
      <c r="X536" s="4"/>
      <c r="Y536" s="4"/>
    </row>
    <row r="537" spans="14:25" ht="15.75" customHeight="1">
      <c r="N537" s="4"/>
      <c r="O537" s="4"/>
      <c r="P537" s="4"/>
      <c r="Q537" s="4"/>
      <c r="R537" s="4"/>
      <c r="S537" s="4"/>
      <c r="T537" s="4"/>
      <c r="U537" s="4"/>
      <c r="V537" s="4"/>
      <c r="W537" s="4"/>
      <c r="X537" s="4"/>
      <c r="Y537" s="4"/>
    </row>
    <row r="538" spans="14:25" ht="15.75" customHeight="1">
      <c r="N538" s="4"/>
      <c r="O538" s="4"/>
      <c r="P538" s="4"/>
      <c r="Q538" s="4"/>
      <c r="R538" s="4"/>
      <c r="S538" s="4"/>
      <c r="T538" s="4"/>
      <c r="U538" s="4"/>
      <c r="V538" s="4"/>
      <c r="W538" s="4"/>
      <c r="X538" s="4"/>
      <c r="Y538" s="4"/>
    </row>
    <row r="539" spans="14:25" ht="15.75" customHeight="1">
      <c r="N539" s="4"/>
      <c r="O539" s="4"/>
      <c r="P539" s="4"/>
      <c r="Q539" s="4"/>
      <c r="R539" s="4"/>
      <c r="S539" s="4"/>
      <c r="T539" s="4"/>
      <c r="U539" s="4"/>
      <c r="V539" s="4"/>
      <c r="W539" s="4"/>
      <c r="X539" s="4"/>
      <c r="Y539" s="4"/>
    </row>
    <row r="540" spans="14:25" ht="15.75" customHeight="1">
      <c r="N540" s="4"/>
      <c r="O540" s="4"/>
      <c r="P540" s="4"/>
      <c r="Q540" s="4"/>
      <c r="R540" s="4"/>
      <c r="S540" s="4"/>
      <c r="T540" s="4"/>
      <c r="U540" s="4"/>
      <c r="V540" s="4"/>
      <c r="W540" s="4"/>
      <c r="X540" s="4"/>
      <c r="Y540" s="4"/>
    </row>
    <row r="541" spans="14:25" ht="15.75" customHeight="1">
      <c r="N541" s="4"/>
      <c r="O541" s="4"/>
      <c r="P541" s="4"/>
      <c r="Q541" s="4"/>
      <c r="R541" s="4"/>
      <c r="S541" s="4"/>
      <c r="T541" s="4"/>
      <c r="U541" s="4"/>
      <c r="V541" s="4"/>
      <c r="W541" s="4"/>
      <c r="X541" s="4"/>
      <c r="Y541" s="4"/>
    </row>
    <row r="542" spans="14:25" ht="15.75" customHeight="1">
      <c r="N542" s="4"/>
      <c r="O542" s="4"/>
      <c r="P542" s="4"/>
      <c r="Q542" s="4"/>
      <c r="R542" s="4"/>
      <c r="S542" s="4"/>
      <c r="T542" s="4"/>
      <c r="U542" s="4"/>
      <c r="V542" s="4"/>
      <c r="W542" s="4"/>
      <c r="X542" s="4"/>
      <c r="Y542" s="4"/>
    </row>
    <row r="543" spans="14:25" ht="15.75" customHeight="1">
      <c r="N543" s="4"/>
      <c r="O543" s="4"/>
      <c r="P543" s="4"/>
      <c r="Q543" s="4"/>
      <c r="R543" s="4"/>
      <c r="S543" s="4"/>
      <c r="T543" s="4"/>
      <c r="U543" s="4"/>
      <c r="V543" s="4"/>
      <c r="W543" s="4"/>
      <c r="X543" s="4"/>
      <c r="Y543" s="4"/>
    </row>
    <row r="544" spans="14:25" ht="15.75" customHeight="1">
      <c r="N544" s="4"/>
      <c r="O544" s="4"/>
      <c r="P544" s="4"/>
      <c r="Q544" s="4"/>
      <c r="R544" s="4"/>
      <c r="S544" s="4"/>
      <c r="T544" s="4"/>
      <c r="U544" s="4"/>
      <c r="V544" s="4"/>
      <c r="W544" s="4"/>
      <c r="X544" s="4"/>
      <c r="Y544" s="4"/>
    </row>
    <row r="545" spans="14:25" ht="15.75" customHeight="1">
      <c r="N545" s="4"/>
      <c r="O545" s="4"/>
      <c r="P545" s="4"/>
      <c r="Q545" s="4"/>
      <c r="R545" s="4"/>
      <c r="S545" s="4"/>
      <c r="T545" s="4"/>
      <c r="U545" s="4"/>
      <c r="V545" s="4"/>
      <c r="W545" s="4"/>
      <c r="X545" s="4"/>
      <c r="Y545" s="4"/>
    </row>
    <row r="546" spans="14:25" ht="15.75" customHeight="1">
      <c r="N546" s="4"/>
      <c r="O546" s="4"/>
      <c r="P546" s="4"/>
      <c r="Q546" s="4"/>
      <c r="R546" s="4"/>
      <c r="S546" s="4"/>
      <c r="T546" s="4"/>
      <c r="U546" s="4"/>
      <c r="V546" s="4"/>
      <c r="W546" s="4"/>
      <c r="X546" s="4"/>
      <c r="Y546" s="4"/>
    </row>
    <row r="547" spans="14:25" ht="15.75" customHeight="1">
      <c r="N547" s="4"/>
      <c r="O547" s="4"/>
      <c r="P547" s="4"/>
      <c r="Q547" s="4"/>
      <c r="R547" s="4"/>
      <c r="S547" s="4"/>
      <c r="T547" s="4"/>
      <c r="U547" s="4"/>
      <c r="V547" s="4"/>
      <c r="W547" s="4"/>
      <c r="X547" s="4"/>
      <c r="Y547" s="4"/>
    </row>
    <row r="548" spans="14:25" ht="15.75" customHeight="1">
      <c r="N548" s="4"/>
      <c r="O548" s="4"/>
      <c r="P548" s="4"/>
      <c r="Q548" s="4"/>
      <c r="R548" s="4"/>
      <c r="S548" s="4"/>
      <c r="T548" s="4"/>
      <c r="U548" s="4"/>
      <c r="V548" s="4"/>
      <c r="W548" s="4"/>
      <c r="X548" s="4"/>
      <c r="Y548" s="4"/>
    </row>
    <row r="549" spans="14:25" ht="15.75" customHeight="1">
      <c r="N549" s="4"/>
      <c r="O549" s="4"/>
      <c r="P549" s="4"/>
      <c r="Q549" s="4"/>
      <c r="R549" s="4"/>
      <c r="S549" s="4"/>
      <c r="T549" s="4"/>
      <c r="U549" s="4"/>
      <c r="V549" s="4"/>
      <c r="W549" s="4"/>
      <c r="X549" s="4"/>
      <c r="Y549" s="4"/>
    </row>
    <row r="550" spans="14:25" ht="15.75" customHeight="1">
      <c r="N550" s="4"/>
      <c r="O550" s="4"/>
      <c r="P550" s="4"/>
      <c r="Q550" s="4"/>
      <c r="R550" s="4"/>
      <c r="S550" s="4"/>
      <c r="T550" s="4"/>
      <c r="U550" s="4"/>
      <c r="V550" s="4"/>
      <c r="W550" s="4"/>
      <c r="X550" s="4"/>
      <c r="Y550" s="4"/>
    </row>
    <row r="551" spans="14:25" ht="15.75" customHeight="1">
      <c r="N551" s="4"/>
      <c r="O551" s="4"/>
      <c r="P551" s="4"/>
      <c r="Q551" s="4"/>
      <c r="R551" s="4"/>
      <c r="S551" s="4"/>
      <c r="T551" s="4"/>
      <c r="U551" s="4"/>
      <c r="V551" s="4"/>
      <c r="W551" s="4"/>
      <c r="X551" s="4"/>
      <c r="Y551" s="4"/>
    </row>
    <row r="552" spans="14:25" ht="15.75" customHeight="1">
      <c r="N552" s="4"/>
      <c r="O552" s="4"/>
      <c r="P552" s="4"/>
      <c r="Q552" s="4"/>
      <c r="R552" s="4"/>
      <c r="S552" s="4"/>
      <c r="T552" s="4"/>
      <c r="U552" s="4"/>
      <c r="V552" s="4"/>
      <c r="W552" s="4"/>
      <c r="X552" s="4"/>
      <c r="Y552" s="4"/>
    </row>
    <row r="553" spans="14:25" ht="15.75" customHeight="1">
      <c r="N553" s="4"/>
      <c r="O553" s="4"/>
      <c r="P553" s="4"/>
      <c r="Q553" s="4"/>
      <c r="R553" s="4"/>
      <c r="S553" s="4"/>
      <c r="T553" s="4"/>
      <c r="U553" s="4"/>
      <c r="V553" s="4"/>
      <c r="W553" s="4"/>
      <c r="X553" s="4"/>
      <c r="Y553" s="4"/>
    </row>
    <row r="554" spans="14:25" ht="15.75" customHeight="1">
      <c r="N554" s="4"/>
      <c r="O554" s="4"/>
      <c r="P554" s="4"/>
      <c r="Q554" s="4"/>
      <c r="R554" s="4"/>
      <c r="S554" s="4"/>
      <c r="T554" s="4"/>
      <c r="U554" s="4"/>
      <c r="V554" s="4"/>
      <c r="W554" s="4"/>
      <c r="X554" s="4"/>
      <c r="Y554" s="4"/>
    </row>
    <row r="555" spans="14:25" ht="15.75" customHeight="1">
      <c r="N555" s="4"/>
      <c r="O555" s="4"/>
      <c r="P555" s="4"/>
      <c r="Q555" s="4"/>
      <c r="R555" s="4"/>
      <c r="S555" s="4"/>
      <c r="T555" s="4"/>
      <c r="U555" s="4"/>
      <c r="V555" s="4"/>
      <c r="W555" s="4"/>
      <c r="X555" s="4"/>
      <c r="Y555" s="4"/>
    </row>
    <row r="556" spans="14:25" ht="15.75" customHeight="1">
      <c r="N556" s="4"/>
      <c r="O556" s="4"/>
      <c r="P556" s="4"/>
      <c r="Q556" s="4"/>
      <c r="R556" s="4"/>
      <c r="S556" s="4"/>
      <c r="T556" s="4"/>
      <c r="U556" s="4"/>
      <c r="V556" s="4"/>
      <c r="W556" s="4"/>
      <c r="X556" s="4"/>
      <c r="Y556" s="4"/>
    </row>
    <row r="557" spans="14:25" ht="15.75" customHeight="1">
      <c r="N557" s="4"/>
      <c r="O557" s="4"/>
      <c r="P557" s="4"/>
      <c r="Q557" s="4"/>
      <c r="R557" s="4"/>
      <c r="S557" s="4"/>
      <c r="T557" s="4"/>
      <c r="U557" s="4"/>
      <c r="V557" s="4"/>
      <c r="W557" s="4"/>
      <c r="X557" s="4"/>
      <c r="Y557" s="4"/>
    </row>
    <row r="558" spans="14:25" ht="15.75" customHeight="1">
      <c r="N558" s="4"/>
      <c r="O558" s="4"/>
      <c r="P558" s="4"/>
      <c r="Q558" s="4"/>
      <c r="R558" s="4"/>
      <c r="S558" s="4"/>
      <c r="T558" s="4"/>
      <c r="U558" s="4"/>
      <c r="V558" s="4"/>
      <c r="W558" s="4"/>
      <c r="X558" s="4"/>
      <c r="Y558" s="4"/>
    </row>
    <row r="559" spans="14:25" ht="15.75" customHeight="1">
      <c r="N559" s="4"/>
      <c r="O559" s="4"/>
      <c r="P559" s="4"/>
      <c r="Q559" s="4"/>
      <c r="R559" s="4"/>
      <c r="S559" s="4"/>
      <c r="T559" s="4"/>
      <c r="U559" s="4"/>
      <c r="V559" s="4"/>
      <c r="W559" s="4"/>
      <c r="X559" s="4"/>
      <c r="Y559" s="4"/>
    </row>
    <row r="560" spans="14:25" ht="15.75" customHeight="1">
      <c r="N560" s="4"/>
      <c r="O560" s="4"/>
      <c r="P560" s="4"/>
      <c r="Q560" s="4"/>
      <c r="R560" s="4"/>
      <c r="S560" s="4"/>
      <c r="T560" s="4"/>
      <c r="U560" s="4"/>
      <c r="V560" s="4"/>
      <c r="W560" s="4"/>
      <c r="X560" s="4"/>
      <c r="Y560" s="4"/>
    </row>
    <row r="561" spans="14:25" ht="15.75" customHeight="1">
      <c r="N561" s="4"/>
      <c r="O561" s="4"/>
      <c r="P561" s="4"/>
      <c r="Q561" s="4"/>
      <c r="R561" s="4"/>
      <c r="S561" s="4"/>
      <c r="T561" s="4"/>
      <c r="U561" s="4"/>
      <c r="V561" s="4"/>
      <c r="W561" s="4"/>
      <c r="X561" s="4"/>
      <c r="Y561" s="4"/>
    </row>
    <row r="562" spans="14:25" ht="15.75" customHeight="1">
      <c r="N562" s="4"/>
      <c r="O562" s="4"/>
      <c r="P562" s="4"/>
      <c r="Q562" s="4"/>
      <c r="R562" s="4"/>
      <c r="S562" s="4"/>
      <c r="T562" s="4"/>
      <c r="U562" s="4"/>
      <c r="V562" s="4"/>
      <c r="W562" s="4"/>
      <c r="X562" s="4"/>
      <c r="Y562" s="4"/>
    </row>
    <row r="563" spans="14:25" ht="15.75" customHeight="1">
      <c r="N563" s="4"/>
      <c r="O563" s="4"/>
      <c r="P563" s="4"/>
      <c r="Q563" s="4"/>
      <c r="R563" s="4"/>
      <c r="S563" s="4"/>
      <c r="T563" s="4"/>
      <c r="U563" s="4"/>
      <c r="V563" s="4"/>
      <c r="W563" s="4"/>
      <c r="X563" s="4"/>
      <c r="Y563" s="4"/>
    </row>
    <row r="564" spans="14:25" ht="15.75" customHeight="1">
      <c r="N564" s="4"/>
      <c r="O564" s="4"/>
      <c r="P564" s="4"/>
      <c r="Q564" s="4"/>
      <c r="R564" s="4"/>
      <c r="S564" s="4"/>
      <c r="T564" s="4"/>
      <c r="U564" s="4"/>
      <c r="V564" s="4"/>
      <c r="W564" s="4"/>
      <c r="X564" s="4"/>
      <c r="Y564" s="4"/>
    </row>
    <row r="565" spans="14:25" ht="15.75" customHeight="1">
      <c r="N565" s="4"/>
      <c r="O565" s="4"/>
      <c r="P565" s="4"/>
      <c r="Q565" s="4"/>
      <c r="R565" s="4"/>
      <c r="S565" s="4"/>
      <c r="T565" s="4"/>
      <c r="U565" s="4"/>
      <c r="V565" s="4"/>
      <c r="W565" s="4"/>
      <c r="X565" s="4"/>
      <c r="Y565" s="4"/>
    </row>
    <row r="566" spans="14:25" ht="15.75" customHeight="1">
      <c r="N566" s="4"/>
      <c r="O566" s="4"/>
      <c r="P566" s="4"/>
      <c r="Q566" s="4"/>
      <c r="R566" s="4"/>
      <c r="S566" s="4"/>
      <c r="T566" s="4"/>
      <c r="U566" s="4"/>
      <c r="V566" s="4"/>
      <c r="W566" s="4"/>
      <c r="X566" s="4"/>
      <c r="Y566" s="4"/>
    </row>
    <row r="567" spans="14:25" ht="15.75" customHeight="1">
      <c r="N567" s="4"/>
      <c r="O567" s="4"/>
      <c r="P567" s="4"/>
      <c r="Q567" s="4"/>
      <c r="R567" s="4"/>
      <c r="S567" s="4"/>
      <c r="T567" s="4"/>
      <c r="U567" s="4"/>
      <c r="V567" s="4"/>
      <c r="W567" s="4"/>
      <c r="X567" s="4"/>
      <c r="Y567" s="4"/>
    </row>
    <row r="568" spans="14:25" ht="15.75" customHeight="1">
      <c r="N568" s="4"/>
      <c r="O568" s="4"/>
      <c r="P568" s="4"/>
      <c r="Q568" s="4"/>
      <c r="R568" s="4"/>
      <c r="S568" s="4"/>
      <c r="T568" s="4"/>
      <c r="U568" s="4"/>
      <c r="V568" s="4"/>
      <c r="W568" s="4"/>
      <c r="X568" s="4"/>
      <c r="Y568" s="4"/>
    </row>
    <row r="569" spans="14:25" ht="15.75" customHeight="1">
      <c r="N569" s="4"/>
      <c r="O569" s="4"/>
      <c r="P569" s="4"/>
      <c r="Q569" s="4"/>
      <c r="R569" s="4"/>
      <c r="S569" s="4"/>
      <c r="T569" s="4"/>
      <c r="U569" s="4"/>
      <c r="V569" s="4"/>
      <c r="W569" s="4"/>
      <c r="X569" s="4"/>
      <c r="Y569" s="4"/>
    </row>
    <row r="570" spans="14:25" ht="15.75" customHeight="1">
      <c r="N570" s="4"/>
      <c r="O570" s="4"/>
      <c r="P570" s="4"/>
      <c r="Q570" s="4"/>
      <c r="R570" s="4"/>
      <c r="S570" s="4"/>
      <c r="T570" s="4"/>
      <c r="U570" s="4"/>
      <c r="V570" s="4"/>
      <c r="W570" s="4"/>
      <c r="X570" s="4"/>
      <c r="Y570" s="4"/>
    </row>
    <row r="571" spans="14:25" ht="15.75" customHeight="1">
      <c r="N571" s="4"/>
      <c r="O571" s="4"/>
      <c r="P571" s="4"/>
      <c r="Q571" s="4"/>
      <c r="R571" s="4"/>
      <c r="S571" s="4"/>
      <c r="T571" s="4"/>
      <c r="U571" s="4"/>
      <c r="V571" s="4"/>
      <c r="W571" s="4"/>
      <c r="X571" s="4"/>
      <c r="Y571" s="4"/>
    </row>
    <row r="572" spans="14:25" ht="15.75" customHeight="1">
      <c r="N572" s="4"/>
      <c r="O572" s="4"/>
      <c r="P572" s="4"/>
      <c r="Q572" s="4"/>
      <c r="R572" s="4"/>
      <c r="S572" s="4"/>
      <c r="T572" s="4"/>
      <c r="U572" s="4"/>
      <c r="V572" s="4"/>
      <c r="W572" s="4"/>
      <c r="X572" s="4"/>
      <c r="Y572" s="4"/>
    </row>
    <row r="573" spans="14:25" ht="15.75" customHeight="1">
      <c r="N573" s="4"/>
      <c r="O573" s="4"/>
      <c r="P573" s="4"/>
      <c r="Q573" s="4"/>
      <c r="R573" s="4"/>
      <c r="S573" s="4"/>
      <c r="T573" s="4"/>
      <c r="U573" s="4"/>
      <c r="V573" s="4"/>
      <c r="W573" s="4"/>
      <c r="X573" s="4"/>
      <c r="Y573" s="4"/>
    </row>
    <row r="574" spans="14:25" ht="15.75" customHeight="1">
      <c r="N574" s="4"/>
      <c r="O574" s="4"/>
      <c r="P574" s="4"/>
      <c r="Q574" s="4"/>
      <c r="R574" s="4"/>
      <c r="S574" s="4"/>
      <c r="T574" s="4"/>
      <c r="U574" s="4"/>
      <c r="V574" s="4"/>
      <c r="W574" s="4"/>
      <c r="X574" s="4"/>
      <c r="Y574" s="4"/>
    </row>
    <row r="575" spans="14:25" ht="15.75" customHeight="1">
      <c r="N575" s="4"/>
      <c r="O575" s="4"/>
      <c r="P575" s="4"/>
      <c r="Q575" s="4"/>
      <c r="R575" s="4"/>
      <c r="S575" s="4"/>
      <c r="T575" s="4"/>
      <c r="U575" s="4"/>
      <c r="V575" s="4"/>
      <c r="W575" s="4"/>
      <c r="X575" s="4"/>
      <c r="Y575" s="4"/>
    </row>
    <row r="576" spans="14:25" ht="15.75" customHeight="1">
      <c r="N576" s="4"/>
      <c r="O576" s="4"/>
      <c r="P576" s="4"/>
      <c r="Q576" s="4"/>
      <c r="R576" s="4"/>
      <c r="S576" s="4"/>
      <c r="T576" s="4"/>
      <c r="U576" s="4"/>
      <c r="V576" s="4"/>
      <c r="W576" s="4"/>
      <c r="X576" s="4"/>
      <c r="Y576" s="4"/>
    </row>
    <row r="577" spans="14:25" ht="15.75" customHeight="1">
      <c r="N577" s="4"/>
      <c r="O577" s="4"/>
      <c r="P577" s="4"/>
      <c r="Q577" s="4"/>
      <c r="R577" s="4"/>
      <c r="S577" s="4"/>
      <c r="T577" s="4"/>
      <c r="U577" s="4"/>
      <c r="V577" s="4"/>
      <c r="W577" s="4"/>
      <c r="X577" s="4"/>
      <c r="Y577" s="4"/>
    </row>
    <row r="578" spans="14:25" ht="15.75" customHeight="1">
      <c r="N578" s="4"/>
      <c r="O578" s="4"/>
      <c r="P578" s="4"/>
      <c r="Q578" s="4"/>
      <c r="R578" s="4"/>
      <c r="S578" s="4"/>
      <c r="T578" s="4"/>
      <c r="U578" s="4"/>
      <c r="V578" s="4"/>
      <c r="W578" s="4"/>
      <c r="X578" s="4"/>
      <c r="Y578" s="4"/>
    </row>
    <row r="579" spans="14:25" ht="15.75" customHeight="1">
      <c r="N579" s="4"/>
      <c r="O579" s="4"/>
      <c r="P579" s="4"/>
      <c r="Q579" s="4"/>
      <c r="R579" s="4"/>
      <c r="S579" s="4"/>
      <c r="T579" s="4"/>
      <c r="U579" s="4"/>
      <c r="V579" s="4"/>
      <c r="W579" s="4"/>
      <c r="X579" s="4"/>
      <c r="Y579" s="4"/>
    </row>
    <row r="580" spans="14:25" ht="15.75" customHeight="1">
      <c r="N580" s="4"/>
      <c r="O580" s="4"/>
      <c r="P580" s="4"/>
      <c r="Q580" s="4"/>
      <c r="R580" s="4"/>
      <c r="S580" s="4"/>
      <c r="T580" s="4"/>
      <c r="U580" s="4"/>
      <c r="V580" s="4"/>
      <c r="W580" s="4"/>
      <c r="X580" s="4"/>
      <c r="Y580" s="4"/>
    </row>
    <row r="581" spans="14:25" ht="15.75" customHeight="1">
      <c r="N581" s="4"/>
      <c r="O581" s="4"/>
      <c r="P581" s="4"/>
      <c r="Q581" s="4"/>
      <c r="R581" s="4"/>
      <c r="S581" s="4"/>
      <c r="T581" s="4"/>
      <c r="U581" s="4"/>
      <c r="V581" s="4"/>
      <c r="W581" s="4"/>
      <c r="X581" s="4"/>
      <c r="Y581" s="4"/>
    </row>
    <row r="582" spans="14:25" ht="15.75" customHeight="1">
      <c r="N582" s="4"/>
      <c r="O582" s="4"/>
      <c r="P582" s="4"/>
      <c r="Q582" s="4"/>
      <c r="R582" s="4"/>
      <c r="S582" s="4"/>
      <c r="T582" s="4"/>
      <c r="U582" s="4"/>
      <c r="V582" s="4"/>
      <c r="W582" s="4"/>
      <c r="X582" s="4"/>
      <c r="Y582" s="4"/>
    </row>
    <row r="583" spans="14:25" ht="15.75" customHeight="1">
      <c r="N583" s="4"/>
      <c r="O583" s="4"/>
      <c r="P583" s="4"/>
      <c r="Q583" s="4"/>
      <c r="R583" s="4"/>
      <c r="S583" s="4"/>
      <c r="T583" s="4"/>
      <c r="U583" s="4"/>
      <c r="V583" s="4"/>
      <c r="W583" s="4"/>
      <c r="X583" s="4"/>
      <c r="Y583" s="4"/>
    </row>
    <row r="584" spans="14:25" ht="15.75" customHeight="1">
      <c r="N584" s="4"/>
      <c r="O584" s="4"/>
      <c r="P584" s="4"/>
      <c r="Q584" s="4"/>
      <c r="R584" s="4"/>
      <c r="S584" s="4"/>
      <c r="T584" s="4"/>
      <c r="U584" s="4"/>
      <c r="V584" s="4"/>
      <c r="W584" s="4"/>
      <c r="X584" s="4"/>
      <c r="Y584" s="4"/>
    </row>
    <row r="585" spans="14:25" ht="15.75" customHeight="1">
      <c r="N585" s="4"/>
      <c r="O585" s="4"/>
      <c r="P585" s="4"/>
      <c r="Q585" s="4"/>
      <c r="R585" s="4"/>
      <c r="S585" s="4"/>
      <c r="T585" s="4"/>
      <c r="U585" s="4"/>
      <c r="V585" s="4"/>
      <c r="W585" s="4"/>
      <c r="X585" s="4"/>
      <c r="Y585" s="4"/>
    </row>
    <row r="586" spans="14:25" ht="15.75" customHeight="1">
      <c r="N586" s="4"/>
      <c r="O586" s="4"/>
      <c r="P586" s="4"/>
      <c r="Q586" s="4"/>
      <c r="R586" s="4"/>
      <c r="S586" s="4"/>
      <c r="T586" s="4"/>
      <c r="U586" s="4"/>
      <c r="V586" s="4"/>
      <c r="W586" s="4"/>
      <c r="X586" s="4"/>
      <c r="Y586" s="4"/>
    </row>
    <row r="587" spans="14:25" ht="15.75" customHeight="1">
      <c r="N587" s="4"/>
      <c r="O587" s="4"/>
      <c r="P587" s="4"/>
      <c r="Q587" s="4"/>
      <c r="R587" s="4"/>
      <c r="S587" s="4"/>
      <c r="T587" s="4"/>
      <c r="U587" s="4"/>
      <c r="V587" s="4"/>
      <c r="W587" s="4"/>
      <c r="X587" s="4"/>
      <c r="Y587" s="4"/>
    </row>
    <row r="588" spans="14:25" ht="15.75" customHeight="1">
      <c r="N588" s="4"/>
      <c r="O588" s="4"/>
      <c r="P588" s="4"/>
      <c r="Q588" s="4"/>
      <c r="R588" s="4"/>
      <c r="S588" s="4"/>
      <c r="T588" s="4"/>
      <c r="U588" s="4"/>
      <c r="V588" s="4"/>
      <c r="W588" s="4"/>
      <c r="X588" s="4"/>
      <c r="Y588" s="4"/>
    </row>
    <row r="589" spans="14:25" ht="15.75" customHeight="1">
      <c r="N589" s="4"/>
      <c r="O589" s="4"/>
      <c r="P589" s="4"/>
      <c r="Q589" s="4"/>
      <c r="R589" s="4"/>
      <c r="S589" s="4"/>
      <c r="T589" s="4"/>
      <c r="U589" s="4"/>
      <c r="V589" s="4"/>
      <c r="W589" s="4"/>
      <c r="X589" s="4"/>
      <c r="Y589" s="4"/>
    </row>
    <row r="590" spans="14:25" ht="15.75" customHeight="1">
      <c r="N590" s="4"/>
      <c r="O590" s="4"/>
      <c r="P590" s="4"/>
      <c r="Q590" s="4"/>
      <c r="R590" s="4"/>
      <c r="S590" s="4"/>
      <c r="T590" s="4"/>
      <c r="U590" s="4"/>
      <c r="V590" s="4"/>
      <c r="W590" s="4"/>
      <c r="X590" s="4"/>
      <c r="Y590" s="4"/>
    </row>
    <row r="591" spans="14:25" ht="15.75" customHeight="1">
      <c r="N591" s="4"/>
      <c r="O591" s="4"/>
      <c r="P591" s="4"/>
      <c r="Q591" s="4"/>
      <c r="R591" s="4"/>
      <c r="S591" s="4"/>
      <c r="T591" s="4"/>
      <c r="U591" s="4"/>
      <c r="V591" s="4"/>
      <c r="W591" s="4"/>
      <c r="X591" s="4"/>
      <c r="Y591" s="4"/>
    </row>
    <row r="592" spans="14:25" ht="15.75" customHeight="1">
      <c r="N592" s="4"/>
      <c r="O592" s="4"/>
      <c r="P592" s="4"/>
      <c r="Q592" s="4"/>
      <c r="R592" s="4"/>
      <c r="S592" s="4"/>
      <c r="T592" s="4"/>
      <c r="U592" s="4"/>
      <c r="V592" s="4"/>
      <c r="W592" s="4"/>
      <c r="X592" s="4"/>
      <c r="Y592" s="4"/>
    </row>
    <row r="593" spans="14:25" ht="15.75" customHeight="1">
      <c r="N593" s="4"/>
      <c r="O593" s="4"/>
      <c r="P593" s="4"/>
      <c r="Q593" s="4"/>
      <c r="R593" s="4"/>
      <c r="S593" s="4"/>
      <c r="T593" s="4"/>
      <c r="U593" s="4"/>
      <c r="V593" s="4"/>
      <c r="W593" s="4"/>
      <c r="X593" s="4"/>
      <c r="Y593" s="4"/>
    </row>
    <row r="594" spans="14:25" ht="15.75" customHeight="1">
      <c r="N594" s="4"/>
      <c r="O594" s="4"/>
      <c r="P594" s="4"/>
      <c r="Q594" s="4"/>
      <c r="R594" s="4"/>
      <c r="S594" s="4"/>
      <c r="T594" s="4"/>
      <c r="U594" s="4"/>
      <c r="V594" s="4"/>
      <c r="W594" s="4"/>
      <c r="X594" s="4"/>
      <c r="Y594" s="4"/>
    </row>
    <row r="595" spans="14:25" ht="15.75" customHeight="1">
      <c r="N595" s="4"/>
      <c r="O595" s="4"/>
      <c r="P595" s="4"/>
      <c r="Q595" s="4"/>
      <c r="R595" s="4"/>
      <c r="S595" s="4"/>
      <c r="T595" s="4"/>
      <c r="U595" s="4"/>
      <c r="V595" s="4"/>
      <c r="W595" s="4"/>
      <c r="X595" s="4"/>
      <c r="Y595" s="4"/>
    </row>
    <row r="596" spans="14:25" ht="15.75" customHeight="1">
      <c r="N596" s="4"/>
      <c r="O596" s="4"/>
      <c r="P596" s="4"/>
      <c r="Q596" s="4"/>
      <c r="R596" s="4"/>
      <c r="S596" s="4"/>
      <c r="T596" s="4"/>
      <c r="U596" s="4"/>
      <c r="V596" s="4"/>
      <c r="W596" s="4"/>
      <c r="X596" s="4"/>
      <c r="Y596" s="4"/>
    </row>
    <row r="597" spans="14:25" ht="15.75" customHeight="1">
      <c r="N597" s="4"/>
      <c r="O597" s="4"/>
      <c r="P597" s="4"/>
      <c r="Q597" s="4"/>
      <c r="R597" s="4"/>
      <c r="S597" s="4"/>
      <c r="T597" s="4"/>
      <c r="U597" s="4"/>
      <c r="V597" s="4"/>
      <c r="W597" s="4"/>
      <c r="X597" s="4"/>
      <c r="Y597" s="4"/>
    </row>
    <row r="598" spans="14:25" ht="15.75" customHeight="1">
      <c r="N598" s="4"/>
      <c r="O598" s="4"/>
      <c r="P598" s="4"/>
      <c r="Q598" s="4"/>
      <c r="R598" s="4"/>
      <c r="S598" s="4"/>
      <c r="T598" s="4"/>
      <c r="U598" s="4"/>
      <c r="V598" s="4"/>
      <c r="W598" s="4"/>
      <c r="X598" s="4"/>
      <c r="Y598" s="4"/>
    </row>
    <row r="599" spans="14:25" ht="15.75" customHeight="1">
      <c r="N599" s="4"/>
      <c r="O599" s="4"/>
      <c r="P599" s="4"/>
      <c r="Q599" s="4"/>
      <c r="R599" s="4"/>
      <c r="S599" s="4"/>
      <c r="T599" s="4"/>
      <c r="U599" s="4"/>
      <c r="V599" s="4"/>
      <c r="W599" s="4"/>
      <c r="X599" s="4"/>
      <c r="Y599" s="4"/>
    </row>
    <row r="600" spans="14:25" ht="15.75" customHeight="1">
      <c r="N600" s="4"/>
      <c r="O600" s="4"/>
      <c r="P600" s="4"/>
      <c r="Q600" s="4"/>
      <c r="R600" s="4"/>
      <c r="S600" s="4"/>
      <c r="T600" s="4"/>
      <c r="U600" s="4"/>
      <c r="V600" s="4"/>
      <c r="W600" s="4"/>
      <c r="X600" s="4"/>
      <c r="Y600" s="4"/>
    </row>
    <row r="601" spans="14:25" ht="15.75" customHeight="1">
      <c r="N601" s="4"/>
      <c r="O601" s="4"/>
      <c r="P601" s="4"/>
      <c r="Q601" s="4"/>
      <c r="R601" s="4"/>
      <c r="S601" s="4"/>
      <c r="T601" s="4"/>
      <c r="U601" s="4"/>
      <c r="V601" s="4"/>
      <c r="W601" s="4"/>
      <c r="X601" s="4"/>
      <c r="Y601" s="4"/>
    </row>
    <row r="602" spans="14:25" ht="15.75" customHeight="1">
      <c r="N602" s="4"/>
      <c r="O602" s="4"/>
      <c r="P602" s="4"/>
      <c r="Q602" s="4"/>
      <c r="R602" s="4"/>
      <c r="S602" s="4"/>
      <c r="T602" s="4"/>
      <c r="U602" s="4"/>
      <c r="V602" s="4"/>
      <c r="W602" s="4"/>
      <c r="X602" s="4"/>
      <c r="Y602" s="4"/>
    </row>
    <row r="603" spans="14:25" ht="15.75" customHeight="1">
      <c r="N603" s="4"/>
      <c r="O603" s="4"/>
      <c r="P603" s="4"/>
      <c r="Q603" s="4"/>
      <c r="R603" s="4"/>
      <c r="S603" s="4"/>
      <c r="T603" s="4"/>
      <c r="U603" s="4"/>
      <c r="V603" s="4"/>
      <c r="W603" s="4"/>
      <c r="X603" s="4"/>
      <c r="Y603" s="4"/>
    </row>
    <row r="604" spans="14:25" ht="15.75" customHeight="1">
      <c r="N604" s="4"/>
      <c r="O604" s="4"/>
      <c r="P604" s="4"/>
      <c r="Q604" s="4"/>
      <c r="R604" s="4"/>
      <c r="S604" s="4"/>
      <c r="T604" s="4"/>
      <c r="U604" s="4"/>
      <c r="V604" s="4"/>
      <c r="W604" s="4"/>
      <c r="X604" s="4"/>
      <c r="Y604" s="4"/>
    </row>
    <row r="605" spans="14:25" ht="15.75" customHeight="1">
      <c r="N605" s="4"/>
      <c r="O605" s="4"/>
      <c r="P605" s="4"/>
      <c r="Q605" s="4"/>
      <c r="R605" s="4"/>
      <c r="S605" s="4"/>
      <c r="T605" s="4"/>
      <c r="U605" s="4"/>
      <c r="V605" s="4"/>
      <c r="W605" s="4"/>
      <c r="X605" s="4"/>
      <c r="Y605" s="4"/>
    </row>
    <row r="606" spans="14:25" ht="15.75" customHeight="1">
      <c r="N606" s="4"/>
      <c r="O606" s="4"/>
      <c r="P606" s="4"/>
      <c r="Q606" s="4"/>
      <c r="R606" s="4"/>
      <c r="S606" s="4"/>
      <c r="T606" s="4"/>
      <c r="U606" s="4"/>
      <c r="V606" s="4"/>
      <c r="W606" s="4"/>
      <c r="X606" s="4"/>
      <c r="Y606" s="4"/>
    </row>
    <row r="607" spans="14:25" ht="15.75" customHeight="1">
      <c r="N607" s="4"/>
      <c r="O607" s="4"/>
      <c r="P607" s="4"/>
      <c r="Q607" s="4"/>
      <c r="R607" s="4"/>
      <c r="S607" s="4"/>
      <c r="T607" s="4"/>
      <c r="U607" s="4"/>
      <c r="V607" s="4"/>
      <c r="W607" s="4"/>
      <c r="X607" s="4"/>
      <c r="Y607" s="4"/>
    </row>
    <row r="608" spans="14:25" ht="15.75" customHeight="1">
      <c r="N608" s="4"/>
      <c r="O608" s="4"/>
      <c r="P608" s="4"/>
      <c r="Q608" s="4"/>
      <c r="R608" s="4"/>
      <c r="S608" s="4"/>
      <c r="T608" s="4"/>
      <c r="U608" s="4"/>
      <c r="V608" s="4"/>
      <c r="W608" s="4"/>
      <c r="X608" s="4"/>
      <c r="Y608" s="4"/>
    </row>
    <row r="609" spans="14:25" ht="15.75" customHeight="1">
      <c r="N609" s="4"/>
      <c r="O609" s="4"/>
      <c r="P609" s="4"/>
      <c r="Q609" s="4"/>
      <c r="R609" s="4"/>
      <c r="S609" s="4"/>
      <c r="T609" s="4"/>
      <c r="U609" s="4"/>
      <c r="V609" s="4"/>
      <c r="W609" s="4"/>
      <c r="X609" s="4"/>
      <c r="Y609" s="4"/>
    </row>
    <row r="610" spans="14:25" ht="15.75" customHeight="1">
      <c r="N610" s="4"/>
      <c r="O610" s="4"/>
      <c r="P610" s="4"/>
      <c r="Q610" s="4"/>
      <c r="R610" s="4"/>
      <c r="S610" s="4"/>
      <c r="T610" s="4"/>
      <c r="U610" s="4"/>
      <c r="V610" s="4"/>
      <c r="W610" s="4"/>
      <c r="X610" s="4"/>
      <c r="Y610" s="4"/>
    </row>
    <row r="611" spans="14:25" ht="15.75" customHeight="1">
      <c r="N611" s="4"/>
      <c r="O611" s="4"/>
      <c r="P611" s="4"/>
      <c r="Q611" s="4"/>
      <c r="R611" s="4"/>
      <c r="S611" s="4"/>
      <c r="T611" s="4"/>
      <c r="U611" s="4"/>
      <c r="V611" s="4"/>
      <c r="W611" s="4"/>
      <c r="X611" s="4"/>
      <c r="Y611" s="4"/>
    </row>
    <row r="612" spans="14:25" ht="15.75" customHeight="1">
      <c r="N612" s="4"/>
      <c r="O612" s="4"/>
      <c r="P612" s="4"/>
      <c r="Q612" s="4"/>
      <c r="R612" s="4"/>
      <c r="S612" s="4"/>
      <c r="T612" s="4"/>
      <c r="U612" s="4"/>
      <c r="V612" s="4"/>
      <c r="W612" s="4"/>
      <c r="X612" s="4"/>
      <c r="Y612" s="4"/>
    </row>
    <row r="613" spans="14:25" ht="15.75" customHeight="1">
      <c r="N613" s="4"/>
      <c r="O613" s="4"/>
      <c r="P613" s="4"/>
      <c r="Q613" s="4"/>
      <c r="R613" s="4"/>
      <c r="S613" s="4"/>
      <c r="T613" s="4"/>
      <c r="U613" s="4"/>
      <c r="V613" s="4"/>
      <c r="W613" s="4"/>
      <c r="X613" s="4"/>
      <c r="Y613" s="4"/>
    </row>
    <row r="614" spans="14:25" ht="15.75" customHeight="1">
      <c r="N614" s="4"/>
      <c r="O614" s="4"/>
      <c r="P614" s="4"/>
      <c r="Q614" s="4"/>
      <c r="R614" s="4"/>
      <c r="S614" s="4"/>
      <c r="T614" s="4"/>
      <c r="U614" s="4"/>
      <c r="V614" s="4"/>
      <c r="W614" s="4"/>
      <c r="X614" s="4"/>
      <c r="Y614" s="4"/>
    </row>
    <row r="615" spans="14:25" ht="15.75" customHeight="1">
      <c r="N615" s="4"/>
      <c r="O615" s="4"/>
      <c r="P615" s="4"/>
      <c r="Q615" s="4"/>
      <c r="R615" s="4"/>
      <c r="S615" s="4"/>
      <c r="T615" s="4"/>
      <c r="U615" s="4"/>
      <c r="V615" s="4"/>
      <c r="W615" s="4"/>
      <c r="X615" s="4"/>
      <c r="Y615" s="4"/>
    </row>
    <row r="616" spans="14:25" ht="15.75" customHeight="1">
      <c r="N616" s="4"/>
      <c r="O616" s="4"/>
      <c r="P616" s="4"/>
      <c r="Q616" s="4"/>
      <c r="R616" s="4"/>
      <c r="S616" s="4"/>
      <c r="T616" s="4"/>
      <c r="U616" s="4"/>
      <c r="V616" s="4"/>
      <c r="W616" s="4"/>
      <c r="X616" s="4"/>
      <c r="Y616" s="4"/>
    </row>
    <row r="617" spans="14:25" ht="15.75" customHeight="1">
      <c r="N617" s="4"/>
      <c r="O617" s="4"/>
      <c r="P617" s="4"/>
      <c r="Q617" s="4"/>
      <c r="R617" s="4"/>
      <c r="S617" s="4"/>
      <c r="T617" s="4"/>
      <c r="U617" s="4"/>
      <c r="V617" s="4"/>
      <c r="W617" s="4"/>
      <c r="X617" s="4"/>
      <c r="Y617" s="4"/>
    </row>
    <row r="618" spans="14:25" ht="15.75" customHeight="1">
      <c r="N618" s="4"/>
      <c r="O618" s="4"/>
      <c r="P618" s="4"/>
      <c r="Q618" s="4"/>
      <c r="R618" s="4"/>
      <c r="S618" s="4"/>
      <c r="T618" s="4"/>
      <c r="U618" s="4"/>
      <c r="V618" s="4"/>
      <c r="W618" s="4"/>
      <c r="X618" s="4"/>
      <c r="Y618" s="4"/>
    </row>
    <row r="619" spans="14:25" ht="15.75" customHeight="1">
      <c r="N619" s="4"/>
      <c r="O619" s="4"/>
      <c r="P619" s="4"/>
      <c r="Q619" s="4"/>
      <c r="R619" s="4"/>
      <c r="S619" s="4"/>
      <c r="T619" s="4"/>
      <c r="U619" s="4"/>
      <c r="V619" s="4"/>
      <c r="W619" s="4"/>
      <c r="X619" s="4"/>
      <c r="Y619" s="4"/>
    </row>
    <row r="620" spans="14:25" ht="15.75" customHeight="1">
      <c r="N620" s="4"/>
      <c r="O620" s="4"/>
      <c r="P620" s="4"/>
      <c r="Q620" s="4"/>
      <c r="R620" s="4"/>
      <c r="S620" s="4"/>
      <c r="T620" s="4"/>
      <c r="U620" s="4"/>
      <c r="V620" s="4"/>
      <c r="W620" s="4"/>
      <c r="X620" s="4"/>
      <c r="Y620" s="4"/>
    </row>
    <row r="621" spans="14:25" ht="15.75" customHeight="1">
      <c r="N621" s="4"/>
      <c r="O621" s="4"/>
      <c r="P621" s="4"/>
      <c r="Q621" s="4"/>
      <c r="R621" s="4"/>
      <c r="S621" s="4"/>
      <c r="T621" s="4"/>
      <c r="U621" s="4"/>
      <c r="V621" s="4"/>
      <c r="W621" s="4"/>
      <c r="X621" s="4"/>
      <c r="Y621" s="4"/>
    </row>
    <row r="622" spans="14:25" ht="15.75" customHeight="1">
      <c r="N622" s="4"/>
      <c r="O622" s="4"/>
      <c r="P622" s="4"/>
      <c r="Q622" s="4"/>
      <c r="R622" s="4"/>
      <c r="S622" s="4"/>
      <c r="T622" s="4"/>
      <c r="U622" s="4"/>
      <c r="V622" s="4"/>
      <c r="W622" s="4"/>
      <c r="X622" s="4"/>
      <c r="Y622" s="4"/>
    </row>
    <row r="623" spans="14:25" ht="15.75" customHeight="1">
      <c r="N623" s="4"/>
      <c r="O623" s="4"/>
      <c r="P623" s="4"/>
      <c r="Q623" s="4"/>
      <c r="R623" s="4"/>
      <c r="S623" s="4"/>
      <c r="T623" s="4"/>
      <c r="U623" s="4"/>
      <c r="V623" s="4"/>
      <c r="W623" s="4"/>
      <c r="X623" s="4"/>
      <c r="Y623" s="4"/>
    </row>
    <row r="624" spans="14:25" ht="15.75" customHeight="1">
      <c r="N624" s="4"/>
      <c r="O624" s="4"/>
      <c r="P624" s="4"/>
      <c r="Q624" s="4"/>
      <c r="R624" s="4"/>
      <c r="S624" s="4"/>
      <c r="T624" s="4"/>
      <c r="U624" s="4"/>
      <c r="V624" s="4"/>
      <c r="W624" s="4"/>
      <c r="X624" s="4"/>
      <c r="Y624" s="4"/>
    </row>
    <row r="625" spans="14:25" ht="15.75" customHeight="1">
      <c r="N625" s="4"/>
      <c r="O625" s="4"/>
      <c r="P625" s="4"/>
      <c r="Q625" s="4"/>
      <c r="R625" s="4"/>
      <c r="S625" s="4"/>
      <c r="T625" s="4"/>
      <c r="U625" s="4"/>
      <c r="V625" s="4"/>
      <c r="W625" s="4"/>
      <c r="X625" s="4"/>
      <c r="Y625" s="4"/>
    </row>
    <row r="626" spans="14:25" ht="15.75" customHeight="1">
      <c r="N626" s="4"/>
      <c r="O626" s="4"/>
      <c r="P626" s="4"/>
      <c r="Q626" s="4"/>
      <c r="R626" s="4"/>
      <c r="S626" s="4"/>
      <c r="T626" s="4"/>
      <c r="U626" s="4"/>
      <c r="V626" s="4"/>
      <c r="W626" s="4"/>
      <c r="X626" s="4"/>
      <c r="Y626" s="4"/>
    </row>
    <row r="627" spans="14:25" ht="15.75" customHeight="1">
      <c r="N627" s="4"/>
      <c r="O627" s="4"/>
      <c r="P627" s="4"/>
      <c r="Q627" s="4"/>
      <c r="R627" s="4"/>
      <c r="S627" s="4"/>
      <c r="T627" s="4"/>
      <c r="U627" s="4"/>
      <c r="V627" s="4"/>
      <c r="W627" s="4"/>
      <c r="X627" s="4"/>
      <c r="Y627" s="4"/>
    </row>
    <row r="628" spans="14:25" ht="15.75" customHeight="1">
      <c r="N628" s="4"/>
      <c r="O628" s="4"/>
      <c r="P628" s="4"/>
      <c r="Q628" s="4"/>
      <c r="R628" s="4"/>
      <c r="S628" s="4"/>
      <c r="T628" s="4"/>
      <c r="U628" s="4"/>
      <c r="V628" s="4"/>
      <c r="W628" s="4"/>
      <c r="X628" s="4"/>
      <c r="Y628" s="4"/>
    </row>
    <row r="629" spans="14:25" ht="15.75" customHeight="1">
      <c r="N629" s="4"/>
      <c r="O629" s="4"/>
      <c r="P629" s="4"/>
      <c r="Q629" s="4"/>
      <c r="R629" s="4"/>
      <c r="S629" s="4"/>
      <c r="T629" s="4"/>
      <c r="U629" s="4"/>
      <c r="V629" s="4"/>
      <c r="W629" s="4"/>
      <c r="X629" s="4"/>
      <c r="Y629" s="4"/>
    </row>
    <row r="630" spans="14:25" ht="15.75" customHeight="1">
      <c r="N630" s="4"/>
      <c r="O630" s="4"/>
      <c r="P630" s="4"/>
      <c r="Q630" s="4"/>
      <c r="R630" s="4"/>
      <c r="S630" s="4"/>
      <c r="T630" s="4"/>
      <c r="U630" s="4"/>
      <c r="V630" s="4"/>
      <c r="W630" s="4"/>
      <c r="X630" s="4"/>
      <c r="Y630" s="4"/>
    </row>
    <row r="631" spans="14:25" ht="15.75" customHeight="1">
      <c r="N631" s="4"/>
      <c r="O631" s="4"/>
      <c r="P631" s="4"/>
      <c r="Q631" s="4"/>
      <c r="R631" s="4"/>
      <c r="S631" s="4"/>
      <c r="T631" s="4"/>
      <c r="U631" s="4"/>
      <c r="V631" s="4"/>
      <c r="W631" s="4"/>
      <c r="X631" s="4"/>
      <c r="Y631" s="4"/>
    </row>
    <row r="632" spans="14:25" ht="15.75" customHeight="1">
      <c r="N632" s="4"/>
      <c r="O632" s="4"/>
      <c r="P632" s="4"/>
      <c r="Q632" s="4"/>
      <c r="R632" s="4"/>
      <c r="S632" s="4"/>
      <c r="T632" s="4"/>
      <c r="U632" s="4"/>
      <c r="V632" s="4"/>
      <c r="W632" s="4"/>
      <c r="X632" s="4"/>
      <c r="Y632" s="4"/>
    </row>
    <row r="633" spans="14:25" ht="15.75" customHeight="1">
      <c r="N633" s="4"/>
      <c r="O633" s="4"/>
      <c r="P633" s="4"/>
      <c r="Q633" s="4"/>
      <c r="R633" s="4"/>
      <c r="S633" s="4"/>
      <c r="T633" s="4"/>
      <c r="U633" s="4"/>
      <c r="V633" s="4"/>
      <c r="W633" s="4"/>
      <c r="X633" s="4"/>
      <c r="Y633" s="4"/>
    </row>
    <row r="634" spans="14:25" ht="15.75" customHeight="1">
      <c r="N634" s="4"/>
      <c r="O634" s="4"/>
      <c r="P634" s="4"/>
      <c r="Q634" s="4"/>
      <c r="R634" s="4"/>
      <c r="S634" s="4"/>
      <c r="T634" s="4"/>
      <c r="U634" s="4"/>
      <c r="V634" s="4"/>
      <c r="W634" s="4"/>
      <c r="X634" s="4"/>
      <c r="Y634" s="4"/>
    </row>
    <row r="635" spans="14:25" ht="15.75" customHeight="1">
      <c r="N635" s="4"/>
      <c r="O635" s="4"/>
      <c r="P635" s="4"/>
      <c r="Q635" s="4"/>
      <c r="R635" s="4"/>
      <c r="S635" s="4"/>
      <c r="T635" s="4"/>
      <c r="U635" s="4"/>
      <c r="V635" s="4"/>
      <c r="W635" s="4"/>
      <c r="X635" s="4"/>
      <c r="Y635" s="4"/>
    </row>
    <row r="636" spans="14:25" ht="15.75" customHeight="1">
      <c r="N636" s="4"/>
      <c r="O636" s="4"/>
      <c r="P636" s="4"/>
      <c r="Q636" s="4"/>
      <c r="R636" s="4"/>
      <c r="S636" s="4"/>
      <c r="T636" s="4"/>
      <c r="U636" s="4"/>
      <c r="V636" s="4"/>
      <c r="W636" s="4"/>
      <c r="X636" s="4"/>
      <c r="Y636" s="4"/>
    </row>
    <row r="637" spans="14:25" ht="15.75" customHeight="1">
      <c r="N637" s="4"/>
      <c r="O637" s="4"/>
      <c r="P637" s="4"/>
      <c r="Q637" s="4"/>
      <c r="R637" s="4"/>
      <c r="S637" s="4"/>
      <c r="T637" s="4"/>
      <c r="U637" s="4"/>
      <c r="V637" s="4"/>
      <c r="W637" s="4"/>
      <c r="X637" s="4"/>
      <c r="Y637" s="4"/>
    </row>
    <row r="638" spans="14:25" ht="15.75" customHeight="1">
      <c r="N638" s="4"/>
      <c r="O638" s="4"/>
      <c r="P638" s="4"/>
      <c r="Q638" s="4"/>
      <c r="R638" s="4"/>
      <c r="S638" s="4"/>
      <c r="T638" s="4"/>
      <c r="U638" s="4"/>
      <c r="V638" s="4"/>
      <c r="W638" s="4"/>
      <c r="X638" s="4"/>
      <c r="Y638" s="4"/>
    </row>
    <row r="639" spans="14:25" ht="15.75" customHeight="1">
      <c r="N639" s="4"/>
      <c r="O639" s="4"/>
      <c r="P639" s="4"/>
      <c r="Q639" s="4"/>
      <c r="R639" s="4"/>
      <c r="S639" s="4"/>
      <c r="T639" s="4"/>
      <c r="U639" s="4"/>
      <c r="V639" s="4"/>
      <c r="W639" s="4"/>
      <c r="X639" s="4"/>
      <c r="Y639" s="4"/>
    </row>
    <row r="640" spans="14:25" ht="15.75" customHeight="1">
      <c r="N640" s="4"/>
      <c r="O640" s="4"/>
      <c r="P640" s="4"/>
      <c r="Q640" s="4"/>
      <c r="R640" s="4"/>
      <c r="S640" s="4"/>
      <c r="T640" s="4"/>
      <c r="U640" s="4"/>
      <c r="V640" s="4"/>
      <c r="W640" s="4"/>
      <c r="X640" s="4"/>
      <c r="Y640" s="4"/>
    </row>
    <row r="641" spans="14:25" ht="15.75" customHeight="1">
      <c r="N641" s="4"/>
      <c r="O641" s="4"/>
      <c r="P641" s="4"/>
      <c r="Q641" s="4"/>
      <c r="R641" s="4"/>
      <c r="S641" s="4"/>
      <c r="T641" s="4"/>
      <c r="U641" s="4"/>
      <c r="V641" s="4"/>
      <c r="W641" s="4"/>
      <c r="X641" s="4"/>
      <c r="Y641" s="4"/>
    </row>
    <row r="642" spans="14:25" ht="15.75" customHeight="1">
      <c r="N642" s="4"/>
      <c r="O642" s="4"/>
      <c r="P642" s="4"/>
      <c r="Q642" s="4"/>
      <c r="R642" s="4"/>
      <c r="S642" s="4"/>
      <c r="T642" s="4"/>
      <c r="U642" s="4"/>
      <c r="V642" s="4"/>
      <c r="W642" s="4"/>
      <c r="X642" s="4"/>
      <c r="Y642" s="4"/>
    </row>
    <row r="643" spans="14:25" ht="15.75" customHeight="1">
      <c r="N643" s="4"/>
      <c r="O643" s="4"/>
      <c r="P643" s="4"/>
      <c r="Q643" s="4"/>
      <c r="R643" s="4"/>
      <c r="S643" s="4"/>
      <c r="T643" s="4"/>
      <c r="U643" s="4"/>
      <c r="V643" s="4"/>
      <c r="W643" s="4"/>
      <c r="X643" s="4"/>
      <c r="Y643" s="4"/>
    </row>
    <row r="644" spans="14:25" ht="15.75" customHeight="1">
      <c r="N644" s="4"/>
      <c r="O644" s="4"/>
      <c r="P644" s="4"/>
      <c r="Q644" s="4"/>
      <c r="R644" s="4"/>
      <c r="S644" s="4"/>
      <c r="T644" s="4"/>
      <c r="U644" s="4"/>
      <c r="V644" s="4"/>
      <c r="W644" s="4"/>
      <c r="X644" s="4"/>
      <c r="Y644" s="4"/>
    </row>
    <row r="645" spans="14:25" ht="15.75" customHeight="1">
      <c r="N645" s="4"/>
      <c r="O645" s="4"/>
      <c r="P645" s="4"/>
      <c r="Q645" s="4"/>
      <c r="R645" s="4"/>
      <c r="S645" s="4"/>
      <c r="T645" s="4"/>
      <c r="U645" s="4"/>
      <c r="V645" s="4"/>
      <c r="W645" s="4"/>
      <c r="X645" s="4"/>
      <c r="Y645" s="4"/>
    </row>
    <row r="646" spans="14:25" ht="15.75" customHeight="1">
      <c r="N646" s="4"/>
      <c r="O646" s="4"/>
      <c r="P646" s="4"/>
      <c r="Q646" s="4"/>
      <c r="R646" s="4"/>
      <c r="S646" s="4"/>
      <c r="T646" s="4"/>
      <c r="U646" s="4"/>
      <c r="V646" s="4"/>
      <c r="W646" s="4"/>
      <c r="X646" s="4"/>
      <c r="Y646" s="4"/>
    </row>
    <row r="647" spans="14:25" ht="15.75" customHeight="1">
      <c r="N647" s="4"/>
      <c r="O647" s="4"/>
      <c r="P647" s="4"/>
      <c r="Q647" s="4"/>
      <c r="R647" s="4"/>
      <c r="S647" s="4"/>
      <c r="T647" s="4"/>
      <c r="U647" s="4"/>
      <c r="V647" s="4"/>
      <c r="W647" s="4"/>
      <c r="X647" s="4"/>
      <c r="Y647" s="4"/>
    </row>
    <row r="648" spans="14:25" ht="15.75" customHeight="1">
      <c r="N648" s="4"/>
      <c r="O648" s="4"/>
      <c r="P648" s="4"/>
      <c r="Q648" s="4"/>
      <c r="R648" s="4"/>
      <c r="S648" s="4"/>
      <c r="T648" s="4"/>
      <c r="U648" s="4"/>
      <c r="V648" s="4"/>
      <c r="W648" s="4"/>
      <c r="X648" s="4"/>
      <c r="Y648" s="4"/>
    </row>
    <row r="649" spans="14:25" ht="15.75" customHeight="1">
      <c r="N649" s="4"/>
      <c r="O649" s="4"/>
      <c r="P649" s="4"/>
      <c r="Q649" s="4"/>
      <c r="R649" s="4"/>
      <c r="S649" s="4"/>
      <c r="T649" s="4"/>
      <c r="U649" s="4"/>
      <c r="V649" s="4"/>
      <c r="W649" s="4"/>
      <c r="X649" s="4"/>
      <c r="Y649" s="4"/>
    </row>
    <row r="650" spans="14:25" ht="15.75" customHeight="1">
      <c r="N650" s="4"/>
      <c r="O650" s="4"/>
      <c r="P650" s="4"/>
      <c r="Q650" s="4"/>
      <c r="R650" s="4"/>
      <c r="S650" s="4"/>
      <c r="T650" s="4"/>
      <c r="U650" s="4"/>
      <c r="V650" s="4"/>
      <c r="W650" s="4"/>
      <c r="X650" s="4"/>
      <c r="Y650" s="4"/>
    </row>
    <row r="651" spans="14:25" ht="15.75" customHeight="1">
      <c r="N651" s="4"/>
      <c r="O651" s="4"/>
      <c r="P651" s="4"/>
      <c r="Q651" s="4"/>
      <c r="R651" s="4"/>
      <c r="S651" s="4"/>
      <c r="T651" s="4"/>
      <c r="U651" s="4"/>
      <c r="V651" s="4"/>
      <c r="W651" s="4"/>
      <c r="X651" s="4"/>
      <c r="Y651" s="4"/>
    </row>
    <row r="652" spans="14:25" ht="15.75" customHeight="1">
      <c r="N652" s="4"/>
      <c r="O652" s="4"/>
      <c r="P652" s="4"/>
      <c r="Q652" s="4"/>
      <c r="R652" s="4"/>
      <c r="S652" s="4"/>
      <c r="T652" s="4"/>
      <c r="U652" s="4"/>
      <c r="V652" s="4"/>
      <c r="W652" s="4"/>
      <c r="X652" s="4"/>
      <c r="Y652" s="4"/>
    </row>
    <row r="653" spans="14:25" ht="15.75" customHeight="1">
      <c r="N653" s="4"/>
      <c r="O653" s="4"/>
      <c r="P653" s="4"/>
      <c r="Q653" s="4"/>
      <c r="R653" s="4"/>
      <c r="S653" s="4"/>
      <c r="T653" s="4"/>
      <c r="U653" s="4"/>
      <c r="V653" s="4"/>
      <c r="W653" s="4"/>
      <c r="X653" s="4"/>
      <c r="Y653" s="4"/>
    </row>
    <row r="654" spans="14:25" ht="15.75" customHeight="1">
      <c r="N654" s="4"/>
      <c r="O654" s="4"/>
      <c r="P654" s="4"/>
      <c r="Q654" s="4"/>
      <c r="R654" s="4"/>
      <c r="S654" s="4"/>
      <c r="T654" s="4"/>
      <c r="U654" s="4"/>
      <c r="V654" s="4"/>
      <c r="W654" s="4"/>
      <c r="X654" s="4"/>
      <c r="Y654" s="4"/>
    </row>
    <row r="655" spans="14:25" ht="15.75" customHeight="1">
      <c r="N655" s="4"/>
      <c r="O655" s="4"/>
      <c r="P655" s="4"/>
      <c r="Q655" s="4"/>
      <c r="R655" s="4"/>
      <c r="S655" s="4"/>
      <c r="T655" s="4"/>
      <c r="U655" s="4"/>
      <c r="V655" s="4"/>
      <c r="W655" s="4"/>
      <c r="X655" s="4"/>
      <c r="Y655" s="4"/>
    </row>
    <row r="656" spans="14:25" ht="15.75" customHeight="1">
      <c r="N656" s="4"/>
      <c r="O656" s="4"/>
      <c r="P656" s="4"/>
      <c r="Q656" s="4"/>
      <c r="R656" s="4"/>
      <c r="S656" s="4"/>
      <c r="T656" s="4"/>
      <c r="U656" s="4"/>
      <c r="V656" s="4"/>
      <c r="W656" s="4"/>
      <c r="X656" s="4"/>
      <c r="Y656" s="4"/>
    </row>
    <row r="657" spans="14:25" ht="15.75" customHeight="1">
      <c r="N657" s="4"/>
      <c r="O657" s="4"/>
      <c r="P657" s="4"/>
      <c r="Q657" s="4"/>
      <c r="R657" s="4"/>
      <c r="S657" s="4"/>
      <c r="T657" s="4"/>
      <c r="U657" s="4"/>
      <c r="V657" s="4"/>
      <c r="W657" s="4"/>
      <c r="X657" s="4"/>
      <c r="Y657" s="4"/>
    </row>
    <row r="658" spans="14:25" ht="15.75" customHeight="1">
      <c r="N658" s="4"/>
      <c r="O658" s="4"/>
      <c r="P658" s="4"/>
      <c r="Q658" s="4"/>
      <c r="R658" s="4"/>
      <c r="S658" s="4"/>
      <c r="T658" s="4"/>
      <c r="U658" s="4"/>
      <c r="V658" s="4"/>
      <c r="W658" s="4"/>
      <c r="X658" s="4"/>
      <c r="Y658" s="4"/>
    </row>
    <row r="659" spans="14:25" ht="15.75" customHeight="1">
      <c r="N659" s="4"/>
      <c r="O659" s="4"/>
      <c r="P659" s="4"/>
      <c r="Q659" s="4"/>
      <c r="R659" s="4"/>
      <c r="S659" s="4"/>
      <c r="T659" s="4"/>
      <c r="U659" s="4"/>
      <c r="V659" s="4"/>
      <c r="W659" s="4"/>
      <c r="X659" s="4"/>
      <c r="Y659" s="4"/>
    </row>
    <row r="660" spans="14:25" ht="15.75" customHeight="1">
      <c r="N660" s="4"/>
      <c r="O660" s="4"/>
      <c r="P660" s="4"/>
      <c r="Q660" s="4"/>
      <c r="R660" s="4"/>
      <c r="S660" s="4"/>
      <c r="T660" s="4"/>
      <c r="U660" s="4"/>
      <c r="V660" s="4"/>
      <c r="W660" s="4"/>
      <c r="X660" s="4"/>
      <c r="Y660" s="4"/>
    </row>
    <row r="661" spans="14:25" ht="15.75" customHeight="1">
      <c r="N661" s="4"/>
      <c r="O661" s="4"/>
      <c r="P661" s="4"/>
      <c r="Q661" s="4"/>
      <c r="R661" s="4"/>
      <c r="S661" s="4"/>
      <c r="T661" s="4"/>
      <c r="U661" s="4"/>
      <c r="V661" s="4"/>
      <c r="W661" s="4"/>
      <c r="X661" s="4"/>
      <c r="Y661" s="4"/>
    </row>
    <row r="662" spans="14:25" ht="15.75" customHeight="1">
      <c r="N662" s="4"/>
      <c r="O662" s="4"/>
      <c r="P662" s="4"/>
      <c r="Q662" s="4"/>
      <c r="R662" s="4"/>
      <c r="S662" s="4"/>
      <c r="T662" s="4"/>
      <c r="U662" s="4"/>
      <c r="V662" s="4"/>
      <c r="W662" s="4"/>
      <c r="X662" s="4"/>
      <c r="Y662" s="4"/>
    </row>
    <row r="663" spans="14:25" ht="15.75" customHeight="1">
      <c r="N663" s="4"/>
      <c r="O663" s="4"/>
      <c r="P663" s="4"/>
      <c r="Q663" s="4"/>
      <c r="R663" s="4"/>
      <c r="S663" s="4"/>
      <c r="T663" s="4"/>
      <c r="U663" s="4"/>
      <c r="V663" s="4"/>
      <c r="W663" s="4"/>
      <c r="X663" s="4"/>
      <c r="Y663" s="4"/>
    </row>
    <row r="664" spans="14:25" ht="15.75" customHeight="1">
      <c r="N664" s="4"/>
      <c r="O664" s="4"/>
      <c r="P664" s="4"/>
      <c r="Q664" s="4"/>
      <c r="R664" s="4"/>
      <c r="S664" s="4"/>
      <c r="T664" s="4"/>
      <c r="U664" s="4"/>
      <c r="V664" s="4"/>
      <c r="W664" s="4"/>
      <c r="X664" s="4"/>
      <c r="Y664" s="4"/>
    </row>
    <row r="665" spans="14:25" ht="15.75" customHeight="1">
      <c r="N665" s="4"/>
      <c r="O665" s="4"/>
      <c r="P665" s="4"/>
      <c r="Q665" s="4"/>
      <c r="R665" s="4"/>
      <c r="S665" s="4"/>
      <c r="T665" s="4"/>
      <c r="U665" s="4"/>
      <c r="V665" s="4"/>
      <c r="W665" s="4"/>
      <c r="X665" s="4"/>
      <c r="Y665" s="4"/>
    </row>
    <row r="666" spans="14:25" ht="15.75" customHeight="1">
      <c r="N666" s="4"/>
      <c r="O666" s="4"/>
      <c r="P666" s="4"/>
      <c r="Q666" s="4"/>
      <c r="R666" s="4"/>
      <c r="S666" s="4"/>
      <c r="T666" s="4"/>
      <c r="U666" s="4"/>
      <c r="V666" s="4"/>
      <c r="W666" s="4"/>
      <c r="X666" s="4"/>
      <c r="Y666" s="4"/>
    </row>
    <row r="667" spans="14:25" ht="15.75" customHeight="1">
      <c r="N667" s="4"/>
      <c r="O667" s="4"/>
      <c r="P667" s="4"/>
      <c r="Q667" s="4"/>
      <c r="R667" s="4"/>
      <c r="S667" s="4"/>
      <c r="T667" s="4"/>
      <c r="U667" s="4"/>
      <c r="V667" s="4"/>
      <c r="W667" s="4"/>
      <c r="X667" s="4"/>
      <c r="Y667" s="4"/>
    </row>
    <row r="668" spans="14:25" ht="15.75" customHeight="1">
      <c r="N668" s="4"/>
      <c r="O668" s="4"/>
      <c r="P668" s="4"/>
      <c r="Q668" s="4"/>
      <c r="R668" s="4"/>
      <c r="S668" s="4"/>
      <c r="T668" s="4"/>
      <c r="U668" s="4"/>
      <c r="V668" s="4"/>
      <c r="W668" s="4"/>
      <c r="X668" s="4"/>
      <c r="Y668" s="4"/>
    </row>
    <row r="669" spans="14:25" ht="15.75" customHeight="1">
      <c r="N669" s="4"/>
      <c r="O669" s="4"/>
      <c r="P669" s="4"/>
      <c r="Q669" s="4"/>
      <c r="R669" s="4"/>
      <c r="S669" s="4"/>
      <c r="T669" s="4"/>
      <c r="U669" s="4"/>
      <c r="V669" s="4"/>
      <c r="W669" s="4"/>
      <c r="X669" s="4"/>
      <c r="Y669" s="4"/>
    </row>
    <row r="670" spans="14:25" ht="15.75" customHeight="1">
      <c r="N670" s="4"/>
      <c r="O670" s="4"/>
      <c r="P670" s="4"/>
      <c r="Q670" s="4"/>
      <c r="R670" s="4"/>
      <c r="S670" s="4"/>
      <c r="T670" s="4"/>
      <c r="U670" s="4"/>
      <c r="V670" s="4"/>
      <c r="W670" s="4"/>
      <c r="X670" s="4"/>
      <c r="Y670" s="4"/>
    </row>
    <row r="671" spans="14:25" ht="15.75" customHeight="1">
      <c r="N671" s="4"/>
      <c r="O671" s="4"/>
      <c r="P671" s="4"/>
      <c r="Q671" s="4"/>
      <c r="R671" s="4"/>
      <c r="S671" s="4"/>
      <c r="T671" s="4"/>
      <c r="U671" s="4"/>
      <c r="V671" s="4"/>
      <c r="W671" s="4"/>
      <c r="X671" s="4"/>
      <c r="Y671" s="4"/>
    </row>
    <row r="672" spans="14:25" ht="15.75" customHeight="1">
      <c r="N672" s="4"/>
      <c r="O672" s="4"/>
      <c r="P672" s="4"/>
      <c r="Q672" s="4"/>
      <c r="R672" s="4"/>
      <c r="S672" s="4"/>
      <c r="T672" s="4"/>
      <c r="U672" s="4"/>
      <c r="V672" s="4"/>
      <c r="W672" s="4"/>
      <c r="X672" s="4"/>
      <c r="Y672" s="4"/>
    </row>
    <row r="673" spans="14:25" ht="15.75" customHeight="1">
      <c r="N673" s="4"/>
      <c r="O673" s="4"/>
      <c r="P673" s="4"/>
      <c r="Q673" s="4"/>
      <c r="R673" s="4"/>
      <c r="S673" s="4"/>
      <c r="T673" s="4"/>
      <c r="U673" s="4"/>
      <c r="V673" s="4"/>
      <c r="W673" s="4"/>
      <c r="X673" s="4"/>
      <c r="Y673" s="4"/>
    </row>
    <row r="674" spans="14:25" ht="15.75" customHeight="1">
      <c r="N674" s="4"/>
      <c r="O674" s="4"/>
      <c r="P674" s="4"/>
      <c r="Q674" s="4"/>
      <c r="R674" s="4"/>
      <c r="S674" s="4"/>
      <c r="T674" s="4"/>
      <c r="U674" s="4"/>
      <c r="V674" s="4"/>
      <c r="W674" s="4"/>
      <c r="X674" s="4"/>
      <c r="Y674" s="4"/>
    </row>
    <row r="675" spans="14:25" ht="15.75" customHeight="1">
      <c r="N675" s="4"/>
      <c r="O675" s="4"/>
      <c r="P675" s="4"/>
      <c r="Q675" s="4"/>
      <c r="R675" s="4"/>
      <c r="S675" s="4"/>
      <c r="T675" s="4"/>
      <c r="U675" s="4"/>
      <c r="V675" s="4"/>
      <c r="W675" s="4"/>
      <c r="X675" s="4"/>
      <c r="Y675" s="4"/>
    </row>
    <row r="676" spans="14:25" ht="15.75" customHeight="1">
      <c r="N676" s="4"/>
      <c r="O676" s="4"/>
      <c r="P676" s="4"/>
      <c r="Q676" s="4"/>
      <c r="R676" s="4"/>
      <c r="S676" s="4"/>
      <c r="T676" s="4"/>
      <c r="U676" s="4"/>
      <c r="V676" s="4"/>
      <c r="W676" s="4"/>
      <c r="X676" s="4"/>
      <c r="Y676" s="4"/>
    </row>
    <row r="677" spans="14:25" ht="15.75" customHeight="1">
      <c r="N677" s="4"/>
      <c r="O677" s="4"/>
      <c r="P677" s="4"/>
      <c r="Q677" s="4"/>
      <c r="R677" s="4"/>
      <c r="S677" s="4"/>
      <c r="T677" s="4"/>
      <c r="U677" s="4"/>
      <c r="V677" s="4"/>
      <c r="W677" s="4"/>
      <c r="X677" s="4"/>
      <c r="Y677" s="4"/>
    </row>
    <row r="678" spans="14:25" ht="15.75" customHeight="1">
      <c r="N678" s="4"/>
      <c r="O678" s="4"/>
      <c r="P678" s="4"/>
      <c r="Q678" s="4"/>
      <c r="R678" s="4"/>
      <c r="S678" s="4"/>
      <c r="T678" s="4"/>
      <c r="U678" s="4"/>
      <c r="V678" s="4"/>
      <c r="W678" s="4"/>
      <c r="X678" s="4"/>
      <c r="Y678" s="4"/>
    </row>
    <row r="679" spans="14:25" ht="15.75" customHeight="1">
      <c r="N679" s="4"/>
      <c r="O679" s="4"/>
      <c r="P679" s="4"/>
      <c r="Q679" s="4"/>
      <c r="R679" s="4"/>
      <c r="S679" s="4"/>
      <c r="T679" s="4"/>
      <c r="U679" s="4"/>
      <c r="V679" s="4"/>
      <c r="W679" s="4"/>
      <c r="X679" s="4"/>
      <c r="Y679" s="4"/>
    </row>
    <row r="680" spans="14:25" ht="15.75" customHeight="1">
      <c r="N680" s="4"/>
      <c r="O680" s="4"/>
      <c r="P680" s="4"/>
      <c r="Q680" s="4"/>
      <c r="R680" s="4"/>
      <c r="S680" s="4"/>
      <c r="T680" s="4"/>
      <c r="U680" s="4"/>
      <c r="V680" s="4"/>
      <c r="W680" s="4"/>
      <c r="X680" s="4"/>
      <c r="Y680" s="4"/>
    </row>
    <row r="681" spans="14:25" ht="15.75" customHeight="1">
      <c r="N681" s="4"/>
      <c r="O681" s="4"/>
      <c r="P681" s="4"/>
      <c r="Q681" s="4"/>
      <c r="R681" s="4"/>
      <c r="S681" s="4"/>
      <c r="T681" s="4"/>
      <c r="U681" s="4"/>
      <c r="V681" s="4"/>
      <c r="W681" s="4"/>
      <c r="X681" s="4"/>
      <c r="Y681" s="4"/>
    </row>
    <row r="682" spans="14:25" ht="15.75" customHeight="1">
      <c r="N682" s="4"/>
      <c r="O682" s="4"/>
      <c r="P682" s="4"/>
      <c r="Q682" s="4"/>
      <c r="R682" s="4"/>
      <c r="S682" s="4"/>
      <c r="T682" s="4"/>
      <c r="U682" s="4"/>
      <c r="V682" s="4"/>
      <c r="W682" s="4"/>
      <c r="X682" s="4"/>
      <c r="Y682" s="4"/>
    </row>
    <row r="683" spans="14:25" ht="15.75" customHeight="1">
      <c r="N683" s="4"/>
      <c r="O683" s="4"/>
      <c r="P683" s="4"/>
      <c r="Q683" s="4"/>
      <c r="R683" s="4"/>
      <c r="S683" s="4"/>
      <c r="T683" s="4"/>
      <c r="U683" s="4"/>
      <c r="V683" s="4"/>
      <c r="W683" s="4"/>
      <c r="X683" s="4"/>
      <c r="Y683" s="4"/>
    </row>
    <row r="684" spans="14:25" ht="15.75" customHeight="1">
      <c r="N684" s="4"/>
      <c r="O684" s="4"/>
      <c r="P684" s="4"/>
      <c r="Q684" s="4"/>
      <c r="R684" s="4"/>
      <c r="S684" s="4"/>
      <c r="T684" s="4"/>
      <c r="U684" s="4"/>
      <c r="V684" s="4"/>
      <c r="W684" s="4"/>
      <c r="X684" s="4"/>
      <c r="Y684" s="4"/>
    </row>
    <row r="685" spans="14:25" ht="15.75" customHeight="1">
      <c r="N685" s="4"/>
      <c r="O685" s="4"/>
      <c r="P685" s="4"/>
      <c r="Q685" s="4"/>
      <c r="R685" s="4"/>
      <c r="S685" s="4"/>
      <c r="T685" s="4"/>
      <c r="U685" s="4"/>
      <c r="V685" s="4"/>
      <c r="W685" s="4"/>
      <c r="X685" s="4"/>
      <c r="Y685" s="4"/>
    </row>
    <row r="686" spans="14:25" ht="15.75" customHeight="1">
      <c r="N686" s="4"/>
      <c r="O686" s="4"/>
      <c r="P686" s="4"/>
      <c r="Q686" s="4"/>
      <c r="R686" s="4"/>
      <c r="S686" s="4"/>
      <c r="T686" s="4"/>
      <c r="U686" s="4"/>
      <c r="V686" s="4"/>
      <c r="W686" s="4"/>
      <c r="X686" s="4"/>
      <c r="Y686" s="4"/>
    </row>
    <row r="687" spans="14:25" ht="15.75" customHeight="1">
      <c r="N687" s="4"/>
      <c r="O687" s="4"/>
      <c r="P687" s="4"/>
      <c r="Q687" s="4"/>
      <c r="R687" s="4"/>
      <c r="S687" s="4"/>
      <c r="T687" s="4"/>
      <c r="U687" s="4"/>
      <c r="V687" s="4"/>
      <c r="W687" s="4"/>
      <c r="X687" s="4"/>
      <c r="Y687" s="4"/>
    </row>
    <row r="688" spans="14:25" ht="15.75" customHeight="1">
      <c r="N688" s="4"/>
      <c r="O688" s="4"/>
      <c r="P688" s="4"/>
      <c r="Q688" s="4"/>
      <c r="R688" s="4"/>
      <c r="S688" s="4"/>
      <c r="T688" s="4"/>
      <c r="U688" s="4"/>
      <c r="V688" s="4"/>
      <c r="W688" s="4"/>
      <c r="X688" s="4"/>
      <c r="Y688" s="4"/>
    </row>
    <row r="689" spans="14:25" ht="15.75" customHeight="1">
      <c r="N689" s="4"/>
      <c r="O689" s="4"/>
      <c r="P689" s="4"/>
      <c r="Q689" s="4"/>
      <c r="R689" s="4"/>
      <c r="S689" s="4"/>
      <c r="T689" s="4"/>
      <c r="U689" s="4"/>
      <c r="V689" s="4"/>
      <c r="W689" s="4"/>
      <c r="X689" s="4"/>
      <c r="Y689" s="4"/>
    </row>
    <row r="690" spans="14:25" ht="15.75" customHeight="1">
      <c r="N690" s="4"/>
      <c r="O690" s="4"/>
      <c r="P690" s="4"/>
      <c r="Q690" s="4"/>
      <c r="R690" s="4"/>
      <c r="S690" s="4"/>
      <c r="T690" s="4"/>
      <c r="U690" s="4"/>
      <c r="V690" s="4"/>
      <c r="W690" s="4"/>
      <c r="X690" s="4"/>
      <c r="Y690" s="4"/>
    </row>
    <row r="691" spans="14:25" ht="15.75" customHeight="1">
      <c r="N691" s="4"/>
      <c r="O691" s="4"/>
      <c r="P691" s="4"/>
      <c r="Q691" s="4"/>
      <c r="R691" s="4"/>
      <c r="S691" s="4"/>
      <c r="T691" s="4"/>
      <c r="U691" s="4"/>
      <c r="V691" s="4"/>
      <c r="W691" s="4"/>
      <c r="X691" s="4"/>
      <c r="Y691" s="4"/>
    </row>
    <row r="692" spans="14:25" ht="15.75" customHeight="1">
      <c r="N692" s="4"/>
      <c r="O692" s="4"/>
      <c r="P692" s="4"/>
      <c r="Q692" s="4"/>
      <c r="R692" s="4"/>
      <c r="S692" s="4"/>
      <c r="T692" s="4"/>
      <c r="U692" s="4"/>
      <c r="V692" s="4"/>
      <c r="W692" s="4"/>
      <c r="X692" s="4"/>
      <c r="Y692" s="4"/>
    </row>
    <row r="693" spans="14:25" ht="15.75" customHeight="1">
      <c r="N693" s="4"/>
      <c r="O693" s="4"/>
      <c r="P693" s="4"/>
      <c r="Q693" s="4"/>
      <c r="R693" s="4"/>
      <c r="S693" s="4"/>
      <c r="T693" s="4"/>
      <c r="U693" s="4"/>
      <c r="V693" s="4"/>
      <c r="W693" s="4"/>
      <c r="X693" s="4"/>
      <c r="Y693" s="4"/>
    </row>
    <row r="694" spans="14:25" ht="15.75" customHeight="1">
      <c r="N694" s="4"/>
      <c r="O694" s="4"/>
      <c r="P694" s="4"/>
      <c r="Q694" s="4"/>
      <c r="R694" s="4"/>
      <c r="S694" s="4"/>
      <c r="T694" s="4"/>
      <c r="U694" s="4"/>
      <c r="V694" s="4"/>
      <c r="W694" s="4"/>
      <c r="X694" s="4"/>
      <c r="Y694" s="4"/>
    </row>
    <row r="695" spans="14:25" ht="15.75" customHeight="1">
      <c r="N695" s="4"/>
      <c r="O695" s="4"/>
      <c r="P695" s="4"/>
      <c r="Q695" s="4"/>
      <c r="R695" s="4"/>
      <c r="S695" s="4"/>
      <c r="T695" s="4"/>
      <c r="U695" s="4"/>
      <c r="V695" s="4"/>
      <c r="W695" s="4"/>
      <c r="X695" s="4"/>
      <c r="Y695" s="4"/>
    </row>
    <row r="696" spans="14:25" ht="15.75" customHeight="1">
      <c r="N696" s="4"/>
      <c r="O696" s="4"/>
      <c r="P696" s="4"/>
      <c r="Q696" s="4"/>
      <c r="R696" s="4"/>
      <c r="S696" s="4"/>
      <c r="T696" s="4"/>
      <c r="U696" s="4"/>
      <c r="V696" s="4"/>
      <c r="W696" s="4"/>
      <c r="X696" s="4"/>
      <c r="Y696" s="4"/>
    </row>
    <row r="697" spans="14:25" ht="15.75" customHeight="1">
      <c r="N697" s="4"/>
      <c r="O697" s="4"/>
      <c r="P697" s="4"/>
      <c r="Q697" s="4"/>
      <c r="R697" s="4"/>
      <c r="S697" s="4"/>
      <c r="T697" s="4"/>
      <c r="U697" s="4"/>
      <c r="V697" s="4"/>
      <c r="W697" s="4"/>
      <c r="X697" s="4"/>
      <c r="Y697" s="4"/>
    </row>
    <row r="698" spans="14:25" ht="15.75" customHeight="1">
      <c r="N698" s="4"/>
      <c r="O698" s="4"/>
      <c r="P698" s="4"/>
      <c r="Q698" s="4"/>
      <c r="R698" s="4"/>
      <c r="S698" s="4"/>
      <c r="T698" s="4"/>
      <c r="U698" s="4"/>
      <c r="V698" s="4"/>
      <c r="W698" s="4"/>
      <c r="X698" s="4"/>
      <c r="Y698" s="4"/>
    </row>
    <row r="699" spans="14:25" ht="15.75" customHeight="1">
      <c r="N699" s="4"/>
      <c r="O699" s="4"/>
      <c r="P699" s="4"/>
      <c r="Q699" s="4"/>
      <c r="R699" s="4"/>
      <c r="S699" s="4"/>
      <c r="T699" s="4"/>
      <c r="U699" s="4"/>
      <c r="V699" s="4"/>
      <c r="W699" s="4"/>
      <c r="X699" s="4"/>
      <c r="Y699" s="4"/>
    </row>
    <row r="700" spans="14:25" ht="15.75" customHeight="1">
      <c r="N700" s="4"/>
      <c r="O700" s="4"/>
      <c r="P700" s="4"/>
      <c r="Q700" s="4"/>
      <c r="R700" s="4"/>
      <c r="S700" s="4"/>
      <c r="T700" s="4"/>
      <c r="U700" s="4"/>
      <c r="V700" s="4"/>
      <c r="W700" s="4"/>
      <c r="X700" s="4"/>
      <c r="Y700" s="4"/>
    </row>
    <row r="701" spans="14:25" ht="15.75" customHeight="1">
      <c r="N701" s="4"/>
      <c r="O701" s="4"/>
      <c r="P701" s="4"/>
      <c r="Q701" s="4"/>
      <c r="R701" s="4"/>
      <c r="S701" s="4"/>
      <c r="T701" s="4"/>
      <c r="U701" s="4"/>
      <c r="V701" s="4"/>
      <c r="W701" s="4"/>
      <c r="X701" s="4"/>
      <c r="Y701" s="4"/>
    </row>
    <row r="702" spans="14:25" ht="15.75" customHeight="1">
      <c r="N702" s="4"/>
      <c r="O702" s="4"/>
      <c r="P702" s="4"/>
      <c r="Q702" s="4"/>
      <c r="R702" s="4"/>
      <c r="S702" s="4"/>
      <c r="T702" s="4"/>
      <c r="U702" s="4"/>
      <c r="V702" s="4"/>
      <c r="W702" s="4"/>
      <c r="X702" s="4"/>
      <c r="Y702" s="4"/>
    </row>
    <row r="703" spans="14:25" ht="15.75" customHeight="1">
      <c r="N703" s="4"/>
      <c r="O703" s="4"/>
      <c r="P703" s="4"/>
      <c r="Q703" s="4"/>
      <c r="R703" s="4"/>
      <c r="S703" s="4"/>
      <c r="T703" s="4"/>
      <c r="U703" s="4"/>
      <c r="V703" s="4"/>
      <c r="W703" s="4"/>
      <c r="X703" s="4"/>
      <c r="Y703" s="4"/>
    </row>
    <row r="704" spans="14:25" ht="15.75" customHeight="1">
      <c r="N704" s="4"/>
      <c r="O704" s="4"/>
      <c r="P704" s="4"/>
      <c r="Q704" s="4"/>
      <c r="R704" s="4"/>
      <c r="S704" s="4"/>
      <c r="T704" s="4"/>
      <c r="U704" s="4"/>
      <c r="V704" s="4"/>
      <c r="W704" s="4"/>
      <c r="X704" s="4"/>
      <c r="Y704" s="4"/>
    </row>
    <row r="705" spans="14:25" ht="15.75" customHeight="1">
      <c r="N705" s="4"/>
      <c r="O705" s="4"/>
      <c r="P705" s="4"/>
      <c r="Q705" s="4"/>
      <c r="R705" s="4"/>
      <c r="S705" s="4"/>
      <c r="T705" s="4"/>
      <c r="U705" s="4"/>
      <c r="V705" s="4"/>
      <c r="W705" s="4"/>
      <c r="X705" s="4"/>
      <c r="Y705" s="4"/>
    </row>
    <row r="706" spans="14:25" ht="15.75" customHeight="1">
      <c r="N706" s="4"/>
      <c r="O706" s="4"/>
      <c r="P706" s="4"/>
      <c r="Q706" s="4"/>
      <c r="R706" s="4"/>
      <c r="S706" s="4"/>
      <c r="T706" s="4"/>
      <c r="U706" s="4"/>
      <c r="V706" s="4"/>
      <c r="W706" s="4"/>
      <c r="X706" s="4"/>
      <c r="Y706" s="4"/>
    </row>
    <row r="707" spans="14:25" ht="15.75" customHeight="1">
      <c r="N707" s="4"/>
      <c r="O707" s="4"/>
      <c r="P707" s="4"/>
      <c r="Q707" s="4"/>
      <c r="R707" s="4"/>
      <c r="S707" s="4"/>
      <c r="T707" s="4"/>
      <c r="U707" s="4"/>
      <c r="V707" s="4"/>
      <c r="W707" s="4"/>
      <c r="X707" s="4"/>
      <c r="Y707" s="4"/>
    </row>
    <row r="708" spans="14:25" ht="15.75" customHeight="1">
      <c r="N708" s="4"/>
      <c r="O708" s="4"/>
      <c r="P708" s="4"/>
      <c r="Q708" s="4"/>
      <c r="R708" s="4"/>
      <c r="S708" s="4"/>
      <c r="T708" s="4"/>
      <c r="U708" s="4"/>
      <c r="V708" s="4"/>
      <c r="W708" s="4"/>
      <c r="X708" s="4"/>
      <c r="Y708" s="4"/>
    </row>
    <row r="709" spans="14:25" ht="15.75" customHeight="1">
      <c r="N709" s="4"/>
      <c r="O709" s="4"/>
      <c r="P709" s="4"/>
      <c r="Q709" s="4"/>
      <c r="R709" s="4"/>
      <c r="S709" s="4"/>
      <c r="T709" s="4"/>
      <c r="U709" s="4"/>
      <c r="V709" s="4"/>
      <c r="W709" s="4"/>
      <c r="X709" s="4"/>
      <c r="Y709" s="4"/>
    </row>
    <row r="710" spans="14:25" ht="15.75" customHeight="1">
      <c r="N710" s="4"/>
      <c r="O710" s="4"/>
      <c r="P710" s="4"/>
      <c r="Q710" s="4"/>
      <c r="R710" s="4"/>
      <c r="S710" s="4"/>
      <c r="T710" s="4"/>
      <c r="U710" s="4"/>
      <c r="V710" s="4"/>
      <c r="W710" s="4"/>
      <c r="X710" s="4"/>
      <c r="Y710" s="4"/>
    </row>
    <row r="711" spans="14:25" ht="15.75" customHeight="1">
      <c r="N711" s="4"/>
      <c r="O711" s="4"/>
      <c r="P711" s="4"/>
      <c r="Q711" s="4"/>
      <c r="R711" s="4"/>
      <c r="S711" s="4"/>
      <c r="T711" s="4"/>
      <c r="U711" s="4"/>
      <c r="V711" s="4"/>
      <c r="W711" s="4"/>
      <c r="X711" s="4"/>
      <c r="Y711" s="4"/>
    </row>
    <row r="712" spans="14:25" ht="15.75" customHeight="1">
      <c r="N712" s="4"/>
      <c r="O712" s="4"/>
      <c r="P712" s="4"/>
      <c r="Q712" s="4"/>
      <c r="R712" s="4"/>
      <c r="S712" s="4"/>
      <c r="T712" s="4"/>
      <c r="U712" s="4"/>
      <c r="V712" s="4"/>
      <c r="W712" s="4"/>
      <c r="X712" s="4"/>
      <c r="Y712" s="4"/>
    </row>
    <row r="713" spans="14:25" ht="15.75" customHeight="1">
      <c r="N713" s="4"/>
      <c r="O713" s="4"/>
      <c r="P713" s="4"/>
      <c r="Q713" s="4"/>
      <c r="R713" s="4"/>
      <c r="S713" s="4"/>
      <c r="T713" s="4"/>
      <c r="U713" s="4"/>
      <c r="V713" s="4"/>
      <c r="W713" s="4"/>
      <c r="X713" s="4"/>
      <c r="Y713" s="4"/>
    </row>
    <row r="714" spans="14:25" ht="15.75" customHeight="1">
      <c r="N714" s="4"/>
      <c r="O714" s="4"/>
      <c r="P714" s="4"/>
      <c r="Q714" s="4"/>
      <c r="R714" s="4"/>
      <c r="S714" s="4"/>
      <c r="T714" s="4"/>
      <c r="U714" s="4"/>
      <c r="V714" s="4"/>
      <c r="W714" s="4"/>
      <c r="X714" s="4"/>
      <c r="Y714" s="4"/>
    </row>
    <row r="715" spans="14:25" ht="15.75" customHeight="1">
      <c r="N715" s="4"/>
      <c r="O715" s="4"/>
      <c r="P715" s="4"/>
      <c r="Q715" s="4"/>
      <c r="R715" s="4"/>
      <c r="S715" s="4"/>
      <c r="T715" s="4"/>
      <c r="U715" s="4"/>
      <c r="V715" s="4"/>
      <c r="W715" s="4"/>
      <c r="X715" s="4"/>
      <c r="Y715" s="4"/>
    </row>
    <row r="716" spans="14:25" ht="15.75" customHeight="1">
      <c r="N716" s="4"/>
      <c r="O716" s="4"/>
      <c r="P716" s="4"/>
      <c r="Q716" s="4"/>
      <c r="R716" s="4"/>
      <c r="S716" s="4"/>
      <c r="T716" s="4"/>
      <c r="U716" s="4"/>
      <c r="V716" s="4"/>
      <c r="W716" s="4"/>
      <c r="X716" s="4"/>
      <c r="Y716" s="4"/>
    </row>
    <row r="717" spans="14:25" ht="15.75" customHeight="1">
      <c r="N717" s="4"/>
      <c r="O717" s="4"/>
      <c r="P717" s="4"/>
      <c r="Q717" s="4"/>
      <c r="R717" s="4"/>
      <c r="S717" s="4"/>
      <c r="T717" s="4"/>
      <c r="U717" s="4"/>
      <c r="V717" s="4"/>
      <c r="W717" s="4"/>
      <c r="X717" s="4"/>
      <c r="Y717" s="4"/>
    </row>
    <row r="718" spans="14:25" ht="15.75" customHeight="1">
      <c r="N718" s="4"/>
      <c r="O718" s="4"/>
      <c r="P718" s="4"/>
      <c r="Q718" s="4"/>
      <c r="R718" s="4"/>
      <c r="S718" s="4"/>
      <c r="T718" s="4"/>
      <c r="U718" s="4"/>
      <c r="V718" s="4"/>
      <c r="W718" s="4"/>
      <c r="X718" s="4"/>
      <c r="Y718" s="4"/>
    </row>
    <row r="719" spans="14:25" ht="15.75" customHeight="1">
      <c r="N719" s="4"/>
      <c r="O719" s="4"/>
      <c r="P719" s="4"/>
      <c r="Q719" s="4"/>
      <c r="R719" s="4"/>
      <c r="S719" s="4"/>
      <c r="T719" s="4"/>
      <c r="U719" s="4"/>
      <c r="V719" s="4"/>
      <c r="W719" s="4"/>
      <c r="X719" s="4"/>
      <c r="Y719" s="4"/>
    </row>
    <row r="720" spans="14:25" ht="15.75" customHeight="1">
      <c r="N720" s="4"/>
      <c r="O720" s="4"/>
      <c r="P720" s="4"/>
      <c r="Q720" s="4"/>
      <c r="R720" s="4"/>
      <c r="S720" s="4"/>
      <c r="T720" s="4"/>
      <c r="U720" s="4"/>
      <c r="V720" s="4"/>
      <c r="W720" s="4"/>
      <c r="X720" s="4"/>
      <c r="Y720" s="4"/>
    </row>
    <row r="721" spans="14:25" ht="15.75" customHeight="1">
      <c r="N721" s="4"/>
      <c r="O721" s="4"/>
      <c r="P721" s="4"/>
      <c r="Q721" s="4"/>
      <c r="R721" s="4"/>
      <c r="S721" s="4"/>
      <c r="T721" s="4"/>
      <c r="U721" s="4"/>
      <c r="V721" s="4"/>
      <c r="W721" s="4"/>
      <c r="X721" s="4"/>
      <c r="Y721" s="4"/>
    </row>
    <row r="722" spans="14:25" ht="15.75" customHeight="1">
      <c r="N722" s="4"/>
      <c r="O722" s="4"/>
      <c r="P722" s="4"/>
      <c r="Q722" s="4"/>
      <c r="R722" s="4"/>
      <c r="S722" s="4"/>
      <c r="T722" s="4"/>
      <c r="U722" s="4"/>
      <c r="V722" s="4"/>
      <c r="W722" s="4"/>
      <c r="X722" s="4"/>
      <c r="Y722" s="4"/>
    </row>
    <row r="723" spans="14:25" ht="15.75" customHeight="1">
      <c r="N723" s="4"/>
      <c r="O723" s="4"/>
      <c r="P723" s="4"/>
      <c r="Q723" s="4"/>
      <c r="R723" s="4"/>
      <c r="S723" s="4"/>
      <c r="T723" s="4"/>
      <c r="U723" s="4"/>
      <c r="V723" s="4"/>
      <c r="W723" s="4"/>
      <c r="X723" s="4"/>
      <c r="Y723" s="4"/>
    </row>
    <row r="724" spans="14:25" ht="15.75" customHeight="1">
      <c r="N724" s="4"/>
      <c r="O724" s="4"/>
      <c r="P724" s="4"/>
      <c r="Q724" s="4"/>
      <c r="R724" s="4"/>
      <c r="S724" s="4"/>
      <c r="T724" s="4"/>
      <c r="U724" s="4"/>
      <c r="V724" s="4"/>
      <c r="W724" s="4"/>
      <c r="X724" s="4"/>
      <c r="Y724" s="4"/>
    </row>
    <row r="725" spans="14:25" ht="15.75" customHeight="1">
      <c r="N725" s="4"/>
      <c r="O725" s="4"/>
      <c r="P725" s="4"/>
      <c r="Q725" s="4"/>
      <c r="R725" s="4"/>
      <c r="S725" s="4"/>
      <c r="T725" s="4"/>
      <c r="U725" s="4"/>
      <c r="V725" s="4"/>
      <c r="W725" s="4"/>
      <c r="X725" s="4"/>
      <c r="Y725" s="4"/>
    </row>
    <row r="726" spans="14:25" ht="15.75" customHeight="1">
      <c r="N726" s="4"/>
      <c r="O726" s="4"/>
      <c r="P726" s="4"/>
      <c r="Q726" s="4"/>
      <c r="R726" s="4"/>
      <c r="S726" s="4"/>
      <c r="T726" s="4"/>
      <c r="U726" s="4"/>
      <c r="V726" s="4"/>
      <c r="W726" s="4"/>
      <c r="X726" s="4"/>
      <c r="Y726" s="4"/>
    </row>
    <row r="727" spans="14:25" ht="15.75" customHeight="1">
      <c r="N727" s="4"/>
      <c r="O727" s="4"/>
      <c r="P727" s="4"/>
      <c r="Q727" s="4"/>
      <c r="R727" s="4"/>
      <c r="S727" s="4"/>
      <c r="T727" s="4"/>
      <c r="U727" s="4"/>
      <c r="V727" s="4"/>
      <c r="W727" s="4"/>
      <c r="X727" s="4"/>
      <c r="Y727" s="4"/>
    </row>
    <row r="728" spans="14:25" ht="15.75" customHeight="1">
      <c r="N728" s="4"/>
      <c r="O728" s="4"/>
      <c r="P728" s="4"/>
      <c r="Q728" s="4"/>
      <c r="R728" s="4"/>
      <c r="S728" s="4"/>
      <c r="T728" s="4"/>
      <c r="U728" s="4"/>
      <c r="V728" s="4"/>
      <c r="W728" s="4"/>
      <c r="X728" s="4"/>
      <c r="Y728" s="4"/>
    </row>
    <row r="729" spans="14:25" ht="15.75" customHeight="1">
      <c r="N729" s="4"/>
      <c r="O729" s="4"/>
      <c r="P729" s="4"/>
      <c r="Q729" s="4"/>
      <c r="R729" s="4"/>
      <c r="S729" s="4"/>
      <c r="T729" s="4"/>
      <c r="U729" s="4"/>
      <c r="V729" s="4"/>
      <c r="W729" s="4"/>
      <c r="X729" s="4"/>
      <c r="Y729" s="4"/>
    </row>
    <row r="730" spans="14:25" ht="15.75" customHeight="1">
      <c r="N730" s="4"/>
      <c r="O730" s="4"/>
      <c r="P730" s="4"/>
      <c r="Q730" s="4"/>
      <c r="R730" s="4"/>
      <c r="S730" s="4"/>
      <c r="T730" s="4"/>
      <c r="U730" s="4"/>
      <c r="V730" s="4"/>
      <c r="W730" s="4"/>
      <c r="X730" s="4"/>
      <c r="Y730" s="4"/>
    </row>
    <row r="731" spans="14:25" ht="15.75" customHeight="1">
      <c r="N731" s="4"/>
      <c r="O731" s="4"/>
      <c r="P731" s="4"/>
      <c r="Q731" s="4"/>
      <c r="R731" s="4"/>
      <c r="S731" s="4"/>
      <c r="T731" s="4"/>
      <c r="U731" s="4"/>
      <c r="V731" s="4"/>
      <c r="W731" s="4"/>
      <c r="X731" s="4"/>
      <c r="Y731" s="4"/>
    </row>
    <row r="732" spans="14:25" ht="15.75" customHeight="1">
      <c r="N732" s="4"/>
      <c r="O732" s="4"/>
      <c r="P732" s="4"/>
      <c r="Q732" s="4"/>
      <c r="R732" s="4"/>
      <c r="S732" s="4"/>
      <c r="T732" s="4"/>
      <c r="U732" s="4"/>
      <c r="V732" s="4"/>
      <c r="W732" s="4"/>
      <c r="X732" s="4"/>
      <c r="Y732" s="4"/>
    </row>
    <row r="733" spans="14:25" ht="15.75" customHeight="1">
      <c r="N733" s="4"/>
      <c r="O733" s="4"/>
      <c r="P733" s="4"/>
      <c r="Q733" s="4"/>
      <c r="R733" s="4"/>
      <c r="S733" s="4"/>
      <c r="T733" s="4"/>
      <c r="U733" s="4"/>
      <c r="V733" s="4"/>
      <c r="W733" s="4"/>
      <c r="X733" s="4"/>
      <c r="Y733" s="4"/>
    </row>
    <row r="734" spans="14:25" ht="15.75" customHeight="1">
      <c r="N734" s="4"/>
      <c r="O734" s="4"/>
      <c r="P734" s="4"/>
      <c r="Q734" s="4"/>
      <c r="R734" s="4"/>
      <c r="S734" s="4"/>
      <c r="T734" s="4"/>
      <c r="U734" s="4"/>
      <c r="V734" s="4"/>
      <c r="W734" s="4"/>
      <c r="X734" s="4"/>
      <c r="Y734" s="4"/>
    </row>
    <row r="735" spans="14:25" ht="15.75" customHeight="1">
      <c r="N735" s="4"/>
      <c r="O735" s="4"/>
      <c r="P735" s="4"/>
      <c r="Q735" s="4"/>
      <c r="R735" s="4"/>
      <c r="S735" s="4"/>
      <c r="T735" s="4"/>
      <c r="U735" s="4"/>
      <c r="V735" s="4"/>
      <c r="W735" s="4"/>
      <c r="X735" s="4"/>
      <c r="Y735" s="4"/>
    </row>
    <row r="736" spans="14:25" ht="15.75" customHeight="1">
      <c r="N736" s="4"/>
      <c r="O736" s="4"/>
      <c r="P736" s="4"/>
      <c r="Q736" s="4"/>
      <c r="R736" s="4"/>
      <c r="S736" s="4"/>
      <c r="T736" s="4"/>
      <c r="U736" s="4"/>
      <c r="V736" s="4"/>
      <c r="W736" s="4"/>
      <c r="X736" s="4"/>
      <c r="Y736" s="4"/>
    </row>
    <row r="737" spans="14:25" ht="15.75" customHeight="1">
      <c r="N737" s="4"/>
      <c r="O737" s="4"/>
      <c r="P737" s="4"/>
      <c r="Q737" s="4"/>
      <c r="R737" s="4"/>
      <c r="S737" s="4"/>
      <c r="T737" s="4"/>
      <c r="U737" s="4"/>
      <c r="V737" s="4"/>
      <c r="W737" s="4"/>
      <c r="X737" s="4"/>
      <c r="Y737" s="4"/>
    </row>
    <row r="738" spans="14:25" ht="15.75" customHeight="1">
      <c r="N738" s="4"/>
      <c r="O738" s="4"/>
      <c r="P738" s="4"/>
      <c r="Q738" s="4"/>
      <c r="R738" s="4"/>
      <c r="S738" s="4"/>
      <c r="T738" s="4"/>
      <c r="U738" s="4"/>
      <c r="V738" s="4"/>
      <c r="W738" s="4"/>
      <c r="X738" s="4"/>
      <c r="Y738" s="4"/>
    </row>
    <row r="739" spans="14:25" ht="15.75" customHeight="1">
      <c r="N739" s="4"/>
      <c r="O739" s="4"/>
      <c r="P739" s="4"/>
      <c r="Q739" s="4"/>
      <c r="R739" s="4"/>
      <c r="S739" s="4"/>
      <c r="T739" s="4"/>
      <c r="U739" s="4"/>
      <c r="V739" s="4"/>
      <c r="W739" s="4"/>
      <c r="X739" s="4"/>
      <c r="Y739" s="4"/>
    </row>
    <row r="740" spans="14:25" ht="15.75" customHeight="1">
      <c r="N740" s="4"/>
      <c r="O740" s="4"/>
      <c r="P740" s="4"/>
      <c r="Q740" s="4"/>
      <c r="R740" s="4"/>
      <c r="S740" s="4"/>
      <c r="T740" s="4"/>
      <c r="U740" s="4"/>
      <c r="V740" s="4"/>
      <c r="W740" s="4"/>
      <c r="X740" s="4"/>
      <c r="Y740" s="4"/>
    </row>
    <row r="741" spans="14:25" ht="15.75" customHeight="1">
      <c r="N741" s="4"/>
      <c r="O741" s="4"/>
      <c r="P741" s="4"/>
      <c r="Q741" s="4"/>
      <c r="R741" s="4"/>
      <c r="S741" s="4"/>
      <c r="T741" s="4"/>
      <c r="U741" s="4"/>
      <c r="V741" s="4"/>
      <c r="W741" s="4"/>
      <c r="X741" s="4"/>
      <c r="Y741" s="4"/>
    </row>
    <row r="742" spans="14:25" ht="15.75" customHeight="1">
      <c r="N742" s="4"/>
      <c r="O742" s="4"/>
      <c r="P742" s="4"/>
      <c r="Q742" s="4"/>
      <c r="R742" s="4"/>
      <c r="S742" s="4"/>
      <c r="T742" s="4"/>
      <c r="U742" s="4"/>
      <c r="V742" s="4"/>
      <c r="W742" s="4"/>
      <c r="X742" s="4"/>
      <c r="Y742" s="4"/>
    </row>
    <row r="743" spans="14:25" ht="15.75" customHeight="1">
      <c r="N743" s="4"/>
      <c r="O743" s="4"/>
      <c r="P743" s="4"/>
      <c r="Q743" s="4"/>
      <c r="R743" s="4"/>
      <c r="S743" s="4"/>
      <c r="T743" s="4"/>
      <c r="U743" s="4"/>
      <c r="V743" s="4"/>
      <c r="W743" s="4"/>
      <c r="X743" s="4"/>
      <c r="Y743" s="4"/>
    </row>
    <row r="744" spans="14:25" ht="15.75" customHeight="1">
      <c r="N744" s="4"/>
      <c r="O744" s="4"/>
      <c r="P744" s="4"/>
      <c r="Q744" s="4"/>
      <c r="R744" s="4"/>
      <c r="S744" s="4"/>
      <c r="T744" s="4"/>
      <c r="U744" s="4"/>
      <c r="V744" s="4"/>
      <c r="W744" s="4"/>
      <c r="X744" s="4"/>
      <c r="Y744" s="4"/>
    </row>
    <row r="745" spans="14:25" ht="15.75" customHeight="1">
      <c r="N745" s="4"/>
      <c r="O745" s="4"/>
      <c r="P745" s="4"/>
      <c r="Q745" s="4"/>
      <c r="R745" s="4"/>
      <c r="S745" s="4"/>
      <c r="T745" s="4"/>
      <c r="U745" s="4"/>
      <c r="V745" s="4"/>
      <c r="W745" s="4"/>
      <c r="X745" s="4"/>
      <c r="Y745" s="4"/>
    </row>
    <row r="746" spans="14:25" ht="15.75" customHeight="1">
      <c r="N746" s="4"/>
      <c r="O746" s="4"/>
      <c r="P746" s="4"/>
      <c r="Q746" s="4"/>
      <c r="R746" s="4"/>
      <c r="S746" s="4"/>
      <c r="T746" s="4"/>
      <c r="U746" s="4"/>
      <c r="V746" s="4"/>
      <c r="W746" s="4"/>
      <c r="X746" s="4"/>
      <c r="Y746" s="4"/>
    </row>
    <row r="747" spans="14:25" ht="15.75" customHeight="1">
      <c r="N747" s="4"/>
      <c r="O747" s="4"/>
      <c r="P747" s="4"/>
      <c r="Q747" s="4"/>
      <c r="R747" s="4"/>
      <c r="S747" s="4"/>
      <c r="T747" s="4"/>
      <c r="U747" s="4"/>
      <c r="V747" s="4"/>
      <c r="W747" s="4"/>
      <c r="X747" s="4"/>
      <c r="Y747" s="4"/>
    </row>
    <row r="748" spans="14:25" ht="15.75" customHeight="1">
      <c r="N748" s="4"/>
      <c r="O748" s="4"/>
      <c r="P748" s="4"/>
      <c r="Q748" s="4"/>
      <c r="R748" s="4"/>
      <c r="S748" s="4"/>
      <c r="T748" s="4"/>
      <c r="U748" s="4"/>
      <c r="V748" s="4"/>
      <c r="W748" s="4"/>
      <c r="X748" s="4"/>
      <c r="Y748" s="4"/>
    </row>
    <row r="749" spans="14:25" ht="15.75" customHeight="1">
      <c r="N749" s="4"/>
      <c r="O749" s="4"/>
      <c r="P749" s="4"/>
      <c r="Q749" s="4"/>
      <c r="R749" s="4"/>
      <c r="S749" s="4"/>
      <c r="T749" s="4"/>
      <c r="U749" s="4"/>
      <c r="V749" s="4"/>
      <c r="W749" s="4"/>
      <c r="X749" s="4"/>
      <c r="Y749" s="4"/>
    </row>
    <row r="750" spans="14:25" ht="15.75" customHeight="1">
      <c r="N750" s="4"/>
      <c r="O750" s="4"/>
      <c r="P750" s="4"/>
      <c r="Q750" s="4"/>
      <c r="R750" s="4"/>
      <c r="S750" s="4"/>
      <c r="T750" s="4"/>
      <c r="U750" s="4"/>
      <c r="V750" s="4"/>
      <c r="W750" s="4"/>
      <c r="X750" s="4"/>
      <c r="Y750" s="4"/>
    </row>
    <row r="751" spans="14:25" ht="15.75" customHeight="1">
      <c r="N751" s="4"/>
      <c r="O751" s="4"/>
      <c r="P751" s="4"/>
      <c r="Q751" s="4"/>
      <c r="R751" s="4"/>
      <c r="S751" s="4"/>
      <c r="T751" s="4"/>
      <c r="U751" s="4"/>
      <c r="V751" s="4"/>
      <c r="W751" s="4"/>
      <c r="X751" s="4"/>
      <c r="Y751" s="4"/>
    </row>
    <row r="752" spans="14:25" ht="15.75" customHeight="1">
      <c r="N752" s="4"/>
      <c r="O752" s="4"/>
      <c r="P752" s="4"/>
      <c r="Q752" s="4"/>
      <c r="R752" s="4"/>
      <c r="S752" s="4"/>
      <c r="T752" s="4"/>
      <c r="U752" s="4"/>
      <c r="V752" s="4"/>
      <c r="W752" s="4"/>
      <c r="X752" s="4"/>
      <c r="Y752" s="4"/>
    </row>
    <row r="753" spans="14:25" ht="15.75" customHeight="1">
      <c r="N753" s="4"/>
      <c r="O753" s="4"/>
      <c r="P753" s="4"/>
      <c r="Q753" s="4"/>
      <c r="R753" s="4"/>
      <c r="S753" s="4"/>
      <c r="T753" s="4"/>
      <c r="U753" s="4"/>
      <c r="V753" s="4"/>
      <c r="W753" s="4"/>
      <c r="X753" s="4"/>
      <c r="Y753" s="4"/>
    </row>
    <row r="754" spans="14:25" ht="15.75" customHeight="1">
      <c r="N754" s="4"/>
      <c r="O754" s="4"/>
      <c r="P754" s="4"/>
      <c r="Q754" s="4"/>
      <c r="R754" s="4"/>
      <c r="S754" s="4"/>
      <c r="T754" s="4"/>
      <c r="U754" s="4"/>
      <c r="V754" s="4"/>
      <c r="W754" s="4"/>
      <c r="X754" s="4"/>
      <c r="Y754" s="4"/>
    </row>
    <row r="755" spans="14:25" ht="15.75" customHeight="1">
      <c r="N755" s="4"/>
      <c r="O755" s="4"/>
      <c r="P755" s="4"/>
      <c r="Q755" s="4"/>
      <c r="R755" s="4"/>
      <c r="S755" s="4"/>
      <c r="T755" s="4"/>
      <c r="U755" s="4"/>
      <c r="V755" s="4"/>
      <c r="W755" s="4"/>
      <c r="X755" s="4"/>
      <c r="Y755" s="4"/>
    </row>
    <row r="756" spans="14:25" ht="15.75" customHeight="1">
      <c r="N756" s="4"/>
      <c r="O756" s="4"/>
      <c r="P756" s="4"/>
      <c r="Q756" s="4"/>
      <c r="R756" s="4"/>
      <c r="S756" s="4"/>
      <c r="T756" s="4"/>
      <c r="U756" s="4"/>
      <c r="V756" s="4"/>
      <c r="W756" s="4"/>
      <c r="X756" s="4"/>
      <c r="Y756" s="4"/>
    </row>
    <row r="757" spans="14:25" ht="15.75" customHeight="1">
      <c r="N757" s="4"/>
      <c r="O757" s="4"/>
      <c r="P757" s="4"/>
      <c r="Q757" s="4"/>
      <c r="R757" s="4"/>
      <c r="S757" s="4"/>
      <c r="T757" s="4"/>
      <c r="U757" s="4"/>
      <c r="V757" s="4"/>
      <c r="W757" s="4"/>
      <c r="X757" s="4"/>
      <c r="Y757" s="4"/>
    </row>
    <row r="758" spans="14:25" ht="15.75" customHeight="1">
      <c r="N758" s="4"/>
      <c r="O758" s="4"/>
      <c r="P758" s="4"/>
      <c r="Q758" s="4"/>
      <c r="R758" s="4"/>
      <c r="S758" s="4"/>
      <c r="T758" s="4"/>
      <c r="U758" s="4"/>
      <c r="V758" s="4"/>
      <c r="W758" s="4"/>
      <c r="X758" s="4"/>
      <c r="Y758" s="4"/>
    </row>
    <row r="759" spans="14:25" ht="15.75" customHeight="1">
      <c r="N759" s="4"/>
      <c r="O759" s="4"/>
      <c r="P759" s="4"/>
      <c r="Q759" s="4"/>
      <c r="R759" s="4"/>
      <c r="S759" s="4"/>
      <c r="T759" s="4"/>
      <c r="U759" s="4"/>
      <c r="V759" s="4"/>
      <c r="W759" s="4"/>
      <c r="X759" s="4"/>
      <c r="Y759" s="4"/>
    </row>
    <row r="760" spans="14:25" ht="15.75" customHeight="1">
      <c r="N760" s="4"/>
      <c r="O760" s="4"/>
      <c r="P760" s="4"/>
      <c r="Q760" s="4"/>
      <c r="R760" s="4"/>
      <c r="S760" s="4"/>
      <c r="T760" s="4"/>
      <c r="U760" s="4"/>
      <c r="V760" s="4"/>
      <c r="W760" s="4"/>
      <c r="X760" s="4"/>
      <c r="Y760" s="4"/>
    </row>
    <row r="761" spans="14:25" ht="15.75" customHeight="1">
      <c r="N761" s="4"/>
      <c r="O761" s="4"/>
      <c r="P761" s="4"/>
      <c r="Q761" s="4"/>
      <c r="R761" s="4"/>
      <c r="S761" s="4"/>
      <c r="T761" s="4"/>
      <c r="U761" s="4"/>
      <c r="V761" s="4"/>
      <c r="W761" s="4"/>
      <c r="X761" s="4"/>
      <c r="Y761" s="4"/>
    </row>
    <row r="762" spans="14:25" ht="15.75" customHeight="1">
      <c r="N762" s="4"/>
      <c r="O762" s="4"/>
      <c r="P762" s="4"/>
      <c r="Q762" s="4"/>
      <c r="R762" s="4"/>
      <c r="S762" s="4"/>
      <c r="T762" s="4"/>
      <c r="U762" s="4"/>
      <c r="V762" s="4"/>
      <c r="W762" s="4"/>
      <c r="X762" s="4"/>
      <c r="Y762" s="4"/>
    </row>
    <row r="763" spans="14:25" ht="15.75" customHeight="1">
      <c r="N763" s="4"/>
      <c r="O763" s="4"/>
      <c r="P763" s="4"/>
      <c r="Q763" s="4"/>
      <c r="R763" s="4"/>
      <c r="S763" s="4"/>
      <c r="T763" s="4"/>
      <c r="U763" s="4"/>
      <c r="V763" s="4"/>
      <c r="W763" s="4"/>
      <c r="X763" s="4"/>
      <c r="Y763" s="4"/>
    </row>
    <row r="764" spans="14:25" ht="15.75" customHeight="1">
      <c r="N764" s="4"/>
      <c r="O764" s="4"/>
      <c r="P764" s="4"/>
      <c r="Q764" s="4"/>
      <c r="R764" s="4"/>
      <c r="S764" s="4"/>
      <c r="T764" s="4"/>
      <c r="U764" s="4"/>
      <c r="V764" s="4"/>
      <c r="W764" s="4"/>
      <c r="X764" s="4"/>
      <c r="Y764" s="4"/>
    </row>
    <row r="765" spans="14:25" ht="15.75" customHeight="1">
      <c r="N765" s="4"/>
      <c r="O765" s="4"/>
      <c r="P765" s="4"/>
      <c r="Q765" s="4"/>
      <c r="R765" s="4"/>
      <c r="S765" s="4"/>
      <c r="T765" s="4"/>
      <c r="U765" s="4"/>
      <c r="V765" s="4"/>
      <c r="W765" s="4"/>
      <c r="X765" s="4"/>
      <c r="Y765" s="4"/>
    </row>
    <row r="766" spans="14:25" ht="15.75" customHeight="1">
      <c r="N766" s="4"/>
      <c r="O766" s="4"/>
      <c r="P766" s="4"/>
      <c r="Q766" s="4"/>
      <c r="R766" s="4"/>
      <c r="S766" s="4"/>
      <c r="T766" s="4"/>
      <c r="U766" s="4"/>
      <c r="V766" s="4"/>
      <c r="W766" s="4"/>
      <c r="X766" s="4"/>
      <c r="Y766" s="4"/>
    </row>
    <row r="767" spans="14:25" ht="15.75" customHeight="1">
      <c r="N767" s="4"/>
      <c r="O767" s="4"/>
      <c r="P767" s="4"/>
      <c r="Q767" s="4"/>
      <c r="R767" s="4"/>
      <c r="S767" s="4"/>
      <c r="T767" s="4"/>
      <c r="U767" s="4"/>
      <c r="V767" s="4"/>
      <c r="W767" s="4"/>
      <c r="X767" s="4"/>
      <c r="Y767" s="4"/>
    </row>
    <row r="768" spans="14:25" ht="15.75" customHeight="1">
      <c r="N768" s="4"/>
      <c r="O768" s="4"/>
      <c r="P768" s="4"/>
      <c r="Q768" s="4"/>
      <c r="R768" s="4"/>
      <c r="S768" s="4"/>
      <c r="T768" s="4"/>
      <c r="U768" s="4"/>
      <c r="V768" s="4"/>
      <c r="W768" s="4"/>
      <c r="X768" s="4"/>
      <c r="Y768" s="4"/>
    </row>
    <row r="769" spans="14:25" ht="15.75" customHeight="1">
      <c r="N769" s="4"/>
      <c r="O769" s="4"/>
      <c r="P769" s="4"/>
      <c r="Q769" s="4"/>
      <c r="R769" s="4"/>
      <c r="S769" s="4"/>
      <c r="T769" s="4"/>
      <c r="U769" s="4"/>
      <c r="V769" s="4"/>
      <c r="W769" s="4"/>
      <c r="X769" s="4"/>
      <c r="Y769" s="4"/>
    </row>
    <row r="770" spans="14:25" ht="15.75" customHeight="1">
      <c r="N770" s="4"/>
      <c r="O770" s="4"/>
      <c r="P770" s="4"/>
      <c r="Q770" s="4"/>
      <c r="R770" s="4"/>
      <c r="S770" s="4"/>
      <c r="T770" s="4"/>
      <c r="U770" s="4"/>
      <c r="V770" s="4"/>
      <c r="W770" s="4"/>
      <c r="X770" s="4"/>
      <c r="Y770" s="4"/>
    </row>
    <row r="771" spans="14:25" ht="15.75" customHeight="1">
      <c r="N771" s="4"/>
      <c r="O771" s="4"/>
      <c r="P771" s="4"/>
      <c r="Q771" s="4"/>
      <c r="R771" s="4"/>
      <c r="S771" s="4"/>
      <c r="T771" s="4"/>
      <c r="U771" s="4"/>
      <c r="V771" s="4"/>
      <c r="W771" s="4"/>
      <c r="X771" s="4"/>
      <c r="Y771" s="4"/>
    </row>
    <row r="772" spans="14:25" ht="15.75" customHeight="1">
      <c r="N772" s="4"/>
      <c r="O772" s="4"/>
      <c r="P772" s="4"/>
      <c r="Q772" s="4"/>
      <c r="R772" s="4"/>
      <c r="S772" s="4"/>
      <c r="T772" s="4"/>
      <c r="U772" s="4"/>
      <c r="V772" s="4"/>
      <c r="W772" s="4"/>
      <c r="X772" s="4"/>
      <c r="Y772" s="4"/>
    </row>
    <row r="773" spans="14:25" ht="15.75" customHeight="1">
      <c r="N773" s="4"/>
      <c r="O773" s="4"/>
      <c r="P773" s="4"/>
      <c r="Q773" s="4"/>
      <c r="R773" s="4"/>
      <c r="S773" s="4"/>
      <c r="T773" s="4"/>
      <c r="U773" s="4"/>
      <c r="V773" s="4"/>
      <c r="W773" s="4"/>
      <c r="X773" s="4"/>
      <c r="Y773" s="4"/>
    </row>
    <row r="774" spans="14:25" ht="15.75" customHeight="1">
      <c r="N774" s="4"/>
      <c r="O774" s="4"/>
      <c r="P774" s="4"/>
      <c r="Q774" s="4"/>
      <c r="R774" s="4"/>
      <c r="S774" s="4"/>
      <c r="T774" s="4"/>
      <c r="U774" s="4"/>
      <c r="V774" s="4"/>
      <c r="W774" s="4"/>
      <c r="X774" s="4"/>
      <c r="Y774" s="4"/>
    </row>
    <row r="775" spans="14:25" ht="15.75" customHeight="1">
      <c r="N775" s="4"/>
      <c r="O775" s="4"/>
      <c r="P775" s="4"/>
      <c r="Q775" s="4"/>
      <c r="R775" s="4"/>
      <c r="S775" s="4"/>
      <c r="T775" s="4"/>
      <c r="U775" s="4"/>
      <c r="V775" s="4"/>
      <c r="W775" s="4"/>
      <c r="X775" s="4"/>
      <c r="Y775" s="4"/>
    </row>
    <row r="776" spans="14:25" ht="15.75" customHeight="1">
      <c r="N776" s="4"/>
      <c r="O776" s="4"/>
      <c r="P776" s="4"/>
      <c r="Q776" s="4"/>
      <c r="R776" s="4"/>
      <c r="S776" s="4"/>
      <c r="T776" s="4"/>
      <c r="U776" s="4"/>
      <c r="V776" s="4"/>
      <c r="W776" s="4"/>
      <c r="X776" s="4"/>
      <c r="Y776" s="4"/>
    </row>
    <row r="777" spans="14:25" ht="15.75" customHeight="1">
      <c r="N777" s="4"/>
      <c r="O777" s="4"/>
      <c r="P777" s="4"/>
      <c r="Q777" s="4"/>
      <c r="R777" s="4"/>
      <c r="S777" s="4"/>
      <c r="T777" s="4"/>
      <c r="U777" s="4"/>
      <c r="V777" s="4"/>
      <c r="W777" s="4"/>
      <c r="X777" s="4"/>
      <c r="Y777" s="4"/>
    </row>
    <row r="778" spans="14:25" ht="15.75" customHeight="1">
      <c r="N778" s="4"/>
      <c r="O778" s="4"/>
      <c r="P778" s="4"/>
      <c r="Q778" s="4"/>
      <c r="R778" s="4"/>
      <c r="S778" s="4"/>
      <c r="T778" s="4"/>
      <c r="U778" s="4"/>
      <c r="V778" s="4"/>
      <c r="W778" s="4"/>
      <c r="X778" s="4"/>
      <c r="Y778" s="4"/>
    </row>
    <row r="779" spans="14:25" ht="15.75" customHeight="1">
      <c r="N779" s="4"/>
      <c r="O779" s="4"/>
      <c r="P779" s="4"/>
      <c r="Q779" s="4"/>
      <c r="R779" s="4"/>
      <c r="S779" s="4"/>
      <c r="T779" s="4"/>
      <c r="U779" s="4"/>
      <c r="V779" s="4"/>
      <c r="W779" s="4"/>
      <c r="X779" s="4"/>
      <c r="Y779" s="4"/>
    </row>
    <row r="780" spans="14:25" ht="15.75" customHeight="1">
      <c r="N780" s="4"/>
      <c r="O780" s="4"/>
      <c r="P780" s="4"/>
      <c r="Q780" s="4"/>
      <c r="R780" s="4"/>
      <c r="S780" s="4"/>
      <c r="T780" s="4"/>
      <c r="U780" s="4"/>
      <c r="V780" s="4"/>
      <c r="W780" s="4"/>
      <c r="X780" s="4"/>
      <c r="Y780" s="4"/>
    </row>
    <row r="781" spans="14:25" ht="15.75" customHeight="1">
      <c r="N781" s="4"/>
      <c r="O781" s="4"/>
      <c r="P781" s="4"/>
      <c r="Q781" s="4"/>
      <c r="R781" s="4"/>
      <c r="S781" s="4"/>
      <c r="T781" s="4"/>
      <c r="U781" s="4"/>
      <c r="V781" s="4"/>
      <c r="W781" s="4"/>
      <c r="X781" s="4"/>
      <c r="Y781" s="4"/>
    </row>
    <row r="782" spans="14:25" ht="15.75" customHeight="1">
      <c r="N782" s="4"/>
      <c r="O782" s="4"/>
      <c r="P782" s="4"/>
      <c r="Q782" s="4"/>
      <c r="R782" s="4"/>
      <c r="S782" s="4"/>
      <c r="T782" s="4"/>
      <c r="U782" s="4"/>
      <c r="V782" s="4"/>
      <c r="W782" s="4"/>
      <c r="X782" s="4"/>
      <c r="Y782" s="4"/>
    </row>
    <row r="783" spans="14:25" ht="15.75" customHeight="1">
      <c r="N783" s="4"/>
      <c r="O783" s="4"/>
      <c r="P783" s="4"/>
      <c r="Q783" s="4"/>
      <c r="R783" s="4"/>
      <c r="S783" s="4"/>
      <c r="T783" s="4"/>
      <c r="U783" s="4"/>
      <c r="V783" s="4"/>
      <c r="W783" s="4"/>
      <c r="X783" s="4"/>
      <c r="Y783" s="4"/>
    </row>
    <row r="784" spans="14:25" ht="15.75" customHeight="1">
      <c r="N784" s="4"/>
      <c r="O784" s="4"/>
      <c r="P784" s="4"/>
      <c r="Q784" s="4"/>
      <c r="R784" s="4"/>
      <c r="S784" s="4"/>
      <c r="T784" s="4"/>
      <c r="U784" s="4"/>
      <c r="V784" s="4"/>
      <c r="W784" s="4"/>
      <c r="X784" s="4"/>
      <c r="Y784" s="4"/>
    </row>
    <row r="785" spans="14:25" ht="15.75" customHeight="1">
      <c r="N785" s="4"/>
      <c r="O785" s="4"/>
      <c r="P785" s="4"/>
      <c r="Q785" s="4"/>
      <c r="R785" s="4"/>
      <c r="S785" s="4"/>
      <c r="T785" s="4"/>
      <c r="U785" s="4"/>
      <c r="V785" s="4"/>
      <c r="W785" s="4"/>
      <c r="X785" s="4"/>
      <c r="Y785" s="4"/>
    </row>
    <row r="786" spans="14:25" ht="15.75" customHeight="1">
      <c r="N786" s="4"/>
      <c r="O786" s="4"/>
      <c r="P786" s="4"/>
      <c r="Q786" s="4"/>
      <c r="R786" s="4"/>
      <c r="S786" s="4"/>
      <c r="T786" s="4"/>
      <c r="U786" s="4"/>
      <c r="V786" s="4"/>
      <c r="W786" s="4"/>
      <c r="X786" s="4"/>
      <c r="Y786" s="4"/>
    </row>
    <row r="787" spans="14:25" ht="15.75" customHeight="1">
      <c r="N787" s="4"/>
      <c r="O787" s="4"/>
      <c r="P787" s="4"/>
      <c r="Q787" s="4"/>
      <c r="R787" s="4"/>
      <c r="S787" s="4"/>
      <c r="T787" s="4"/>
      <c r="U787" s="4"/>
      <c r="V787" s="4"/>
      <c r="W787" s="4"/>
      <c r="X787" s="4"/>
      <c r="Y787" s="4"/>
    </row>
    <row r="788" spans="14:25" ht="15.75" customHeight="1">
      <c r="N788" s="4"/>
      <c r="O788" s="4"/>
      <c r="P788" s="4"/>
      <c r="Q788" s="4"/>
      <c r="R788" s="4"/>
      <c r="S788" s="4"/>
      <c r="T788" s="4"/>
      <c r="U788" s="4"/>
      <c r="V788" s="4"/>
      <c r="W788" s="4"/>
      <c r="X788" s="4"/>
      <c r="Y788" s="4"/>
    </row>
    <row r="789" spans="14:25" ht="15.75" customHeight="1">
      <c r="N789" s="4"/>
      <c r="O789" s="4"/>
      <c r="P789" s="4"/>
      <c r="Q789" s="4"/>
      <c r="R789" s="4"/>
      <c r="S789" s="4"/>
      <c r="T789" s="4"/>
      <c r="U789" s="4"/>
      <c r="V789" s="4"/>
      <c r="W789" s="4"/>
      <c r="X789" s="4"/>
      <c r="Y789" s="4"/>
    </row>
    <row r="790" spans="14:25" ht="15.75" customHeight="1">
      <c r="N790" s="4"/>
      <c r="O790" s="4"/>
      <c r="P790" s="4"/>
      <c r="Q790" s="4"/>
      <c r="R790" s="4"/>
      <c r="S790" s="4"/>
      <c r="T790" s="4"/>
      <c r="U790" s="4"/>
      <c r="V790" s="4"/>
      <c r="W790" s="4"/>
      <c r="X790" s="4"/>
      <c r="Y790" s="4"/>
    </row>
    <row r="791" spans="14:25" ht="15.75" customHeight="1">
      <c r="N791" s="4"/>
      <c r="O791" s="4"/>
      <c r="P791" s="4"/>
      <c r="Q791" s="4"/>
      <c r="R791" s="4"/>
      <c r="S791" s="4"/>
      <c r="T791" s="4"/>
      <c r="U791" s="4"/>
      <c r="V791" s="4"/>
      <c r="W791" s="4"/>
      <c r="X791" s="4"/>
      <c r="Y791" s="4"/>
    </row>
    <row r="792" spans="14:25" ht="15.75" customHeight="1">
      <c r="N792" s="4"/>
      <c r="O792" s="4"/>
      <c r="P792" s="4"/>
      <c r="Q792" s="4"/>
      <c r="R792" s="4"/>
      <c r="S792" s="4"/>
      <c r="T792" s="4"/>
      <c r="U792" s="4"/>
      <c r="V792" s="4"/>
      <c r="W792" s="4"/>
      <c r="X792" s="4"/>
      <c r="Y792" s="4"/>
    </row>
    <row r="793" spans="14:25" ht="15.75" customHeight="1">
      <c r="N793" s="4"/>
      <c r="O793" s="4"/>
      <c r="P793" s="4"/>
      <c r="Q793" s="4"/>
      <c r="R793" s="4"/>
      <c r="S793" s="4"/>
      <c r="T793" s="4"/>
      <c r="U793" s="4"/>
      <c r="V793" s="4"/>
      <c r="W793" s="4"/>
      <c r="X793" s="4"/>
      <c r="Y793" s="4"/>
    </row>
    <row r="794" spans="14:25" ht="15.75" customHeight="1">
      <c r="N794" s="4"/>
      <c r="O794" s="4"/>
      <c r="P794" s="4"/>
      <c r="Q794" s="4"/>
      <c r="R794" s="4"/>
      <c r="S794" s="4"/>
      <c r="T794" s="4"/>
      <c r="U794" s="4"/>
      <c r="V794" s="4"/>
      <c r="W794" s="4"/>
      <c r="X794" s="4"/>
      <c r="Y794" s="4"/>
    </row>
    <row r="795" spans="14:25" ht="15.75" customHeight="1">
      <c r="N795" s="4"/>
      <c r="O795" s="4"/>
      <c r="P795" s="4"/>
      <c r="Q795" s="4"/>
      <c r="R795" s="4"/>
      <c r="S795" s="4"/>
      <c r="T795" s="4"/>
      <c r="U795" s="4"/>
      <c r="V795" s="4"/>
      <c r="W795" s="4"/>
      <c r="X795" s="4"/>
      <c r="Y795" s="4"/>
    </row>
    <row r="796" spans="14:25" ht="15.75" customHeight="1">
      <c r="N796" s="4"/>
      <c r="O796" s="4"/>
      <c r="P796" s="4"/>
      <c r="Q796" s="4"/>
      <c r="R796" s="4"/>
      <c r="S796" s="4"/>
      <c r="T796" s="4"/>
      <c r="U796" s="4"/>
      <c r="V796" s="4"/>
      <c r="W796" s="4"/>
      <c r="X796" s="4"/>
      <c r="Y796" s="4"/>
    </row>
    <row r="797" spans="14:25" ht="15.75" customHeight="1">
      <c r="N797" s="4"/>
      <c r="O797" s="4"/>
      <c r="P797" s="4"/>
      <c r="Q797" s="4"/>
      <c r="R797" s="4"/>
      <c r="S797" s="4"/>
      <c r="T797" s="4"/>
      <c r="U797" s="4"/>
      <c r="V797" s="4"/>
      <c r="W797" s="4"/>
      <c r="X797" s="4"/>
      <c r="Y797" s="4"/>
    </row>
    <row r="798" spans="14:25" ht="15.75" customHeight="1">
      <c r="N798" s="4"/>
      <c r="O798" s="4"/>
      <c r="P798" s="4"/>
      <c r="Q798" s="4"/>
      <c r="R798" s="4"/>
      <c r="S798" s="4"/>
      <c r="T798" s="4"/>
      <c r="U798" s="4"/>
      <c r="V798" s="4"/>
      <c r="W798" s="4"/>
      <c r="X798" s="4"/>
      <c r="Y798" s="4"/>
    </row>
    <row r="799" spans="14:25" ht="15.75" customHeight="1">
      <c r="N799" s="4"/>
      <c r="O799" s="4"/>
      <c r="P799" s="4"/>
      <c r="Q799" s="4"/>
      <c r="R799" s="4"/>
      <c r="S799" s="4"/>
      <c r="T799" s="4"/>
      <c r="U799" s="4"/>
      <c r="V799" s="4"/>
      <c r="W799" s="4"/>
      <c r="X799" s="4"/>
      <c r="Y799" s="4"/>
    </row>
    <row r="800" spans="14:25" ht="15.75" customHeight="1">
      <c r="N800" s="4"/>
      <c r="O800" s="4"/>
      <c r="P800" s="4"/>
      <c r="Q800" s="4"/>
      <c r="R800" s="4"/>
      <c r="S800" s="4"/>
      <c r="T800" s="4"/>
      <c r="U800" s="4"/>
      <c r="V800" s="4"/>
      <c r="W800" s="4"/>
      <c r="X800" s="4"/>
      <c r="Y800" s="4"/>
    </row>
    <row r="801" spans="14:25" ht="15.75" customHeight="1">
      <c r="N801" s="4"/>
      <c r="O801" s="4"/>
      <c r="P801" s="4"/>
      <c r="Q801" s="4"/>
      <c r="R801" s="4"/>
      <c r="S801" s="4"/>
      <c r="T801" s="4"/>
      <c r="U801" s="4"/>
      <c r="V801" s="4"/>
      <c r="W801" s="4"/>
      <c r="X801" s="4"/>
      <c r="Y801" s="4"/>
    </row>
    <row r="802" spans="14:25" ht="15.75" customHeight="1">
      <c r="N802" s="4"/>
      <c r="O802" s="4"/>
      <c r="P802" s="4"/>
      <c r="Q802" s="4"/>
      <c r="R802" s="4"/>
      <c r="S802" s="4"/>
      <c r="T802" s="4"/>
      <c r="U802" s="4"/>
      <c r="V802" s="4"/>
      <c r="W802" s="4"/>
      <c r="X802" s="4"/>
      <c r="Y802" s="4"/>
    </row>
    <row r="803" spans="14:25" ht="15.75" customHeight="1">
      <c r="N803" s="4"/>
      <c r="O803" s="4"/>
      <c r="P803" s="4"/>
      <c r="Q803" s="4"/>
      <c r="R803" s="4"/>
      <c r="S803" s="4"/>
      <c r="T803" s="4"/>
      <c r="U803" s="4"/>
      <c r="V803" s="4"/>
      <c r="W803" s="4"/>
      <c r="X803" s="4"/>
      <c r="Y803" s="4"/>
    </row>
    <row r="804" spans="14:25" ht="15.75" customHeight="1">
      <c r="N804" s="4"/>
      <c r="O804" s="4"/>
      <c r="P804" s="4"/>
      <c r="Q804" s="4"/>
      <c r="R804" s="4"/>
      <c r="S804" s="4"/>
      <c r="T804" s="4"/>
      <c r="U804" s="4"/>
      <c r="V804" s="4"/>
      <c r="W804" s="4"/>
      <c r="X804" s="4"/>
      <c r="Y804" s="4"/>
    </row>
    <row r="805" spans="14:25" ht="15.75" customHeight="1">
      <c r="N805" s="4"/>
      <c r="O805" s="4"/>
      <c r="P805" s="4"/>
      <c r="Q805" s="4"/>
      <c r="R805" s="4"/>
      <c r="S805" s="4"/>
      <c r="T805" s="4"/>
      <c r="U805" s="4"/>
      <c r="V805" s="4"/>
      <c r="W805" s="4"/>
      <c r="X805" s="4"/>
      <c r="Y805" s="4"/>
    </row>
    <row r="806" spans="14:25" ht="15.75" customHeight="1">
      <c r="N806" s="4"/>
      <c r="O806" s="4"/>
      <c r="P806" s="4"/>
      <c r="Q806" s="4"/>
      <c r="R806" s="4"/>
      <c r="S806" s="4"/>
      <c r="T806" s="4"/>
      <c r="U806" s="4"/>
      <c r="V806" s="4"/>
      <c r="W806" s="4"/>
      <c r="X806" s="4"/>
      <c r="Y806" s="4"/>
    </row>
    <row r="807" spans="14:25" ht="15.75" customHeight="1">
      <c r="N807" s="4"/>
      <c r="O807" s="4"/>
      <c r="P807" s="4"/>
      <c r="Q807" s="4"/>
      <c r="R807" s="4"/>
      <c r="S807" s="4"/>
      <c r="T807" s="4"/>
      <c r="U807" s="4"/>
      <c r="V807" s="4"/>
      <c r="W807" s="4"/>
      <c r="X807" s="4"/>
      <c r="Y807" s="4"/>
    </row>
    <row r="808" spans="14:25" ht="15.75" customHeight="1">
      <c r="N808" s="4"/>
      <c r="O808" s="4"/>
      <c r="P808" s="4"/>
      <c r="Q808" s="4"/>
      <c r="R808" s="4"/>
      <c r="S808" s="4"/>
      <c r="T808" s="4"/>
      <c r="U808" s="4"/>
      <c r="V808" s="4"/>
      <c r="W808" s="4"/>
      <c r="X808" s="4"/>
      <c r="Y808" s="4"/>
    </row>
    <row r="809" spans="14:25" ht="15.75" customHeight="1">
      <c r="N809" s="4"/>
      <c r="O809" s="4"/>
      <c r="P809" s="4"/>
      <c r="Q809" s="4"/>
      <c r="R809" s="4"/>
      <c r="S809" s="4"/>
      <c r="T809" s="4"/>
      <c r="U809" s="4"/>
      <c r="V809" s="4"/>
      <c r="W809" s="4"/>
      <c r="X809" s="4"/>
      <c r="Y809" s="4"/>
    </row>
    <row r="810" spans="14:25" ht="15.75" customHeight="1">
      <c r="N810" s="4"/>
      <c r="O810" s="4"/>
      <c r="P810" s="4"/>
      <c r="Q810" s="4"/>
      <c r="R810" s="4"/>
      <c r="S810" s="4"/>
      <c r="T810" s="4"/>
      <c r="U810" s="4"/>
      <c r="V810" s="4"/>
      <c r="W810" s="4"/>
      <c r="X810" s="4"/>
      <c r="Y810" s="4"/>
    </row>
    <row r="811" spans="14:25" ht="15.75" customHeight="1">
      <c r="N811" s="4"/>
      <c r="O811" s="4"/>
      <c r="P811" s="4"/>
      <c r="Q811" s="4"/>
      <c r="R811" s="4"/>
      <c r="S811" s="4"/>
      <c r="T811" s="4"/>
      <c r="U811" s="4"/>
      <c r="V811" s="4"/>
      <c r="W811" s="4"/>
      <c r="X811" s="4"/>
      <c r="Y811" s="4"/>
    </row>
    <row r="812" spans="14:25" ht="15.75" customHeight="1">
      <c r="N812" s="4"/>
      <c r="O812" s="4"/>
      <c r="P812" s="4"/>
      <c r="Q812" s="4"/>
      <c r="R812" s="4"/>
      <c r="S812" s="4"/>
      <c r="T812" s="4"/>
      <c r="U812" s="4"/>
      <c r="V812" s="4"/>
      <c r="W812" s="4"/>
      <c r="X812" s="4"/>
      <c r="Y812" s="4"/>
    </row>
    <row r="813" spans="14:25" ht="15.75" customHeight="1">
      <c r="N813" s="4"/>
      <c r="O813" s="4"/>
      <c r="P813" s="4"/>
      <c r="Q813" s="4"/>
      <c r="R813" s="4"/>
      <c r="S813" s="4"/>
      <c r="T813" s="4"/>
      <c r="U813" s="4"/>
      <c r="V813" s="4"/>
      <c r="W813" s="4"/>
      <c r="X813" s="4"/>
      <c r="Y813" s="4"/>
    </row>
    <row r="814" spans="14:25" ht="15.75" customHeight="1">
      <c r="N814" s="4"/>
      <c r="O814" s="4"/>
      <c r="P814" s="4"/>
      <c r="Q814" s="4"/>
      <c r="R814" s="4"/>
      <c r="S814" s="4"/>
      <c r="T814" s="4"/>
      <c r="U814" s="4"/>
      <c r="V814" s="4"/>
      <c r="W814" s="4"/>
      <c r="X814" s="4"/>
      <c r="Y814" s="4"/>
    </row>
    <row r="815" spans="14:25" ht="15.75" customHeight="1">
      <c r="N815" s="4"/>
      <c r="O815" s="4"/>
      <c r="P815" s="4"/>
      <c r="Q815" s="4"/>
      <c r="R815" s="4"/>
      <c r="S815" s="4"/>
      <c r="T815" s="4"/>
      <c r="U815" s="4"/>
      <c r="V815" s="4"/>
      <c r="W815" s="4"/>
      <c r="X815" s="4"/>
      <c r="Y815" s="4"/>
    </row>
    <row r="816" spans="14:25" ht="15.75" customHeight="1">
      <c r="N816" s="4"/>
      <c r="O816" s="4"/>
      <c r="P816" s="4"/>
      <c r="Q816" s="4"/>
      <c r="R816" s="4"/>
      <c r="S816" s="4"/>
      <c r="T816" s="4"/>
      <c r="U816" s="4"/>
      <c r="V816" s="4"/>
      <c r="W816" s="4"/>
      <c r="X816" s="4"/>
      <c r="Y816" s="4"/>
    </row>
    <row r="817" spans="14:25" ht="15.75" customHeight="1">
      <c r="N817" s="4"/>
      <c r="O817" s="4"/>
      <c r="P817" s="4"/>
      <c r="Q817" s="4"/>
      <c r="R817" s="4"/>
      <c r="S817" s="4"/>
      <c r="T817" s="4"/>
      <c r="U817" s="4"/>
      <c r="V817" s="4"/>
      <c r="W817" s="4"/>
      <c r="X817" s="4"/>
      <c r="Y817" s="4"/>
    </row>
    <row r="818" spans="14:25" ht="15.75" customHeight="1">
      <c r="N818" s="4"/>
      <c r="O818" s="4"/>
      <c r="P818" s="4"/>
      <c r="Q818" s="4"/>
      <c r="R818" s="4"/>
      <c r="S818" s="4"/>
      <c r="T818" s="4"/>
      <c r="U818" s="4"/>
      <c r="V818" s="4"/>
      <c r="W818" s="4"/>
      <c r="X818" s="4"/>
      <c r="Y818" s="4"/>
    </row>
    <row r="819" spans="14:25" ht="15.75" customHeight="1">
      <c r="N819" s="4"/>
      <c r="O819" s="4"/>
      <c r="P819" s="4"/>
      <c r="Q819" s="4"/>
      <c r="R819" s="4"/>
      <c r="S819" s="4"/>
      <c r="T819" s="4"/>
      <c r="U819" s="4"/>
      <c r="V819" s="4"/>
      <c r="W819" s="4"/>
      <c r="X819" s="4"/>
      <c r="Y819" s="4"/>
    </row>
    <row r="820" spans="14:25" ht="15.75" customHeight="1">
      <c r="N820" s="4"/>
      <c r="O820" s="4"/>
      <c r="P820" s="4"/>
      <c r="Q820" s="4"/>
      <c r="R820" s="4"/>
      <c r="S820" s="4"/>
      <c r="T820" s="4"/>
      <c r="U820" s="4"/>
      <c r="V820" s="4"/>
      <c r="W820" s="4"/>
      <c r="X820" s="4"/>
      <c r="Y820" s="4"/>
    </row>
    <row r="821" spans="14:25" ht="15.75" customHeight="1">
      <c r="N821" s="4"/>
      <c r="O821" s="4"/>
      <c r="P821" s="4"/>
      <c r="Q821" s="4"/>
      <c r="R821" s="4"/>
      <c r="S821" s="4"/>
      <c r="T821" s="4"/>
      <c r="U821" s="4"/>
      <c r="V821" s="4"/>
      <c r="W821" s="4"/>
      <c r="X821" s="4"/>
      <c r="Y821" s="4"/>
    </row>
    <row r="822" spans="14:25" ht="15.75" customHeight="1">
      <c r="N822" s="4"/>
      <c r="O822" s="4"/>
      <c r="P822" s="4"/>
      <c r="Q822" s="4"/>
      <c r="R822" s="4"/>
      <c r="S822" s="4"/>
      <c r="T822" s="4"/>
      <c r="U822" s="4"/>
      <c r="V822" s="4"/>
      <c r="W822" s="4"/>
      <c r="X822" s="4"/>
      <c r="Y822" s="4"/>
    </row>
    <row r="823" spans="14:25" ht="15.75" customHeight="1">
      <c r="N823" s="4"/>
      <c r="O823" s="4"/>
      <c r="P823" s="4"/>
      <c r="Q823" s="4"/>
      <c r="R823" s="4"/>
      <c r="S823" s="4"/>
      <c r="T823" s="4"/>
      <c r="U823" s="4"/>
      <c r="V823" s="4"/>
      <c r="W823" s="4"/>
      <c r="X823" s="4"/>
      <c r="Y823" s="4"/>
    </row>
    <row r="824" spans="14:25" ht="15.75" customHeight="1">
      <c r="N824" s="4"/>
      <c r="O824" s="4"/>
      <c r="P824" s="4"/>
      <c r="Q824" s="4"/>
      <c r="R824" s="4"/>
      <c r="S824" s="4"/>
      <c r="T824" s="4"/>
      <c r="U824" s="4"/>
      <c r="V824" s="4"/>
      <c r="W824" s="4"/>
      <c r="X824" s="4"/>
      <c r="Y824" s="4"/>
    </row>
    <row r="825" spans="14:25" ht="15.75" customHeight="1">
      <c r="N825" s="4"/>
      <c r="O825" s="4"/>
      <c r="P825" s="4"/>
      <c r="Q825" s="4"/>
      <c r="R825" s="4"/>
      <c r="S825" s="4"/>
      <c r="T825" s="4"/>
      <c r="U825" s="4"/>
      <c r="V825" s="4"/>
      <c r="W825" s="4"/>
      <c r="X825" s="4"/>
      <c r="Y825" s="4"/>
    </row>
    <row r="826" spans="14:25" ht="15.75" customHeight="1">
      <c r="N826" s="4"/>
      <c r="O826" s="4"/>
      <c r="P826" s="4"/>
      <c r="Q826" s="4"/>
      <c r="R826" s="4"/>
      <c r="S826" s="4"/>
      <c r="T826" s="4"/>
      <c r="U826" s="4"/>
      <c r="V826" s="4"/>
      <c r="W826" s="4"/>
      <c r="X826" s="4"/>
      <c r="Y826" s="4"/>
    </row>
    <row r="827" spans="14:25" ht="15.75" customHeight="1">
      <c r="N827" s="4"/>
      <c r="O827" s="4"/>
      <c r="P827" s="4"/>
      <c r="Q827" s="4"/>
      <c r="R827" s="4"/>
      <c r="S827" s="4"/>
      <c r="T827" s="4"/>
      <c r="U827" s="4"/>
      <c r="V827" s="4"/>
      <c r="W827" s="4"/>
      <c r="X827" s="4"/>
      <c r="Y827" s="4"/>
    </row>
    <row r="828" spans="14:25" ht="15.75" customHeight="1">
      <c r="N828" s="4"/>
      <c r="O828" s="4"/>
      <c r="P828" s="4"/>
      <c r="Q828" s="4"/>
      <c r="R828" s="4"/>
      <c r="S828" s="4"/>
      <c r="T828" s="4"/>
      <c r="U828" s="4"/>
      <c r="V828" s="4"/>
      <c r="W828" s="4"/>
      <c r="X828" s="4"/>
      <c r="Y828" s="4"/>
    </row>
    <row r="829" spans="14:25" ht="15.75" customHeight="1">
      <c r="N829" s="4"/>
      <c r="O829" s="4"/>
      <c r="P829" s="4"/>
      <c r="Q829" s="4"/>
      <c r="R829" s="4"/>
      <c r="S829" s="4"/>
      <c r="T829" s="4"/>
      <c r="U829" s="4"/>
      <c r="V829" s="4"/>
      <c r="W829" s="4"/>
      <c r="X829" s="4"/>
      <c r="Y829" s="4"/>
    </row>
    <row r="830" spans="14:25" ht="15.75" customHeight="1">
      <c r="N830" s="4"/>
      <c r="O830" s="4"/>
      <c r="P830" s="4"/>
      <c r="Q830" s="4"/>
      <c r="R830" s="4"/>
      <c r="S830" s="4"/>
      <c r="T830" s="4"/>
      <c r="U830" s="4"/>
      <c r="V830" s="4"/>
      <c r="W830" s="4"/>
      <c r="X830" s="4"/>
      <c r="Y830" s="4"/>
    </row>
    <row r="831" spans="14:25" ht="15.75" customHeight="1">
      <c r="N831" s="4"/>
      <c r="O831" s="4"/>
      <c r="P831" s="4"/>
      <c r="Q831" s="4"/>
      <c r="R831" s="4"/>
      <c r="S831" s="4"/>
      <c r="T831" s="4"/>
      <c r="U831" s="4"/>
      <c r="V831" s="4"/>
      <c r="W831" s="4"/>
      <c r="X831" s="4"/>
      <c r="Y831" s="4"/>
    </row>
    <row r="832" spans="14:25" ht="15.75" customHeight="1">
      <c r="N832" s="4"/>
      <c r="O832" s="4"/>
      <c r="P832" s="4"/>
      <c r="Q832" s="4"/>
      <c r="R832" s="4"/>
      <c r="S832" s="4"/>
      <c r="T832" s="4"/>
      <c r="U832" s="4"/>
      <c r="V832" s="4"/>
      <c r="W832" s="4"/>
      <c r="X832" s="4"/>
      <c r="Y832" s="4"/>
    </row>
    <row r="833" spans="14:25" ht="15.75" customHeight="1">
      <c r="N833" s="4"/>
      <c r="O833" s="4"/>
      <c r="P833" s="4"/>
      <c r="Q833" s="4"/>
      <c r="R833" s="4"/>
      <c r="S833" s="4"/>
      <c r="T833" s="4"/>
      <c r="U833" s="4"/>
      <c r="V833" s="4"/>
      <c r="W833" s="4"/>
      <c r="X833" s="4"/>
      <c r="Y833" s="4"/>
    </row>
    <row r="834" spans="14:25" ht="15.75" customHeight="1">
      <c r="N834" s="4"/>
      <c r="O834" s="4"/>
      <c r="P834" s="4"/>
      <c r="Q834" s="4"/>
      <c r="R834" s="4"/>
      <c r="S834" s="4"/>
      <c r="T834" s="4"/>
      <c r="U834" s="4"/>
      <c r="V834" s="4"/>
      <c r="W834" s="4"/>
      <c r="X834" s="4"/>
      <c r="Y834" s="4"/>
    </row>
    <row r="835" spans="14:25" ht="15.75" customHeight="1">
      <c r="N835" s="4"/>
      <c r="O835" s="4"/>
      <c r="P835" s="4"/>
      <c r="Q835" s="4"/>
      <c r="R835" s="4"/>
      <c r="S835" s="4"/>
      <c r="T835" s="4"/>
      <c r="U835" s="4"/>
      <c r="V835" s="4"/>
      <c r="W835" s="4"/>
      <c r="X835" s="4"/>
      <c r="Y835" s="4"/>
    </row>
    <row r="836" spans="14:25" ht="15.75" customHeight="1">
      <c r="N836" s="4"/>
      <c r="O836" s="4"/>
      <c r="P836" s="4"/>
      <c r="Q836" s="4"/>
      <c r="R836" s="4"/>
      <c r="S836" s="4"/>
      <c r="T836" s="4"/>
      <c r="U836" s="4"/>
      <c r="V836" s="4"/>
      <c r="W836" s="4"/>
      <c r="X836" s="4"/>
      <c r="Y836" s="4"/>
    </row>
    <row r="837" spans="14:25" ht="15.75" customHeight="1">
      <c r="N837" s="4"/>
      <c r="O837" s="4"/>
      <c r="P837" s="4"/>
      <c r="Q837" s="4"/>
      <c r="R837" s="4"/>
      <c r="S837" s="4"/>
      <c r="T837" s="4"/>
      <c r="U837" s="4"/>
      <c r="V837" s="4"/>
      <c r="W837" s="4"/>
      <c r="X837" s="4"/>
      <c r="Y837" s="4"/>
    </row>
    <row r="838" spans="14:25" ht="15.75" customHeight="1">
      <c r="N838" s="4"/>
      <c r="O838" s="4"/>
      <c r="P838" s="4"/>
      <c r="Q838" s="4"/>
      <c r="R838" s="4"/>
      <c r="S838" s="4"/>
      <c r="T838" s="4"/>
      <c r="U838" s="4"/>
      <c r="V838" s="4"/>
      <c r="W838" s="4"/>
      <c r="X838" s="4"/>
      <c r="Y838" s="4"/>
    </row>
    <row r="839" spans="14:25" ht="15.75" customHeight="1">
      <c r="N839" s="4"/>
      <c r="O839" s="4"/>
      <c r="P839" s="4"/>
      <c r="Q839" s="4"/>
      <c r="R839" s="4"/>
      <c r="S839" s="4"/>
      <c r="T839" s="4"/>
      <c r="U839" s="4"/>
      <c r="V839" s="4"/>
      <c r="W839" s="4"/>
      <c r="X839" s="4"/>
      <c r="Y839" s="4"/>
    </row>
    <row r="840" spans="14:25" ht="15.75" customHeight="1">
      <c r="N840" s="4"/>
      <c r="O840" s="4"/>
      <c r="P840" s="4"/>
      <c r="Q840" s="4"/>
      <c r="R840" s="4"/>
      <c r="S840" s="4"/>
      <c r="T840" s="4"/>
      <c r="U840" s="4"/>
      <c r="V840" s="4"/>
      <c r="W840" s="4"/>
      <c r="X840" s="4"/>
      <c r="Y840" s="4"/>
    </row>
    <row r="841" spans="14:25" ht="15.75" customHeight="1">
      <c r="N841" s="4"/>
      <c r="O841" s="4"/>
      <c r="P841" s="4"/>
      <c r="Q841" s="4"/>
      <c r="R841" s="4"/>
      <c r="S841" s="4"/>
      <c r="T841" s="4"/>
      <c r="U841" s="4"/>
      <c r="V841" s="4"/>
      <c r="W841" s="4"/>
      <c r="X841" s="4"/>
      <c r="Y841" s="4"/>
    </row>
    <row r="842" spans="14:25" ht="15.75" customHeight="1">
      <c r="N842" s="4"/>
      <c r="O842" s="4"/>
      <c r="P842" s="4"/>
      <c r="Q842" s="4"/>
      <c r="R842" s="4"/>
      <c r="S842" s="4"/>
      <c r="T842" s="4"/>
      <c r="U842" s="4"/>
      <c r="V842" s="4"/>
      <c r="W842" s="4"/>
      <c r="X842" s="4"/>
      <c r="Y842" s="4"/>
    </row>
    <row r="843" spans="14:25" ht="15.75" customHeight="1">
      <c r="N843" s="4"/>
      <c r="O843" s="4"/>
      <c r="P843" s="4"/>
      <c r="Q843" s="4"/>
      <c r="R843" s="4"/>
      <c r="S843" s="4"/>
      <c r="T843" s="4"/>
      <c r="U843" s="4"/>
      <c r="V843" s="4"/>
      <c r="W843" s="4"/>
      <c r="X843" s="4"/>
      <c r="Y843" s="4"/>
    </row>
    <row r="844" spans="14:25" ht="15.75" customHeight="1">
      <c r="N844" s="4"/>
      <c r="O844" s="4"/>
      <c r="P844" s="4"/>
      <c r="Q844" s="4"/>
      <c r="R844" s="4"/>
      <c r="S844" s="4"/>
      <c r="T844" s="4"/>
      <c r="U844" s="4"/>
      <c r="V844" s="4"/>
      <c r="W844" s="4"/>
      <c r="X844" s="4"/>
      <c r="Y844" s="4"/>
    </row>
    <row r="845" spans="14:25" ht="15.75" customHeight="1">
      <c r="N845" s="4"/>
      <c r="O845" s="4"/>
      <c r="P845" s="4"/>
      <c r="Q845" s="4"/>
      <c r="R845" s="4"/>
      <c r="S845" s="4"/>
      <c r="T845" s="4"/>
      <c r="U845" s="4"/>
      <c r="V845" s="4"/>
      <c r="W845" s="4"/>
      <c r="X845" s="4"/>
      <c r="Y845" s="4"/>
    </row>
    <row r="846" spans="14:25" ht="15.75" customHeight="1">
      <c r="N846" s="4"/>
      <c r="O846" s="4"/>
      <c r="P846" s="4"/>
      <c r="Q846" s="4"/>
      <c r="R846" s="4"/>
      <c r="S846" s="4"/>
      <c r="T846" s="4"/>
      <c r="U846" s="4"/>
      <c r="V846" s="4"/>
      <c r="W846" s="4"/>
      <c r="X846" s="4"/>
      <c r="Y846" s="4"/>
    </row>
    <row r="847" spans="14:25" ht="15.75" customHeight="1">
      <c r="N847" s="4"/>
      <c r="O847" s="4"/>
      <c r="P847" s="4"/>
      <c r="Q847" s="4"/>
      <c r="R847" s="4"/>
      <c r="S847" s="4"/>
      <c r="T847" s="4"/>
      <c r="U847" s="4"/>
      <c r="V847" s="4"/>
      <c r="W847" s="4"/>
      <c r="X847" s="4"/>
      <c r="Y847" s="4"/>
    </row>
    <row r="848" spans="14:25" ht="15.75" customHeight="1">
      <c r="N848" s="4"/>
      <c r="O848" s="4"/>
      <c r="P848" s="4"/>
      <c r="Q848" s="4"/>
      <c r="R848" s="4"/>
      <c r="S848" s="4"/>
      <c r="T848" s="4"/>
      <c r="U848" s="4"/>
      <c r="V848" s="4"/>
      <c r="W848" s="4"/>
      <c r="X848" s="4"/>
      <c r="Y848" s="4"/>
    </row>
    <row r="849" spans="14:25" ht="15.75" customHeight="1">
      <c r="N849" s="4"/>
      <c r="O849" s="4"/>
      <c r="P849" s="4"/>
      <c r="Q849" s="4"/>
      <c r="R849" s="4"/>
      <c r="S849" s="4"/>
      <c r="T849" s="4"/>
      <c r="U849" s="4"/>
      <c r="V849" s="4"/>
      <c r="W849" s="4"/>
      <c r="X849" s="4"/>
      <c r="Y849" s="4"/>
    </row>
    <row r="850" spans="14:25" ht="15.75" customHeight="1">
      <c r="N850" s="4"/>
      <c r="O850" s="4"/>
      <c r="P850" s="4"/>
      <c r="Q850" s="4"/>
      <c r="R850" s="4"/>
      <c r="S850" s="4"/>
      <c r="T850" s="4"/>
      <c r="U850" s="4"/>
      <c r="V850" s="4"/>
      <c r="W850" s="4"/>
      <c r="X850" s="4"/>
      <c r="Y850" s="4"/>
    </row>
    <row r="851" spans="14:25" ht="15.75" customHeight="1">
      <c r="N851" s="4"/>
      <c r="O851" s="4"/>
      <c r="P851" s="4"/>
      <c r="Q851" s="4"/>
      <c r="R851" s="4"/>
      <c r="S851" s="4"/>
      <c r="T851" s="4"/>
      <c r="U851" s="4"/>
      <c r="V851" s="4"/>
      <c r="W851" s="4"/>
      <c r="X851" s="4"/>
      <c r="Y851" s="4"/>
    </row>
    <row r="852" spans="14:25" ht="15.75" customHeight="1">
      <c r="N852" s="4"/>
      <c r="O852" s="4"/>
      <c r="P852" s="4"/>
      <c r="Q852" s="4"/>
      <c r="R852" s="4"/>
      <c r="S852" s="4"/>
      <c r="T852" s="4"/>
      <c r="U852" s="4"/>
      <c r="V852" s="4"/>
      <c r="W852" s="4"/>
      <c r="X852" s="4"/>
      <c r="Y852" s="4"/>
    </row>
    <row r="853" spans="14:25" ht="15.75" customHeight="1">
      <c r="N853" s="4"/>
      <c r="O853" s="4"/>
      <c r="P853" s="4"/>
      <c r="Q853" s="4"/>
      <c r="R853" s="4"/>
      <c r="S853" s="4"/>
      <c r="T853" s="4"/>
      <c r="U853" s="4"/>
      <c r="V853" s="4"/>
      <c r="W853" s="4"/>
      <c r="X853" s="4"/>
      <c r="Y853" s="4"/>
    </row>
    <row r="854" spans="14:25" ht="15.75" customHeight="1">
      <c r="N854" s="4"/>
      <c r="O854" s="4"/>
      <c r="P854" s="4"/>
      <c r="Q854" s="4"/>
      <c r="R854" s="4"/>
      <c r="S854" s="4"/>
      <c r="T854" s="4"/>
      <c r="U854" s="4"/>
      <c r="V854" s="4"/>
      <c r="W854" s="4"/>
      <c r="X854" s="4"/>
      <c r="Y854" s="4"/>
    </row>
    <row r="855" spans="14:25" ht="15.75" customHeight="1">
      <c r="N855" s="4"/>
      <c r="O855" s="4"/>
      <c r="P855" s="4"/>
      <c r="Q855" s="4"/>
      <c r="R855" s="4"/>
      <c r="S855" s="4"/>
      <c r="T855" s="4"/>
      <c r="U855" s="4"/>
      <c r="V855" s="4"/>
      <c r="W855" s="4"/>
      <c r="X855" s="4"/>
      <c r="Y855" s="4"/>
    </row>
    <row r="856" spans="14:25" ht="15.75" customHeight="1">
      <c r="N856" s="4"/>
      <c r="O856" s="4"/>
      <c r="P856" s="4"/>
      <c r="Q856" s="4"/>
      <c r="R856" s="4"/>
      <c r="S856" s="4"/>
      <c r="T856" s="4"/>
      <c r="U856" s="4"/>
      <c r="V856" s="4"/>
      <c r="W856" s="4"/>
      <c r="X856" s="4"/>
      <c r="Y856" s="4"/>
    </row>
    <row r="857" spans="14:25" ht="15.75" customHeight="1">
      <c r="N857" s="4"/>
      <c r="O857" s="4"/>
      <c r="P857" s="4"/>
      <c r="Q857" s="4"/>
      <c r="R857" s="4"/>
      <c r="S857" s="4"/>
      <c r="T857" s="4"/>
      <c r="U857" s="4"/>
      <c r="V857" s="4"/>
      <c r="W857" s="4"/>
      <c r="X857" s="4"/>
      <c r="Y857" s="4"/>
    </row>
    <row r="858" spans="14:25" ht="15.75" customHeight="1">
      <c r="N858" s="4"/>
      <c r="O858" s="4"/>
      <c r="P858" s="4"/>
      <c r="Q858" s="4"/>
      <c r="R858" s="4"/>
      <c r="S858" s="4"/>
      <c r="T858" s="4"/>
      <c r="U858" s="4"/>
      <c r="V858" s="4"/>
      <c r="W858" s="4"/>
      <c r="X858" s="4"/>
      <c r="Y858" s="4"/>
    </row>
    <row r="859" spans="14:25" ht="15.75" customHeight="1">
      <c r="N859" s="4"/>
      <c r="O859" s="4"/>
      <c r="P859" s="4"/>
      <c r="Q859" s="4"/>
      <c r="R859" s="4"/>
      <c r="S859" s="4"/>
      <c r="T859" s="4"/>
      <c r="U859" s="4"/>
      <c r="V859" s="4"/>
      <c r="W859" s="4"/>
      <c r="X859" s="4"/>
      <c r="Y859" s="4"/>
    </row>
    <row r="860" spans="14:25" ht="15.75" customHeight="1">
      <c r="N860" s="4"/>
      <c r="O860" s="4"/>
      <c r="P860" s="4"/>
      <c r="Q860" s="4"/>
      <c r="R860" s="4"/>
      <c r="S860" s="4"/>
      <c r="T860" s="4"/>
      <c r="U860" s="4"/>
      <c r="V860" s="4"/>
      <c r="W860" s="4"/>
      <c r="X860" s="4"/>
      <c r="Y860" s="4"/>
    </row>
    <row r="861" spans="14:25" ht="15.75" customHeight="1">
      <c r="N861" s="4"/>
      <c r="O861" s="4"/>
      <c r="P861" s="4"/>
      <c r="Q861" s="4"/>
      <c r="R861" s="4"/>
      <c r="S861" s="4"/>
      <c r="T861" s="4"/>
      <c r="U861" s="4"/>
      <c r="V861" s="4"/>
      <c r="W861" s="4"/>
      <c r="X861" s="4"/>
      <c r="Y861" s="4"/>
    </row>
    <row r="862" spans="14:25" ht="15.75" customHeight="1">
      <c r="N862" s="4"/>
      <c r="O862" s="4"/>
      <c r="P862" s="4"/>
      <c r="Q862" s="4"/>
      <c r="R862" s="4"/>
      <c r="S862" s="4"/>
      <c r="T862" s="4"/>
      <c r="U862" s="4"/>
      <c r="V862" s="4"/>
      <c r="W862" s="4"/>
      <c r="X862" s="4"/>
      <c r="Y862" s="4"/>
    </row>
    <row r="863" spans="14:25" ht="15.75" customHeight="1">
      <c r="N863" s="4"/>
      <c r="O863" s="4"/>
      <c r="P863" s="4"/>
      <c r="Q863" s="4"/>
      <c r="R863" s="4"/>
      <c r="S863" s="4"/>
      <c r="T863" s="4"/>
      <c r="U863" s="4"/>
      <c r="V863" s="4"/>
      <c r="W863" s="4"/>
      <c r="X863" s="4"/>
      <c r="Y863" s="4"/>
    </row>
    <row r="864" spans="14:25" ht="15.75" customHeight="1">
      <c r="N864" s="4"/>
      <c r="O864" s="4"/>
      <c r="P864" s="4"/>
      <c r="Q864" s="4"/>
      <c r="R864" s="4"/>
      <c r="S864" s="4"/>
      <c r="T864" s="4"/>
      <c r="U864" s="4"/>
      <c r="V864" s="4"/>
      <c r="W864" s="4"/>
      <c r="X864" s="4"/>
      <c r="Y864" s="4"/>
    </row>
    <row r="865" spans="14:25" ht="15.75" customHeight="1">
      <c r="N865" s="4"/>
      <c r="O865" s="4"/>
      <c r="P865" s="4"/>
      <c r="Q865" s="4"/>
      <c r="R865" s="4"/>
      <c r="S865" s="4"/>
      <c r="T865" s="4"/>
      <c r="U865" s="4"/>
      <c r="V865" s="4"/>
      <c r="W865" s="4"/>
      <c r="X865" s="4"/>
      <c r="Y865" s="4"/>
    </row>
    <row r="866" spans="14:25" ht="15.75" customHeight="1">
      <c r="N866" s="4"/>
      <c r="O866" s="4"/>
      <c r="P866" s="4"/>
      <c r="Q866" s="4"/>
      <c r="R866" s="4"/>
      <c r="S866" s="4"/>
      <c r="T866" s="4"/>
      <c r="U866" s="4"/>
      <c r="V866" s="4"/>
      <c r="W866" s="4"/>
      <c r="X866" s="4"/>
      <c r="Y866" s="4"/>
    </row>
    <row r="867" spans="14:25" ht="15.75" customHeight="1">
      <c r="N867" s="4"/>
      <c r="O867" s="4"/>
      <c r="P867" s="4"/>
      <c r="Q867" s="4"/>
      <c r="R867" s="4"/>
      <c r="S867" s="4"/>
      <c r="T867" s="4"/>
      <c r="U867" s="4"/>
      <c r="V867" s="4"/>
      <c r="W867" s="4"/>
      <c r="X867" s="4"/>
      <c r="Y867" s="4"/>
    </row>
    <row r="868" spans="14:25" ht="15.75" customHeight="1">
      <c r="N868" s="4"/>
      <c r="O868" s="4"/>
      <c r="P868" s="4"/>
      <c r="Q868" s="4"/>
      <c r="R868" s="4"/>
      <c r="S868" s="4"/>
      <c r="T868" s="4"/>
      <c r="U868" s="4"/>
      <c r="V868" s="4"/>
      <c r="W868" s="4"/>
      <c r="X868" s="4"/>
      <c r="Y868" s="4"/>
    </row>
    <row r="869" spans="14:25" ht="15.75" customHeight="1">
      <c r="N869" s="4"/>
      <c r="O869" s="4"/>
      <c r="P869" s="4"/>
      <c r="Q869" s="4"/>
      <c r="R869" s="4"/>
      <c r="S869" s="4"/>
      <c r="T869" s="4"/>
      <c r="U869" s="4"/>
      <c r="V869" s="4"/>
      <c r="W869" s="4"/>
      <c r="X869" s="4"/>
      <c r="Y869" s="4"/>
    </row>
    <row r="870" spans="14:25" ht="15.75" customHeight="1">
      <c r="N870" s="4"/>
      <c r="O870" s="4"/>
      <c r="P870" s="4"/>
      <c r="Q870" s="4"/>
      <c r="R870" s="4"/>
      <c r="S870" s="4"/>
      <c r="T870" s="4"/>
      <c r="U870" s="4"/>
      <c r="V870" s="4"/>
      <c r="W870" s="4"/>
      <c r="X870" s="4"/>
      <c r="Y870" s="4"/>
    </row>
    <row r="871" spans="14:25" ht="15.75" customHeight="1">
      <c r="N871" s="4"/>
      <c r="O871" s="4"/>
      <c r="P871" s="4"/>
      <c r="Q871" s="4"/>
      <c r="R871" s="4"/>
      <c r="S871" s="4"/>
      <c r="T871" s="4"/>
      <c r="U871" s="4"/>
      <c r="V871" s="4"/>
      <c r="W871" s="4"/>
      <c r="X871" s="4"/>
      <c r="Y871" s="4"/>
    </row>
    <row r="872" spans="14:25" ht="15.75" customHeight="1">
      <c r="N872" s="4"/>
      <c r="O872" s="4"/>
      <c r="P872" s="4"/>
      <c r="Q872" s="4"/>
      <c r="R872" s="4"/>
      <c r="S872" s="4"/>
      <c r="T872" s="4"/>
      <c r="U872" s="4"/>
      <c r="V872" s="4"/>
      <c r="W872" s="4"/>
      <c r="X872" s="4"/>
      <c r="Y872" s="4"/>
    </row>
    <row r="873" spans="14:25" ht="15.75" customHeight="1">
      <c r="N873" s="4"/>
      <c r="O873" s="4"/>
      <c r="P873" s="4"/>
      <c r="Q873" s="4"/>
      <c r="R873" s="4"/>
      <c r="S873" s="4"/>
      <c r="T873" s="4"/>
      <c r="U873" s="4"/>
      <c r="V873" s="4"/>
      <c r="W873" s="4"/>
      <c r="X873" s="4"/>
      <c r="Y873" s="4"/>
    </row>
    <row r="874" spans="14:25" ht="15.75" customHeight="1">
      <c r="N874" s="4"/>
      <c r="O874" s="4"/>
      <c r="P874" s="4"/>
      <c r="Q874" s="4"/>
      <c r="R874" s="4"/>
      <c r="S874" s="4"/>
      <c r="T874" s="4"/>
      <c r="U874" s="4"/>
      <c r="V874" s="4"/>
      <c r="W874" s="4"/>
      <c r="X874" s="4"/>
      <c r="Y874" s="4"/>
    </row>
    <row r="875" spans="14:25" ht="15.75" customHeight="1">
      <c r="N875" s="4"/>
      <c r="O875" s="4"/>
      <c r="P875" s="4"/>
      <c r="Q875" s="4"/>
      <c r="R875" s="4"/>
      <c r="S875" s="4"/>
      <c r="T875" s="4"/>
      <c r="U875" s="4"/>
      <c r="V875" s="4"/>
      <c r="W875" s="4"/>
      <c r="X875" s="4"/>
      <c r="Y875" s="4"/>
    </row>
    <row r="876" spans="14:25" ht="15.75" customHeight="1">
      <c r="N876" s="4"/>
      <c r="O876" s="4"/>
      <c r="P876" s="4"/>
      <c r="Q876" s="4"/>
      <c r="R876" s="4"/>
      <c r="S876" s="4"/>
      <c r="T876" s="4"/>
      <c r="U876" s="4"/>
      <c r="V876" s="4"/>
      <c r="W876" s="4"/>
      <c r="X876" s="4"/>
      <c r="Y876" s="4"/>
    </row>
    <row r="877" spans="14:25" ht="15.75" customHeight="1">
      <c r="N877" s="4"/>
      <c r="O877" s="4"/>
      <c r="P877" s="4"/>
      <c r="Q877" s="4"/>
      <c r="R877" s="4"/>
      <c r="S877" s="4"/>
      <c r="T877" s="4"/>
      <c r="U877" s="4"/>
      <c r="V877" s="4"/>
      <c r="W877" s="4"/>
      <c r="X877" s="4"/>
      <c r="Y877" s="4"/>
    </row>
    <row r="878" spans="14:25" ht="15.75" customHeight="1">
      <c r="N878" s="4"/>
      <c r="O878" s="4"/>
      <c r="P878" s="4"/>
      <c r="Q878" s="4"/>
      <c r="R878" s="4"/>
      <c r="S878" s="4"/>
      <c r="T878" s="4"/>
      <c r="U878" s="4"/>
      <c r="V878" s="4"/>
      <c r="W878" s="4"/>
      <c r="X878" s="4"/>
      <c r="Y878" s="4"/>
    </row>
    <row r="879" spans="14:25" ht="15.75" customHeight="1">
      <c r="N879" s="4"/>
      <c r="O879" s="4"/>
      <c r="P879" s="4"/>
      <c r="Q879" s="4"/>
      <c r="R879" s="4"/>
      <c r="S879" s="4"/>
      <c r="T879" s="4"/>
      <c r="U879" s="4"/>
      <c r="V879" s="4"/>
      <c r="W879" s="4"/>
      <c r="X879" s="4"/>
      <c r="Y879" s="4"/>
    </row>
    <row r="880" spans="14:25" ht="15.75" customHeight="1">
      <c r="N880" s="4"/>
      <c r="O880" s="4"/>
      <c r="P880" s="4"/>
      <c r="Q880" s="4"/>
      <c r="R880" s="4"/>
      <c r="S880" s="4"/>
      <c r="T880" s="4"/>
      <c r="U880" s="4"/>
      <c r="V880" s="4"/>
      <c r="W880" s="4"/>
      <c r="X880" s="4"/>
      <c r="Y880" s="4"/>
    </row>
    <row r="881" spans="14:25" ht="15.75" customHeight="1">
      <c r="N881" s="4"/>
      <c r="O881" s="4"/>
      <c r="P881" s="4"/>
      <c r="Q881" s="4"/>
      <c r="R881" s="4"/>
      <c r="S881" s="4"/>
      <c r="T881" s="4"/>
      <c r="U881" s="4"/>
      <c r="V881" s="4"/>
      <c r="W881" s="4"/>
      <c r="X881" s="4"/>
      <c r="Y881" s="4"/>
    </row>
    <row r="882" spans="14:25" ht="15.75" customHeight="1">
      <c r="N882" s="4"/>
      <c r="O882" s="4"/>
      <c r="P882" s="4"/>
      <c r="Q882" s="4"/>
      <c r="R882" s="4"/>
      <c r="S882" s="4"/>
      <c r="T882" s="4"/>
      <c r="U882" s="4"/>
      <c r="V882" s="4"/>
      <c r="W882" s="4"/>
      <c r="X882" s="4"/>
      <c r="Y882" s="4"/>
    </row>
    <row r="883" spans="14:25" ht="15.75" customHeight="1">
      <c r="N883" s="4"/>
      <c r="O883" s="4"/>
      <c r="P883" s="4"/>
      <c r="Q883" s="4"/>
      <c r="R883" s="4"/>
      <c r="S883" s="4"/>
      <c r="T883" s="4"/>
      <c r="U883" s="4"/>
      <c r="V883" s="4"/>
      <c r="W883" s="4"/>
      <c r="X883" s="4"/>
      <c r="Y883" s="4"/>
    </row>
    <row r="884" spans="14:25" ht="15.75" customHeight="1">
      <c r="N884" s="4"/>
      <c r="O884" s="4"/>
      <c r="P884" s="4"/>
      <c r="Q884" s="4"/>
      <c r="R884" s="4"/>
      <c r="S884" s="4"/>
      <c r="T884" s="4"/>
      <c r="U884" s="4"/>
      <c r="V884" s="4"/>
      <c r="W884" s="4"/>
      <c r="X884" s="4"/>
      <c r="Y884" s="4"/>
    </row>
    <row r="885" spans="14:25" ht="15.75" customHeight="1">
      <c r="N885" s="4"/>
      <c r="O885" s="4"/>
      <c r="P885" s="4"/>
      <c r="Q885" s="4"/>
      <c r="R885" s="4"/>
      <c r="S885" s="4"/>
      <c r="T885" s="4"/>
      <c r="U885" s="4"/>
      <c r="V885" s="4"/>
      <c r="W885" s="4"/>
      <c r="X885" s="4"/>
      <c r="Y885" s="4"/>
    </row>
    <row r="886" spans="14:25" ht="15.75" customHeight="1">
      <c r="N886" s="4"/>
      <c r="O886" s="4"/>
      <c r="P886" s="4"/>
      <c r="Q886" s="4"/>
      <c r="R886" s="4"/>
      <c r="S886" s="4"/>
      <c r="T886" s="4"/>
      <c r="U886" s="4"/>
      <c r="V886" s="4"/>
      <c r="W886" s="4"/>
      <c r="X886" s="4"/>
      <c r="Y886" s="4"/>
    </row>
    <row r="887" spans="14:25" ht="15.75" customHeight="1">
      <c r="N887" s="4"/>
      <c r="O887" s="4"/>
      <c r="P887" s="4"/>
      <c r="Q887" s="4"/>
      <c r="R887" s="4"/>
      <c r="S887" s="4"/>
      <c r="T887" s="4"/>
      <c r="U887" s="4"/>
      <c r="V887" s="4"/>
      <c r="W887" s="4"/>
      <c r="X887" s="4"/>
      <c r="Y887" s="4"/>
    </row>
    <row r="888" spans="14:25" ht="15.75" customHeight="1">
      <c r="N888" s="4"/>
      <c r="O888" s="4"/>
      <c r="P888" s="4"/>
      <c r="Q888" s="4"/>
      <c r="R888" s="4"/>
      <c r="S888" s="4"/>
      <c r="T888" s="4"/>
      <c r="U888" s="4"/>
      <c r="V888" s="4"/>
      <c r="W888" s="4"/>
      <c r="X888" s="4"/>
      <c r="Y888" s="4"/>
    </row>
    <row r="889" spans="14:25" ht="15.75" customHeight="1">
      <c r="N889" s="4"/>
      <c r="O889" s="4"/>
      <c r="P889" s="4"/>
      <c r="Q889" s="4"/>
      <c r="R889" s="4"/>
      <c r="S889" s="4"/>
      <c r="T889" s="4"/>
      <c r="U889" s="4"/>
      <c r="V889" s="4"/>
      <c r="W889" s="4"/>
      <c r="X889" s="4"/>
      <c r="Y889" s="4"/>
    </row>
    <row r="890" spans="14:25" ht="15.75" customHeight="1">
      <c r="N890" s="4"/>
      <c r="O890" s="4"/>
      <c r="P890" s="4"/>
      <c r="Q890" s="4"/>
      <c r="R890" s="4"/>
      <c r="S890" s="4"/>
      <c r="T890" s="4"/>
      <c r="U890" s="4"/>
      <c r="V890" s="4"/>
      <c r="W890" s="4"/>
      <c r="X890" s="4"/>
      <c r="Y890" s="4"/>
    </row>
    <row r="891" spans="14:25" ht="15.75" customHeight="1">
      <c r="N891" s="4"/>
      <c r="O891" s="4"/>
      <c r="P891" s="4"/>
      <c r="Q891" s="4"/>
      <c r="R891" s="4"/>
      <c r="S891" s="4"/>
      <c r="T891" s="4"/>
      <c r="U891" s="4"/>
      <c r="V891" s="4"/>
      <c r="W891" s="4"/>
      <c r="X891" s="4"/>
      <c r="Y891" s="4"/>
    </row>
    <row r="892" spans="14:25" ht="15.75" customHeight="1">
      <c r="N892" s="4"/>
      <c r="O892" s="4"/>
      <c r="P892" s="4"/>
      <c r="Q892" s="4"/>
      <c r="R892" s="4"/>
      <c r="S892" s="4"/>
      <c r="T892" s="4"/>
      <c r="U892" s="4"/>
      <c r="V892" s="4"/>
      <c r="W892" s="4"/>
      <c r="X892" s="4"/>
      <c r="Y892" s="4"/>
    </row>
    <row r="893" spans="14:25" ht="15.75" customHeight="1">
      <c r="N893" s="4"/>
      <c r="O893" s="4"/>
      <c r="P893" s="4"/>
      <c r="Q893" s="4"/>
      <c r="R893" s="4"/>
      <c r="S893" s="4"/>
      <c r="T893" s="4"/>
      <c r="U893" s="4"/>
      <c r="V893" s="4"/>
      <c r="W893" s="4"/>
      <c r="X893" s="4"/>
      <c r="Y893" s="4"/>
    </row>
    <row r="894" spans="14:25" ht="15.75" customHeight="1">
      <c r="N894" s="4"/>
      <c r="O894" s="4"/>
      <c r="P894" s="4"/>
      <c r="Q894" s="4"/>
      <c r="R894" s="4"/>
      <c r="S894" s="4"/>
      <c r="T894" s="4"/>
      <c r="U894" s="4"/>
      <c r="V894" s="4"/>
      <c r="W894" s="4"/>
      <c r="X894" s="4"/>
      <c r="Y894" s="4"/>
    </row>
    <row r="895" spans="14:25" ht="15.75" customHeight="1">
      <c r="N895" s="4"/>
      <c r="O895" s="4"/>
      <c r="P895" s="4"/>
      <c r="Q895" s="4"/>
      <c r="R895" s="4"/>
      <c r="S895" s="4"/>
      <c r="T895" s="4"/>
      <c r="U895" s="4"/>
      <c r="V895" s="4"/>
      <c r="W895" s="4"/>
      <c r="X895" s="4"/>
      <c r="Y895" s="4"/>
    </row>
    <row r="896" spans="14:25" ht="15.75" customHeight="1">
      <c r="N896" s="4"/>
      <c r="O896" s="4"/>
      <c r="P896" s="4"/>
      <c r="Q896" s="4"/>
      <c r="R896" s="4"/>
      <c r="S896" s="4"/>
      <c r="T896" s="4"/>
      <c r="U896" s="4"/>
      <c r="V896" s="4"/>
      <c r="W896" s="4"/>
      <c r="X896" s="4"/>
      <c r="Y896" s="4"/>
    </row>
    <row r="897" spans="14:25" ht="15.75" customHeight="1">
      <c r="N897" s="4"/>
      <c r="O897" s="4"/>
      <c r="P897" s="4"/>
      <c r="Q897" s="4"/>
      <c r="R897" s="4"/>
      <c r="S897" s="4"/>
      <c r="T897" s="4"/>
      <c r="U897" s="4"/>
      <c r="V897" s="4"/>
      <c r="W897" s="4"/>
      <c r="X897" s="4"/>
      <c r="Y897" s="4"/>
    </row>
    <row r="898" spans="14:25" ht="15.75" customHeight="1">
      <c r="N898" s="4"/>
      <c r="O898" s="4"/>
      <c r="P898" s="4"/>
      <c r="Q898" s="4"/>
      <c r="R898" s="4"/>
      <c r="S898" s="4"/>
      <c r="T898" s="4"/>
      <c r="U898" s="4"/>
      <c r="V898" s="4"/>
      <c r="W898" s="4"/>
      <c r="X898" s="4"/>
      <c r="Y898" s="4"/>
    </row>
    <row r="899" spans="14:25" ht="15.75" customHeight="1">
      <c r="N899" s="4"/>
      <c r="O899" s="4"/>
      <c r="P899" s="4"/>
      <c r="Q899" s="4"/>
      <c r="R899" s="4"/>
      <c r="S899" s="4"/>
      <c r="T899" s="4"/>
      <c r="U899" s="4"/>
      <c r="V899" s="4"/>
      <c r="W899" s="4"/>
      <c r="X899" s="4"/>
      <c r="Y899" s="4"/>
    </row>
    <row r="900" spans="14:25" ht="15.75" customHeight="1">
      <c r="N900" s="4"/>
      <c r="O900" s="4"/>
      <c r="P900" s="4"/>
      <c r="Q900" s="4"/>
      <c r="R900" s="4"/>
      <c r="S900" s="4"/>
      <c r="T900" s="4"/>
      <c r="U900" s="4"/>
      <c r="V900" s="4"/>
      <c r="W900" s="4"/>
      <c r="X900" s="4"/>
      <c r="Y900" s="4"/>
    </row>
    <row r="901" spans="14:25" ht="15.75" customHeight="1">
      <c r="N901" s="4"/>
      <c r="O901" s="4"/>
      <c r="P901" s="4"/>
      <c r="Q901" s="4"/>
      <c r="R901" s="4"/>
      <c r="S901" s="4"/>
      <c r="T901" s="4"/>
      <c r="U901" s="4"/>
      <c r="V901" s="4"/>
      <c r="W901" s="4"/>
      <c r="X901" s="4"/>
      <c r="Y901" s="4"/>
    </row>
    <row r="902" spans="14:25" ht="15.75" customHeight="1">
      <c r="N902" s="4"/>
      <c r="O902" s="4"/>
      <c r="P902" s="4"/>
      <c r="Q902" s="4"/>
      <c r="R902" s="4"/>
      <c r="S902" s="4"/>
      <c r="T902" s="4"/>
      <c r="U902" s="4"/>
      <c r="V902" s="4"/>
      <c r="W902" s="4"/>
      <c r="X902" s="4"/>
      <c r="Y902" s="4"/>
    </row>
    <row r="903" spans="14:25" ht="15.75" customHeight="1">
      <c r="N903" s="4"/>
      <c r="O903" s="4"/>
      <c r="P903" s="4"/>
      <c r="Q903" s="4"/>
      <c r="R903" s="4"/>
      <c r="S903" s="4"/>
      <c r="T903" s="4"/>
      <c r="U903" s="4"/>
      <c r="V903" s="4"/>
      <c r="W903" s="4"/>
      <c r="X903" s="4"/>
      <c r="Y903" s="4"/>
    </row>
    <row r="904" spans="14:25" ht="15.75" customHeight="1">
      <c r="N904" s="4"/>
      <c r="O904" s="4"/>
      <c r="P904" s="4"/>
      <c r="Q904" s="4"/>
      <c r="R904" s="4"/>
      <c r="S904" s="4"/>
      <c r="T904" s="4"/>
      <c r="U904" s="4"/>
      <c r="V904" s="4"/>
      <c r="W904" s="4"/>
      <c r="X904" s="4"/>
      <c r="Y904" s="4"/>
    </row>
    <row r="905" spans="14:25" ht="15.75" customHeight="1">
      <c r="N905" s="4"/>
      <c r="O905" s="4"/>
      <c r="P905" s="4"/>
      <c r="Q905" s="4"/>
      <c r="R905" s="4"/>
      <c r="S905" s="4"/>
      <c r="T905" s="4"/>
      <c r="U905" s="4"/>
      <c r="V905" s="4"/>
      <c r="W905" s="4"/>
      <c r="X905" s="4"/>
      <c r="Y905" s="4"/>
    </row>
    <row r="906" spans="14:25" ht="15.75" customHeight="1">
      <c r="N906" s="4"/>
      <c r="O906" s="4"/>
      <c r="P906" s="4"/>
      <c r="Q906" s="4"/>
      <c r="R906" s="4"/>
      <c r="S906" s="4"/>
      <c r="T906" s="4"/>
      <c r="U906" s="4"/>
      <c r="V906" s="4"/>
      <c r="W906" s="4"/>
      <c r="X906" s="4"/>
      <c r="Y906" s="4"/>
    </row>
    <row r="907" spans="14:25" ht="15.75" customHeight="1">
      <c r="N907" s="4"/>
      <c r="O907" s="4"/>
      <c r="P907" s="4"/>
      <c r="Q907" s="4"/>
      <c r="R907" s="4"/>
      <c r="S907" s="4"/>
      <c r="T907" s="4"/>
      <c r="U907" s="4"/>
      <c r="V907" s="4"/>
      <c r="W907" s="4"/>
      <c r="X907" s="4"/>
      <c r="Y907" s="4"/>
    </row>
    <row r="908" spans="14:25" ht="15.75" customHeight="1">
      <c r="N908" s="4"/>
      <c r="O908" s="4"/>
      <c r="P908" s="4"/>
      <c r="Q908" s="4"/>
      <c r="R908" s="4"/>
      <c r="S908" s="4"/>
      <c r="T908" s="4"/>
      <c r="U908" s="4"/>
      <c r="V908" s="4"/>
      <c r="W908" s="4"/>
      <c r="X908" s="4"/>
      <c r="Y908" s="4"/>
    </row>
    <row r="909" spans="14:25" ht="15.75" customHeight="1">
      <c r="N909" s="4"/>
      <c r="O909" s="4"/>
      <c r="P909" s="4"/>
      <c r="Q909" s="4"/>
      <c r="R909" s="4"/>
      <c r="S909" s="4"/>
      <c r="T909" s="4"/>
      <c r="U909" s="4"/>
      <c r="V909" s="4"/>
      <c r="W909" s="4"/>
      <c r="X909" s="4"/>
      <c r="Y909" s="4"/>
    </row>
    <row r="910" spans="14:25" ht="15.75" customHeight="1">
      <c r="N910" s="4"/>
      <c r="O910" s="4"/>
      <c r="P910" s="4"/>
      <c r="Q910" s="4"/>
      <c r="R910" s="4"/>
      <c r="S910" s="4"/>
      <c r="T910" s="4"/>
      <c r="U910" s="4"/>
      <c r="V910" s="4"/>
      <c r="W910" s="4"/>
      <c r="X910" s="4"/>
      <c r="Y910" s="4"/>
    </row>
    <row r="911" spans="14:25" ht="15.75" customHeight="1">
      <c r="N911" s="4"/>
      <c r="O911" s="4"/>
      <c r="P911" s="4"/>
      <c r="Q911" s="4"/>
      <c r="R911" s="4"/>
      <c r="S911" s="4"/>
      <c r="T911" s="4"/>
      <c r="U911" s="4"/>
      <c r="V911" s="4"/>
      <c r="W911" s="4"/>
      <c r="X911" s="4"/>
      <c r="Y911" s="4"/>
    </row>
    <row r="912" spans="14:25" ht="15.75" customHeight="1">
      <c r="N912" s="4"/>
      <c r="O912" s="4"/>
      <c r="P912" s="4"/>
      <c r="Q912" s="4"/>
      <c r="R912" s="4"/>
      <c r="S912" s="4"/>
      <c r="T912" s="4"/>
      <c r="U912" s="4"/>
      <c r="V912" s="4"/>
      <c r="W912" s="4"/>
      <c r="X912" s="4"/>
      <c r="Y912" s="4"/>
    </row>
    <row r="913" spans="14:25" ht="15.75" customHeight="1">
      <c r="N913" s="4"/>
      <c r="O913" s="4"/>
      <c r="P913" s="4"/>
      <c r="Q913" s="4"/>
      <c r="R913" s="4"/>
      <c r="S913" s="4"/>
      <c r="T913" s="4"/>
      <c r="U913" s="4"/>
      <c r="V913" s="4"/>
      <c r="W913" s="4"/>
      <c r="X913" s="4"/>
      <c r="Y913" s="4"/>
    </row>
    <row r="914" spans="14:25" ht="15.75" customHeight="1">
      <c r="N914" s="4"/>
      <c r="O914" s="4"/>
      <c r="P914" s="4"/>
      <c r="Q914" s="4"/>
      <c r="R914" s="4"/>
      <c r="S914" s="4"/>
      <c r="T914" s="4"/>
      <c r="U914" s="4"/>
      <c r="V914" s="4"/>
      <c r="W914" s="4"/>
      <c r="X914" s="4"/>
      <c r="Y914" s="4"/>
    </row>
    <row r="915" spans="14:25" ht="15.75" customHeight="1">
      <c r="N915" s="4"/>
      <c r="O915" s="4"/>
      <c r="P915" s="4"/>
      <c r="Q915" s="4"/>
      <c r="R915" s="4"/>
      <c r="S915" s="4"/>
      <c r="T915" s="4"/>
      <c r="U915" s="4"/>
      <c r="V915" s="4"/>
      <c r="W915" s="4"/>
      <c r="X915" s="4"/>
      <c r="Y915" s="4"/>
    </row>
    <row r="916" spans="14:25" ht="15.75" customHeight="1">
      <c r="N916" s="4"/>
      <c r="O916" s="4"/>
      <c r="P916" s="4"/>
      <c r="Q916" s="4"/>
      <c r="R916" s="4"/>
      <c r="S916" s="4"/>
      <c r="T916" s="4"/>
      <c r="U916" s="4"/>
      <c r="V916" s="4"/>
      <c r="W916" s="4"/>
      <c r="X916" s="4"/>
      <c r="Y916" s="4"/>
    </row>
    <row r="917" spans="14:25" ht="15.75" customHeight="1">
      <c r="N917" s="4"/>
      <c r="O917" s="4"/>
      <c r="P917" s="4"/>
      <c r="Q917" s="4"/>
      <c r="R917" s="4"/>
      <c r="S917" s="4"/>
      <c r="T917" s="4"/>
      <c r="U917" s="4"/>
      <c r="V917" s="4"/>
      <c r="W917" s="4"/>
      <c r="X917" s="4"/>
      <c r="Y917" s="4"/>
    </row>
    <row r="918" spans="14:25" ht="15.75" customHeight="1">
      <c r="N918" s="4"/>
      <c r="O918" s="4"/>
      <c r="P918" s="4"/>
      <c r="Q918" s="4"/>
      <c r="R918" s="4"/>
      <c r="S918" s="4"/>
      <c r="T918" s="4"/>
      <c r="U918" s="4"/>
      <c r="V918" s="4"/>
      <c r="W918" s="4"/>
      <c r="X918" s="4"/>
      <c r="Y918" s="4"/>
    </row>
    <row r="919" spans="14:25" ht="15.75" customHeight="1">
      <c r="N919" s="4"/>
      <c r="O919" s="4"/>
      <c r="P919" s="4"/>
      <c r="Q919" s="4"/>
      <c r="R919" s="4"/>
      <c r="S919" s="4"/>
      <c r="T919" s="4"/>
      <c r="U919" s="4"/>
      <c r="V919" s="4"/>
      <c r="W919" s="4"/>
      <c r="X919" s="4"/>
      <c r="Y919" s="4"/>
    </row>
    <row r="920" spans="14:25" ht="15.75" customHeight="1">
      <c r="N920" s="4"/>
      <c r="O920" s="4"/>
      <c r="P920" s="4"/>
      <c r="Q920" s="4"/>
      <c r="R920" s="4"/>
      <c r="S920" s="4"/>
      <c r="T920" s="4"/>
      <c r="U920" s="4"/>
      <c r="V920" s="4"/>
      <c r="W920" s="4"/>
      <c r="X920" s="4"/>
      <c r="Y920" s="4"/>
    </row>
    <row r="921" spans="14:25" ht="15.75" customHeight="1">
      <c r="N921" s="4"/>
      <c r="O921" s="4"/>
      <c r="P921" s="4"/>
      <c r="Q921" s="4"/>
      <c r="R921" s="4"/>
      <c r="S921" s="4"/>
      <c r="T921" s="4"/>
      <c r="U921" s="4"/>
      <c r="V921" s="4"/>
      <c r="W921" s="4"/>
      <c r="X921" s="4"/>
      <c r="Y921" s="4"/>
    </row>
    <row r="922" spans="14:25" ht="15.75" customHeight="1">
      <c r="N922" s="4"/>
      <c r="O922" s="4"/>
      <c r="P922" s="4"/>
      <c r="Q922" s="4"/>
      <c r="R922" s="4"/>
      <c r="S922" s="4"/>
      <c r="T922" s="4"/>
      <c r="U922" s="4"/>
      <c r="V922" s="4"/>
      <c r="W922" s="4"/>
      <c r="X922" s="4"/>
      <c r="Y922" s="4"/>
    </row>
    <row r="923" spans="14:25" ht="15.75" customHeight="1">
      <c r="N923" s="4"/>
      <c r="O923" s="4"/>
      <c r="P923" s="4"/>
      <c r="Q923" s="4"/>
      <c r="R923" s="4"/>
      <c r="S923" s="4"/>
      <c r="T923" s="4"/>
      <c r="U923" s="4"/>
      <c r="V923" s="4"/>
      <c r="W923" s="4"/>
      <c r="X923" s="4"/>
      <c r="Y923" s="4"/>
    </row>
    <row r="924" spans="14:25" ht="15.75" customHeight="1">
      <c r="N924" s="4"/>
      <c r="O924" s="4"/>
      <c r="P924" s="4"/>
      <c r="Q924" s="4"/>
      <c r="R924" s="4"/>
      <c r="S924" s="4"/>
      <c r="T924" s="4"/>
      <c r="U924" s="4"/>
      <c r="V924" s="4"/>
      <c r="W924" s="4"/>
      <c r="X924" s="4"/>
      <c r="Y924" s="4"/>
    </row>
    <row r="925" spans="14:25" ht="15.75" customHeight="1">
      <c r="N925" s="4"/>
      <c r="O925" s="4"/>
      <c r="P925" s="4"/>
      <c r="Q925" s="4"/>
      <c r="R925" s="4"/>
      <c r="S925" s="4"/>
      <c r="T925" s="4"/>
      <c r="U925" s="4"/>
      <c r="V925" s="4"/>
      <c r="W925" s="4"/>
      <c r="X925" s="4"/>
      <c r="Y925" s="4"/>
    </row>
    <row r="926" spans="14:25" ht="15.75" customHeight="1">
      <c r="N926" s="4"/>
      <c r="O926" s="4"/>
      <c r="P926" s="4"/>
      <c r="Q926" s="4"/>
      <c r="R926" s="4"/>
      <c r="S926" s="4"/>
      <c r="T926" s="4"/>
      <c r="U926" s="4"/>
      <c r="V926" s="4"/>
      <c r="W926" s="4"/>
      <c r="X926" s="4"/>
      <c r="Y926" s="4"/>
    </row>
    <row r="927" spans="14:25" ht="15.75" customHeight="1">
      <c r="N927" s="4"/>
      <c r="O927" s="4"/>
      <c r="P927" s="4"/>
      <c r="Q927" s="4"/>
      <c r="R927" s="4"/>
      <c r="S927" s="4"/>
      <c r="T927" s="4"/>
      <c r="U927" s="4"/>
      <c r="V927" s="4"/>
      <c r="W927" s="4"/>
      <c r="X927" s="4"/>
      <c r="Y927" s="4"/>
    </row>
    <row r="928" spans="14:25" ht="15.75" customHeight="1">
      <c r="N928" s="4"/>
      <c r="O928" s="4"/>
      <c r="P928" s="4"/>
      <c r="Q928" s="4"/>
      <c r="R928" s="4"/>
      <c r="S928" s="4"/>
      <c r="T928" s="4"/>
      <c r="U928" s="4"/>
      <c r="V928" s="4"/>
      <c r="W928" s="4"/>
      <c r="X928" s="4"/>
      <c r="Y928" s="4"/>
    </row>
    <row r="929" spans="14:25" ht="15.75" customHeight="1">
      <c r="N929" s="4"/>
      <c r="O929" s="4"/>
      <c r="P929" s="4"/>
      <c r="Q929" s="4"/>
      <c r="R929" s="4"/>
      <c r="S929" s="4"/>
      <c r="T929" s="4"/>
      <c r="U929" s="4"/>
      <c r="V929" s="4"/>
      <c r="W929" s="4"/>
      <c r="X929" s="4"/>
      <c r="Y929" s="4"/>
    </row>
    <row r="930" spans="14:25" ht="15.75" customHeight="1">
      <c r="N930" s="4"/>
      <c r="O930" s="4"/>
      <c r="P930" s="4"/>
      <c r="Q930" s="4"/>
      <c r="R930" s="4"/>
      <c r="S930" s="4"/>
      <c r="T930" s="4"/>
      <c r="U930" s="4"/>
      <c r="V930" s="4"/>
      <c r="W930" s="4"/>
      <c r="X930" s="4"/>
      <c r="Y930" s="4"/>
    </row>
    <row r="931" spans="14:25" ht="15.75" customHeight="1">
      <c r="N931" s="4"/>
      <c r="O931" s="4"/>
      <c r="P931" s="4"/>
      <c r="Q931" s="4"/>
      <c r="R931" s="4"/>
      <c r="S931" s="4"/>
      <c r="T931" s="4"/>
      <c r="U931" s="4"/>
      <c r="V931" s="4"/>
      <c r="W931" s="4"/>
      <c r="X931" s="4"/>
      <c r="Y931" s="4"/>
    </row>
    <row r="932" spans="14:25" ht="15.75" customHeight="1">
      <c r="N932" s="4"/>
      <c r="O932" s="4"/>
      <c r="P932" s="4"/>
      <c r="Q932" s="4"/>
      <c r="R932" s="4"/>
      <c r="S932" s="4"/>
      <c r="T932" s="4"/>
      <c r="U932" s="4"/>
      <c r="V932" s="4"/>
      <c r="W932" s="4"/>
      <c r="X932" s="4"/>
      <c r="Y932" s="4"/>
    </row>
    <row r="933" spans="14:25" ht="15.75" customHeight="1">
      <c r="N933" s="4"/>
      <c r="O933" s="4"/>
      <c r="P933" s="4"/>
      <c r="Q933" s="4"/>
      <c r="R933" s="4"/>
      <c r="S933" s="4"/>
      <c r="T933" s="4"/>
      <c r="U933" s="4"/>
      <c r="V933" s="4"/>
      <c r="W933" s="4"/>
      <c r="X933" s="4"/>
      <c r="Y933" s="4"/>
    </row>
    <row r="934" spans="14:25" ht="15.75" customHeight="1">
      <c r="N934" s="4"/>
      <c r="O934" s="4"/>
      <c r="P934" s="4"/>
      <c r="Q934" s="4"/>
      <c r="R934" s="4"/>
      <c r="S934" s="4"/>
      <c r="T934" s="4"/>
      <c r="U934" s="4"/>
      <c r="V934" s="4"/>
      <c r="W934" s="4"/>
      <c r="X934" s="4"/>
      <c r="Y934" s="4"/>
    </row>
    <row r="935" spans="14:25" ht="15.75" customHeight="1">
      <c r="N935" s="4"/>
      <c r="O935" s="4"/>
      <c r="P935" s="4"/>
      <c r="Q935" s="4"/>
      <c r="R935" s="4"/>
      <c r="S935" s="4"/>
      <c r="T935" s="4"/>
      <c r="U935" s="4"/>
      <c r="V935" s="4"/>
      <c r="W935" s="4"/>
      <c r="X935" s="4"/>
      <c r="Y935" s="4"/>
    </row>
    <row r="936" spans="14:25" ht="15.75" customHeight="1">
      <c r="N936" s="4"/>
      <c r="O936" s="4"/>
      <c r="P936" s="4"/>
      <c r="Q936" s="4"/>
      <c r="R936" s="4"/>
      <c r="S936" s="4"/>
      <c r="T936" s="4"/>
      <c r="U936" s="4"/>
      <c r="V936" s="4"/>
      <c r="W936" s="4"/>
      <c r="X936" s="4"/>
      <c r="Y936" s="4"/>
    </row>
    <row r="937" spans="14:25" ht="15.75" customHeight="1">
      <c r="N937" s="4"/>
      <c r="O937" s="4"/>
      <c r="P937" s="4"/>
      <c r="Q937" s="4"/>
      <c r="R937" s="4"/>
      <c r="S937" s="4"/>
      <c r="T937" s="4"/>
      <c r="U937" s="4"/>
      <c r="V937" s="4"/>
      <c r="W937" s="4"/>
      <c r="X937" s="4"/>
      <c r="Y937" s="4"/>
    </row>
    <row r="938" spans="14:25" ht="15.75" customHeight="1">
      <c r="N938" s="4"/>
      <c r="O938" s="4"/>
      <c r="P938" s="4"/>
      <c r="Q938" s="4"/>
      <c r="R938" s="4"/>
      <c r="S938" s="4"/>
      <c r="T938" s="4"/>
      <c r="U938" s="4"/>
      <c r="V938" s="4"/>
      <c r="W938" s="4"/>
      <c r="X938" s="4"/>
      <c r="Y938" s="4"/>
    </row>
    <row r="939" spans="14:25" ht="15.75" customHeight="1">
      <c r="N939" s="4"/>
      <c r="O939" s="4"/>
      <c r="P939" s="4"/>
      <c r="Q939" s="4"/>
      <c r="R939" s="4"/>
      <c r="S939" s="4"/>
      <c r="T939" s="4"/>
      <c r="U939" s="4"/>
      <c r="V939" s="4"/>
      <c r="W939" s="4"/>
      <c r="X939" s="4"/>
      <c r="Y939" s="4"/>
    </row>
    <row r="940" spans="14:25" ht="15.75" customHeight="1">
      <c r="N940" s="4"/>
      <c r="O940" s="4"/>
      <c r="P940" s="4"/>
      <c r="Q940" s="4"/>
      <c r="R940" s="4"/>
      <c r="S940" s="4"/>
      <c r="T940" s="4"/>
      <c r="U940" s="4"/>
      <c r="V940" s="4"/>
      <c r="W940" s="4"/>
      <c r="X940" s="4"/>
      <c r="Y940" s="4"/>
    </row>
    <row r="941" spans="14:25" ht="15.75" customHeight="1">
      <c r="N941" s="4"/>
      <c r="O941" s="4"/>
      <c r="P941" s="4"/>
      <c r="Q941" s="4"/>
      <c r="R941" s="4"/>
      <c r="S941" s="4"/>
      <c r="T941" s="4"/>
      <c r="U941" s="4"/>
      <c r="V941" s="4"/>
      <c r="W941" s="4"/>
      <c r="X941" s="4"/>
      <c r="Y941" s="4"/>
    </row>
    <row r="942" spans="14:25" ht="15.75" customHeight="1">
      <c r="N942" s="4"/>
      <c r="O942" s="4"/>
      <c r="P942" s="4"/>
      <c r="Q942" s="4"/>
      <c r="R942" s="4"/>
      <c r="S942" s="4"/>
      <c r="T942" s="4"/>
      <c r="U942" s="4"/>
      <c r="V942" s="4"/>
      <c r="W942" s="4"/>
      <c r="X942" s="4"/>
      <c r="Y942" s="4"/>
    </row>
    <row r="943" spans="14:25" ht="15.75" customHeight="1">
      <c r="N943" s="4"/>
      <c r="O943" s="4"/>
      <c r="P943" s="4"/>
      <c r="Q943" s="4"/>
      <c r="R943" s="4"/>
      <c r="S943" s="4"/>
      <c r="T943" s="4"/>
      <c r="U943" s="4"/>
      <c r="V943" s="4"/>
      <c r="W943" s="4"/>
      <c r="X943" s="4"/>
      <c r="Y943" s="4"/>
    </row>
    <row r="944" spans="14:25" ht="15.75" customHeight="1">
      <c r="N944" s="4"/>
      <c r="O944" s="4"/>
      <c r="P944" s="4"/>
      <c r="Q944" s="4"/>
      <c r="R944" s="4"/>
      <c r="S944" s="4"/>
      <c r="T944" s="4"/>
      <c r="U944" s="4"/>
      <c r="V944" s="4"/>
      <c r="W944" s="4"/>
      <c r="X944" s="4"/>
      <c r="Y944" s="4"/>
    </row>
    <row r="945" spans="14:25" ht="15.75" customHeight="1">
      <c r="N945" s="4"/>
      <c r="O945" s="4"/>
      <c r="P945" s="4"/>
      <c r="Q945" s="4"/>
      <c r="R945" s="4"/>
      <c r="S945" s="4"/>
      <c r="T945" s="4"/>
      <c r="U945" s="4"/>
      <c r="V945" s="4"/>
      <c r="W945" s="4"/>
      <c r="X945" s="4"/>
      <c r="Y945" s="4"/>
    </row>
    <row r="946" spans="14:25" ht="15.75" customHeight="1">
      <c r="N946" s="4"/>
      <c r="O946" s="4"/>
      <c r="P946" s="4"/>
      <c r="Q946" s="4"/>
      <c r="R946" s="4"/>
      <c r="S946" s="4"/>
      <c r="T946" s="4"/>
      <c r="U946" s="4"/>
      <c r="V946" s="4"/>
      <c r="W946" s="4"/>
      <c r="X946" s="4"/>
      <c r="Y946" s="4"/>
    </row>
    <row r="947" spans="14:25" ht="15.75" customHeight="1">
      <c r="N947" s="4"/>
      <c r="O947" s="4"/>
      <c r="P947" s="4"/>
      <c r="Q947" s="4"/>
      <c r="R947" s="4"/>
      <c r="S947" s="4"/>
      <c r="T947" s="4"/>
      <c r="U947" s="4"/>
      <c r="V947" s="4"/>
      <c r="W947" s="4"/>
      <c r="X947" s="4"/>
      <c r="Y947" s="4"/>
    </row>
    <row r="948" spans="14:25" ht="15.75" customHeight="1">
      <c r="N948" s="4"/>
      <c r="O948" s="4"/>
      <c r="P948" s="4"/>
      <c r="Q948" s="4"/>
      <c r="R948" s="4"/>
      <c r="S948" s="4"/>
      <c r="T948" s="4"/>
      <c r="U948" s="4"/>
      <c r="V948" s="4"/>
      <c r="W948" s="4"/>
      <c r="X948" s="4"/>
      <c r="Y948" s="4"/>
    </row>
    <row r="949" spans="14:25" ht="15.75" customHeight="1">
      <c r="N949" s="4"/>
      <c r="O949" s="4"/>
      <c r="P949" s="4"/>
      <c r="Q949" s="4"/>
      <c r="R949" s="4"/>
      <c r="S949" s="4"/>
      <c r="T949" s="4"/>
      <c r="U949" s="4"/>
      <c r="V949" s="4"/>
      <c r="W949" s="4"/>
      <c r="X949" s="4"/>
      <c r="Y949" s="4"/>
    </row>
    <row r="950" spans="14:25" ht="15.75" customHeight="1">
      <c r="N950" s="4"/>
      <c r="O950" s="4"/>
      <c r="P950" s="4"/>
      <c r="Q950" s="4"/>
      <c r="R950" s="4"/>
      <c r="S950" s="4"/>
      <c r="T950" s="4"/>
      <c r="U950" s="4"/>
      <c r="V950" s="4"/>
      <c r="W950" s="4"/>
      <c r="X950" s="4"/>
      <c r="Y950" s="4"/>
    </row>
    <row r="951" spans="14:25" ht="15.75" customHeight="1">
      <c r="N951" s="4"/>
      <c r="O951" s="4"/>
      <c r="P951" s="4"/>
      <c r="Q951" s="4"/>
      <c r="R951" s="4"/>
      <c r="S951" s="4"/>
      <c r="T951" s="4"/>
      <c r="U951" s="4"/>
      <c r="V951" s="4"/>
      <c r="W951" s="4"/>
      <c r="X951" s="4"/>
      <c r="Y951" s="4"/>
    </row>
    <row r="952" spans="14:25" ht="15.75" customHeight="1">
      <c r="N952" s="4"/>
      <c r="O952" s="4"/>
      <c r="P952" s="4"/>
      <c r="Q952" s="4"/>
      <c r="R952" s="4"/>
      <c r="S952" s="4"/>
      <c r="T952" s="4"/>
      <c r="U952" s="4"/>
      <c r="V952" s="4"/>
      <c r="W952" s="4"/>
      <c r="X952" s="4"/>
      <c r="Y952" s="4"/>
    </row>
    <row r="953" spans="14:25" ht="15.75" customHeight="1">
      <c r="N953" s="4"/>
      <c r="O953" s="4"/>
      <c r="P953" s="4"/>
      <c r="Q953" s="4"/>
      <c r="R953" s="4"/>
      <c r="S953" s="4"/>
      <c r="T953" s="4"/>
      <c r="U953" s="4"/>
      <c r="V953" s="4"/>
      <c r="W953" s="4"/>
      <c r="X953" s="4"/>
      <c r="Y953" s="4"/>
    </row>
    <row r="954" spans="14:25" ht="15.75" customHeight="1">
      <c r="N954" s="4"/>
      <c r="O954" s="4"/>
      <c r="P954" s="4"/>
      <c r="Q954" s="4"/>
      <c r="R954" s="4"/>
      <c r="S954" s="4"/>
      <c r="T954" s="4"/>
      <c r="U954" s="4"/>
      <c r="V954" s="4"/>
      <c r="W954" s="4"/>
      <c r="X954" s="4"/>
      <c r="Y954" s="4"/>
    </row>
    <row r="955" spans="14:25" ht="15.75" customHeight="1">
      <c r="N955" s="4"/>
      <c r="O955" s="4"/>
      <c r="P955" s="4"/>
      <c r="Q955" s="4"/>
      <c r="R955" s="4"/>
      <c r="S955" s="4"/>
      <c r="T955" s="4"/>
      <c r="U955" s="4"/>
      <c r="V955" s="4"/>
      <c r="W955" s="4"/>
      <c r="X955" s="4"/>
      <c r="Y955" s="4"/>
    </row>
    <row r="956" spans="14:25" ht="15.75" customHeight="1">
      <c r="N956" s="4"/>
      <c r="O956" s="4"/>
      <c r="P956" s="4"/>
      <c r="Q956" s="4"/>
      <c r="R956" s="4"/>
      <c r="S956" s="4"/>
      <c r="T956" s="4"/>
      <c r="U956" s="4"/>
      <c r="V956" s="4"/>
      <c r="W956" s="4"/>
      <c r="X956" s="4"/>
      <c r="Y956" s="4"/>
    </row>
    <row r="957" spans="14:25" ht="15.75" customHeight="1">
      <c r="N957" s="4"/>
      <c r="O957" s="4"/>
      <c r="P957" s="4"/>
      <c r="Q957" s="4"/>
      <c r="R957" s="4"/>
      <c r="S957" s="4"/>
      <c r="T957" s="4"/>
      <c r="U957" s="4"/>
      <c r="V957" s="4"/>
      <c r="W957" s="4"/>
      <c r="X957" s="4"/>
      <c r="Y957" s="4"/>
    </row>
    <row r="958" spans="14:25" ht="15.75" customHeight="1">
      <c r="N958" s="4"/>
      <c r="O958" s="4"/>
      <c r="P958" s="4"/>
      <c r="Q958" s="4"/>
      <c r="R958" s="4"/>
      <c r="S958" s="4"/>
      <c r="T958" s="4"/>
      <c r="U958" s="4"/>
      <c r="V958" s="4"/>
      <c r="W958" s="4"/>
      <c r="X958" s="4"/>
      <c r="Y958" s="4"/>
    </row>
    <row r="959" spans="14:25" ht="15.75" customHeight="1">
      <c r="N959" s="4"/>
      <c r="O959" s="4"/>
      <c r="P959" s="4"/>
      <c r="Q959" s="4"/>
      <c r="R959" s="4"/>
      <c r="S959" s="4"/>
      <c r="T959" s="4"/>
      <c r="U959" s="4"/>
      <c r="V959" s="4"/>
      <c r="W959" s="4"/>
      <c r="X959" s="4"/>
      <c r="Y959" s="4"/>
    </row>
    <row r="960" spans="14:25" ht="15.75" customHeight="1">
      <c r="N960" s="4"/>
      <c r="O960" s="4"/>
      <c r="P960" s="4"/>
      <c r="Q960" s="4"/>
      <c r="R960" s="4"/>
      <c r="S960" s="4"/>
      <c r="T960" s="4"/>
      <c r="U960" s="4"/>
      <c r="V960" s="4"/>
      <c r="W960" s="4"/>
      <c r="X960" s="4"/>
      <c r="Y960" s="4"/>
    </row>
    <row r="961" spans="14:25" ht="15.75" customHeight="1">
      <c r="N961" s="4"/>
      <c r="O961" s="4"/>
      <c r="P961" s="4"/>
      <c r="Q961" s="4"/>
      <c r="R961" s="4"/>
      <c r="S961" s="4"/>
      <c r="T961" s="4"/>
      <c r="U961" s="4"/>
      <c r="V961" s="4"/>
      <c r="W961" s="4"/>
      <c r="X961" s="4"/>
      <c r="Y961" s="4"/>
    </row>
    <row r="962" spans="14:25" ht="15.75" customHeight="1">
      <c r="N962" s="4"/>
      <c r="O962" s="4"/>
      <c r="P962" s="4"/>
      <c r="Q962" s="4"/>
      <c r="R962" s="4"/>
      <c r="S962" s="4"/>
      <c r="T962" s="4"/>
      <c r="U962" s="4"/>
      <c r="V962" s="4"/>
      <c r="W962" s="4"/>
      <c r="X962" s="4"/>
      <c r="Y962" s="4"/>
    </row>
    <row r="963" spans="14:25" ht="15.75" customHeight="1">
      <c r="N963" s="4"/>
      <c r="O963" s="4"/>
      <c r="P963" s="4"/>
      <c r="Q963" s="4"/>
      <c r="R963" s="4"/>
      <c r="S963" s="4"/>
      <c r="T963" s="4"/>
      <c r="U963" s="4"/>
      <c r="V963" s="4"/>
      <c r="W963" s="4"/>
      <c r="X963" s="4"/>
      <c r="Y963" s="4"/>
    </row>
    <row r="964" spans="14:25" ht="15.75" customHeight="1">
      <c r="N964" s="4"/>
      <c r="O964" s="4"/>
      <c r="P964" s="4"/>
      <c r="Q964" s="4"/>
      <c r="R964" s="4"/>
      <c r="S964" s="4"/>
      <c r="T964" s="4"/>
      <c r="U964" s="4"/>
      <c r="V964" s="4"/>
      <c r="W964" s="4"/>
      <c r="X964" s="4"/>
      <c r="Y964" s="4"/>
    </row>
    <row r="965" spans="14:25" ht="15.75" customHeight="1">
      <c r="N965" s="4"/>
      <c r="O965" s="4"/>
      <c r="P965" s="4"/>
      <c r="Q965" s="4"/>
      <c r="R965" s="4"/>
      <c r="S965" s="4"/>
      <c r="T965" s="4"/>
      <c r="U965" s="4"/>
      <c r="V965" s="4"/>
      <c r="W965" s="4"/>
      <c r="X965" s="4"/>
      <c r="Y965" s="4"/>
    </row>
    <row r="966" spans="14:25" ht="15.75" customHeight="1">
      <c r="N966" s="4"/>
      <c r="O966" s="4"/>
      <c r="P966" s="4"/>
      <c r="Q966" s="4"/>
      <c r="R966" s="4"/>
      <c r="S966" s="4"/>
      <c r="T966" s="4"/>
      <c r="U966" s="4"/>
      <c r="V966" s="4"/>
      <c r="W966" s="4"/>
      <c r="X966" s="4"/>
      <c r="Y966" s="4"/>
    </row>
    <row r="967" spans="14:25" ht="15.75" customHeight="1">
      <c r="N967" s="4"/>
      <c r="O967" s="4"/>
      <c r="P967" s="4"/>
      <c r="Q967" s="4"/>
      <c r="R967" s="4"/>
      <c r="S967" s="4"/>
      <c r="T967" s="4"/>
      <c r="U967" s="4"/>
      <c r="V967" s="4"/>
      <c r="W967" s="4"/>
      <c r="X967" s="4"/>
      <c r="Y967" s="4"/>
    </row>
    <row r="968" spans="14:25" ht="15.75" customHeight="1">
      <c r="N968" s="4"/>
      <c r="O968" s="4"/>
      <c r="P968" s="4"/>
      <c r="Q968" s="4"/>
      <c r="R968" s="4"/>
      <c r="S968" s="4"/>
      <c r="T968" s="4"/>
      <c r="U968" s="4"/>
      <c r="V968" s="4"/>
      <c r="W968" s="4"/>
      <c r="X968" s="4"/>
      <c r="Y968" s="4"/>
    </row>
    <row r="969" spans="14:25" ht="15.75" customHeight="1">
      <c r="N969" s="4"/>
      <c r="O969" s="4"/>
      <c r="P969" s="4"/>
      <c r="Q969" s="4"/>
      <c r="R969" s="4"/>
      <c r="S969" s="4"/>
      <c r="T969" s="4"/>
      <c r="U969" s="4"/>
      <c r="V969" s="4"/>
      <c r="W969" s="4"/>
      <c r="X969" s="4"/>
      <c r="Y969" s="4"/>
    </row>
    <row r="970" spans="14:25" ht="15.75" customHeight="1">
      <c r="N970" s="4"/>
      <c r="O970" s="4"/>
      <c r="P970" s="4"/>
      <c r="Q970" s="4"/>
      <c r="R970" s="4"/>
      <c r="S970" s="4"/>
      <c r="T970" s="4"/>
      <c r="U970" s="4"/>
      <c r="V970" s="4"/>
      <c r="W970" s="4"/>
      <c r="X970" s="4"/>
      <c r="Y970" s="4"/>
    </row>
    <row r="971" spans="14:25" ht="15.75" customHeight="1">
      <c r="N971" s="4"/>
      <c r="O971" s="4"/>
      <c r="P971" s="4"/>
      <c r="Q971" s="4"/>
      <c r="R971" s="4"/>
      <c r="S971" s="4"/>
      <c r="T971" s="4"/>
      <c r="U971" s="4"/>
      <c r="V971" s="4"/>
      <c r="W971" s="4"/>
      <c r="X971" s="4"/>
      <c r="Y971" s="4"/>
    </row>
    <row r="972" spans="14:25" ht="15.75" customHeight="1">
      <c r="N972" s="4"/>
      <c r="O972" s="4"/>
      <c r="P972" s="4"/>
      <c r="Q972" s="4"/>
      <c r="R972" s="4"/>
      <c r="S972" s="4"/>
      <c r="T972" s="4"/>
      <c r="U972" s="4"/>
      <c r="V972" s="4"/>
      <c r="W972" s="4"/>
      <c r="X972" s="4"/>
      <c r="Y972" s="4"/>
    </row>
    <row r="973" spans="14:25" ht="15.75" customHeight="1">
      <c r="N973" s="4"/>
      <c r="O973" s="4"/>
      <c r="P973" s="4"/>
      <c r="Q973" s="4"/>
      <c r="R973" s="4"/>
      <c r="S973" s="4"/>
      <c r="T973" s="4"/>
      <c r="U973" s="4"/>
      <c r="V973" s="4"/>
      <c r="W973" s="4"/>
      <c r="X973" s="4"/>
      <c r="Y973" s="4"/>
    </row>
    <row r="974" spans="14:25" ht="15.75" customHeight="1">
      <c r="N974" s="4"/>
      <c r="O974" s="4"/>
      <c r="P974" s="4"/>
      <c r="Q974" s="4"/>
      <c r="R974" s="4"/>
      <c r="S974" s="4"/>
      <c r="T974" s="4"/>
      <c r="U974" s="4"/>
      <c r="V974" s="4"/>
      <c r="W974" s="4"/>
      <c r="X974" s="4"/>
      <c r="Y974" s="4"/>
    </row>
    <row r="975" spans="14:25" ht="15.75" customHeight="1">
      <c r="N975" s="4"/>
      <c r="O975" s="4"/>
      <c r="P975" s="4"/>
      <c r="Q975" s="4"/>
      <c r="R975" s="4"/>
      <c r="S975" s="4"/>
      <c r="T975" s="4"/>
      <c r="U975" s="4"/>
      <c r="V975" s="4"/>
      <c r="W975" s="4"/>
      <c r="X975" s="4"/>
      <c r="Y975" s="4"/>
    </row>
    <row r="976" spans="14:25" ht="15.75" customHeight="1">
      <c r="N976" s="4"/>
      <c r="O976" s="4"/>
      <c r="P976" s="4"/>
      <c r="Q976" s="4"/>
      <c r="R976" s="4"/>
      <c r="S976" s="4"/>
      <c r="T976" s="4"/>
      <c r="U976" s="4"/>
      <c r="V976" s="4"/>
      <c r="W976" s="4"/>
      <c r="X976" s="4"/>
      <c r="Y976" s="4"/>
    </row>
  </sheetData>
  <mergeCells count="2">
    <mergeCell ref="D2:H2"/>
    <mergeCell ref="I2:M2"/>
  </mergeCells>
  <pageMargins left="0" right="0" top="0" bottom="0"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W1001"/>
  <sheetViews>
    <sheetView showGridLines="0" workbookViewId="0">
      <pane ySplit="3" topLeftCell="A4" activePane="bottomLeft" state="frozen"/>
      <selection pane="bottomLeft" activeCell="N20" sqref="N20"/>
    </sheetView>
  </sheetViews>
  <sheetFormatPr defaultColWidth="10.1796875" defaultRowHeight="15" customHeight="1"/>
  <cols>
    <col min="1" max="1" width="2.453125" customWidth="1"/>
    <col min="2" max="2" width="38.453125" customWidth="1"/>
    <col min="3" max="23" width="10.26953125" customWidth="1"/>
  </cols>
  <sheetData>
    <row r="1" spans="1:23" ht="15" customHeight="1">
      <c r="A1" s="2" t="s">
        <v>192</v>
      </c>
      <c r="B1" s="4"/>
      <c r="C1" s="6"/>
      <c r="D1" s="7"/>
      <c r="E1" s="7"/>
      <c r="F1" s="7"/>
      <c r="G1" s="7"/>
      <c r="H1" s="7"/>
      <c r="I1" s="4"/>
      <c r="J1" s="4"/>
      <c r="K1" s="4"/>
      <c r="L1" s="4"/>
      <c r="M1" s="4"/>
      <c r="N1" s="4"/>
      <c r="O1" s="4"/>
      <c r="P1" s="4"/>
      <c r="Q1" s="4"/>
      <c r="R1" s="4"/>
      <c r="S1" s="4"/>
      <c r="T1" s="4"/>
      <c r="U1" s="4"/>
      <c r="V1" s="4"/>
      <c r="W1" s="4"/>
    </row>
    <row r="2" spans="1:23" ht="15" customHeight="1">
      <c r="A2" s="9"/>
      <c r="B2" s="9"/>
      <c r="C2" s="10"/>
      <c r="D2" s="492" t="s">
        <v>5</v>
      </c>
      <c r="E2" s="493"/>
      <c r="F2" s="493"/>
      <c r="G2" s="493"/>
      <c r="H2" s="494"/>
      <c r="I2" s="492" t="s">
        <v>7</v>
      </c>
      <c r="J2" s="493"/>
      <c r="K2" s="493"/>
      <c r="L2" s="493"/>
      <c r="M2" s="494"/>
      <c r="N2" s="4"/>
      <c r="O2" s="4"/>
      <c r="P2" s="4"/>
      <c r="Q2" s="4"/>
      <c r="R2" s="4"/>
      <c r="S2" s="4"/>
      <c r="T2" s="4"/>
      <c r="U2" s="4"/>
      <c r="V2" s="4"/>
      <c r="W2" s="4"/>
    </row>
    <row r="3" spans="1:23">
      <c r="A3" s="12" t="s">
        <v>193</v>
      </c>
      <c r="B3" s="14"/>
      <c r="C3" s="16" t="s">
        <v>11</v>
      </c>
      <c r="D3" s="18" t="s">
        <v>13</v>
      </c>
      <c r="E3" s="18" t="s">
        <v>15</v>
      </c>
      <c r="F3" s="18" t="s">
        <v>16</v>
      </c>
      <c r="G3" s="18" t="s">
        <v>17</v>
      </c>
      <c r="H3" s="18" t="s">
        <v>18</v>
      </c>
      <c r="I3" s="19" t="s">
        <v>19</v>
      </c>
      <c r="J3" s="20" t="s">
        <v>21</v>
      </c>
      <c r="K3" s="20" t="s">
        <v>22</v>
      </c>
      <c r="L3" s="20" t="s">
        <v>23</v>
      </c>
      <c r="M3" s="20" t="s">
        <v>24</v>
      </c>
      <c r="N3" s="4"/>
      <c r="O3" s="4"/>
      <c r="P3" s="4"/>
      <c r="Q3" s="4"/>
      <c r="R3" s="4"/>
      <c r="S3" s="4"/>
      <c r="T3" s="4"/>
      <c r="U3" s="4"/>
      <c r="V3" s="4"/>
      <c r="W3" s="4"/>
    </row>
    <row r="4" spans="1:23">
      <c r="A4" s="4"/>
      <c r="B4" s="4"/>
      <c r="C4" s="7"/>
      <c r="D4" s="7"/>
      <c r="E4" s="7"/>
      <c r="F4" s="7"/>
      <c r="G4" s="7"/>
      <c r="H4" s="7"/>
      <c r="I4" s="22"/>
      <c r="J4" s="7"/>
      <c r="K4" s="7"/>
      <c r="L4" s="7"/>
      <c r="M4" s="7"/>
      <c r="N4" s="4"/>
      <c r="O4" s="4"/>
      <c r="P4" s="4"/>
      <c r="Q4" s="4"/>
      <c r="R4" s="4"/>
      <c r="S4" s="4"/>
      <c r="T4" s="4"/>
      <c r="U4" s="4"/>
      <c r="V4" s="4"/>
      <c r="W4" s="4"/>
    </row>
    <row r="5" spans="1:23">
      <c r="A5" s="4"/>
      <c r="B5" s="101" t="s">
        <v>195</v>
      </c>
      <c r="C5" s="7"/>
      <c r="D5" s="7"/>
      <c r="E5" s="7"/>
      <c r="F5" s="7"/>
      <c r="G5" s="7"/>
      <c r="H5" s="7"/>
      <c r="I5" s="22"/>
      <c r="J5" s="7"/>
      <c r="K5" s="7"/>
      <c r="L5" s="7"/>
      <c r="M5" s="7"/>
      <c r="N5" s="4"/>
      <c r="O5" s="4"/>
      <c r="P5" s="4"/>
      <c r="Q5" s="4"/>
      <c r="R5" s="4"/>
      <c r="S5" s="4"/>
      <c r="T5" s="4"/>
      <c r="U5" s="4"/>
      <c r="V5" s="4"/>
      <c r="W5" s="4"/>
    </row>
    <row r="6" spans="1:23" ht="15" customHeight="1">
      <c r="A6" s="4"/>
      <c r="B6" s="53" t="s">
        <v>196</v>
      </c>
      <c r="C6" s="6"/>
      <c r="D6" s="101"/>
      <c r="E6" s="101"/>
      <c r="F6" s="101"/>
      <c r="G6" s="101"/>
      <c r="H6" s="101"/>
      <c r="I6" s="64"/>
      <c r="J6" s="33"/>
      <c r="K6" s="33"/>
      <c r="L6" s="33"/>
      <c r="M6" s="33"/>
      <c r="N6" s="4"/>
      <c r="O6" s="4"/>
      <c r="P6" s="4"/>
      <c r="Q6" s="4"/>
      <c r="R6" s="4"/>
      <c r="S6" s="4"/>
      <c r="T6" s="4"/>
      <c r="U6" s="4"/>
      <c r="V6" s="4"/>
      <c r="W6" s="4"/>
    </row>
    <row r="7" spans="1:23" ht="15" customHeight="1">
      <c r="A7" s="4"/>
      <c r="B7" s="57" t="s">
        <v>50</v>
      </c>
      <c r="C7" s="6" t="s">
        <v>29</v>
      </c>
      <c r="D7" s="55">
        <f>7297+'Cash Flow'!D45</f>
        <v>13781</v>
      </c>
      <c r="E7" s="55">
        <f>D7+'Cash Flow'!E45</f>
        <v>9063</v>
      </c>
      <c r="F7" s="55">
        <f>E7+'Cash Flow'!F45</f>
        <v>8077</v>
      </c>
      <c r="G7" s="55">
        <f>F7+'Cash Flow'!G45</f>
        <v>9201</v>
      </c>
      <c r="H7" s="55">
        <f>G7+'Cash Flow'!H45</f>
        <v>17578</v>
      </c>
      <c r="I7" s="52">
        <f>H7+'Cash Flow'!I45</f>
        <v>35913.875829671684</v>
      </c>
      <c r="J7" s="55">
        <f>I7+'Cash Flow'!J45</f>
        <v>36755.710087090047</v>
      </c>
      <c r="K7" s="55">
        <f>J7+'Cash Flow'!K45</f>
        <v>39559.950467479197</v>
      </c>
      <c r="L7" s="55">
        <f>K7+'Cash Flow'!L45</f>
        <v>42993.48624772919</v>
      </c>
      <c r="M7" s="55">
        <f>L7+'Cash Flow'!M45</f>
        <v>47033.657572001161</v>
      </c>
      <c r="N7" s="4"/>
      <c r="O7" s="4"/>
      <c r="P7" s="4"/>
      <c r="Q7" s="4"/>
      <c r="R7" s="4"/>
      <c r="S7" s="4"/>
      <c r="T7" s="4"/>
      <c r="U7" s="4"/>
      <c r="V7" s="4"/>
      <c r="W7" s="4"/>
    </row>
    <row r="8" spans="1:23" ht="15" customHeight="1">
      <c r="A8" s="4"/>
      <c r="B8" s="57" t="s">
        <v>198</v>
      </c>
      <c r="C8" s="6" t="s">
        <v>29</v>
      </c>
      <c r="D8" s="48">
        <v>281</v>
      </c>
      <c r="E8" s="48">
        <v>284</v>
      </c>
      <c r="F8" s="48">
        <v>286</v>
      </c>
      <c r="G8" s="48">
        <v>289</v>
      </c>
      <c r="H8" s="48">
        <v>292</v>
      </c>
      <c r="I8" s="52">
        <f>'Income Assumptions'!K5*'Balance Assumptions'!I6</f>
        <v>296.40953999999999</v>
      </c>
      <c r="J8" s="55">
        <f>'Income Assumptions'!L5*'Balance Assumptions'!J6</f>
        <v>287.04855465000003</v>
      </c>
      <c r="K8" s="55">
        <f>'Income Assumptions'!M5*'Balance Assumptions'!K6</f>
        <v>299.36732879137497</v>
      </c>
      <c r="L8" s="55">
        <f>'Income Assumptions'!N5*'Balance Assumptions'!L6</f>
        <v>288.1990258727962</v>
      </c>
      <c r="M8" s="55">
        <f>'Income Assumptions'!O5*'Balance Assumptions'!M6</f>
        <v>300.56880415120253</v>
      </c>
      <c r="N8" s="4"/>
      <c r="O8" s="4"/>
      <c r="P8" s="4"/>
      <c r="Q8" s="4"/>
      <c r="R8" s="4"/>
      <c r="S8" s="4"/>
      <c r="T8" s="4"/>
      <c r="U8" s="4"/>
      <c r="V8" s="4"/>
      <c r="W8" s="4"/>
    </row>
    <row r="9" spans="1:23" ht="15" customHeight="1">
      <c r="A9" s="4"/>
      <c r="B9" s="57" t="s">
        <v>200</v>
      </c>
      <c r="C9" s="6" t="s">
        <v>29</v>
      </c>
      <c r="D9" s="48">
        <v>1015</v>
      </c>
      <c r="E9" s="48">
        <v>903</v>
      </c>
      <c r="F9" s="48">
        <v>789</v>
      </c>
      <c r="G9" s="48">
        <v>819</v>
      </c>
      <c r="H9" s="48">
        <v>1200</v>
      </c>
      <c r="I9" s="52">
        <f>'Income Assumptions'!K5*'Balance Assumptions'!I7</f>
        <v>1058.6055000000001</v>
      </c>
      <c r="J9" s="55">
        <f>'Income Assumptions'!L5*'Balance Assumptions'!J7</f>
        <v>1104.0329025000001</v>
      </c>
      <c r="K9" s="55">
        <f>'Income Assumptions'!M5*'Balance Assumptions'!K7</f>
        <v>1151.41280304375</v>
      </c>
      <c r="L9" s="55">
        <f>'Income Assumptions'!N5*'Balance Assumptions'!L7</f>
        <v>1200.8292744699845</v>
      </c>
      <c r="M9" s="55">
        <f>'Income Assumptions'!O5*'Balance Assumptions'!M7</f>
        <v>1252.3700172966774</v>
      </c>
      <c r="N9" s="4"/>
      <c r="O9" s="4"/>
      <c r="P9" s="4"/>
      <c r="Q9" s="4"/>
      <c r="R9" s="4"/>
      <c r="S9" s="4"/>
      <c r="T9" s="4"/>
      <c r="U9" s="4"/>
      <c r="V9" s="4"/>
      <c r="W9" s="4"/>
    </row>
    <row r="10" spans="1:23" ht="15" customHeight="1">
      <c r="A10" s="4"/>
      <c r="B10" s="57" t="s">
        <v>77</v>
      </c>
      <c r="C10" s="6" t="s">
        <v>29</v>
      </c>
      <c r="D10" s="48">
        <v>0</v>
      </c>
      <c r="E10" s="48">
        <v>0</v>
      </c>
      <c r="F10" s="48">
        <v>0</v>
      </c>
      <c r="G10" s="48">
        <v>0</v>
      </c>
      <c r="H10" s="48">
        <v>23150</v>
      </c>
      <c r="I10" s="52">
        <v>0</v>
      </c>
      <c r="J10" s="55">
        <v>0</v>
      </c>
      <c r="K10" s="55">
        <v>0</v>
      </c>
      <c r="L10" s="55">
        <v>0</v>
      </c>
      <c r="M10" s="55">
        <v>0</v>
      </c>
      <c r="N10" s="4"/>
      <c r="O10" s="4"/>
      <c r="P10" s="4"/>
      <c r="Q10" s="4"/>
      <c r="R10" s="4"/>
      <c r="S10" s="4"/>
      <c r="T10" s="4"/>
      <c r="U10" s="4"/>
      <c r="V10" s="4"/>
      <c r="W10" s="4"/>
    </row>
    <row r="11" spans="1:23" ht="15" customHeight="1">
      <c r="A11" s="4"/>
      <c r="B11" s="57" t="s">
        <v>80</v>
      </c>
      <c r="C11" s="6" t="s">
        <v>29</v>
      </c>
      <c r="D11" s="48">
        <v>17268</v>
      </c>
      <c r="E11" s="48">
        <v>20075</v>
      </c>
      <c r="F11" s="48">
        <v>20035</v>
      </c>
      <c r="G11" s="48">
        <v>15215</v>
      </c>
      <c r="H11" s="100">
        <v>12678</v>
      </c>
      <c r="I11" s="55">
        <f>'Income Assumptions'!K17*'Balance Assumptions'!I8</f>
        <v>13385.039820000002</v>
      </c>
      <c r="J11" s="55">
        <f>'Income Assumptions'!L17*'Balance Assumptions'!J8</f>
        <v>13590.757179787501</v>
      </c>
      <c r="K11" s="55">
        <f>'Income Assumptions'!M17*'Balance Assumptions'!K8</f>
        <v>14168.495033051906</v>
      </c>
      <c r="L11" s="55">
        <f>'Income Assumptions'!N17*'Balance Assumptions'!L8</f>
        <v>14770.793278736219</v>
      </c>
      <c r="M11" s="55">
        <f>'Income Assumptions'!O17*'Balance Assumptions'!M8</f>
        <v>15398.696060201099</v>
      </c>
      <c r="N11" s="4"/>
      <c r="O11" s="4"/>
      <c r="P11" s="4"/>
      <c r="Q11" s="4"/>
      <c r="R11" s="4"/>
      <c r="S11" s="4"/>
      <c r="T11" s="4"/>
      <c r="U11" s="4"/>
      <c r="V11" s="4"/>
      <c r="W11" s="4"/>
    </row>
    <row r="12" spans="1:23" ht="15" customHeight="1">
      <c r="A12" s="4"/>
      <c r="B12" s="219" t="s">
        <v>202</v>
      </c>
      <c r="C12" s="121" t="s">
        <v>29</v>
      </c>
      <c r="D12" s="122">
        <v>4605</v>
      </c>
      <c r="E12" s="122">
        <v>3321</v>
      </c>
      <c r="F12" s="122">
        <v>3059</v>
      </c>
      <c r="G12" s="122">
        <v>3175</v>
      </c>
      <c r="H12" s="122">
        <v>3120</v>
      </c>
      <c r="I12" s="162">
        <f>'Income Assumptions'!K5*'Balance Assumptions'!I9</f>
        <v>3175.8164999999999</v>
      </c>
      <c r="J12" s="163">
        <f>'Income Assumptions'!L5*'Balance Assumptions'!J9</f>
        <v>2870.4855465000001</v>
      </c>
      <c r="K12" s="163">
        <f>'Income Assumptions'!M5*'Balance Assumptions'!K9</f>
        <v>2993.6732879137498</v>
      </c>
      <c r="L12" s="163">
        <f>'Income Assumptions'!N5*'Balance Assumptions'!L9</f>
        <v>3122.1561136219593</v>
      </c>
      <c r="M12" s="163">
        <f>'Income Assumptions'!O5*'Balance Assumptions'!M9</f>
        <v>3256.162044971361</v>
      </c>
      <c r="N12" s="4"/>
      <c r="O12" s="4"/>
      <c r="P12" s="4"/>
      <c r="Q12" s="4"/>
      <c r="R12" s="4"/>
      <c r="S12" s="4"/>
      <c r="T12" s="4"/>
      <c r="U12" s="4"/>
      <c r="V12" s="4"/>
      <c r="W12" s="4"/>
    </row>
    <row r="13" spans="1:23">
      <c r="A13" s="4"/>
      <c r="B13" s="221"/>
      <c r="C13" s="222"/>
      <c r="D13" s="223"/>
      <c r="E13" s="223"/>
      <c r="F13" s="223"/>
      <c r="G13" s="223"/>
      <c r="H13" s="223"/>
      <c r="I13" s="135"/>
      <c r="J13" s="136"/>
      <c r="K13" s="136"/>
      <c r="L13" s="136"/>
      <c r="M13" s="136"/>
      <c r="N13" s="4"/>
      <c r="O13" s="4"/>
      <c r="P13" s="4"/>
      <c r="Q13" s="4"/>
      <c r="R13" s="4"/>
      <c r="S13" s="4"/>
      <c r="T13" s="4"/>
      <c r="U13" s="4"/>
      <c r="V13" s="4"/>
      <c r="W13" s="4"/>
    </row>
    <row r="14" spans="1:23">
      <c r="A14" s="4"/>
      <c r="B14" s="53" t="s">
        <v>205</v>
      </c>
      <c r="C14" s="62" t="s">
        <v>29</v>
      </c>
      <c r="D14" s="33">
        <f t="shared" ref="D14:M14" si="0">SUM(D7:D12)</f>
        <v>36950</v>
      </c>
      <c r="E14" s="33">
        <f t="shared" si="0"/>
        <v>33646</v>
      </c>
      <c r="F14" s="33">
        <f t="shared" si="0"/>
        <v>32246</v>
      </c>
      <c r="G14" s="33">
        <f t="shared" si="0"/>
        <v>28699</v>
      </c>
      <c r="H14" s="33">
        <f t="shared" si="0"/>
        <v>58018</v>
      </c>
      <c r="I14" s="64">
        <f t="shared" si="0"/>
        <v>53829.747189671689</v>
      </c>
      <c r="J14" s="33">
        <f t="shared" si="0"/>
        <v>54608.034270527547</v>
      </c>
      <c r="K14" s="33">
        <f t="shared" si="0"/>
        <v>58172.898920279978</v>
      </c>
      <c r="L14" s="33">
        <f t="shared" si="0"/>
        <v>62375.463940430149</v>
      </c>
      <c r="M14" s="33">
        <f t="shared" si="0"/>
        <v>67241.454498621504</v>
      </c>
      <c r="N14" s="4"/>
      <c r="O14" s="4"/>
      <c r="P14" s="4"/>
      <c r="Q14" s="4"/>
      <c r="R14" s="4"/>
      <c r="S14" s="4"/>
      <c r="T14" s="4"/>
      <c r="U14" s="4"/>
      <c r="V14" s="4"/>
      <c r="W14" s="4"/>
    </row>
    <row r="15" spans="1:23">
      <c r="A15" s="4"/>
      <c r="B15" s="4"/>
      <c r="C15" s="7"/>
      <c r="D15" s="7"/>
      <c r="E15" s="7"/>
      <c r="F15" s="7"/>
      <c r="G15" s="7"/>
      <c r="H15" s="7"/>
      <c r="I15" s="99"/>
      <c r="J15" s="48"/>
      <c r="K15" s="48"/>
      <c r="L15" s="48"/>
      <c r="M15" s="48"/>
      <c r="N15" s="4"/>
      <c r="O15" s="4"/>
      <c r="P15" s="4"/>
      <c r="Q15" s="4"/>
      <c r="R15" s="4"/>
      <c r="S15" s="4"/>
      <c r="T15" s="4"/>
      <c r="U15" s="4"/>
      <c r="V15" s="4"/>
      <c r="W15" s="4"/>
    </row>
    <row r="16" spans="1:23" ht="15" customHeight="1">
      <c r="A16" s="4"/>
      <c r="B16" s="53" t="s">
        <v>208</v>
      </c>
      <c r="C16" s="6"/>
      <c r="D16" s="101"/>
      <c r="E16" s="101"/>
      <c r="F16" s="101"/>
      <c r="G16" s="101"/>
      <c r="H16" s="101"/>
      <c r="I16" s="64"/>
      <c r="J16" s="33"/>
      <c r="K16" s="33"/>
      <c r="L16" s="33"/>
      <c r="M16" s="33"/>
      <c r="N16" s="4"/>
      <c r="O16" s="4"/>
      <c r="P16" s="4"/>
      <c r="Q16" s="4"/>
      <c r="R16" s="4"/>
      <c r="S16" s="4"/>
      <c r="T16" s="4"/>
      <c r="U16" s="4"/>
      <c r="V16" s="4"/>
      <c r="W16" s="4"/>
    </row>
    <row r="17" spans="1:23" ht="15" customHeight="1">
      <c r="A17" s="4"/>
      <c r="B17" s="57" t="s">
        <v>210</v>
      </c>
      <c r="C17" s="6" t="s">
        <v>29</v>
      </c>
      <c r="D17" s="55">
        <f>'Balance Assumptions'!D64</f>
        <v>42701</v>
      </c>
      <c r="E17" s="55">
        <f>'Balance Assumptions'!E64</f>
        <v>42459</v>
      </c>
      <c r="F17" s="55">
        <f>'Balance Assumptions'!F64</f>
        <v>45155</v>
      </c>
      <c r="G17" s="55">
        <f>'Balance Assumptions'!G64</f>
        <v>62563</v>
      </c>
      <c r="H17" s="55">
        <f>'Balance Assumptions'!H64</f>
        <v>50993</v>
      </c>
      <c r="I17" s="52">
        <f>'Balance Assumptions'!I64</f>
        <v>55375.947571076395</v>
      </c>
      <c r="J17" s="55">
        <f>'Balance Assumptions'!J64</f>
        <v>57550.69745324715</v>
      </c>
      <c r="K17" s="55">
        <f>'Balance Assumptions'!K64</f>
        <v>57558.624628987396</v>
      </c>
      <c r="L17" s="55">
        <f>'Balance Assumptions'!L64</f>
        <v>57587.437510300209</v>
      </c>
      <c r="M17" s="55">
        <f>'Balance Assumptions'!M64</f>
        <v>57615.904523954334</v>
      </c>
      <c r="N17" s="4"/>
      <c r="O17" s="4"/>
      <c r="P17" s="4"/>
      <c r="Q17" s="4"/>
      <c r="R17" s="4"/>
      <c r="S17" s="4"/>
      <c r="T17" s="4"/>
      <c r="U17" s="4"/>
      <c r="V17" s="4"/>
      <c r="W17" s="4"/>
    </row>
    <row r="18" spans="1:23" ht="15" customHeight="1">
      <c r="A18" s="4"/>
      <c r="B18" s="57" t="s">
        <v>212</v>
      </c>
      <c r="C18" s="6" t="s">
        <v>29</v>
      </c>
      <c r="D18" s="48">
        <v>23797</v>
      </c>
      <c r="E18" s="48">
        <v>24304</v>
      </c>
      <c r="F18" s="48">
        <v>28094</v>
      </c>
      <c r="G18" s="48">
        <v>28986</v>
      </c>
      <c r="H18" s="48">
        <v>27228</v>
      </c>
      <c r="I18" s="52">
        <f>'Debt Schedule'!I66</f>
        <v>26851.5</v>
      </c>
      <c r="J18" s="55">
        <f>'Debt Schedule'!J66</f>
        <v>26475</v>
      </c>
      <c r="K18" s="55">
        <f>'Debt Schedule'!K66</f>
        <v>26098.5</v>
      </c>
      <c r="L18" s="55">
        <f>'Debt Schedule'!L66</f>
        <v>25722</v>
      </c>
      <c r="M18" s="55">
        <f>'Debt Schedule'!M66</f>
        <v>25345.5</v>
      </c>
      <c r="N18" s="452"/>
      <c r="O18" s="452"/>
      <c r="P18" s="452"/>
      <c r="Q18" s="452"/>
      <c r="R18" s="452"/>
      <c r="S18" s="452"/>
      <c r="T18" s="452"/>
      <c r="U18" s="4"/>
      <c r="V18" s="4"/>
      <c r="W18" s="4"/>
    </row>
    <row r="19" spans="1:23" ht="15" customHeight="1">
      <c r="A19" s="4"/>
      <c r="B19" s="57" t="s">
        <v>214</v>
      </c>
      <c r="C19" s="6" t="s">
        <v>29</v>
      </c>
      <c r="D19" s="48">
        <v>1654</v>
      </c>
      <c r="E19" s="48">
        <v>2976</v>
      </c>
      <c r="F19" s="48">
        <v>2976</v>
      </c>
      <c r="G19" s="48">
        <v>2976</v>
      </c>
      <c r="H19" s="48">
        <v>4951</v>
      </c>
      <c r="I19" s="52">
        <f>H19-'Cash Flow'!I32</f>
        <v>6451</v>
      </c>
      <c r="J19" s="55">
        <f>I19-'Cash Flow'!J32</f>
        <v>9451</v>
      </c>
      <c r="K19" s="55">
        <f>J19-'Cash Flow'!K32</f>
        <v>12451</v>
      </c>
      <c r="L19" s="55">
        <f>K19-'Cash Flow'!L32</f>
        <v>15451</v>
      </c>
      <c r="M19" s="55">
        <f>L19-'Cash Flow'!M32</f>
        <v>18451</v>
      </c>
      <c r="N19" s="463" t="s">
        <v>645</v>
      </c>
      <c r="O19" s="468"/>
      <c r="P19" s="468"/>
      <c r="Q19" s="468"/>
      <c r="R19" s="468"/>
      <c r="S19" s="468"/>
      <c r="T19" s="468"/>
      <c r="U19" s="4"/>
      <c r="V19" s="4"/>
      <c r="W19" s="4"/>
    </row>
    <row r="20" spans="1:23" ht="15" customHeight="1">
      <c r="A20" s="4"/>
      <c r="B20" s="219" t="s">
        <v>88</v>
      </c>
      <c r="C20" s="121" t="s">
        <v>29</v>
      </c>
      <c r="D20" s="122">
        <v>3313</v>
      </c>
      <c r="E20" s="122">
        <v>3138</v>
      </c>
      <c r="F20" s="122">
        <v>3138</v>
      </c>
      <c r="G20" s="122">
        <v>4088</v>
      </c>
      <c r="H20" s="122">
        <v>3138</v>
      </c>
      <c r="I20" s="162">
        <v>3138</v>
      </c>
      <c r="J20" s="163">
        <v>3138</v>
      </c>
      <c r="K20" s="163">
        <v>3138</v>
      </c>
      <c r="L20" s="163">
        <v>3138</v>
      </c>
      <c r="M20" s="163">
        <v>3138</v>
      </c>
      <c r="N20" s="4"/>
      <c r="O20" s="4"/>
      <c r="P20" s="4"/>
      <c r="Q20" s="4"/>
      <c r="R20" s="4"/>
      <c r="S20" s="4"/>
      <c r="T20" s="4"/>
      <c r="U20" s="4"/>
      <c r="V20" s="4"/>
      <c r="W20" s="4"/>
    </row>
    <row r="21" spans="1:23" ht="15.75" hidden="1" customHeight="1">
      <c r="A21" s="4"/>
      <c r="B21" s="221" t="s">
        <v>216</v>
      </c>
      <c r="C21" s="222"/>
      <c r="D21" s="228">
        <v>-2</v>
      </c>
      <c r="E21" s="228">
        <v>303</v>
      </c>
      <c r="F21" s="228">
        <v>301</v>
      </c>
      <c r="G21" s="228">
        <v>63</v>
      </c>
      <c r="H21" s="223">
        <v>603</v>
      </c>
      <c r="I21" s="229">
        <v>602</v>
      </c>
      <c r="J21" s="223">
        <v>602</v>
      </c>
      <c r="K21" s="223">
        <v>602</v>
      </c>
      <c r="L21" s="223">
        <v>602</v>
      </c>
      <c r="M21" s="223">
        <v>602</v>
      </c>
      <c r="N21" s="4"/>
      <c r="O21" s="4"/>
      <c r="P21" s="4"/>
      <c r="Q21" s="4"/>
      <c r="R21" s="4"/>
      <c r="S21" s="4"/>
      <c r="T21" s="4"/>
      <c r="U21" s="4"/>
      <c r="V21" s="4"/>
      <c r="W21" s="4"/>
    </row>
    <row r="22" spans="1:23" ht="15.75" customHeight="1">
      <c r="A22" s="4"/>
      <c r="B22" s="53" t="s">
        <v>217</v>
      </c>
      <c r="C22" s="62" t="s">
        <v>29</v>
      </c>
      <c r="D22" s="33">
        <f t="shared" ref="D22:M22" si="1">SUM(D17:D21)</f>
        <v>71463</v>
      </c>
      <c r="E22" s="33">
        <f t="shared" si="1"/>
        <v>73180</v>
      </c>
      <c r="F22" s="33">
        <f t="shared" si="1"/>
        <v>79664</v>
      </c>
      <c r="G22" s="33">
        <f t="shared" si="1"/>
        <v>98676</v>
      </c>
      <c r="H22" s="33">
        <f t="shared" si="1"/>
        <v>86913</v>
      </c>
      <c r="I22" s="64">
        <f t="shared" si="1"/>
        <v>92418.447571076395</v>
      </c>
      <c r="J22" s="33">
        <f t="shared" si="1"/>
        <v>97216.69745324715</v>
      </c>
      <c r="K22" s="33">
        <f t="shared" si="1"/>
        <v>99848.124628987396</v>
      </c>
      <c r="L22" s="33">
        <f t="shared" si="1"/>
        <v>102500.43751030021</v>
      </c>
      <c r="M22" s="33">
        <f t="shared" si="1"/>
        <v>105152.40452395433</v>
      </c>
      <c r="N22" s="4"/>
      <c r="O22" s="4"/>
      <c r="P22" s="4"/>
      <c r="Q22" s="4"/>
      <c r="R22" s="4"/>
      <c r="S22" s="4"/>
      <c r="T22" s="4"/>
      <c r="U22" s="4"/>
      <c r="V22" s="4"/>
      <c r="W22" s="4"/>
    </row>
    <row r="23" spans="1:23" ht="15.75" customHeight="1">
      <c r="A23" s="4"/>
      <c r="B23" s="4"/>
      <c r="C23" s="7"/>
      <c r="D23" s="7"/>
      <c r="E23" s="7"/>
      <c r="F23" s="7"/>
      <c r="G23" s="7"/>
      <c r="H23" s="7"/>
      <c r="I23" s="99"/>
      <c r="J23" s="48"/>
      <c r="K23" s="48"/>
      <c r="L23" s="48"/>
      <c r="M23" s="48"/>
      <c r="N23" s="4"/>
      <c r="O23" s="4"/>
      <c r="P23" s="4"/>
      <c r="Q23" s="4"/>
      <c r="R23" s="4"/>
      <c r="S23" s="4"/>
      <c r="T23" s="4"/>
      <c r="U23" s="4"/>
      <c r="V23" s="4"/>
      <c r="W23" s="4"/>
    </row>
    <row r="24" spans="1:23" ht="15.75" customHeight="1">
      <c r="A24" s="4"/>
      <c r="B24" s="53" t="s">
        <v>219</v>
      </c>
      <c r="C24" s="101" t="s">
        <v>29</v>
      </c>
      <c r="D24" s="33">
        <f t="shared" ref="D24:M24" si="2">SUM(D14,D22)</f>
        <v>108413</v>
      </c>
      <c r="E24" s="33">
        <f t="shared" si="2"/>
        <v>106826</v>
      </c>
      <c r="F24" s="33">
        <f t="shared" si="2"/>
        <v>111910</v>
      </c>
      <c r="G24" s="33">
        <f t="shared" si="2"/>
        <v>127375</v>
      </c>
      <c r="H24" s="33">
        <f t="shared" si="2"/>
        <v>144931</v>
      </c>
      <c r="I24" s="64">
        <f t="shared" si="2"/>
        <v>146248.19476074807</v>
      </c>
      <c r="J24" s="33">
        <f t="shared" si="2"/>
        <v>151824.73172377469</v>
      </c>
      <c r="K24" s="33">
        <f t="shared" si="2"/>
        <v>158021.02354926738</v>
      </c>
      <c r="L24" s="33">
        <f t="shared" si="2"/>
        <v>164875.90145073037</v>
      </c>
      <c r="M24" s="33">
        <f t="shared" si="2"/>
        <v>172393.85902257584</v>
      </c>
      <c r="N24" s="4"/>
      <c r="O24" s="4"/>
      <c r="P24" s="4"/>
      <c r="Q24" s="4"/>
      <c r="R24" s="4"/>
      <c r="S24" s="4"/>
      <c r="T24" s="4"/>
      <c r="U24" s="4"/>
      <c r="V24" s="4"/>
      <c r="W24" s="4"/>
    </row>
    <row r="25" spans="1:23" ht="15.75" customHeight="1">
      <c r="A25" s="4"/>
      <c r="B25" s="4"/>
      <c r="C25" s="7"/>
      <c r="D25" s="7"/>
      <c r="E25" s="7"/>
      <c r="F25" s="7"/>
      <c r="G25" s="7"/>
      <c r="H25" s="7"/>
      <c r="I25" s="99"/>
      <c r="J25" s="48"/>
      <c r="K25" s="48"/>
      <c r="L25" s="48"/>
      <c r="M25" s="48"/>
      <c r="N25" s="4"/>
      <c r="O25" s="4"/>
      <c r="P25" s="4"/>
      <c r="Q25" s="4"/>
      <c r="R25" s="4"/>
      <c r="S25" s="4"/>
      <c r="T25" s="4"/>
      <c r="U25" s="4"/>
      <c r="V25" s="4"/>
      <c r="W25" s="4"/>
    </row>
    <row r="26" spans="1:23" ht="15.75" customHeight="1">
      <c r="A26" s="4"/>
      <c r="B26" s="101" t="s">
        <v>220</v>
      </c>
      <c r="C26" s="7"/>
      <c r="D26" s="7"/>
      <c r="E26" s="7"/>
      <c r="F26" s="7"/>
      <c r="G26" s="7"/>
      <c r="H26" s="7"/>
      <c r="I26" s="99"/>
      <c r="J26" s="48"/>
      <c r="K26" s="48"/>
      <c r="L26" s="48"/>
      <c r="M26" s="48"/>
      <c r="N26" s="4"/>
      <c r="O26" s="4"/>
      <c r="P26" s="4"/>
      <c r="Q26" s="4"/>
      <c r="R26" s="4"/>
      <c r="S26" s="4"/>
      <c r="T26" s="4"/>
      <c r="U26" s="4"/>
      <c r="V26" s="4"/>
      <c r="W26" s="4"/>
    </row>
    <row r="27" spans="1:23" ht="15" customHeight="1">
      <c r="A27" s="4"/>
      <c r="B27" s="53" t="s">
        <v>644</v>
      </c>
      <c r="C27" s="6"/>
      <c r="D27" s="101"/>
      <c r="E27" s="101"/>
      <c r="F27" s="101"/>
      <c r="G27" s="101"/>
      <c r="H27" s="101"/>
      <c r="I27" s="64"/>
      <c r="J27" s="33"/>
      <c r="K27" s="33"/>
      <c r="L27" s="33"/>
      <c r="M27" s="33"/>
      <c r="N27" s="4"/>
      <c r="O27" s="4"/>
      <c r="P27" s="4"/>
      <c r="Q27" s="4"/>
      <c r="R27" s="4"/>
      <c r="S27" s="4"/>
      <c r="T27" s="4"/>
      <c r="U27" s="4"/>
      <c r="V27" s="4"/>
      <c r="W27" s="4"/>
    </row>
    <row r="28" spans="1:23" ht="15" customHeight="1">
      <c r="A28" s="4"/>
      <c r="B28" s="57" t="s">
        <v>221</v>
      </c>
      <c r="C28" s="6" t="s">
        <v>29</v>
      </c>
      <c r="D28" s="48">
        <f>8203+1994</f>
        <v>10197</v>
      </c>
      <c r="E28" s="48">
        <f>9355+491</f>
        <v>9846</v>
      </c>
      <c r="F28" s="48">
        <f>10518+693</f>
        <v>11211</v>
      </c>
      <c r="G28" s="48">
        <f>9913+1275</f>
        <v>11188</v>
      </c>
      <c r="H28" s="48">
        <f>11054+2910</f>
        <v>13964</v>
      </c>
      <c r="I28" s="52">
        <f>'Income Statement'!I27*'Balance Assumptions'!I13</f>
        <v>13469.588090152431</v>
      </c>
      <c r="J28" s="55">
        <f>'Income Statement'!J27*'Balance Assumptions'!J13</f>
        <v>14040.823743725725</v>
      </c>
      <c r="K28" s="55">
        <f>'Income Statement'!K27*'Balance Assumptions'!K13</f>
        <v>14582.416324213049</v>
      </c>
      <c r="L28" s="55">
        <f>'Income Statement'!L27*'Balance Assumptions'!L13</f>
        <v>15178.862819774353</v>
      </c>
      <c r="M28" s="55">
        <f>'Income Statement'!M27*'Balance Assumptions'!M13</f>
        <v>15806.038587308227</v>
      </c>
      <c r="N28" s="4"/>
      <c r="O28" s="4"/>
      <c r="P28" s="4"/>
      <c r="Q28" s="4"/>
      <c r="R28" s="4"/>
      <c r="S28" s="4"/>
      <c r="T28" s="4"/>
      <c r="U28" s="4"/>
      <c r="V28" s="4"/>
      <c r="W28" s="4"/>
    </row>
    <row r="29" spans="1:23" ht="15" customHeight="1">
      <c r="A29" s="4"/>
      <c r="B29" s="57" t="s">
        <v>222</v>
      </c>
      <c r="C29" s="6" t="s">
        <v>29</v>
      </c>
      <c r="D29" s="48">
        <v>6153</v>
      </c>
      <c r="E29" s="48">
        <v>5740</v>
      </c>
      <c r="F29" s="48">
        <v>5082</v>
      </c>
      <c r="G29" s="48">
        <v>5084</v>
      </c>
      <c r="H29" s="48">
        <v>6709</v>
      </c>
      <c r="I29" s="52">
        <f>'Income Statement'!I27*'Balance Assumptions'!I14</f>
        <v>7027.6111774708334</v>
      </c>
      <c r="J29" s="55">
        <f>'Income Statement'!J27*'Balance Assumptions'!J14</f>
        <v>7325.6471706395087</v>
      </c>
      <c r="K29" s="55">
        <f>'Income Statement'!K27*'Balance Assumptions'!K14</f>
        <v>7608.2172126328951</v>
      </c>
      <c r="L29" s="55">
        <f>'Income Statement'!L27*'Balance Assumptions'!L14</f>
        <v>7919.4066885779221</v>
      </c>
      <c r="M29" s="55">
        <f>'Income Statement'!M27*'Balance Assumptions'!M14</f>
        <v>8246.628828160814</v>
      </c>
      <c r="N29" s="4"/>
      <c r="O29" s="4"/>
      <c r="P29" s="4"/>
      <c r="Q29" s="4"/>
      <c r="R29" s="4"/>
      <c r="S29" s="4"/>
      <c r="T29" s="4"/>
      <c r="U29" s="4"/>
      <c r="V29" s="4"/>
      <c r="W29" s="4"/>
    </row>
    <row r="30" spans="1:23" ht="15" customHeight="1">
      <c r="A30" s="4"/>
      <c r="B30" s="57" t="s">
        <v>224</v>
      </c>
      <c r="C30" s="6" t="s">
        <v>29</v>
      </c>
      <c r="D30" s="48">
        <v>1580</v>
      </c>
      <c r="E30" s="48">
        <v>1645</v>
      </c>
      <c r="F30" s="48">
        <v>1871</v>
      </c>
      <c r="G30" s="48">
        <v>2544</v>
      </c>
      <c r="H30" s="48">
        <v>3129</v>
      </c>
      <c r="I30" s="52">
        <f>'Debt Schedule'!I9</f>
        <v>2658.25</v>
      </c>
      <c r="J30" s="55">
        <f>'Debt Schedule'!J9</f>
        <v>2658.25</v>
      </c>
      <c r="K30" s="55">
        <f>'Debt Schedule'!K9</f>
        <v>2658.25</v>
      </c>
      <c r="L30" s="55">
        <f>'Debt Schedule'!L9</f>
        <v>2658.25</v>
      </c>
      <c r="M30" s="55">
        <f>'Debt Schedule'!M9</f>
        <v>2658.25</v>
      </c>
      <c r="N30" s="4"/>
      <c r="O30" s="4"/>
      <c r="P30" s="4"/>
      <c r="Q30" s="4"/>
      <c r="R30" s="4"/>
      <c r="S30" s="4"/>
      <c r="T30" s="4"/>
      <c r="U30" s="4"/>
      <c r="V30" s="4"/>
      <c r="W30" s="4"/>
    </row>
    <row r="31" spans="1:23" ht="15" customHeight="1">
      <c r="A31" s="4"/>
      <c r="B31" s="57" t="s">
        <v>225</v>
      </c>
      <c r="C31" s="6" t="s">
        <v>29</v>
      </c>
      <c r="D31" s="48">
        <v>626</v>
      </c>
      <c r="E31" s="48">
        <v>626</v>
      </c>
      <c r="F31" s="48">
        <v>0</v>
      </c>
      <c r="G31" s="48">
        <v>0</v>
      </c>
      <c r="H31" s="48">
        <v>1360</v>
      </c>
      <c r="I31" s="52">
        <f>'Debt Schedule'!I26</f>
        <v>1360.25</v>
      </c>
      <c r="J31" s="55">
        <f>'Debt Schedule'!J26</f>
        <v>1360.25</v>
      </c>
      <c r="K31" s="55">
        <f>'Debt Schedule'!K26</f>
        <v>1360.25</v>
      </c>
      <c r="L31" s="55">
        <f>'Debt Schedule'!L26</f>
        <v>1360.25</v>
      </c>
      <c r="M31" s="55">
        <f>'Debt Schedule'!M26</f>
        <v>0</v>
      </c>
      <c r="N31" s="4"/>
      <c r="O31" s="4"/>
      <c r="P31" s="4"/>
      <c r="Q31" s="4"/>
      <c r="R31" s="4"/>
      <c r="S31" s="4"/>
      <c r="T31" s="4"/>
      <c r="U31" s="4"/>
      <c r="V31" s="4"/>
      <c r="W31" s="4"/>
    </row>
    <row r="32" spans="1:23" ht="15" customHeight="1">
      <c r="A32" s="4"/>
      <c r="B32" s="219" t="s">
        <v>227</v>
      </c>
      <c r="C32" s="121" t="s">
        <v>29</v>
      </c>
      <c r="D32" s="122">
        <v>3802</v>
      </c>
      <c r="E32" s="122">
        <v>2583</v>
      </c>
      <c r="F32" s="122">
        <v>2150</v>
      </c>
      <c r="G32" s="122">
        <v>1892</v>
      </c>
      <c r="H32" s="122">
        <v>1580</v>
      </c>
      <c r="I32" s="162">
        <f>'Debt Schedule'!I50</f>
        <v>1580</v>
      </c>
      <c r="J32" s="163">
        <f>'Debt Schedule'!J50</f>
        <v>1580</v>
      </c>
      <c r="K32" s="163">
        <f>'Debt Schedule'!K50</f>
        <v>1580</v>
      </c>
      <c r="L32" s="163">
        <f>'Debt Schedule'!L50</f>
        <v>1580</v>
      </c>
      <c r="M32" s="163">
        <f>'Debt Schedule'!M50</f>
        <v>1580</v>
      </c>
      <c r="N32" s="4"/>
      <c r="O32" s="4"/>
      <c r="P32" s="4"/>
      <c r="Q32" s="4"/>
      <c r="R32" s="4"/>
      <c r="S32" s="4"/>
      <c r="T32" s="4"/>
      <c r="U32" s="4"/>
      <c r="V32" s="4"/>
      <c r="W32" s="4"/>
    </row>
    <row r="33" spans="1:23" ht="15.75" customHeight="1">
      <c r="A33" s="4"/>
      <c r="B33" s="53" t="s">
        <v>643</v>
      </c>
      <c r="C33" s="62" t="s">
        <v>29</v>
      </c>
      <c r="D33" s="33">
        <f t="shared" ref="D33:M33" si="3">SUM(D28:D32)</f>
        <v>22358</v>
      </c>
      <c r="E33" s="33">
        <f t="shared" si="3"/>
        <v>20440</v>
      </c>
      <c r="F33" s="33">
        <f t="shared" si="3"/>
        <v>20314</v>
      </c>
      <c r="G33" s="33">
        <f t="shared" si="3"/>
        <v>20708</v>
      </c>
      <c r="H33" s="33">
        <f t="shared" si="3"/>
        <v>26742</v>
      </c>
      <c r="I33" s="64">
        <f t="shared" si="3"/>
        <v>26095.699267623262</v>
      </c>
      <c r="J33" s="33">
        <f t="shared" si="3"/>
        <v>26964.970914365233</v>
      </c>
      <c r="K33" s="33">
        <f t="shared" si="3"/>
        <v>27789.133536845944</v>
      </c>
      <c r="L33" s="33">
        <f t="shared" si="3"/>
        <v>28696.769508352274</v>
      </c>
      <c r="M33" s="33">
        <f t="shared" si="3"/>
        <v>28290.917415469041</v>
      </c>
      <c r="N33" s="4"/>
      <c r="O33" s="4"/>
      <c r="P33" s="4"/>
      <c r="Q33" s="4"/>
      <c r="R33" s="4"/>
      <c r="S33" s="4"/>
      <c r="T33" s="4"/>
      <c r="U33" s="4"/>
      <c r="V33" s="4"/>
      <c r="W33" s="4"/>
    </row>
    <row r="34" spans="1:23" ht="15.75" customHeight="1">
      <c r="A34" s="4"/>
      <c r="B34" s="4"/>
      <c r="C34" s="7"/>
      <c r="D34" s="7"/>
      <c r="E34" s="7"/>
      <c r="F34" s="7"/>
      <c r="G34" s="7"/>
      <c r="H34" s="7"/>
      <c r="I34" s="99"/>
      <c r="J34" s="48"/>
      <c r="K34" s="48"/>
      <c r="L34" s="48"/>
      <c r="M34" s="48"/>
      <c r="N34" s="4"/>
      <c r="O34" s="4"/>
      <c r="P34" s="4"/>
      <c r="Q34" s="4"/>
      <c r="R34" s="4"/>
      <c r="S34" s="4"/>
      <c r="T34" s="4"/>
      <c r="U34" s="4"/>
      <c r="V34" s="4"/>
      <c r="W34" s="4"/>
    </row>
    <row r="35" spans="1:23" ht="15" customHeight="1">
      <c r="A35" s="4"/>
      <c r="B35" s="53" t="s">
        <v>642</v>
      </c>
      <c r="C35" s="6"/>
      <c r="D35" s="101"/>
      <c r="E35" s="101"/>
      <c r="F35" s="101"/>
      <c r="G35" s="101"/>
      <c r="H35" s="101"/>
      <c r="I35" s="64"/>
      <c r="J35" s="33"/>
      <c r="K35" s="33"/>
      <c r="L35" s="33"/>
      <c r="M35" s="33"/>
      <c r="N35" s="4"/>
      <c r="O35" s="4"/>
      <c r="P35" s="4"/>
      <c r="Q35" s="4"/>
      <c r="R35" s="4"/>
      <c r="S35" s="4"/>
      <c r="T35" s="4"/>
      <c r="U35" s="4"/>
      <c r="V35" s="4"/>
      <c r="W35" s="4"/>
    </row>
    <row r="36" spans="1:23" ht="15" customHeight="1">
      <c r="A36" s="4"/>
      <c r="B36" s="57" t="s">
        <v>229</v>
      </c>
      <c r="C36" s="6" t="s">
        <v>29</v>
      </c>
      <c r="D36" s="48">
        <v>5499</v>
      </c>
      <c r="E36" s="48">
        <v>3983</v>
      </c>
      <c r="F36" s="48">
        <v>6214</v>
      </c>
      <c r="G36" s="48">
        <v>16624</v>
      </c>
      <c r="H36" s="48">
        <v>19790</v>
      </c>
      <c r="I36" s="52">
        <f>'Debt Schedule'!I10</f>
        <v>17131.75</v>
      </c>
      <c r="J36" s="55">
        <f>'Debt Schedule'!J10</f>
        <v>14473.5</v>
      </c>
      <c r="K36" s="55">
        <f>'Debt Schedule'!K10</f>
        <v>11815.25</v>
      </c>
      <c r="L36" s="55">
        <f>'Debt Schedule'!L10</f>
        <v>9157</v>
      </c>
      <c r="M36" s="55">
        <f>'Debt Schedule'!M10</f>
        <v>6498.75</v>
      </c>
      <c r="N36" s="4"/>
      <c r="O36" s="4"/>
      <c r="P36" s="4"/>
      <c r="Q36" s="4"/>
      <c r="R36" s="4"/>
      <c r="S36" s="4"/>
      <c r="T36" s="4"/>
      <c r="U36" s="4"/>
      <c r="V36" s="4"/>
      <c r="W36" s="4"/>
    </row>
    <row r="37" spans="1:23" ht="15" customHeight="1">
      <c r="A37" s="4"/>
      <c r="B37" s="57" t="s">
        <v>232</v>
      </c>
      <c r="C37" s="6" t="s">
        <v>29</v>
      </c>
      <c r="D37" s="48">
        <v>8958</v>
      </c>
      <c r="E37" s="48">
        <v>8332</v>
      </c>
      <c r="F37" s="48">
        <v>6801</v>
      </c>
      <c r="G37" s="48">
        <v>6801</v>
      </c>
      <c r="H37" s="48">
        <v>5441</v>
      </c>
      <c r="I37" s="52">
        <f>'Debt Schedule'!I27</f>
        <v>4080.75</v>
      </c>
      <c r="J37" s="55">
        <f>'Debt Schedule'!J27</f>
        <v>2720.5</v>
      </c>
      <c r="K37" s="55">
        <f>'Debt Schedule'!K27</f>
        <v>1360.25</v>
      </c>
      <c r="L37" s="55">
        <f>'Debt Schedule'!L27</f>
        <v>0</v>
      </c>
      <c r="M37" s="55">
        <f>'Debt Schedule'!M27</f>
        <v>0</v>
      </c>
      <c r="N37" s="4"/>
      <c r="O37" s="4"/>
      <c r="P37" s="4"/>
      <c r="Q37" s="4"/>
      <c r="R37" s="4"/>
      <c r="S37" s="4"/>
      <c r="T37" s="4"/>
      <c r="U37" s="4"/>
      <c r="V37" s="4"/>
      <c r="W37" s="4"/>
    </row>
    <row r="38" spans="1:23" ht="15" customHeight="1">
      <c r="A38" s="4"/>
      <c r="B38" s="219" t="s">
        <v>233</v>
      </c>
      <c r="C38" s="121" t="s">
        <v>29</v>
      </c>
      <c r="D38" s="122">
        <v>22979</v>
      </c>
      <c r="E38" s="122">
        <v>24760</v>
      </c>
      <c r="F38" s="122">
        <v>29323</v>
      </c>
      <c r="G38" s="122">
        <v>30787</v>
      </c>
      <c r="H38" s="122">
        <v>29693</v>
      </c>
      <c r="I38" s="162">
        <f>'Debt Schedule'!I51</f>
        <v>29583.891130083543</v>
      </c>
      <c r="J38" s="163">
        <f>'Debt Schedule'!J51</f>
        <v>29397.434534477354</v>
      </c>
      <c r="K38" s="163">
        <f>'Debt Schedule'!K51</f>
        <v>29127.561600308039</v>
      </c>
      <c r="L38" s="163">
        <f>'Debt Schedule'!L51</f>
        <v>28768.941398387185</v>
      </c>
      <c r="M38" s="163">
        <f>'Debt Schedule'!M51</f>
        <v>28315.968039535899</v>
      </c>
      <c r="N38" s="4"/>
      <c r="O38" s="4"/>
      <c r="P38" s="4"/>
      <c r="Q38" s="4"/>
      <c r="R38" s="4"/>
      <c r="S38" s="4"/>
      <c r="T38" s="4"/>
      <c r="U38" s="4"/>
      <c r="V38" s="4"/>
      <c r="W38" s="4"/>
    </row>
    <row r="39" spans="1:23" ht="15.75" customHeight="1">
      <c r="A39" s="4"/>
      <c r="B39" s="53" t="s">
        <v>235</v>
      </c>
      <c r="C39" s="62" t="s">
        <v>29</v>
      </c>
      <c r="D39" s="33">
        <f t="shared" ref="D39:M39" si="4">SUM(D36:D38)</f>
        <v>37436</v>
      </c>
      <c r="E39" s="33">
        <f t="shared" si="4"/>
        <v>37075</v>
      </c>
      <c r="F39" s="33">
        <f t="shared" si="4"/>
        <v>42338</v>
      </c>
      <c r="G39" s="33">
        <f t="shared" si="4"/>
        <v>54212</v>
      </c>
      <c r="H39" s="33">
        <f t="shared" si="4"/>
        <v>54924</v>
      </c>
      <c r="I39" s="64">
        <f t="shared" si="4"/>
        <v>50796.391130083546</v>
      </c>
      <c r="J39" s="33">
        <f t="shared" si="4"/>
        <v>46591.434534477354</v>
      </c>
      <c r="K39" s="33">
        <f t="shared" si="4"/>
        <v>42303.061600308036</v>
      </c>
      <c r="L39" s="33">
        <f t="shared" si="4"/>
        <v>37925.941398387185</v>
      </c>
      <c r="M39" s="33">
        <f t="shared" si="4"/>
        <v>34814.718039535903</v>
      </c>
      <c r="N39" s="4"/>
      <c r="O39" s="4"/>
      <c r="P39" s="4"/>
      <c r="Q39" s="4"/>
      <c r="R39" s="4"/>
      <c r="S39" s="4"/>
      <c r="T39" s="4"/>
      <c r="U39" s="4"/>
      <c r="V39" s="4"/>
      <c r="W39" s="4"/>
    </row>
    <row r="40" spans="1:23" ht="15.75" customHeight="1">
      <c r="A40" s="4"/>
      <c r="B40" s="4"/>
      <c r="C40" s="7"/>
      <c r="D40" s="7"/>
      <c r="E40" s="7"/>
      <c r="F40" s="7"/>
      <c r="G40" s="7"/>
      <c r="H40" s="7"/>
      <c r="I40" s="99"/>
      <c r="J40" s="48"/>
      <c r="K40" s="48"/>
      <c r="L40" s="48"/>
      <c r="M40" s="48"/>
      <c r="N40" s="4"/>
      <c r="O40" s="4"/>
      <c r="P40" s="4"/>
      <c r="Q40" s="4"/>
      <c r="R40" s="4"/>
      <c r="S40" s="4"/>
      <c r="T40" s="4"/>
      <c r="U40" s="4"/>
      <c r="V40" s="4"/>
      <c r="W40" s="4"/>
    </row>
    <row r="41" spans="1:23" ht="15.75" customHeight="1">
      <c r="A41" s="4"/>
      <c r="B41" s="53" t="s">
        <v>237</v>
      </c>
      <c r="C41" s="101" t="s">
        <v>29</v>
      </c>
      <c r="D41" s="33">
        <f t="shared" ref="D41:M41" si="5">SUM(D33,D39)</f>
        <v>59794</v>
      </c>
      <c r="E41" s="33">
        <f t="shared" si="5"/>
        <v>57515</v>
      </c>
      <c r="F41" s="33">
        <f t="shared" si="5"/>
        <v>62652</v>
      </c>
      <c r="G41" s="33">
        <f t="shared" si="5"/>
        <v>74920</v>
      </c>
      <c r="H41" s="33">
        <f t="shared" si="5"/>
        <v>81666</v>
      </c>
      <c r="I41" s="64">
        <f t="shared" si="5"/>
        <v>76892.090397706808</v>
      </c>
      <c r="J41" s="33">
        <f t="shared" si="5"/>
        <v>73556.40544884259</v>
      </c>
      <c r="K41" s="33">
        <f t="shared" si="5"/>
        <v>70092.195137153976</v>
      </c>
      <c r="L41" s="33">
        <f t="shared" si="5"/>
        <v>66622.710906739463</v>
      </c>
      <c r="M41" s="33">
        <f t="shared" si="5"/>
        <v>63105.635455004944</v>
      </c>
      <c r="N41" s="4"/>
      <c r="O41" s="4"/>
      <c r="P41" s="4"/>
      <c r="Q41" s="4"/>
      <c r="R41" s="4"/>
      <c r="S41" s="4"/>
      <c r="T41" s="4"/>
      <c r="U41" s="4"/>
      <c r="V41" s="4"/>
      <c r="W41" s="4"/>
    </row>
    <row r="42" spans="1:23" ht="15.75" customHeight="1">
      <c r="A42" s="4"/>
      <c r="B42" s="4"/>
      <c r="C42" s="7"/>
      <c r="D42" s="7"/>
      <c r="E42" s="7"/>
      <c r="F42" s="7"/>
      <c r="G42" s="7"/>
      <c r="H42" s="7"/>
      <c r="I42" s="99"/>
      <c r="J42" s="48"/>
      <c r="K42" s="48"/>
      <c r="L42" s="48"/>
      <c r="M42" s="48"/>
      <c r="N42" s="4"/>
      <c r="O42" s="4"/>
      <c r="P42" s="4"/>
      <c r="Q42" s="4"/>
      <c r="R42" s="4"/>
      <c r="S42" s="4"/>
      <c r="T42" s="4"/>
      <c r="U42" s="4"/>
      <c r="V42" s="4"/>
      <c r="W42" s="4"/>
    </row>
    <row r="43" spans="1:23" ht="15.75" customHeight="1">
      <c r="A43" s="4"/>
      <c r="B43" s="53" t="s">
        <v>239</v>
      </c>
      <c r="C43" s="6"/>
      <c r="D43" s="101"/>
      <c r="E43" s="101"/>
      <c r="F43" s="101"/>
      <c r="G43" s="101"/>
      <c r="H43" s="101"/>
      <c r="I43" s="64"/>
      <c r="J43" s="33"/>
      <c r="K43" s="33"/>
      <c r="L43" s="33"/>
      <c r="M43" s="33"/>
      <c r="N43" s="4"/>
      <c r="O43" s="4"/>
      <c r="P43" s="4"/>
      <c r="Q43" s="4"/>
      <c r="R43" s="4"/>
      <c r="S43" s="4"/>
      <c r="T43" s="4"/>
      <c r="U43" s="4"/>
      <c r="V43" s="4"/>
      <c r="W43" s="4"/>
    </row>
    <row r="44" spans="1:23" ht="15.75" customHeight="1">
      <c r="A44" s="4"/>
      <c r="B44" s="57" t="s">
        <v>242</v>
      </c>
      <c r="C44" s="6" t="s">
        <v>29</v>
      </c>
      <c r="D44" s="48">
        <v>7524</v>
      </c>
      <c r="E44" s="48">
        <v>7524</v>
      </c>
      <c r="F44" s="48">
        <v>7378</v>
      </c>
      <c r="G44" s="48">
        <v>7378</v>
      </c>
      <c r="H44" s="48">
        <v>7378</v>
      </c>
      <c r="I44" s="52">
        <v>7378</v>
      </c>
      <c r="J44" s="55">
        <v>7378</v>
      </c>
      <c r="K44" s="55">
        <v>7378</v>
      </c>
      <c r="L44" s="55">
        <v>7378</v>
      </c>
      <c r="M44" s="55">
        <v>7378</v>
      </c>
      <c r="N44" s="4"/>
      <c r="O44" s="4"/>
      <c r="P44" s="4"/>
      <c r="Q44" s="4"/>
      <c r="R44" s="4"/>
      <c r="S44" s="4"/>
      <c r="T44" s="4"/>
      <c r="U44" s="4"/>
      <c r="V44" s="4"/>
      <c r="W44" s="4"/>
    </row>
    <row r="45" spans="1:23" ht="15.75" customHeight="1">
      <c r="A45" s="4"/>
      <c r="B45" s="57" t="s">
        <v>243</v>
      </c>
      <c r="C45" s="6" t="s">
        <v>29</v>
      </c>
      <c r="D45" s="48">
        <v>-146</v>
      </c>
      <c r="E45" s="48">
        <v>-146</v>
      </c>
      <c r="F45" s="48">
        <v>0</v>
      </c>
      <c r="G45" s="48">
        <v>0</v>
      </c>
      <c r="H45" s="48">
        <v>0</v>
      </c>
      <c r="I45" s="52">
        <v>0</v>
      </c>
      <c r="J45" s="55">
        <v>0</v>
      </c>
      <c r="K45" s="55">
        <v>0</v>
      </c>
      <c r="L45" s="55">
        <v>0</v>
      </c>
      <c r="M45" s="55">
        <v>0</v>
      </c>
      <c r="N45" s="4"/>
      <c r="O45" s="4"/>
      <c r="P45" s="4"/>
      <c r="Q45" s="4"/>
      <c r="R45" s="4"/>
      <c r="S45" s="4"/>
      <c r="T45" s="4"/>
      <c r="U45" s="4"/>
      <c r="V45" s="4"/>
      <c r="W45" s="4"/>
    </row>
    <row r="46" spans="1:23" ht="15.75" customHeight="1">
      <c r="A46" s="4"/>
      <c r="B46" s="57" t="s">
        <v>244</v>
      </c>
      <c r="C46" s="6" t="s">
        <v>29</v>
      </c>
      <c r="D46" s="48">
        <v>2231</v>
      </c>
      <c r="E46" s="48">
        <v>2231</v>
      </c>
      <c r="F46" s="48">
        <v>2231</v>
      </c>
      <c r="G46" s="48">
        <v>2231</v>
      </c>
      <c r="H46" s="48">
        <v>2231</v>
      </c>
      <c r="I46" s="52">
        <v>2231</v>
      </c>
      <c r="J46" s="55">
        <v>2231</v>
      </c>
      <c r="K46" s="55">
        <v>2231</v>
      </c>
      <c r="L46" s="55">
        <v>2231</v>
      </c>
      <c r="M46" s="55">
        <v>2231</v>
      </c>
      <c r="N46" s="4"/>
      <c r="O46" s="4"/>
      <c r="P46" s="4"/>
      <c r="Q46" s="4"/>
      <c r="R46" s="4"/>
      <c r="S46" s="4"/>
      <c r="T46" s="4"/>
      <c r="U46" s="4"/>
      <c r="V46" s="4"/>
      <c r="W46" s="4"/>
    </row>
    <row r="47" spans="1:23" ht="15.75" customHeight="1">
      <c r="A47" s="4"/>
      <c r="B47" s="57" t="s">
        <v>246</v>
      </c>
      <c r="C47" s="6" t="s">
        <v>29</v>
      </c>
      <c r="D47" s="48">
        <v>6354</v>
      </c>
      <c r="E47" s="48">
        <v>6354</v>
      </c>
      <c r="F47" s="48">
        <v>6354</v>
      </c>
      <c r="G47" s="48">
        <v>7951</v>
      </c>
      <c r="H47" s="48">
        <v>7951</v>
      </c>
      <c r="I47" s="52">
        <v>7951</v>
      </c>
      <c r="J47" s="55">
        <v>7951</v>
      </c>
      <c r="K47" s="55">
        <v>7951</v>
      </c>
      <c r="L47" s="55">
        <v>7951</v>
      </c>
      <c r="M47" s="55">
        <v>7951</v>
      </c>
      <c r="N47" s="4"/>
      <c r="O47" s="4"/>
      <c r="P47" s="4"/>
      <c r="Q47" s="4"/>
      <c r="R47" s="4"/>
      <c r="S47" s="4"/>
      <c r="T47" s="4"/>
      <c r="U47" s="4"/>
      <c r="V47" s="4"/>
      <c r="W47" s="4"/>
    </row>
    <row r="48" spans="1:23" ht="15.75" customHeight="1">
      <c r="A48" s="4"/>
      <c r="B48" s="219" t="s">
        <v>248</v>
      </c>
      <c r="C48" s="121" t="s">
        <v>29</v>
      </c>
      <c r="D48" s="163">
        <f>24370+'Income Statement'!D39-'Income Statement'!D48</f>
        <v>32656</v>
      </c>
      <c r="E48" s="163">
        <f>D48+'Income Statement'!E39-'Income Statement'!E48</f>
        <v>33348</v>
      </c>
      <c r="F48" s="163">
        <f>E48+'Income Statement'!F39-'Income Statement'!F48</f>
        <v>33295</v>
      </c>
      <c r="G48" s="163">
        <f>F48+'Income Statement'!G39-'Income Statement'!G48</f>
        <v>34895</v>
      </c>
      <c r="H48" s="163">
        <f>G48+'Income Statement'!H39-'Income Statement'!H48</f>
        <v>45705</v>
      </c>
      <c r="I48" s="162">
        <f>H48+'Income Statement'!I39-'Income Statement'!I48</f>
        <v>51796.104363041282</v>
      </c>
      <c r="J48" s="163">
        <f>I48+'Income Statement'!J39-'Income Statement'!J48</f>
        <v>60708.326274932115</v>
      </c>
      <c r="K48" s="163">
        <f>J48+'Income Statement'!K39-'Income Statement'!K48</f>
        <v>70368.828412113391</v>
      </c>
      <c r="L48" s="163">
        <f>K48+'Income Statement'!L39-'Income Statement'!L48</f>
        <v>80693.190543990902</v>
      </c>
      <c r="M48" s="163">
        <f>L48+'Income Statement'!M39-'Income Statement'!M48</f>
        <v>91728.22356757088</v>
      </c>
      <c r="N48" s="4"/>
      <c r="O48" s="4"/>
      <c r="P48" s="4"/>
      <c r="Q48" s="4"/>
      <c r="R48" s="4"/>
      <c r="S48" s="4"/>
      <c r="T48" s="4"/>
      <c r="U48" s="4"/>
      <c r="V48" s="4"/>
      <c r="W48" s="4"/>
    </row>
    <row r="49" spans="1:23" ht="15.75" customHeight="1">
      <c r="A49" s="4"/>
      <c r="B49" s="53" t="s">
        <v>250</v>
      </c>
      <c r="C49" s="62" t="s">
        <v>29</v>
      </c>
      <c r="D49" s="33">
        <f t="shared" ref="D49:M49" si="6">SUM(D44:D48)</f>
        <v>48619</v>
      </c>
      <c r="E49" s="33">
        <f t="shared" si="6"/>
        <v>49311</v>
      </c>
      <c r="F49" s="33">
        <f t="shared" si="6"/>
        <v>49258</v>
      </c>
      <c r="G49" s="33">
        <f t="shared" si="6"/>
        <v>52455</v>
      </c>
      <c r="H49" s="33">
        <f t="shared" si="6"/>
        <v>63265</v>
      </c>
      <c r="I49" s="64">
        <f t="shared" si="6"/>
        <v>69356.10436304129</v>
      </c>
      <c r="J49" s="33">
        <f t="shared" si="6"/>
        <v>78268.326274932115</v>
      </c>
      <c r="K49" s="33">
        <f t="shared" si="6"/>
        <v>87928.828412113391</v>
      </c>
      <c r="L49" s="33">
        <f t="shared" si="6"/>
        <v>98253.190543990902</v>
      </c>
      <c r="M49" s="33">
        <f t="shared" si="6"/>
        <v>109288.22356757088</v>
      </c>
      <c r="N49" s="4"/>
      <c r="O49" s="4"/>
      <c r="P49" s="4"/>
      <c r="Q49" s="4"/>
      <c r="R49" s="4"/>
      <c r="S49" s="4"/>
      <c r="T49" s="4"/>
      <c r="U49" s="4"/>
      <c r="V49" s="4"/>
      <c r="W49" s="4"/>
    </row>
    <row r="50" spans="1:23" ht="15.75" customHeight="1">
      <c r="A50" s="4"/>
      <c r="B50" s="4"/>
      <c r="C50" s="7"/>
      <c r="D50" s="7"/>
      <c r="E50" s="7"/>
      <c r="F50" s="7"/>
      <c r="G50" s="7"/>
      <c r="H50" s="7"/>
      <c r="I50" s="99"/>
      <c r="J50" s="48"/>
      <c r="K50" s="48"/>
      <c r="L50" s="48"/>
      <c r="M50" s="48"/>
      <c r="N50" s="4"/>
      <c r="O50" s="4"/>
      <c r="P50" s="4"/>
      <c r="Q50" s="4"/>
      <c r="R50" s="4"/>
      <c r="S50" s="4"/>
      <c r="T50" s="4"/>
      <c r="U50" s="4"/>
      <c r="V50" s="4"/>
      <c r="W50" s="4"/>
    </row>
    <row r="51" spans="1:23" ht="15.75" customHeight="1">
      <c r="A51" s="4"/>
      <c r="B51" s="53" t="s">
        <v>252</v>
      </c>
      <c r="C51" s="62" t="s">
        <v>29</v>
      </c>
      <c r="D51" s="33">
        <f t="shared" ref="D51:M51" si="7">SUM(D41,D49)</f>
        <v>108413</v>
      </c>
      <c r="E51" s="33">
        <f t="shared" si="7"/>
        <v>106826</v>
      </c>
      <c r="F51" s="33">
        <f t="shared" si="7"/>
        <v>111910</v>
      </c>
      <c r="G51" s="33">
        <f t="shared" si="7"/>
        <v>127375</v>
      </c>
      <c r="H51" s="33">
        <f t="shared" si="7"/>
        <v>144931</v>
      </c>
      <c r="I51" s="64">
        <f t="shared" si="7"/>
        <v>146248.1947607481</v>
      </c>
      <c r="J51" s="33">
        <f t="shared" si="7"/>
        <v>151824.73172377469</v>
      </c>
      <c r="K51" s="33">
        <f t="shared" si="7"/>
        <v>158021.02354926738</v>
      </c>
      <c r="L51" s="33">
        <f t="shared" si="7"/>
        <v>164875.90145073037</v>
      </c>
      <c r="M51" s="33">
        <f t="shared" si="7"/>
        <v>172393.85902257584</v>
      </c>
      <c r="N51" s="4"/>
      <c r="O51" s="4"/>
      <c r="P51" s="4"/>
      <c r="Q51" s="4"/>
      <c r="R51" s="4"/>
      <c r="S51" s="4"/>
      <c r="T51" s="4"/>
      <c r="U51" s="4"/>
      <c r="V51" s="4"/>
      <c r="W51" s="4"/>
    </row>
    <row r="52" spans="1:23" ht="15.75" customHeight="1">
      <c r="A52" s="4"/>
      <c r="B52" s="4"/>
      <c r="C52" s="7"/>
      <c r="D52" s="7"/>
      <c r="E52" s="7"/>
      <c r="F52" s="7"/>
      <c r="G52" s="7"/>
      <c r="H52" s="7"/>
      <c r="I52" s="99"/>
      <c r="J52" s="48"/>
      <c r="K52" s="48"/>
      <c r="L52" s="48"/>
      <c r="M52" s="48"/>
      <c r="N52" s="4"/>
      <c r="O52" s="4"/>
      <c r="P52" s="4"/>
      <c r="Q52" s="4"/>
      <c r="R52" s="4"/>
      <c r="S52" s="4"/>
      <c r="T52" s="4"/>
      <c r="U52" s="4"/>
      <c r="V52" s="4"/>
      <c r="W52" s="4"/>
    </row>
    <row r="53" spans="1:23" ht="15.75" customHeight="1">
      <c r="A53" s="4"/>
      <c r="B53" s="2" t="s">
        <v>253</v>
      </c>
      <c r="C53" s="7"/>
      <c r="D53" s="236">
        <f t="shared" ref="D53:M53" si="8">D51-D24</f>
        <v>0</v>
      </c>
      <c r="E53" s="236">
        <f t="shared" si="8"/>
        <v>0</v>
      </c>
      <c r="F53" s="236">
        <f t="shared" si="8"/>
        <v>0</v>
      </c>
      <c r="G53" s="236">
        <f t="shared" si="8"/>
        <v>0</v>
      </c>
      <c r="H53" s="236">
        <f t="shared" si="8"/>
        <v>0</v>
      </c>
      <c r="I53" s="134">
        <f t="shared" si="8"/>
        <v>0</v>
      </c>
      <c r="J53" s="132">
        <f t="shared" si="8"/>
        <v>0</v>
      </c>
      <c r="K53" s="132">
        <f t="shared" si="8"/>
        <v>0</v>
      </c>
      <c r="L53" s="132">
        <f t="shared" si="8"/>
        <v>0</v>
      </c>
      <c r="M53" s="132">
        <f t="shared" si="8"/>
        <v>0</v>
      </c>
      <c r="N53" s="4"/>
      <c r="O53" s="4"/>
      <c r="P53" s="4"/>
      <c r="Q53" s="4"/>
      <c r="R53" s="4"/>
      <c r="S53" s="4"/>
      <c r="T53" s="4"/>
      <c r="U53" s="4"/>
      <c r="V53" s="4"/>
      <c r="W53" s="4"/>
    </row>
    <row r="54" spans="1:23" ht="15.75" customHeight="1">
      <c r="A54" s="4"/>
      <c r="B54" s="4"/>
      <c r="C54" s="7"/>
      <c r="D54" s="7"/>
      <c r="E54" s="7"/>
      <c r="F54" s="7"/>
      <c r="G54" s="7"/>
      <c r="H54" s="7"/>
      <c r="I54" s="105"/>
      <c r="J54" s="105"/>
      <c r="K54" s="105"/>
      <c r="L54" s="105"/>
      <c r="M54" s="105"/>
      <c r="N54" s="4"/>
      <c r="O54" s="4"/>
      <c r="P54" s="4"/>
      <c r="Q54" s="4"/>
      <c r="R54" s="4"/>
      <c r="S54" s="4"/>
      <c r="T54" s="4"/>
      <c r="U54" s="4"/>
      <c r="V54" s="4"/>
      <c r="W54" s="4"/>
    </row>
    <row r="55" spans="1:23" ht="15.75" customHeight="1">
      <c r="A55" s="4"/>
      <c r="B55" s="237" t="s">
        <v>256</v>
      </c>
      <c r="C55" s="238" t="s">
        <v>29</v>
      </c>
      <c r="D55" s="239">
        <f t="shared" ref="D55:M55" si="9">SUM(D36,D30)</f>
        <v>7079</v>
      </c>
      <c r="E55" s="239">
        <f t="shared" si="9"/>
        <v>5628</v>
      </c>
      <c r="F55" s="239">
        <f t="shared" si="9"/>
        <v>8085</v>
      </c>
      <c r="G55" s="239">
        <f t="shared" si="9"/>
        <v>19168</v>
      </c>
      <c r="H55" s="239">
        <f t="shared" si="9"/>
        <v>22919</v>
      </c>
      <c r="I55" s="239">
        <f t="shared" si="9"/>
        <v>19790</v>
      </c>
      <c r="J55" s="239">
        <f t="shared" si="9"/>
        <v>17131.75</v>
      </c>
      <c r="K55" s="239">
        <f t="shared" si="9"/>
        <v>14473.5</v>
      </c>
      <c r="L55" s="239">
        <f t="shared" si="9"/>
        <v>11815.25</v>
      </c>
      <c r="M55" s="240">
        <f t="shared" si="9"/>
        <v>9157</v>
      </c>
      <c r="N55" s="4"/>
      <c r="O55" s="4"/>
      <c r="P55" s="4"/>
      <c r="Q55" s="4"/>
      <c r="R55" s="4"/>
      <c r="S55" s="4"/>
      <c r="T55" s="4"/>
      <c r="U55" s="4"/>
      <c r="V55" s="4"/>
      <c r="W55" s="4"/>
    </row>
    <row r="56" spans="1:23" ht="15.75" customHeight="1">
      <c r="A56" s="4"/>
      <c r="B56" s="241" t="s">
        <v>259</v>
      </c>
      <c r="C56" s="242" t="s">
        <v>260</v>
      </c>
      <c r="D56" s="243">
        <f t="shared" ref="D56:M56" si="10">D55/D49</f>
        <v>0.14560151381147288</v>
      </c>
      <c r="E56" s="243">
        <f t="shared" si="10"/>
        <v>0.11413274928514935</v>
      </c>
      <c r="F56" s="243">
        <f t="shared" si="10"/>
        <v>0.1641357748995087</v>
      </c>
      <c r="G56" s="243">
        <f t="shared" si="10"/>
        <v>0.36541797731388809</v>
      </c>
      <c r="H56" s="243">
        <f t="shared" si="10"/>
        <v>0.36226981743460052</v>
      </c>
      <c r="I56" s="243">
        <f t="shared" si="10"/>
        <v>0.2853389789081891</v>
      </c>
      <c r="J56" s="243">
        <f t="shared" si="10"/>
        <v>0.21888483905764802</v>
      </c>
      <c r="K56" s="243">
        <f t="shared" si="10"/>
        <v>0.16460471794488368</v>
      </c>
      <c r="L56" s="243">
        <f t="shared" si="10"/>
        <v>0.12025309238899431</v>
      </c>
      <c r="M56" s="244">
        <f t="shared" si="10"/>
        <v>8.3787618657177612E-2</v>
      </c>
      <c r="N56" s="4"/>
      <c r="O56" s="4"/>
      <c r="P56" s="4"/>
      <c r="Q56" s="4"/>
      <c r="R56" s="4"/>
      <c r="S56" s="4"/>
      <c r="T56" s="4"/>
      <c r="U56" s="4"/>
      <c r="V56" s="4"/>
      <c r="W56" s="4"/>
    </row>
    <row r="57" spans="1:23" ht="15.75" customHeight="1">
      <c r="A57" s="4"/>
      <c r="B57" s="246" t="s">
        <v>261</v>
      </c>
      <c r="C57" s="242" t="s">
        <v>29</v>
      </c>
      <c r="D57" s="247">
        <f t="shared" ref="D57:M57" si="11">SUM(D38,D36,D32,D30)</f>
        <v>33860</v>
      </c>
      <c r="E57" s="247">
        <f t="shared" si="11"/>
        <v>32971</v>
      </c>
      <c r="F57" s="247">
        <f t="shared" si="11"/>
        <v>39558</v>
      </c>
      <c r="G57" s="247">
        <f t="shared" si="11"/>
        <v>51847</v>
      </c>
      <c r="H57" s="247">
        <f t="shared" si="11"/>
        <v>54192</v>
      </c>
      <c r="I57" s="247">
        <f t="shared" si="11"/>
        <v>50953.891130083546</v>
      </c>
      <c r="J57" s="247">
        <f t="shared" si="11"/>
        <v>48109.184534477354</v>
      </c>
      <c r="K57" s="247">
        <f t="shared" si="11"/>
        <v>45181.061600308036</v>
      </c>
      <c r="L57" s="247">
        <f t="shared" si="11"/>
        <v>42164.191398387185</v>
      </c>
      <c r="M57" s="248">
        <f t="shared" si="11"/>
        <v>39052.968039535903</v>
      </c>
      <c r="N57" s="4"/>
      <c r="O57" s="4"/>
      <c r="P57" s="4"/>
      <c r="Q57" s="4"/>
      <c r="R57" s="4"/>
      <c r="S57" s="4"/>
      <c r="T57" s="4"/>
      <c r="U57" s="4"/>
      <c r="V57" s="4"/>
      <c r="W57" s="4"/>
    </row>
    <row r="58" spans="1:23" ht="15.75" customHeight="1">
      <c r="A58" s="4"/>
      <c r="B58" s="241" t="s">
        <v>263</v>
      </c>
      <c r="C58" s="242" t="s">
        <v>260</v>
      </c>
      <c r="D58" s="243">
        <f t="shared" ref="D58:M58" si="12">D57/D49</f>
        <v>0.6964355498879039</v>
      </c>
      <c r="E58" s="243">
        <f t="shared" si="12"/>
        <v>0.66863377339741636</v>
      </c>
      <c r="F58" s="243">
        <f t="shared" si="12"/>
        <v>0.80307767266230867</v>
      </c>
      <c r="G58" s="243">
        <f t="shared" si="12"/>
        <v>0.98840911257268138</v>
      </c>
      <c r="H58" s="243">
        <f t="shared" si="12"/>
        <v>0.85658737058405121</v>
      </c>
      <c r="I58" s="243">
        <f t="shared" si="12"/>
        <v>0.7346706046719087</v>
      </c>
      <c r="J58" s="243">
        <f t="shared" si="12"/>
        <v>0.61466990319282999</v>
      </c>
      <c r="K58" s="243">
        <f t="shared" si="12"/>
        <v>0.51383672927551172</v>
      </c>
      <c r="L58" s="243">
        <f t="shared" si="12"/>
        <v>0.42913813958549274</v>
      </c>
      <c r="M58" s="244">
        <f t="shared" si="12"/>
        <v>0.35733921519357642</v>
      </c>
      <c r="N58" s="4"/>
      <c r="O58" s="4"/>
      <c r="P58" s="4"/>
      <c r="Q58" s="4"/>
      <c r="R58" s="4"/>
      <c r="S58" s="4"/>
      <c r="T58" s="4"/>
      <c r="U58" s="4"/>
      <c r="V58" s="4"/>
      <c r="W58" s="4"/>
    </row>
    <row r="59" spans="1:23" ht="15.75" customHeight="1">
      <c r="A59" s="4"/>
      <c r="B59" s="249" t="s">
        <v>265</v>
      </c>
      <c r="C59" s="250" t="s">
        <v>29</v>
      </c>
      <c r="D59" s="251">
        <f t="shared" ref="D59:M59" si="13">SUM(D37,D31)</f>
        <v>9584</v>
      </c>
      <c r="E59" s="251">
        <f t="shared" si="13"/>
        <v>8958</v>
      </c>
      <c r="F59" s="251">
        <f t="shared" si="13"/>
        <v>6801</v>
      </c>
      <c r="G59" s="251">
        <f t="shared" si="13"/>
        <v>6801</v>
      </c>
      <c r="H59" s="251">
        <f t="shared" si="13"/>
        <v>6801</v>
      </c>
      <c r="I59" s="251">
        <f t="shared" si="13"/>
        <v>5441</v>
      </c>
      <c r="J59" s="251">
        <f t="shared" si="13"/>
        <v>4080.75</v>
      </c>
      <c r="K59" s="251">
        <f t="shared" si="13"/>
        <v>2720.5</v>
      </c>
      <c r="L59" s="251">
        <f t="shared" si="13"/>
        <v>1360.25</v>
      </c>
      <c r="M59" s="252">
        <f t="shared" si="13"/>
        <v>0</v>
      </c>
      <c r="N59" s="4"/>
      <c r="O59" s="4"/>
      <c r="P59" s="4"/>
      <c r="Q59" s="4"/>
      <c r="R59" s="4"/>
      <c r="S59" s="4"/>
      <c r="T59" s="4"/>
      <c r="U59" s="4"/>
      <c r="V59" s="4"/>
      <c r="W59" s="4"/>
    </row>
    <row r="60" spans="1:23" ht="15.75" customHeight="1">
      <c r="A60" s="4"/>
      <c r="B60" s="4"/>
      <c r="C60" s="7"/>
      <c r="D60" s="7"/>
      <c r="E60" s="7"/>
      <c r="F60" s="7"/>
      <c r="G60" s="7"/>
      <c r="H60" s="7"/>
      <c r="I60" s="4"/>
      <c r="J60" s="4"/>
      <c r="K60" s="4"/>
      <c r="L60" s="4"/>
      <c r="M60" s="4"/>
      <c r="N60" s="4"/>
      <c r="O60" s="4"/>
      <c r="P60" s="4"/>
      <c r="Q60" s="4"/>
      <c r="R60" s="4"/>
      <c r="S60" s="4"/>
      <c r="T60" s="4"/>
      <c r="U60" s="4"/>
      <c r="V60" s="4"/>
      <c r="W60" s="4"/>
    </row>
    <row r="61" spans="1:23" ht="15.75" customHeight="1">
      <c r="A61" s="4"/>
      <c r="B61" s="4"/>
      <c r="C61" s="7"/>
      <c r="D61" s="7"/>
      <c r="E61" s="7"/>
      <c r="F61" s="7"/>
      <c r="G61" s="7"/>
      <c r="H61" s="7"/>
      <c r="I61" s="4"/>
      <c r="J61" s="4"/>
      <c r="K61" s="4"/>
      <c r="L61" s="4"/>
      <c r="M61" s="4"/>
      <c r="N61" s="4"/>
      <c r="O61" s="4"/>
      <c r="P61" s="4"/>
      <c r="Q61" s="4"/>
      <c r="R61" s="4"/>
      <c r="S61" s="4"/>
      <c r="T61" s="4"/>
      <c r="U61" s="4"/>
      <c r="V61" s="4"/>
      <c r="W61" s="4"/>
    </row>
    <row r="62" spans="1:23" ht="15.75" customHeight="1">
      <c r="A62" s="4"/>
      <c r="B62" s="4"/>
      <c r="C62" s="7"/>
      <c r="D62" s="7"/>
      <c r="E62" s="7"/>
      <c r="F62" s="7"/>
      <c r="G62" s="7"/>
      <c r="H62" s="7"/>
      <c r="I62" s="4"/>
      <c r="J62" s="4"/>
      <c r="K62" s="4"/>
      <c r="L62" s="4"/>
      <c r="M62" s="4"/>
      <c r="N62" s="4"/>
      <c r="O62" s="4"/>
      <c r="P62" s="4"/>
      <c r="Q62" s="4"/>
      <c r="R62" s="4"/>
      <c r="S62" s="4"/>
      <c r="T62" s="4"/>
      <c r="U62" s="4"/>
      <c r="V62" s="4"/>
      <c r="W62" s="4"/>
    </row>
    <row r="63" spans="1:23" ht="15.75" customHeight="1">
      <c r="A63" s="4"/>
      <c r="B63" s="4"/>
      <c r="C63" s="7"/>
      <c r="D63" s="7"/>
      <c r="E63" s="7"/>
      <c r="F63" s="7"/>
      <c r="G63" s="7"/>
      <c r="H63" s="7"/>
      <c r="I63" s="4"/>
      <c r="J63" s="4"/>
      <c r="K63" s="4"/>
      <c r="L63" s="4"/>
      <c r="M63" s="4"/>
      <c r="N63" s="4"/>
      <c r="O63" s="4"/>
      <c r="P63" s="4"/>
      <c r="Q63" s="4"/>
      <c r="R63" s="4"/>
      <c r="S63" s="4"/>
      <c r="T63" s="4"/>
      <c r="U63" s="4"/>
      <c r="V63" s="4"/>
      <c r="W63" s="4"/>
    </row>
    <row r="64" spans="1:23" ht="15.75" customHeight="1">
      <c r="A64" s="4"/>
      <c r="B64" s="4"/>
      <c r="C64" s="7"/>
      <c r="D64" s="7"/>
      <c r="E64" s="7"/>
      <c r="F64" s="7"/>
      <c r="G64" s="7"/>
      <c r="H64" s="7"/>
      <c r="I64" s="4"/>
      <c r="J64" s="4"/>
      <c r="K64" s="4"/>
      <c r="L64" s="4"/>
      <c r="M64" s="4"/>
      <c r="N64" s="4"/>
      <c r="O64" s="4"/>
      <c r="P64" s="4"/>
      <c r="Q64" s="4"/>
      <c r="R64" s="4"/>
      <c r="S64" s="4"/>
      <c r="T64" s="4"/>
      <c r="U64" s="4"/>
      <c r="V64" s="4"/>
      <c r="W64" s="4"/>
    </row>
    <row r="65" spans="1:23" ht="15.75" customHeight="1">
      <c r="A65" s="4"/>
      <c r="B65" s="4"/>
      <c r="C65" s="7"/>
      <c r="D65" s="7"/>
      <c r="E65" s="7"/>
      <c r="F65" s="7"/>
      <c r="G65" s="7"/>
      <c r="H65" s="7"/>
      <c r="I65" s="4"/>
      <c r="J65" s="4"/>
      <c r="K65" s="4"/>
      <c r="L65" s="4"/>
      <c r="M65" s="4"/>
      <c r="N65" s="4"/>
      <c r="O65" s="4"/>
      <c r="P65" s="4"/>
      <c r="Q65" s="4"/>
      <c r="R65" s="4"/>
      <c r="S65" s="4"/>
      <c r="T65" s="4"/>
      <c r="U65" s="4"/>
      <c r="V65" s="4"/>
      <c r="W65" s="4"/>
    </row>
    <row r="66" spans="1:23" ht="15.75" customHeight="1">
      <c r="A66" s="4"/>
      <c r="B66" s="4"/>
      <c r="C66" s="7"/>
      <c r="D66" s="7"/>
      <c r="E66" s="7"/>
      <c r="F66" s="7"/>
      <c r="G66" s="7"/>
      <c r="H66" s="7"/>
      <c r="I66" s="4"/>
      <c r="J66" s="4"/>
      <c r="K66" s="4"/>
      <c r="L66" s="4"/>
      <c r="M66" s="4"/>
      <c r="N66" s="4"/>
      <c r="O66" s="4"/>
      <c r="P66" s="4"/>
      <c r="Q66" s="4"/>
      <c r="R66" s="4"/>
      <c r="S66" s="4"/>
      <c r="T66" s="4"/>
      <c r="U66" s="4"/>
      <c r="V66" s="4"/>
      <c r="W66" s="4"/>
    </row>
    <row r="67" spans="1:23" ht="15.75" customHeight="1">
      <c r="A67" s="4"/>
      <c r="B67" s="4"/>
      <c r="C67" s="7"/>
      <c r="D67" s="7"/>
      <c r="E67" s="7"/>
      <c r="F67" s="7"/>
      <c r="G67" s="7"/>
      <c r="H67" s="7"/>
      <c r="I67" s="4"/>
      <c r="J67" s="4"/>
      <c r="K67" s="4"/>
      <c r="L67" s="4"/>
      <c r="M67" s="4"/>
      <c r="N67" s="4"/>
      <c r="O67" s="4"/>
      <c r="P67" s="4"/>
      <c r="Q67" s="4"/>
      <c r="R67" s="4"/>
      <c r="S67" s="4"/>
      <c r="T67" s="4"/>
      <c r="U67" s="4"/>
      <c r="V67" s="4"/>
      <c r="W67" s="4"/>
    </row>
    <row r="68" spans="1:23" ht="15.75" customHeight="1">
      <c r="A68" s="4"/>
      <c r="B68" s="4"/>
      <c r="C68" s="7"/>
      <c r="D68" s="7"/>
      <c r="E68" s="7"/>
      <c r="F68" s="7"/>
      <c r="G68" s="7"/>
      <c r="H68" s="7"/>
      <c r="I68" s="4"/>
      <c r="J68" s="4"/>
      <c r="K68" s="4"/>
      <c r="L68" s="4"/>
      <c r="M68" s="4"/>
      <c r="N68" s="4"/>
      <c r="O68" s="4"/>
      <c r="P68" s="4"/>
      <c r="Q68" s="4"/>
      <c r="R68" s="4"/>
      <c r="S68" s="4"/>
      <c r="T68" s="4"/>
      <c r="U68" s="4"/>
      <c r="V68" s="4"/>
      <c r="W68" s="4"/>
    </row>
    <row r="69" spans="1:23" ht="15.75" customHeight="1">
      <c r="A69" s="4"/>
      <c r="B69" s="4"/>
      <c r="C69" s="7"/>
      <c r="D69" s="7"/>
      <c r="E69" s="7"/>
      <c r="F69" s="7"/>
      <c r="G69" s="7"/>
      <c r="H69" s="7"/>
      <c r="I69" s="4"/>
      <c r="J69" s="4"/>
      <c r="K69" s="4"/>
      <c r="L69" s="4"/>
      <c r="M69" s="4"/>
      <c r="N69" s="4"/>
      <c r="O69" s="4"/>
      <c r="P69" s="4"/>
      <c r="Q69" s="4"/>
      <c r="R69" s="4"/>
      <c r="S69" s="4"/>
      <c r="T69" s="4"/>
      <c r="U69" s="4"/>
      <c r="V69" s="4"/>
      <c r="W69" s="4"/>
    </row>
    <row r="70" spans="1:23" ht="15.75" customHeight="1">
      <c r="A70" s="4"/>
      <c r="B70" s="4"/>
      <c r="C70" s="7"/>
      <c r="D70" s="7"/>
      <c r="E70" s="7"/>
      <c r="F70" s="7"/>
      <c r="G70" s="7"/>
      <c r="H70" s="7"/>
      <c r="I70" s="4"/>
      <c r="J70" s="4"/>
      <c r="K70" s="4"/>
      <c r="L70" s="4"/>
      <c r="M70" s="4"/>
      <c r="N70" s="4"/>
      <c r="O70" s="4"/>
      <c r="P70" s="4"/>
      <c r="Q70" s="4"/>
      <c r="R70" s="4"/>
      <c r="S70" s="4"/>
      <c r="T70" s="4"/>
      <c r="U70" s="4"/>
      <c r="V70" s="4"/>
      <c r="W70" s="4"/>
    </row>
    <row r="71" spans="1:23" ht="15.75" customHeight="1">
      <c r="A71" s="4"/>
      <c r="B71" s="4"/>
      <c r="C71" s="7"/>
      <c r="D71" s="7"/>
      <c r="E71" s="7"/>
      <c r="F71" s="7"/>
      <c r="G71" s="7"/>
      <c r="H71" s="7"/>
      <c r="I71" s="4"/>
      <c r="J71" s="4"/>
      <c r="K71" s="4"/>
      <c r="L71" s="4"/>
      <c r="M71" s="4"/>
      <c r="N71" s="4"/>
      <c r="O71" s="4"/>
      <c r="P71" s="4"/>
      <c r="Q71" s="4"/>
      <c r="R71" s="4"/>
      <c r="S71" s="4"/>
      <c r="T71" s="4"/>
      <c r="U71" s="4"/>
      <c r="V71" s="4"/>
      <c r="W71" s="4"/>
    </row>
    <row r="72" spans="1:23" ht="15.75" customHeight="1">
      <c r="A72" s="4"/>
      <c r="B72" s="4"/>
      <c r="C72" s="7"/>
      <c r="D72" s="7"/>
      <c r="E72" s="7"/>
      <c r="F72" s="7"/>
      <c r="G72" s="7"/>
      <c r="H72" s="7"/>
      <c r="I72" s="4"/>
      <c r="J72" s="4"/>
      <c r="K72" s="4"/>
      <c r="L72" s="4"/>
      <c r="M72" s="4"/>
      <c r="N72" s="4"/>
      <c r="O72" s="4"/>
      <c r="P72" s="4"/>
      <c r="Q72" s="4"/>
      <c r="R72" s="4"/>
      <c r="S72" s="4"/>
      <c r="T72" s="4"/>
      <c r="U72" s="4"/>
      <c r="V72" s="4"/>
      <c r="W72" s="4"/>
    </row>
    <row r="73" spans="1:23" ht="15.75" customHeight="1">
      <c r="A73" s="4"/>
      <c r="B73" s="4"/>
      <c r="C73" s="7"/>
      <c r="D73" s="7"/>
      <c r="E73" s="7"/>
      <c r="F73" s="7"/>
      <c r="G73" s="7"/>
      <c r="H73" s="7"/>
      <c r="I73" s="4"/>
      <c r="J73" s="4"/>
      <c r="K73" s="4"/>
      <c r="L73" s="4"/>
      <c r="M73" s="4"/>
      <c r="N73" s="4"/>
      <c r="O73" s="4"/>
      <c r="P73" s="4"/>
      <c r="Q73" s="4"/>
      <c r="R73" s="4"/>
      <c r="S73" s="4"/>
      <c r="T73" s="4"/>
      <c r="U73" s="4"/>
      <c r="V73" s="4"/>
      <c r="W73" s="4"/>
    </row>
    <row r="74" spans="1:23" ht="15.75" customHeight="1">
      <c r="A74" s="4"/>
      <c r="B74" s="4"/>
      <c r="C74" s="7"/>
      <c r="D74" s="7"/>
      <c r="E74" s="7"/>
      <c r="F74" s="7"/>
      <c r="G74" s="7"/>
      <c r="H74" s="7"/>
      <c r="I74" s="4"/>
      <c r="J74" s="4"/>
      <c r="K74" s="4"/>
      <c r="L74" s="4"/>
      <c r="M74" s="4"/>
      <c r="N74" s="4"/>
      <c r="O74" s="4"/>
      <c r="P74" s="4"/>
      <c r="Q74" s="4"/>
      <c r="R74" s="4"/>
      <c r="S74" s="4"/>
      <c r="T74" s="4"/>
      <c r="U74" s="4"/>
      <c r="V74" s="4"/>
      <c r="W74" s="4"/>
    </row>
    <row r="75" spans="1:23" ht="15.75" customHeight="1">
      <c r="A75" s="4"/>
      <c r="B75" s="4"/>
      <c r="C75" s="7"/>
      <c r="D75" s="7"/>
      <c r="E75" s="7"/>
      <c r="F75" s="7"/>
      <c r="G75" s="7"/>
      <c r="H75" s="7"/>
      <c r="I75" s="4"/>
      <c r="J75" s="4"/>
      <c r="K75" s="4"/>
      <c r="L75" s="4"/>
      <c r="M75" s="4"/>
      <c r="N75" s="4"/>
      <c r="O75" s="4"/>
      <c r="P75" s="4"/>
      <c r="Q75" s="4"/>
      <c r="R75" s="4"/>
      <c r="S75" s="4"/>
      <c r="T75" s="4"/>
      <c r="U75" s="4"/>
      <c r="V75" s="4"/>
      <c r="W75" s="4"/>
    </row>
    <row r="76" spans="1:23" ht="15.75" customHeight="1">
      <c r="A76" s="4"/>
      <c r="B76" s="4"/>
      <c r="C76" s="7"/>
      <c r="D76" s="7"/>
      <c r="E76" s="7"/>
      <c r="F76" s="7"/>
      <c r="G76" s="7"/>
      <c r="H76" s="7"/>
      <c r="I76" s="4"/>
      <c r="J76" s="4"/>
      <c r="K76" s="4"/>
      <c r="L76" s="4"/>
      <c r="M76" s="4"/>
      <c r="N76" s="4"/>
      <c r="O76" s="4"/>
      <c r="P76" s="4"/>
      <c r="Q76" s="4"/>
      <c r="R76" s="4"/>
      <c r="S76" s="4"/>
      <c r="T76" s="4"/>
      <c r="U76" s="4"/>
      <c r="V76" s="4"/>
      <c r="W76" s="4"/>
    </row>
    <row r="77" spans="1:23" ht="15.75" customHeight="1">
      <c r="A77" s="4"/>
      <c r="B77" s="4"/>
      <c r="C77" s="7"/>
      <c r="D77" s="7"/>
      <c r="E77" s="7"/>
      <c r="F77" s="7"/>
      <c r="G77" s="7"/>
      <c r="H77" s="7"/>
      <c r="I77" s="4"/>
      <c r="J77" s="4"/>
      <c r="K77" s="4"/>
      <c r="L77" s="4"/>
      <c r="M77" s="4"/>
      <c r="N77" s="4"/>
      <c r="O77" s="4"/>
      <c r="P77" s="4"/>
      <c r="Q77" s="4"/>
      <c r="R77" s="4"/>
      <c r="S77" s="4"/>
      <c r="T77" s="4"/>
      <c r="U77" s="4"/>
      <c r="V77" s="4"/>
      <c r="W77" s="4"/>
    </row>
    <row r="78" spans="1:23" ht="15.75" customHeight="1">
      <c r="A78" s="4"/>
      <c r="B78" s="4"/>
      <c r="C78" s="7"/>
      <c r="D78" s="7"/>
      <c r="E78" s="7"/>
      <c r="F78" s="7"/>
      <c r="G78" s="7"/>
      <c r="H78" s="7"/>
      <c r="I78" s="4"/>
      <c r="J78" s="4"/>
      <c r="K78" s="4"/>
      <c r="L78" s="4"/>
      <c r="M78" s="4"/>
      <c r="N78" s="4"/>
      <c r="O78" s="4"/>
      <c r="P78" s="4"/>
      <c r="Q78" s="4"/>
      <c r="R78" s="4"/>
      <c r="S78" s="4"/>
      <c r="T78" s="4"/>
      <c r="U78" s="4"/>
      <c r="V78" s="4"/>
      <c r="W78" s="4"/>
    </row>
    <row r="79" spans="1:23" ht="15.75" customHeight="1">
      <c r="A79" s="4"/>
      <c r="B79" s="4"/>
      <c r="C79" s="7"/>
      <c r="D79" s="7"/>
      <c r="E79" s="7"/>
      <c r="F79" s="7"/>
      <c r="G79" s="7"/>
      <c r="H79" s="7"/>
      <c r="I79" s="4"/>
      <c r="J79" s="4"/>
      <c r="K79" s="4"/>
      <c r="L79" s="4"/>
      <c r="M79" s="4"/>
      <c r="N79" s="4"/>
      <c r="O79" s="4"/>
      <c r="P79" s="4"/>
      <c r="Q79" s="4"/>
      <c r="R79" s="4"/>
      <c r="S79" s="4"/>
      <c r="T79" s="4"/>
      <c r="U79" s="4"/>
      <c r="V79" s="4"/>
      <c r="W79" s="4"/>
    </row>
    <row r="80" spans="1:23" ht="15.75" customHeight="1">
      <c r="A80" s="4"/>
      <c r="B80" s="4"/>
      <c r="C80" s="7"/>
      <c r="D80" s="7"/>
      <c r="E80" s="7"/>
      <c r="F80" s="7"/>
      <c r="G80" s="7"/>
      <c r="H80" s="7"/>
      <c r="I80" s="4"/>
      <c r="J80" s="4"/>
      <c r="K80" s="4"/>
      <c r="L80" s="4"/>
      <c r="M80" s="4"/>
      <c r="N80" s="4"/>
      <c r="O80" s="4"/>
      <c r="P80" s="4"/>
      <c r="Q80" s="4"/>
      <c r="R80" s="4"/>
      <c r="S80" s="4"/>
      <c r="T80" s="4"/>
      <c r="U80" s="4"/>
      <c r="V80" s="4"/>
      <c r="W80" s="4"/>
    </row>
    <row r="81" spans="1:23" ht="15.75" customHeight="1">
      <c r="A81" s="4"/>
      <c r="B81" s="4"/>
      <c r="C81" s="7"/>
      <c r="D81" s="7"/>
      <c r="E81" s="7"/>
      <c r="F81" s="7"/>
      <c r="G81" s="7"/>
      <c r="H81" s="7"/>
      <c r="I81" s="4"/>
      <c r="J81" s="4"/>
      <c r="K81" s="4"/>
      <c r="L81" s="4"/>
      <c r="M81" s="4"/>
      <c r="N81" s="4"/>
      <c r="O81" s="4"/>
      <c r="P81" s="4"/>
      <c r="Q81" s="4"/>
      <c r="R81" s="4"/>
      <c r="S81" s="4"/>
      <c r="T81" s="4"/>
      <c r="U81" s="4"/>
      <c r="V81" s="4"/>
      <c r="W81" s="4"/>
    </row>
    <row r="82" spans="1:23" ht="15.75" customHeight="1">
      <c r="A82" s="4"/>
      <c r="B82" s="4"/>
      <c r="C82" s="7"/>
      <c r="D82" s="7"/>
      <c r="E82" s="7"/>
      <c r="F82" s="7"/>
      <c r="G82" s="7"/>
      <c r="H82" s="7"/>
      <c r="I82" s="4"/>
      <c r="J82" s="4"/>
      <c r="K82" s="4"/>
      <c r="L82" s="4"/>
      <c r="M82" s="4"/>
      <c r="N82" s="4"/>
      <c r="O82" s="4"/>
      <c r="P82" s="4"/>
      <c r="Q82" s="4"/>
      <c r="R82" s="4"/>
      <c r="S82" s="4"/>
      <c r="T82" s="4"/>
      <c r="U82" s="4"/>
      <c r="V82" s="4"/>
      <c r="W82" s="4"/>
    </row>
    <row r="83" spans="1:23" ht="15.75" customHeight="1">
      <c r="A83" s="4"/>
      <c r="B83" s="4"/>
      <c r="C83" s="7"/>
      <c r="D83" s="7"/>
      <c r="E83" s="7"/>
      <c r="F83" s="7"/>
      <c r="G83" s="7"/>
      <c r="H83" s="7"/>
      <c r="I83" s="4"/>
      <c r="J83" s="4"/>
      <c r="K83" s="4"/>
      <c r="L83" s="4"/>
      <c r="M83" s="4"/>
      <c r="N83" s="4"/>
      <c r="O83" s="4"/>
      <c r="P83" s="4"/>
      <c r="Q83" s="4"/>
      <c r="R83" s="4"/>
      <c r="S83" s="4"/>
      <c r="T83" s="4"/>
      <c r="U83" s="4"/>
      <c r="V83" s="4"/>
      <c r="W83" s="4"/>
    </row>
    <row r="84" spans="1:23" ht="15.75" customHeight="1">
      <c r="A84" s="4"/>
      <c r="B84" s="4"/>
      <c r="C84" s="7"/>
      <c r="D84" s="7"/>
      <c r="E84" s="7"/>
      <c r="F84" s="7"/>
      <c r="G84" s="7"/>
      <c r="H84" s="7"/>
      <c r="I84" s="4"/>
      <c r="J84" s="4"/>
      <c r="K84" s="4"/>
      <c r="L84" s="4"/>
      <c r="M84" s="4"/>
      <c r="N84" s="4"/>
      <c r="O84" s="4"/>
      <c r="P84" s="4"/>
      <c r="Q84" s="4"/>
      <c r="R84" s="4"/>
      <c r="S84" s="4"/>
      <c r="T84" s="4"/>
      <c r="U84" s="4"/>
      <c r="V84" s="4"/>
      <c r="W84" s="4"/>
    </row>
    <row r="85" spans="1:23" ht="15.75" customHeight="1">
      <c r="A85" s="4"/>
      <c r="B85" s="4"/>
      <c r="C85" s="7"/>
      <c r="D85" s="7"/>
      <c r="E85" s="7"/>
      <c r="F85" s="7"/>
      <c r="G85" s="7"/>
      <c r="H85" s="7"/>
      <c r="I85" s="4"/>
      <c r="J85" s="4"/>
      <c r="K85" s="4"/>
      <c r="L85" s="4"/>
      <c r="M85" s="4"/>
      <c r="N85" s="4"/>
      <c r="O85" s="4"/>
      <c r="P85" s="4"/>
      <c r="Q85" s="4"/>
      <c r="R85" s="4"/>
      <c r="S85" s="4"/>
      <c r="T85" s="4"/>
      <c r="U85" s="4"/>
      <c r="V85" s="4"/>
      <c r="W85" s="4"/>
    </row>
    <row r="86" spans="1:23" ht="15.75" customHeight="1">
      <c r="A86" s="4"/>
      <c r="B86" s="4"/>
      <c r="C86" s="7"/>
      <c r="D86" s="7"/>
      <c r="E86" s="7"/>
      <c r="F86" s="7"/>
      <c r="G86" s="7"/>
      <c r="H86" s="7"/>
      <c r="I86" s="4"/>
      <c r="J86" s="4"/>
      <c r="K86" s="4"/>
      <c r="L86" s="4"/>
      <c r="M86" s="4"/>
      <c r="N86" s="4"/>
      <c r="O86" s="4"/>
      <c r="P86" s="4"/>
      <c r="Q86" s="4"/>
      <c r="R86" s="4"/>
      <c r="S86" s="4"/>
      <c r="T86" s="4"/>
      <c r="U86" s="4"/>
      <c r="V86" s="4"/>
      <c r="W86" s="4"/>
    </row>
    <row r="87" spans="1:23" ht="15.75" customHeight="1">
      <c r="A87" s="4"/>
      <c r="B87" s="4"/>
      <c r="C87" s="7"/>
      <c r="D87" s="7"/>
      <c r="E87" s="7"/>
      <c r="F87" s="7"/>
      <c r="G87" s="7"/>
      <c r="H87" s="7"/>
      <c r="I87" s="4"/>
      <c r="J87" s="4"/>
      <c r="K87" s="4"/>
      <c r="L87" s="4"/>
      <c r="M87" s="4"/>
      <c r="N87" s="4"/>
      <c r="O87" s="4"/>
      <c r="P87" s="4"/>
      <c r="Q87" s="4"/>
      <c r="R87" s="4"/>
      <c r="S87" s="4"/>
      <c r="T87" s="4"/>
      <c r="U87" s="4"/>
      <c r="V87" s="4"/>
      <c r="W87" s="4"/>
    </row>
    <row r="88" spans="1:23" ht="15.75" customHeight="1">
      <c r="A88" s="4"/>
      <c r="B88" s="4"/>
      <c r="C88" s="7"/>
      <c r="D88" s="7"/>
      <c r="E88" s="7"/>
      <c r="F88" s="7"/>
      <c r="G88" s="7"/>
      <c r="H88" s="7"/>
      <c r="I88" s="4"/>
      <c r="J88" s="4"/>
      <c r="K88" s="4"/>
      <c r="L88" s="4"/>
      <c r="M88" s="4"/>
      <c r="N88" s="4"/>
      <c r="O88" s="4"/>
      <c r="P88" s="4"/>
      <c r="Q88" s="4"/>
      <c r="R88" s="4"/>
      <c r="S88" s="4"/>
      <c r="T88" s="4"/>
      <c r="U88" s="4"/>
      <c r="V88" s="4"/>
      <c r="W88" s="4"/>
    </row>
    <row r="89" spans="1:23" ht="15.75" customHeight="1">
      <c r="A89" s="4"/>
      <c r="B89" s="4"/>
      <c r="C89" s="7"/>
      <c r="D89" s="7"/>
      <c r="E89" s="7"/>
      <c r="F89" s="7"/>
      <c r="G89" s="7"/>
      <c r="H89" s="7"/>
      <c r="I89" s="4"/>
      <c r="J89" s="4"/>
      <c r="K89" s="4"/>
      <c r="L89" s="4"/>
      <c r="M89" s="4"/>
      <c r="N89" s="4"/>
      <c r="O89" s="4"/>
      <c r="P89" s="4"/>
      <c r="Q89" s="4"/>
      <c r="R89" s="4"/>
      <c r="S89" s="4"/>
      <c r="T89" s="4"/>
      <c r="U89" s="4"/>
      <c r="V89" s="4"/>
      <c r="W89" s="4"/>
    </row>
    <row r="90" spans="1:23" ht="15.75" customHeight="1">
      <c r="A90" s="4"/>
      <c r="B90" s="4"/>
      <c r="C90" s="7"/>
      <c r="D90" s="7"/>
      <c r="E90" s="7"/>
      <c r="F90" s="7"/>
      <c r="G90" s="7"/>
      <c r="H90" s="7"/>
      <c r="I90" s="4"/>
      <c r="J90" s="4"/>
      <c r="K90" s="4"/>
      <c r="L90" s="4"/>
      <c r="M90" s="4"/>
      <c r="N90" s="4"/>
      <c r="O90" s="4"/>
      <c r="P90" s="4"/>
      <c r="Q90" s="4"/>
      <c r="R90" s="4"/>
      <c r="S90" s="4"/>
      <c r="T90" s="4"/>
      <c r="U90" s="4"/>
      <c r="V90" s="4"/>
      <c r="W90" s="4"/>
    </row>
    <row r="91" spans="1:23" ht="15.75" customHeight="1">
      <c r="A91" s="4"/>
      <c r="B91" s="4"/>
      <c r="C91" s="7"/>
      <c r="D91" s="7"/>
      <c r="E91" s="7"/>
      <c r="F91" s="7"/>
      <c r="G91" s="7"/>
      <c r="H91" s="7"/>
      <c r="I91" s="4"/>
      <c r="J91" s="4"/>
      <c r="K91" s="4"/>
      <c r="L91" s="4"/>
      <c r="M91" s="4"/>
      <c r="N91" s="4"/>
      <c r="O91" s="4"/>
      <c r="P91" s="4"/>
      <c r="Q91" s="4"/>
      <c r="R91" s="4"/>
      <c r="S91" s="4"/>
      <c r="T91" s="4"/>
      <c r="U91" s="4"/>
      <c r="V91" s="4"/>
      <c r="W91" s="4"/>
    </row>
    <row r="92" spans="1:23" ht="15.75" customHeight="1">
      <c r="A92" s="4"/>
      <c r="B92" s="4"/>
      <c r="C92" s="7"/>
      <c r="D92" s="7"/>
      <c r="E92" s="7"/>
      <c r="F92" s="7"/>
      <c r="G92" s="7"/>
      <c r="H92" s="7"/>
      <c r="I92" s="4"/>
      <c r="J92" s="4"/>
      <c r="K92" s="4"/>
      <c r="L92" s="4"/>
      <c r="M92" s="4"/>
      <c r="N92" s="4"/>
      <c r="O92" s="4"/>
      <c r="P92" s="4"/>
      <c r="Q92" s="4"/>
      <c r="R92" s="4"/>
      <c r="S92" s="4"/>
      <c r="T92" s="4"/>
      <c r="U92" s="4"/>
      <c r="V92" s="4"/>
      <c r="W92" s="4"/>
    </row>
    <row r="93" spans="1:23" ht="15.75" customHeight="1">
      <c r="A93" s="4"/>
      <c r="B93" s="4"/>
      <c r="C93" s="7"/>
      <c r="D93" s="7"/>
      <c r="E93" s="7"/>
      <c r="F93" s="7"/>
      <c r="G93" s="7"/>
      <c r="H93" s="7"/>
      <c r="I93" s="4"/>
      <c r="J93" s="4"/>
      <c r="K93" s="4"/>
      <c r="L93" s="4"/>
      <c r="M93" s="4"/>
      <c r="N93" s="4"/>
      <c r="O93" s="4"/>
      <c r="P93" s="4"/>
      <c r="Q93" s="4"/>
      <c r="R93" s="4"/>
      <c r="S93" s="4"/>
      <c r="T93" s="4"/>
      <c r="U93" s="4"/>
      <c r="V93" s="4"/>
      <c r="W93" s="4"/>
    </row>
    <row r="94" spans="1:23" ht="15.75" customHeight="1">
      <c r="A94" s="4"/>
      <c r="B94" s="4"/>
      <c r="C94" s="7"/>
      <c r="D94" s="7"/>
      <c r="E94" s="7"/>
      <c r="F94" s="7"/>
      <c r="G94" s="7"/>
      <c r="H94" s="7"/>
      <c r="I94" s="4"/>
      <c r="J94" s="4"/>
      <c r="K94" s="4"/>
      <c r="L94" s="4"/>
      <c r="M94" s="4"/>
      <c r="N94" s="4"/>
      <c r="O94" s="4"/>
      <c r="P94" s="4"/>
      <c r="Q94" s="4"/>
      <c r="R94" s="4"/>
      <c r="S94" s="4"/>
      <c r="T94" s="4"/>
      <c r="U94" s="4"/>
      <c r="V94" s="4"/>
      <c r="W94" s="4"/>
    </row>
    <row r="95" spans="1:23" ht="15.75" customHeight="1">
      <c r="A95" s="4"/>
      <c r="B95" s="4"/>
      <c r="C95" s="7"/>
      <c r="D95" s="7"/>
      <c r="E95" s="7"/>
      <c r="F95" s="7"/>
      <c r="G95" s="7"/>
      <c r="H95" s="7"/>
      <c r="I95" s="4"/>
      <c r="J95" s="4"/>
      <c r="K95" s="4"/>
      <c r="L95" s="4"/>
      <c r="M95" s="4"/>
      <c r="N95" s="4"/>
      <c r="O95" s="4"/>
      <c r="P95" s="4"/>
      <c r="Q95" s="4"/>
      <c r="R95" s="4"/>
      <c r="S95" s="4"/>
      <c r="T95" s="4"/>
      <c r="U95" s="4"/>
      <c r="V95" s="4"/>
      <c r="W95" s="4"/>
    </row>
    <row r="96" spans="1:23" ht="15.75" customHeight="1">
      <c r="A96" s="4"/>
      <c r="B96" s="4"/>
      <c r="C96" s="7"/>
      <c r="D96" s="7"/>
      <c r="E96" s="7"/>
      <c r="F96" s="7"/>
      <c r="G96" s="7"/>
      <c r="H96" s="7"/>
      <c r="I96" s="4"/>
      <c r="J96" s="4"/>
      <c r="K96" s="4"/>
      <c r="L96" s="4"/>
      <c r="M96" s="4"/>
      <c r="N96" s="4"/>
      <c r="O96" s="4"/>
      <c r="P96" s="4"/>
      <c r="Q96" s="4"/>
      <c r="R96" s="4"/>
      <c r="S96" s="4"/>
      <c r="T96" s="4"/>
      <c r="U96" s="4"/>
      <c r="V96" s="4"/>
      <c r="W96" s="4"/>
    </row>
    <row r="97" spans="1:23" ht="15.75" customHeight="1">
      <c r="A97" s="4"/>
      <c r="B97" s="4"/>
      <c r="C97" s="7"/>
      <c r="D97" s="7"/>
      <c r="E97" s="7"/>
      <c r="F97" s="7"/>
      <c r="G97" s="7"/>
      <c r="H97" s="7"/>
      <c r="I97" s="4"/>
      <c r="J97" s="4"/>
      <c r="K97" s="4"/>
      <c r="L97" s="4"/>
      <c r="M97" s="4"/>
      <c r="N97" s="4"/>
      <c r="O97" s="4"/>
      <c r="P97" s="4"/>
      <c r="Q97" s="4"/>
      <c r="R97" s="4"/>
      <c r="S97" s="4"/>
      <c r="T97" s="4"/>
      <c r="U97" s="4"/>
      <c r="V97" s="4"/>
      <c r="W97" s="4"/>
    </row>
    <row r="98" spans="1:23" ht="15.75" customHeight="1">
      <c r="A98" s="4"/>
      <c r="B98" s="4"/>
      <c r="C98" s="7"/>
      <c r="D98" s="7"/>
      <c r="E98" s="7"/>
      <c r="F98" s="7"/>
      <c r="G98" s="7"/>
      <c r="H98" s="7"/>
      <c r="I98" s="4"/>
      <c r="J98" s="4"/>
      <c r="K98" s="4"/>
      <c r="L98" s="4"/>
      <c r="M98" s="4"/>
      <c r="N98" s="4"/>
      <c r="O98" s="4"/>
      <c r="P98" s="4"/>
      <c r="Q98" s="4"/>
      <c r="R98" s="4"/>
      <c r="S98" s="4"/>
      <c r="T98" s="4"/>
      <c r="U98" s="4"/>
      <c r="V98" s="4"/>
      <c r="W98" s="4"/>
    </row>
    <row r="99" spans="1:23" ht="15.75" customHeight="1">
      <c r="A99" s="4"/>
      <c r="B99" s="4"/>
      <c r="C99" s="7"/>
      <c r="D99" s="7"/>
      <c r="E99" s="7"/>
      <c r="F99" s="7"/>
      <c r="G99" s="7"/>
      <c r="H99" s="7"/>
      <c r="I99" s="4"/>
      <c r="J99" s="4"/>
      <c r="K99" s="4"/>
      <c r="L99" s="4"/>
      <c r="M99" s="4"/>
      <c r="N99" s="4"/>
      <c r="O99" s="4"/>
      <c r="P99" s="4"/>
      <c r="Q99" s="4"/>
      <c r="R99" s="4"/>
      <c r="S99" s="4"/>
      <c r="T99" s="4"/>
      <c r="U99" s="4"/>
      <c r="V99" s="4"/>
      <c r="W99" s="4"/>
    </row>
    <row r="100" spans="1:23" ht="15.75" customHeight="1">
      <c r="A100" s="4"/>
      <c r="B100" s="4"/>
      <c r="C100" s="7"/>
      <c r="D100" s="7"/>
      <c r="E100" s="7"/>
      <c r="F100" s="7"/>
      <c r="G100" s="7"/>
      <c r="H100" s="7"/>
      <c r="I100" s="4"/>
      <c r="J100" s="4"/>
      <c r="K100" s="4"/>
      <c r="L100" s="4"/>
      <c r="M100" s="4"/>
      <c r="N100" s="4"/>
      <c r="O100" s="4"/>
      <c r="P100" s="4"/>
      <c r="Q100" s="4"/>
      <c r="R100" s="4"/>
      <c r="S100" s="4"/>
      <c r="T100" s="4"/>
      <c r="U100" s="4"/>
      <c r="V100" s="4"/>
      <c r="W100" s="4"/>
    </row>
    <row r="101" spans="1:23" ht="15.75" customHeight="1">
      <c r="A101" s="4"/>
      <c r="B101" s="4"/>
      <c r="C101" s="7"/>
      <c r="D101" s="7"/>
      <c r="E101" s="7"/>
      <c r="F101" s="7"/>
      <c r="G101" s="7"/>
      <c r="H101" s="7"/>
      <c r="I101" s="4"/>
      <c r="J101" s="4"/>
      <c r="K101" s="4"/>
      <c r="L101" s="4"/>
      <c r="M101" s="4"/>
      <c r="N101" s="4"/>
      <c r="O101" s="4"/>
      <c r="P101" s="4"/>
      <c r="Q101" s="4"/>
      <c r="R101" s="4"/>
      <c r="S101" s="4"/>
      <c r="T101" s="4"/>
      <c r="U101" s="4"/>
      <c r="V101" s="4"/>
      <c r="W101" s="4"/>
    </row>
    <row r="102" spans="1:23" ht="15.75" customHeight="1">
      <c r="A102" s="4"/>
      <c r="B102" s="4"/>
      <c r="C102" s="7"/>
      <c r="D102" s="7"/>
      <c r="E102" s="7"/>
      <c r="F102" s="7"/>
      <c r="G102" s="7"/>
      <c r="H102" s="7"/>
      <c r="I102" s="4"/>
      <c r="J102" s="4"/>
      <c r="K102" s="4"/>
      <c r="L102" s="4"/>
      <c r="M102" s="4"/>
      <c r="N102" s="4"/>
      <c r="O102" s="4"/>
      <c r="P102" s="4"/>
      <c r="Q102" s="4"/>
      <c r="R102" s="4"/>
      <c r="S102" s="4"/>
      <c r="T102" s="4"/>
      <c r="U102" s="4"/>
      <c r="V102" s="4"/>
      <c r="W102" s="4"/>
    </row>
    <row r="103" spans="1:23" ht="15.75" customHeight="1">
      <c r="A103" s="4"/>
      <c r="B103" s="4"/>
      <c r="C103" s="7"/>
      <c r="D103" s="7"/>
      <c r="E103" s="7"/>
      <c r="F103" s="7"/>
      <c r="G103" s="7"/>
      <c r="H103" s="7"/>
      <c r="I103" s="4"/>
      <c r="J103" s="4"/>
      <c r="K103" s="4"/>
      <c r="L103" s="4"/>
      <c r="M103" s="4"/>
      <c r="N103" s="4"/>
      <c r="O103" s="4"/>
      <c r="P103" s="4"/>
      <c r="Q103" s="4"/>
      <c r="R103" s="4"/>
      <c r="S103" s="4"/>
      <c r="T103" s="4"/>
      <c r="U103" s="4"/>
      <c r="V103" s="4"/>
      <c r="W103" s="4"/>
    </row>
    <row r="104" spans="1:23" ht="15.75" customHeight="1">
      <c r="A104" s="4"/>
      <c r="B104" s="4"/>
      <c r="C104" s="7"/>
      <c r="D104" s="7"/>
      <c r="E104" s="7"/>
      <c r="F104" s="7"/>
      <c r="G104" s="7"/>
      <c r="H104" s="7"/>
      <c r="I104" s="4"/>
      <c r="J104" s="4"/>
      <c r="K104" s="4"/>
      <c r="L104" s="4"/>
      <c r="M104" s="4"/>
      <c r="N104" s="4"/>
      <c r="O104" s="4"/>
      <c r="P104" s="4"/>
      <c r="Q104" s="4"/>
      <c r="R104" s="4"/>
      <c r="S104" s="4"/>
      <c r="T104" s="4"/>
      <c r="U104" s="4"/>
      <c r="V104" s="4"/>
      <c r="W104" s="4"/>
    </row>
    <row r="105" spans="1:23" ht="15.75" customHeight="1">
      <c r="A105" s="4"/>
      <c r="B105" s="4"/>
      <c r="C105" s="7"/>
      <c r="D105" s="7"/>
      <c r="E105" s="7"/>
      <c r="F105" s="7"/>
      <c r="G105" s="7"/>
      <c r="H105" s="7"/>
      <c r="I105" s="4"/>
      <c r="J105" s="4"/>
      <c r="K105" s="4"/>
      <c r="L105" s="4"/>
      <c r="M105" s="4"/>
      <c r="N105" s="4"/>
      <c r="O105" s="4"/>
      <c r="P105" s="4"/>
      <c r="Q105" s="4"/>
      <c r="R105" s="4"/>
      <c r="S105" s="4"/>
      <c r="T105" s="4"/>
      <c r="U105" s="4"/>
      <c r="V105" s="4"/>
      <c r="W105" s="4"/>
    </row>
    <row r="106" spans="1:23" ht="15.75" customHeight="1">
      <c r="A106" s="4"/>
      <c r="B106" s="4"/>
      <c r="C106" s="7"/>
      <c r="D106" s="7"/>
      <c r="E106" s="7"/>
      <c r="F106" s="7"/>
      <c r="G106" s="7"/>
      <c r="H106" s="7"/>
      <c r="I106" s="4"/>
      <c r="J106" s="4"/>
      <c r="K106" s="4"/>
      <c r="L106" s="4"/>
      <c r="M106" s="4"/>
      <c r="N106" s="4"/>
      <c r="O106" s="4"/>
      <c r="P106" s="4"/>
      <c r="Q106" s="4"/>
      <c r="R106" s="4"/>
      <c r="S106" s="4"/>
      <c r="T106" s="4"/>
      <c r="U106" s="4"/>
      <c r="V106" s="4"/>
      <c r="W106" s="4"/>
    </row>
    <row r="107" spans="1:23" ht="15.75" customHeight="1">
      <c r="A107" s="4"/>
      <c r="B107" s="4"/>
      <c r="C107" s="7"/>
      <c r="D107" s="7"/>
      <c r="E107" s="7"/>
      <c r="F107" s="7"/>
      <c r="G107" s="7"/>
      <c r="H107" s="7"/>
      <c r="I107" s="4"/>
      <c r="J107" s="4"/>
      <c r="K107" s="4"/>
      <c r="L107" s="4"/>
      <c r="M107" s="4"/>
      <c r="N107" s="4"/>
      <c r="O107" s="4"/>
      <c r="P107" s="4"/>
      <c r="Q107" s="4"/>
      <c r="R107" s="4"/>
      <c r="S107" s="4"/>
      <c r="T107" s="4"/>
      <c r="U107" s="4"/>
      <c r="V107" s="4"/>
      <c r="W107" s="4"/>
    </row>
    <row r="108" spans="1:23" ht="15.75" customHeight="1">
      <c r="A108" s="4"/>
      <c r="B108" s="4"/>
      <c r="C108" s="7"/>
      <c r="D108" s="7"/>
      <c r="E108" s="7"/>
      <c r="F108" s="7"/>
      <c r="G108" s="7"/>
      <c r="H108" s="7"/>
      <c r="I108" s="4"/>
      <c r="J108" s="4"/>
      <c r="K108" s="4"/>
      <c r="L108" s="4"/>
      <c r="M108" s="4"/>
      <c r="N108" s="4"/>
      <c r="O108" s="4"/>
      <c r="P108" s="4"/>
      <c r="Q108" s="4"/>
      <c r="R108" s="4"/>
      <c r="S108" s="4"/>
      <c r="T108" s="4"/>
      <c r="U108" s="4"/>
      <c r="V108" s="4"/>
      <c r="W108" s="4"/>
    </row>
    <row r="109" spans="1:23" ht="15.75" customHeight="1">
      <c r="A109" s="4"/>
      <c r="B109" s="4"/>
      <c r="C109" s="7"/>
      <c r="D109" s="7"/>
      <c r="E109" s="7"/>
      <c r="F109" s="7"/>
      <c r="G109" s="7"/>
      <c r="H109" s="7"/>
      <c r="I109" s="4"/>
      <c r="J109" s="4"/>
      <c r="K109" s="4"/>
      <c r="L109" s="4"/>
      <c r="M109" s="4"/>
      <c r="N109" s="4"/>
      <c r="O109" s="4"/>
      <c r="P109" s="4"/>
      <c r="Q109" s="4"/>
      <c r="R109" s="4"/>
      <c r="S109" s="4"/>
      <c r="T109" s="4"/>
      <c r="U109" s="4"/>
      <c r="V109" s="4"/>
      <c r="W109" s="4"/>
    </row>
    <row r="110" spans="1:23" ht="15.75" customHeight="1">
      <c r="A110" s="4"/>
      <c r="B110" s="4"/>
      <c r="C110" s="7"/>
      <c r="D110" s="7"/>
      <c r="E110" s="7"/>
      <c r="F110" s="7"/>
      <c r="G110" s="7"/>
      <c r="H110" s="7"/>
      <c r="I110" s="4"/>
      <c r="J110" s="4"/>
      <c r="K110" s="4"/>
      <c r="L110" s="4"/>
      <c r="M110" s="4"/>
      <c r="N110" s="4"/>
      <c r="O110" s="4"/>
      <c r="P110" s="4"/>
      <c r="Q110" s="4"/>
      <c r="R110" s="4"/>
      <c r="S110" s="4"/>
      <c r="T110" s="4"/>
      <c r="U110" s="4"/>
      <c r="V110" s="4"/>
      <c r="W110" s="4"/>
    </row>
    <row r="111" spans="1:23" ht="15.75" customHeight="1">
      <c r="A111" s="4"/>
      <c r="B111" s="4"/>
      <c r="C111" s="7"/>
      <c r="D111" s="7"/>
      <c r="E111" s="7"/>
      <c r="F111" s="7"/>
      <c r="G111" s="7"/>
      <c r="H111" s="7"/>
      <c r="I111" s="4"/>
      <c r="J111" s="4"/>
      <c r="K111" s="4"/>
      <c r="L111" s="4"/>
      <c r="M111" s="4"/>
      <c r="N111" s="4"/>
      <c r="O111" s="4"/>
      <c r="P111" s="4"/>
      <c r="Q111" s="4"/>
      <c r="R111" s="4"/>
      <c r="S111" s="4"/>
      <c r="T111" s="4"/>
      <c r="U111" s="4"/>
      <c r="V111" s="4"/>
      <c r="W111" s="4"/>
    </row>
    <row r="112" spans="1:23" ht="15.75" customHeight="1">
      <c r="A112" s="4"/>
      <c r="B112" s="4"/>
      <c r="C112" s="7"/>
      <c r="D112" s="7"/>
      <c r="E112" s="7"/>
      <c r="F112" s="7"/>
      <c r="G112" s="7"/>
      <c r="H112" s="7"/>
      <c r="I112" s="4"/>
      <c r="J112" s="4"/>
      <c r="K112" s="4"/>
      <c r="L112" s="4"/>
      <c r="M112" s="4"/>
      <c r="N112" s="4"/>
      <c r="O112" s="4"/>
      <c r="P112" s="4"/>
      <c r="Q112" s="4"/>
      <c r="R112" s="4"/>
      <c r="S112" s="4"/>
      <c r="T112" s="4"/>
      <c r="U112" s="4"/>
      <c r="V112" s="4"/>
      <c r="W112" s="4"/>
    </row>
    <row r="113" spans="1:23" ht="15.75" customHeight="1">
      <c r="A113" s="4"/>
      <c r="B113" s="4"/>
      <c r="C113" s="7"/>
      <c r="D113" s="7"/>
      <c r="E113" s="7"/>
      <c r="F113" s="7"/>
      <c r="G113" s="7"/>
      <c r="H113" s="7"/>
      <c r="I113" s="4"/>
      <c r="J113" s="4"/>
      <c r="K113" s="4"/>
      <c r="L113" s="4"/>
      <c r="M113" s="4"/>
      <c r="N113" s="4"/>
      <c r="O113" s="4"/>
      <c r="P113" s="4"/>
      <c r="Q113" s="4"/>
      <c r="R113" s="4"/>
      <c r="S113" s="4"/>
      <c r="T113" s="4"/>
      <c r="U113" s="4"/>
      <c r="V113" s="4"/>
      <c r="W113" s="4"/>
    </row>
    <row r="114" spans="1:23" ht="15.75" customHeight="1">
      <c r="A114" s="4"/>
      <c r="B114" s="4"/>
      <c r="C114" s="7"/>
      <c r="D114" s="7"/>
      <c r="E114" s="7"/>
      <c r="F114" s="7"/>
      <c r="G114" s="7"/>
      <c r="H114" s="7"/>
      <c r="I114" s="4"/>
      <c r="J114" s="4"/>
      <c r="K114" s="4"/>
      <c r="L114" s="4"/>
      <c r="M114" s="4"/>
      <c r="N114" s="4"/>
      <c r="O114" s="4"/>
      <c r="P114" s="4"/>
      <c r="Q114" s="4"/>
      <c r="R114" s="4"/>
      <c r="S114" s="4"/>
      <c r="T114" s="4"/>
      <c r="U114" s="4"/>
      <c r="V114" s="4"/>
      <c r="W114" s="4"/>
    </row>
    <row r="115" spans="1:23" ht="15.75" customHeight="1">
      <c r="A115" s="4"/>
      <c r="B115" s="4"/>
      <c r="C115" s="7"/>
      <c r="D115" s="7"/>
      <c r="E115" s="7"/>
      <c r="F115" s="7"/>
      <c r="G115" s="7"/>
      <c r="H115" s="7"/>
      <c r="I115" s="4"/>
      <c r="J115" s="4"/>
      <c r="K115" s="4"/>
      <c r="L115" s="4"/>
      <c r="M115" s="4"/>
      <c r="N115" s="4"/>
      <c r="O115" s="4"/>
      <c r="P115" s="4"/>
      <c r="Q115" s="4"/>
      <c r="R115" s="4"/>
      <c r="S115" s="4"/>
      <c r="T115" s="4"/>
      <c r="U115" s="4"/>
      <c r="V115" s="4"/>
      <c r="W115" s="4"/>
    </row>
    <row r="116" spans="1:23" ht="15.75" customHeight="1">
      <c r="A116" s="4"/>
      <c r="B116" s="4"/>
      <c r="C116" s="7"/>
      <c r="D116" s="7"/>
      <c r="E116" s="7"/>
      <c r="F116" s="7"/>
      <c r="G116" s="7"/>
      <c r="H116" s="7"/>
      <c r="I116" s="4"/>
      <c r="J116" s="4"/>
      <c r="K116" s="4"/>
      <c r="L116" s="4"/>
      <c r="M116" s="4"/>
      <c r="N116" s="4"/>
      <c r="O116" s="4"/>
      <c r="P116" s="4"/>
      <c r="Q116" s="4"/>
      <c r="R116" s="4"/>
      <c r="S116" s="4"/>
      <c r="T116" s="4"/>
      <c r="U116" s="4"/>
      <c r="V116" s="4"/>
      <c r="W116" s="4"/>
    </row>
    <row r="117" spans="1:23" ht="15.75" customHeight="1">
      <c r="A117" s="4"/>
      <c r="B117" s="4"/>
      <c r="C117" s="7"/>
      <c r="D117" s="7"/>
      <c r="E117" s="7"/>
      <c r="F117" s="7"/>
      <c r="G117" s="7"/>
      <c r="H117" s="7"/>
      <c r="I117" s="4"/>
      <c r="J117" s="4"/>
      <c r="K117" s="4"/>
      <c r="L117" s="4"/>
      <c r="M117" s="4"/>
      <c r="N117" s="4"/>
      <c r="O117" s="4"/>
      <c r="P117" s="4"/>
      <c r="Q117" s="4"/>
      <c r="R117" s="4"/>
      <c r="S117" s="4"/>
      <c r="T117" s="4"/>
      <c r="U117" s="4"/>
      <c r="V117" s="4"/>
      <c r="W117" s="4"/>
    </row>
    <row r="118" spans="1:23" ht="15.75" customHeight="1">
      <c r="A118" s="4"/>
      <c r="B118" s="4"/>
      <c r="C118" s="7"/>
      <c r="D118" s="7"/>
      <c r="E118" s="7"/>
      <c r="F118" s="7"/>
      <c r="G118" s="7"/>
      <c r="H118" s="7"/>
      <c r="I118" s="4"/>
      <c r="J118" s="4"/>
      <c r="K118" s="4"/>
      <c r="L118" s="4"/>
      <c r="M118" s="4"/>
      <c r="N118" s="4"/>
      <c r="O118" s="4"/>
      <c r="P118" s="4"/>
      <c r="Q118" s="4"/>
      <c r="R118" s="4"/>
      <c r="S118" s="4"/>
      <c r="T118" s="4"/>
      <c r="U118" s="4"/>
      <c r="V118" s="4"/>
      <c r="W118" s="4"/>
    </row>
    <row r="119" spans="1:23" ht="15.75" customHeight="1">
      <c r="A119" s="4"/>
      <c r="B119" s="4"/>
      <c r="C119" s="7"/>
      <c r="D119" s="7"/>
      <c r="E119" s="7"/>
      <c r="F119" s="7"/>
      <c r="G119" s="7"/>
      <c r="H119" s="7"/>
      <c r="I119" s="4"/>
      <c r="J119" s="4"/>
      <c r="K119" s="4"/>
      <c r="L119" s="4"/>
      <c r="M119" s="4"/>
      <c r="N119" s="4"/>
      <c r="O119" s="4"/>
      <c r="P119" s="4"/>
      <c r="Q119" s="4"/>
      <c r="R119" s="4"/>
      <c r="S119" s="4"/>
      <c r="T119" s="4"/>
      <c r="U119" s="4"/>
      <c r="V119" s="4"/>
      <c r="W119" s="4"/>
    </row>
    <row r="120" spans="1:23" ht="15.75" customHeight="1">
      <c r="A120" s="4"/>
      <c r="B120" s="4"/>
      <c r="C120" s="7"/>
      <c r="D120" s="7"/>
      <c r="E120" s="7"/>
      <c r="F120" s="7"/>
      <c r="G120" s="7"/>
      <c r="H120" s="7"/>
      <c r="I120" s="4"/>
      <c r="J120" s="4"/>
      <c r="K120" s="4"/>
      <c r="L120" s="4"/>
      <c r="M120" s="4"/>
      <c r="N120" s="4"/>
      <c r="O120" s="4"/>
      <c r="P120" s="4"/>
      <c r="Q120" s="4"/>
      <c r="R120" s="4"/>
      <c r="S120" s="4"/>
      <c r="T120" s="4"/>
      <c r="U120" s="4"/>
      <c r="V120" s="4"/>
      <c r="W120" s="4"/>
    </row>
    <row r="121" spans="1:23" ht="15.75" customHeight="1">
      <c r="A121" s="4"/>
      <c r="B121" s="4"/>
      <c r="C121" s="7"/>
      <c r="D121" s="7"/>
      <c r="E121" s="7"/>
      <c r="F121" s="7"/>
      <c r="G121" s="7"/>
      <c r="H121" s="7"/>
      <c r="I121" s="4"/>
      <c r="J121" s="4"/>
      <c r="K121" s="4"/>
      <c r="L121" s="4"/>
      <c r="M121" s="4"/>
      <c r="N121" s="4"/>
      <c r="O121" s="4"/>
      <c r="P121" s="4"/>
      <c r="Q121" s="4"/>
      <c r="R121" s="4"/>
      <c r="S121" s="4"/>
      <c r="T121" s="4"/>
      <c r="U121" s="4"/>
      <c r="V121" s="4"/>
      <c r="W121" s="4"/>
    </row>
    <row r="122" spans="1:23" ht="15.75" customHeight="1">
      <c r="A122" s="4"/>
      <c r="B122" s="4"/>
      <c r="C122" s="7"/>
      <c r="D122" s="7"/>
      <c r="E122" s="7"/>
      <c r="F122" s="7"/>
      <c r="G122" s="7"/>
      <c r="H122" s="7"/>
      <c r="I122" s="4"/>
      <c r="J122" s="4"/>
      <c r="K122" s="4"/>
      <c r="L122" s="4"/>
      <c r="M122" s="4"/>
      <c r="N122" s="4"/>
      <c r="O122" s="4"/>
      <c r="P122" s="4"/>
      <c r="Q122" s="4"/>
      <c r="R122" s="4"/>
      <c r="S122" s="4"/>
      <c r="T122" s="4"/>
      <c r="U122" s="4"/>
      <c r="V122" s="4"/>
      <c r="W122" s="4"/>
    </row>
    <row r="123" spans="1:23" ht="15.75" customHeight="1">
      <c r="A123" s="4"/>
      <c r="B123" s="4"/>
      <c r="C123" s="7"/>
      <c r="D123" s="7"/>
      <c r="E123" s="7"/>
      <c r="F123" s="7"/>
      <c r="G123" s="7"/>
      <c r="H123" s="7"/>
      <c r="I123" s="4"/>
      <c r="J123" s="4"/>
      <c r="K123" s="4"/>
      <c r="L123" s="4"/>
      <c r="M123" s="4"/>
      <c r="N123" s="4"/>
      <c r="O123" s="4"/>
      <c r="P123" s="4"/>
      <c r="Q123" s="4"/>
      <c r="R123" s="4"/>
      <c r="S123" s="4"/>
      <c r="T123" s="4"/>
      <c r="U123" s="4"/>
      <c r="V123" s="4"/>
      <c r="W123" s="4"/>
    </row>
    <row r="124" spans="1:23" ht="15.75" customHeight="1">
      <c r="A124" s="4"/>
      <c r="B124" s="4"/>
      <c r="C124" s="7"/>
      <c r="D124" s="7"/>
      <c r="E124" s="7"/>
      <c r="F124" s="7"/>
      <c r="G124" s="7"/>
      <c r="H124" s="7"/>
      <c r="I124" s="4"/>
      <c r="J124" s="4"/>
      <c r="K124" s="4"/>
      <c r="L124" s="4"/>
      <c r="M124" s="4"/>
      <c r="N124" s="4"/>
      <c r="O124" s="4"/>
      <c r="P124" s="4"/>
      <c r="Q124" s="4"/>
      <c r="R124" s="4"/>
      <c r="S124" s="4"/>
      <c r="T124" s="4"/>
      <c r="U124" s="4"/>
      <c r="V124" s="4"/>
      <c r="W124" s="4"/>
    </row>
    <row r="125" spans="1:23" ht="15.75" customHeight="1">
      <c r="A125" s="4"/>
      <c r="B125" s="4"/>
      <c r="C125" s="7"/>
      <c r="D125" s="7"/>
      <c r="E125" s="7"/>
      <c r="F125" s="7"/>
      <c r="G125" s="7"/>
      <c r="H125" s="7"/>
      <c r="I125" s="4"/>
      <c r="J125" s="4"/>
      <c r="K125" s="4"/>
      <c r="L125" s="4"/>
      <c r="M125" s="4"/>
      <c r="N125" s="4"/>
      <c r="O125" s="4"/>
      <c r="P125" s="4"/>
      <c r="Q125" s="4"/>
      <c r="R125" s="4"/>
      <c r="S125" s="4"/>
      <c r="T125" s="4"/>
      <c r="U125" s="4"/>
      <c r="V125" s="4"/>
      <c r="W125" s="4"/>
    </row>
    <row r="126" spans="1:23" ht="15.75" customHeight="1">
      <c r="A126" s="4"/>
      <c r="B126" s="4"/>
      <c r="C126" s="7"/>
      <c r="D126" s="7"/>
      <c r="E126" s="7"/>
      <c r="F126" s="7"/>
      <c r="G126" s="7"/>
      <c r="H126" s="7"/>
      <c r="I126" s="4"/>
      <c r="J126" s="4"/>
      <c r="K126" s="4"/>
      <c r="L126" s="4"/>
      <c r="M126" s="4"/>
      <c r="N126" s="4"/>
      <c r="O126" s="4"/>
      <c r="P126" s="4"/>
      <c r="Q126" s="4"/>
      <c r="R126" s="4"/>
      <c r="S126" s="4"/>
      <c r="T126" s="4"/>
      <c r="U126" s="4"/>
      <c r="V126" s="4"/>
      <c r="W126" s="4"/>
    </row>
    <row r="127" spans="1:23" ht="15.75" customHeight="1">
      <c r="A127" s="4"/>
      <c r="B127" s="4"/>
      <c r="C127" s="7"/>
      <c r="D127" s="7"/>
      <c r="E127" s="7"/>
      <c r="F127" s="7"/>
      <c r="G127" s="7"/>
      <c r="H127" s="7"/>
      <c r="I127" s="4"/>
      <c r="J127" s="4"/>
      <c r="K127" s="4"/>
      <c r="L127" s="4"/>
      <c r="M127" s="4"/>
      <c r="N127" s="4"/>
      <c r="O127" s="4"/>
      <c r="P127" s="4"/>
      <c r="Q127" s="4"/>
      <c r="R127" s="4"/>
      <c r="S127" s="4"/>
      <c r="T127" s="4"/>
      <c r="U127" s="4"/>
      <c r="V127" s="4"/>
      <c r="W127" s="4"/>
    </row>
    <row r="128" spans="1:23" ht="15.75" customHeight="1">
      <c r="A128" s="4"/>
      <c r="B128" s="4"/>
      <c r="C128" s="7"/>
      <c r="D128" s="7"/>
      <c r="E128" s="7"/>
      <c r="F128" s="7"/>
      <c r="G128" s="7"/>
      <c r="H128" s="7"/>
      <c r="I128" s="4"/>
      <c r="J128" s="4"/>
      <c r="K128" s="4"/>
      <c r="L128" s="4"/>
      <c r="M128" s="4"/>
      <c r="N128" s="4"/>
      <c r="O128" s="4"/>
      <c r="P128" s="4"/>
      <c r="Q128" s="4"/>
      <c r="R128" s="4"/>
      <c r="S128" s="4"/>
      <c r="T128" s="4"/>
      <c r="U128" s="4"/>
      <c r="V128" s="4"/>
      <c r="W128" s="4"/>
    </row>
    <row r="129" spans="1:23" ht="15.75" customHeight="1">
      <c r="A129" s="4"/>
      <c r="B129" s="4"/>
      <c r="C129" s="7"/>
      <c r="D129" s="7"/>
      <c r="E129" s="7"/>
      <c r="F129" s="7"/>
      <c r="G129" s="7"/>
      <c r="H129" s="7"/>
      <c r="I129" s="4"/>
      <c r="J129" s="4"/>
      <c r="K129" s="4"/>
      <c r="L129" s="4"/>
      <c r="M129" s="4"/>
      <c r="N129" s="4"/>
      <c r="O129" s="4"/>
      <c r="P129" s="4"/>
      <c r="Q129" s="4"/>
      <c r="R129" s="4"/>
      <c r="S129" s="4"/>
      <c r="T129" s="4"/>
      <c r="U129" s="4"/>
      <c r="V129" s="4"/>
      <c r="W129" s="4"/>
    </row>
    <row r="130" spans="1:23" ht="15.75" customHeight="1">
      <c r="A130" s="4"/>
      <c r="B130" s="4"/>
      <c r="C130" s="7"/>
      <c r="D130" s="7"/>
      <c r="E130" s="7"/>
      <c r="F130" s="7"/>
      <c r="G130" s="7"/>
      <c r="H130" s="7"/>
      <c r="I130" s="4"/>
      <c r="J130" s="4"/>
      <c r="K130" s="4"/>
      <c r="L130" s="4"/>
      <c r="M130" s="4"/>
      <c r="N130" s="4"/>
      <c r="O130" s="4"/>
      <c r="P130" s="4"/>
      <c r="Q130" s="4"/>
      <c r="R130" s="4"/>
      <c r="S130" s="4"/>
      <c r="T130" s="4"/>
      <c r="U130" s="4"/>
      <c r="V130" s="4"/>
      <c r="W130" s="4"/>
    </row>
    <row r="131" spans="1:23" ht="15.75" customHeight="1">
      <c r="A131" s="4"/>
      <c r="B131" s="4"/>
      <c r="C131" s="7"/>
      <c r="D131" s="7"/>
      <c r="E131" s="7"/>
      <c r="F131" s="7"/>
      <c r="G131" s="7"/>
      <c r="H131" s="7"/>
      <c r="I131" s="4"/>
      <c r="J131" s="4"/>
      <c r="K131" s="4"/>
      <c r="L131" s="4"/>
      <c r="M131" s="4"/>
      <c r="N131" s="4"/>
      <c r="O131" s="4"/>
      <c r="P131" s="4"/>
      <c r="Q131" s="4"/>
      <c r="R131" s="4"/>
      <c r="S131" s="4"/>
      <c r="T131" s="4"/>
      <c r="U131" s="4"/>
      <c r="V131" s="4"/>
      <c r="W131" s="4"/>
    </row>
    <row r="132" spans="1:23" ht="15.75" customHeight="1">
      <c r="A132" s="4"/>
      <c r="B132" s="4"/>
      <c r="C132" s="7"/>
      <c r="D132" s="7"/>
      <c r="E132" s="7"/>
      <c r="F132" s="7"/>
      <c r="G132" s="7"/>
      <c r="H132" s="7"/>
      <c r="I132" s="4"/>
      <c r="J132" s="4"/>
      <c r="K132" s="4"/>
      <c r="L132" s="4"/>
      <c r="M132" s="4"/>
      <c r="N132" s="4"/>
      <c r="O132" s="4"/>
      <c r="P132" s="4"/>
      <c r="Q132" s="4"/>
      <c r="R132" s="4"/>
      <c r="S132" s="4"/>
      <c r="T132" s="4"/>
      <c r="U132" s="4"/>
      <c r="V132" s="4"/>
      <c r="W132" s="4"/>
    </row>
    <row r="133" spans="1:23" ht="15.75" customHeight="1">
      <c r="A133" s="4"/>
      <c r="B133" s="4"/>
      <c r="C133" s="7"/>
      <c r="D133" s="7"/>
      <c r="E133" s="7"/>
      <c r="F133" s="7"/>
      <c r="G133" s="7"/>
      <c r="H133" s="7"/>
      <c r="I133" s="4"/>
      <c r="J133" s="4"/>
      <c r="K133" s="4"/>
      <c r="L133" s="4"/>
      <c r="M133" s="4"/>
      <c r="N133" s="4"/>
      <c r="O133" s="4"/>
      <c r="P133" s="4"/>
      <c r="Q133" s="4"/>
      <c r="R133" s="4"/>
      <c r="S133" s="4"/>
      <c r="T133" s="4"/>
      <c r="U133" s="4"/>
      <c r="V133" s="4"/>
      <c r="W133" s="4"/>
    </row>
    <row r="134" spans="1:23" ht="15.75" customHeight="1">
      <c r="A134" s="4"/>
      <c r="B134" s="4"/>
      <c r="C134" s="7"/>
      <c r="D134" s="7"/>
      <c r="E134" s="7"/>
      <c r="F134" s="7"/>
      <c r="G134" s="7"/>
      <c r="H134" s="7"/>
      <c r="I134" s="4"/>
      <c r="J134" s="4"/>
      <c r="K134" s="4"/>
      <c r="L134" s="4"/>
      <c r="M134" s="4"/>
      <c r="N134" s="4"/>
      <c r="O134" s="4"/>
      <c r="P134" s="4"/>
      <c r="Q134" s="4"/>
      <c r="R134" s="4"/>
      <c r="S134" s="4"/>
      <c r="T134" s="4"/>
      <c r="U134" s="4"/>
      <c r="V134" s="4"/>
      <c r="W134" s="4"/>
    </row>
    <row r="135" spans="1:23" ht="15.75" customHeight="1">
      <c r="A135" s="4"/>
      <c r="B135" s="4"/>
      <c r="C135" s="7"/>
      <c r="D135" s="7"/>
      <c r="E135" s="7"/>
      <c r="F135" s="7"/>
      <c r="G135" s="7"/>
      <c r="H135" s="7"/>
      <c r="I135" s="4"/>
      <c r="J135" s="4"/>
      <c r="K135" s="4"/>
      <c r="L135" s="4"/>
      <c r="M135" s="4"/>
      <c r="N135" s="4"/>
      <c r="O135" s="4"/>
      <c r="P135" s="4"/>
      <c r="Q135" s="4"/>
      <c r="R135" s="4"/>
      <c r="S135" s="4"/>
      <c r="T135" s="4"/>
      <c r="U135" s="4"/>
      <c r="V135" s="4"/>
      <c r="W135" s="4"/>
    </row>
    <row r="136" spans="1:23" ht="15.75" customHeight="1">
      <c r="A136" s="4"/>
      <c r="B136" s="4"/>
      <c r="C136" s="7"/>
      <c r="D136" s="7"/>
      <c r="E136" s="7"/>
      <c r="F136" s="7"/>
      <c r="G136" s="7"/>
      <c r="H136" s="7"/>
      <c r="I136" s="4"/>
      <c r="J136" s="4"/>
      <c r="K136" s="4"/>
      <c r="L136" s="4"/>
      <c r="M136" s="4"/>
      <c r="N136" s="4"/>
      <c r="O136" s="4"/>
      <c r="P136" s="4"/>
      <c r="Q136" s="4"/>
      <c r="R136" s="4"/>
      <c r="S136" s="4"/>
      <c r="T136" s="4"/>
      <c r="U136" s="4"/>
      <c r="V136" s="4"/>
      <c r="W136" s="4"/>
    </row>
    <row r="137" spans="1:23" ht="15.75" customHeight="1">
      <c r="A137" s="4"/>
      <c r="B137" s="4"/>
      <c r="C137" s="7"/>
      <c r="D137" s="7"/>
      <c r="E137" s="7"/>
      <c r="F137" s="7"/>
      <c r="G137" s="7"/>
      <c r="H137" s="7"/>
      <c r="I137" s="4"/>
      <c r="J137" s="4"/>
      <c r="K137" s="4"/>
      <c r="L137" s="4"/>
      <c r="M137" s="4"/>
      <c r="N137" s="4"/>
      <c r="O137" s="4"/>
      <c r="P137" s="4"/>
      <c r="Q137" s="4"/>
      <c r="R137" s="4"/>
      <c r="S137" s="4"/>
      <c r="T137" s="4"/>
      <c r="U137" s="4"/>
      <c r="V137" s="4"/>
      <c r="W137" s="4"/>
    </row>
    <row r="138" spans="1:23" ht="15.75" customHeight="1">
      <c r="A138" s="4"/>
      <c r="B138" s="4"/>
      <c r="C138" s="7"/>
      <c r="D138" s="7"/>
      <c r="E138" s="7"/>
      <c r="F138" s="7"/>
      <c r="G138" s="7"/>
      <c r="H138" s="7"/>
      <c r="I138" s="4"/>
      <c r="J138" s="4"/>
      <c r="K138" s="4"/>
      <c r="L138" s="4"/>
      <c r="M138" s="4"/>
      <c r="N138" s="4"/>
      <c r="O138" s="4"/>
      <c r="P138" s="4"/>
      <c r="Q138" s="4"/>
      <c r="R138" s="4"/>
      <c r="S138" s="4"/>
      <c r="T138" s="4"/>
      <c r="U138" s="4"/>
      <c r="V138" s="4"/>
      <c r="W138" s="4"/>
    </row>
    <row r="139" spans="1:23" ht="15.75" customHeight="1">
      <c r="A139" s="4"/>
      <c r="B139" s="4"/>
      <c r="C139" s="7"/>
      <c r="D139" s="7"/>
      <c r="E139" s="7"/>
      <c r="F139" s="7"/>
      <c r="G139" s="7"/>
      <c r="H139" s="7"/>
      <c r="I139" s="4"/>
      <c r="J139" s="4"/>
      <c r="K139" s="4"/>
      <c r="L139" s="4"/>
      <c r="M139" s="4"/>
      <c r="N139" s="4"/>
      <c r="O139" s="4"/>
      <c r="P139" s="4"/>
      <c r="Q139" s="4"/>
      <c r="R139" s="4"/>
      <c r="S139" s="4"/>
      <c r="T139" s="4"/>
      <c r="U139" s="4"/>
      <c r="V139" s="4"/>
      <c r="W139" s="4"/>
    </row>
    <row r="140" spans="1:23" ht="15.75" customHeight="1">
      <c r="A140" s="4"/>
      <c r="B140" s="4"/>
      <c r="C140" s="7"/>
      <c r="D140" s="7"/>
      <c r="E140" s="7"/>
      <c r="F140" s="7"/>
      <c r="G140" s="7"/>
      <c r="H140" s="7"/>
      <c r="I140" s="4"/>
      <c r="J140" s="4"/>
      <c r="K140" s="4"/>
      <c r="L140" s="4"/>
      <c r="M140" s="4"/>
      <c r="N140" s="4"/>
      <c r="O140" s="4"/>
      <c r="P140" s="4"/>
      <c r="Q140" s="4"/>
      <c r="R140" s="4"/>
      <c r="S140" s="4"/>
      <c r="T140" s="4"/>
      <c r="U140" s="4"/>
      <c r="V140" s="4"/>
      <c r="W140" s="4"/>
    </row>
    <row r="141" spans="1:23" ht="15.75" customHeight="1">
      <c r="A141" s="4"/>
      <c r="B141" s="4"/>
      <c r="C141" s="7"/>
      <c r="D141" s="7"/>
      <c r="E141" s="7"/>
      <c r="F141" s="7"/>
      <c r="G141" s="7"/>
      <c r="H141" s="7"/>
      <c r="I141" s="4"/>
      <c r="J141" s="4"/>
      <c r="K141" s="4"/>
      <c r="L141" s="4"/>
      <c r="M141" s="4"/>
      <c r="N141" s="4"/>
      <c r="O141" s="4"/>
      <c r="P141" s="4"/>
      <c r="Q141" s="4"/>
      <c r="R141" s="4"/>
      <c r="S141" s="4"/>
      <c r="T141" s="4"/>
      <c r="U141" s="4"/>
      <c r="V141" s="4"/>
      <c r="W141" s="4"/>
    </row>
    <row r="142" spans="1:23" ht="15.75" customHeight="1">
      <c r="A142" s="4"/>
      <c r="B142" s="4"/>
      <c r="C142" s="7"/>
      <c r="D142" s="7"/>
      <c r="E142" s="7"/>
      <c r="F142" s="7"/>
      <c r="G142" s="7"/>
      <c r="H142" s="7"/>
      <c r="I142" s="4"/>
      <c r="J142" s="4"/>
      <c r="K142" s="4"/>
      <c r="L142" s="4"/>
      <c r="M142" s="4"/>
      <c r="N142" s="4"/>
      <c r="O142" s="4"/>
      <c r="P142" s="4"/>
      <c r="Q142" s="4"/>
      <c r="R142" s="4"/>
      <c r="S142" s="4"/>
      <c r="T142" s="4"/>
      <c r="U142" s="4"/>
      <c r="V142" s="4"/>
      <c r="W142" s="4"/>
    </row>
    <row r="143" spans="1:23" ht="15.75" customHeight="1">
      <c r="A143" s="4"/>
      <c r="B143" s="4"/>
      <c r="C143" s="7"/>
      <c r="D143" s="7"/>
      <c r="E143" s="7"/>
      <c r="F143" s="7"/>
      <c r="G143" s="7"/>
      <c r="H143" s="7"/>
      <c r="I143" s="4"/>
      <c r="J143" s="4"/>
      <c r="K143" s="4"/>
      <c r="L143" s="4"/>
      <c r="M143" s="4"/>
      <c r="N143" s="4"/>
      <c r="O143" s="4"/>
      <c r="P143" s="4"/>
      <c r="Q143" s="4"/>
      <c r="R143" s="4"/>
      <c r="S143" s="4"/>
      <c r="T143" s="4"/>
      <c r="U143" s="4"/>
      <c r="V143" s="4"/>
      <c r="W143" s="4"/>
    </row>
    <row r="144" spans="1:23" ht="15.75" customHeight="1">
      <c r="A144" s="4"/>
      <c r="B144" s="4"/>
      <c r="C144" s="7"/>
      <c r="D144" s="7"/>
      <c r="E144" s="7"/>
      <c r="F144" s="7"/>
      <c r="G144" s="7"/>
      <c r="H144" s="7"/>
      <c r="I144" s="4"/>
      <c r="J144" s="4"/>
      <c r="K144" s="4"/>
      <c r="L144" s="4"/>
      <c r="M144" s="4"/>
      <c r="N144" s="4"/>
      <c r="O144" s="4"/>
      <c r="P144" s="4"/>
      <c r="Q144" s="4"/>
      <c r="R144" s="4"/>
      <c r="S144" s="4"/>
      <c r="T144" s="4"/>
      <c r="U144" s="4"/>
      <c r="V144" s="4"/>
      <c r="W144" s="4"/>
    </row>
    <row r="145" spans="1:23" ht="15.75" customHeight="1">
      <c r="A145" s="4"/>
      <c r="B145" s="4"/>
      <c r="C145" s="7"/>
      <c r="D145" s="7"/>
      <c r="E145" s="7"/>
      <c r="F145" s="7"/>
      <c r="G145" s="7"/>
      <c r="H145" s="7"/>
      <c r="I145" s="4"/>
      <c r="J145" s="4"/>
      <c r="K145" s="4"/>
      <c r="L145" s="4"/>
      <c r="M145" s="4"/>
      <c r="N145" s="4"/>
      <c r="O145" s="4"/>
      <c r="P145" s="4"/>
      <c r="Q145" s="4"/>
      <c r="R145" s="4"/>
      <c r="S145" s="4"/>
      <c r="T145" s="4"/>
      <c r="U145" s="4"/>
      <c r="V145" s="4"/>
      <c r="W145" s="4"/>
    </row>
    <row r="146" spans="1:23" ht="15.75" customHeight="1">
      <c r="A146" s="4"/>
      <c r="B146" s="4"/>
      <c r="C146" s="7"/>
      <c r="D146" s="7"/>
      <c r="E146" s="7"/>
      <c r="F146" s="7"/>
      <c r="G146" s="7"/>
      <c r="H146" s="7"/>
      <c r="I146" s="4"/>
      <c r="J146" s="4"/>
      <c r="K146" s="4"/>
      <c r="L146" s="4"/>
      <c r="M146" s="4"/>
      <c r="N146" s="4"/>
      <c r="O146" s="4"/>
      <c r="P146" s="4"/>
      <c r="Q146" s="4"/>
      <c r="R146" s="4"/>
      <c r="S146" s="4"/>
      <c r="T146" s="4"/>
      <c r="U146" s="4"/>
      <c r="V146" s="4"/>
      <c r="W146" s="4"/>
    </row>
    <row r="147" spans="1:23" ht="15.75" customHeight="1">
      <c r="A147" s="4"/>
      <c r="B147" s="4"/>
      <c r="C147" s="7"/>
      <c r="D147" s="7"/>
      <c r="E147" s="7"/>
      <c r="F147" s="7"/>
      <c r="G147" s="7"/>
      <c r="H147" s="7"/>
      <c r="I147" s="4"/>
      <c r="J147" s="4"/>
      <c r="K147" s="4"/>
      <c r="L147" s="4"/>
      <c r="M147" s="4"/>
      <c r="N147" s="4"/>
      <c r="O147" s="4"/>
      <c r="P147" s="4"/>
      <c r="Q147" s="4"/>
      <c r="R147" s="4"/>
      <c r="S147" s="4"/>
      <c r="T147" s="4"/>
      <c r="U147" s="4"/>
      <c r="V147" s="4"/>
      <c r="W147" s="4"/>
    </row>
    <row r="148" spans="1:23" ht="15.75" customHeight="1">
      <c r="A148" s="4"/>
      <c r="B148" s="4"/>
      <c r="C148" s="7"/>
      <c r="D148" s="7"/>
      <c r="E148" s="7"/>
      <c r="F148" s="7"/>
      <c r="G148" s="7"/>
      <c r="H148" s="7"/>
      <c r="I148" s="4"/>
      <c r="J148" s="4"/>
      <c r="K148" s="4"/>
      <c r="L148" s="4"/>
      <c r="M148" s="4"/>
      <c r="N148" s="4"/>
      <c r="O148" s="4"/>
      <c r="P148" s="4"/>
      <c r="Q148" s="4"/>
      <c r="R148" s="4"/>
      <c r="S148" s="4"/>
      <c r="T148" s="4"/>
      <c r="U148" s="4"/>
      <c r="V148" s="4"/>
      <c r="W148" s="4"/>
    </row>
    <row r="149" spans="1:23" ht="15.75" customHeight="1">
      <c r="A149" s="4"/>
      <c r="B149" s="4"/>
      <c r="C149" s="7"/>
      <c r="D149" s="7"/>
      <c r="E149" s="7"/>
      <c r="F149" s="7"/>
      <c r="G149" s="7"/>
      <c r="H149" s="7"/>
      <c r="I149" s="4"/>
      <c r="J149" s="4"/>
      <c r="K149" s="4"/>
      <c r="L149" s="4"/>
      <c r="M149" s="4"/>
      <c r="N149" s="4"/>
      <c r="O149" s="4"/>
      <c r="P149" s="4"/>
      <c r="Q149" s="4"/>
      <c r="R149" s="4"/>
      <c r="S149" s="4"/>
      <c r="T149" s="4"/>
      <c r="U149" s="4"/>
      <c r="V149" s="4"/>
      <c r="W149" s="4"/>
    </row>
    <row r="150" spans="1:23" ht="15.75" customHeight="1">
      <c r="A150" s="4"/>
      <c r="B150" s="4"/>
      <c r="C150" s="7"/>
      <c r="D150" s="7"/>
      <c r="E150" s="7"/>
      <c r="F150" s="7"/>
      <c r="G150" s="7"/>
      <c r="H150" s="7"/>
      <c r="I150" s="4"/>
      <c r="J150" s="4"/>
      <c r="K150" s="4"/>
      <c r="L150" s="4"/>
      <c r="M150" s="4"/>
      <c r="N150" s="4"/>
      <c r="O150" s="4"/>
      <c r="P150" s="4"/>
      <c r="Q150" s="4"/>
      <c r="R150" s="4"/>
      <c r="S150" s="4"/>
      <c r="T150" s="4"/>
      <c r="U150" s="4"/>
      <c r="V150" s="4"/>
      <c r="W150" s="4"/>
    </row>
    <row r="151" spans="1:23" ht="15.75" customHeight="1">
      <c r="A151" s="4"/>
      <c r="B151" s="4"/>
      <c r="C151" s="7"/>
      <c r="D151" s="7"/>
      <c r="E151" s="7"/>
      <c r="F151" s="7"/>
      <c r="G151" s="7"/>
      <c r="H151" s="7"/>
      <c r="I151" s="4"/>
      <c r="J151" s="4"/>
      <c r="K151" s="4"/>
      <c r="L151" s="4"/>
      <c r="M151" s="4"/>
      <c r="N151" s="4"/>
      <c r="O151" s="4"/>
      <c r="P151" s="4"/>
      <c r="Q151" s="4"/>
      <c r="R151" s="4"/>
      <c r="S151" s="4"/>
      <c r="T151" s="4"/>
      <c r="U151" s="4"/>
      <c r="V151" s="4"/>
      <c r="W151" s="4"/>
    </row>
    <row r="152" spans="1:23" ht="15.75" customHeight="1">
      <c r="A152" s="4"/>
      <c r="B152" s="4"/>
      <c r="C152" s="7"/>
      <c r="D152" s="7"/>
      <c r="E152" s="7"/>
      <c r="F152" s="7"/>
      <c r="G152" s="7"/>
      <c r="H152" s="7"/>
      <c r="I152" s="4"/>
      <c r="J152" s="4"/>
      <c r="K152" s="4"/>
      <c r="L152" s="4"/>
      <c r="M152" s="4"/>
      <c r="N152" s="4"/>
      <c r="O152" s="4"/>
      <c r="P152" s="4"/>
      <c r="Q152" s="4"/>
      <c r="R152" s="4"/>
      <c r="S152" s="4"/>
      <c r="T152" s="4"/>
      <c r="U152" s="4"/>
      <c r="V152" s="4"/>
      <c r="W152" s="4"/>
    </row>
    <row r="153" spans="1:23" ht="15.75" customHeight="1">
      <c r="A153" s="4"/>
      <c r="B153" s="4"/>
      <c r="C153" s="7"/>
      <c r="D153" s="7"/>
      <c r="E153" s="7"/>
      <c r="F153" s="7"/>
      <c r="G153" s="7"/>
      <c r="H153" s="7"/>
      <c r="I153" s="4"/>
      <c r="J153" s="4"/>
      <c r="K153" s="4"/>
      <c r="L153" s="4"/>
      <c r="M153" s="4"/>
      <c r="N153" s="4"/>
      <c r="O153" s="4"/>
      <c r="P153" s="4"/>
      <c r="Q153" s="4"/>
      <c r="R153" s="4"/>
      <c r="S153" s="4"/>
      <c r="T153" s="4"/>
      <c r="U153" s="4"/>
      <c r="V153" s="4"/>
      <c r="W153" s="4"/>
    </row>
    <row r="154" spans="1:23" ht="15.75" customHeight="1">
      <c r="A154" s="4"/>
      <c r="B154" s="4"/>
      <c r="C154" s="7"/>
      <c r="D154" s="7"/>
      <c r="E154" s="7"/>
      <c r="F154" s="7"/>
      <c r="G154" s="7"/>
      <c r="H154" s="7"/>
      <c r="I154" s="4"/>
      <c r="J154" s="4"/>
      <c r="K154" s="4"/>
      <c r="L154" s="4"/>
      <c r="M154" s="4"/>
      <c r="N154" s="4"/>
      <c r="O154" s="4"/>
      <c r="P154" s="4"/>
      <c r="Q154" s="4"/>
      <c r="R154" s="4"/>
      <c r="S154" s="4"/>
      <c r="T154" s="4"/>
      <c r="U154" s="4"/>
      <c r="V154" s="4"/>
      <c r="W154" s="4"/>
    </row>
    <row r="155" spans="1:23" ht="15.75" customHeight="1">
      <c r="A155" s="4"/>
      <c r="B155" s="4"/>
      <c r="C155" s="7"/>
      <c r="D155" s="7"/>
      <c r="E155" s="7"/>
      <c r="F155" s="7"/>
      <c r="G155" s="7"/>
      <c r="H155" s="7"/>
      <c r="I155" s="4"/>
      <c r="J155" s="4"/>
      <c r="K155" s="4"/>
      <c r="L155" s="4"/>
      <c r="M155" s="4"/>
      <c r="N155" s="4"/>
      <c r="O155" s="4"/>
      <c r="P155" s="4"/>
      <c r="Q155" s="4"/>
      <c r="R155" s="4"/>
      <c r="S155" s="4"/>
      <c r="T155" s="4"/>
      <c r="U155" s="4"/>
      <c r="V155" s="4"/>
      <c r="W155" s="4"/>
    </row>
    <row r="156" spans="1:23" ht="15.75" customHeight="1">
      <c r="A156" s="4"/>
      <c r="B156" s="4"/>
      <c r="C156" s="7"/>
      <c r="D156" s="7"/>
      <c r="E156" s="7"/>
      <c r="F156" s="7"/>
      <c r="G156" s="7"/>
      <c r="H156" s="7"/>
      <c r="I156" s="4"/>
      <c r="J156" s="4"/>
      <c r="K156" s="4"/>
      <c r="L156" s="4"/>
      <c r="M156" s="4"/>
      <c r="N156" s="4"/>
      <c r="O156" s="4"/>
      <c r="P156" s="4"/>
      <c r="Q156" s="4"/>
      <c r="R156" s="4"/>
      <c r="S156" s="4"/>
      <c r="T156" s="4"/>
      <c r="U156" s="4"/>
      <c r="V156" s="4"/>
      <c r="W156" s="4"/>
    </row>
    <row r="157" spans="1:23" ht="15.75" customHeight="1">
      <c r="A157" s="4"/>
      <c r="B157" s="4"/>
      <c r="C157" s="7"/>
      <c r="D157" s="7"/>
      <c r="E157" s="7"/>
      <c r="F157" s="7"/>
      <c r="G157" s="7"/>
      <c r="H157" s="7"/>
      <c r="I157" s="4"/>
      <c r="J157" s="4"/>
      <c r="K157" s="4"/>
      <c r="L157" s="4"/>
      <c r="M157" s="4"/>
      <c r="N157" s="4"/>
      <c r="O157" s="4"/>
      <c r="P157" s="4"/>
      <c r="Q157" s="4"/>
      <c r="R157" s="4"/>
      <c r="S157" s="4"/>
      <c r="T157" s="4"/>
      <c r="U157" s="4"/>
      <c r="V157" s="4"/>
      <c r="W157" s="4"/>
    </row>
    <row r="158" spans="1:23" ht="15.75" customHeight="1">
      <c r="A158" s="4"/>
      <c r="B158" s="4"/>
      <c r="C158" s="7"/>
      <c r="D158" s="7"/>
      <c r="E158" s="7"/>
      <c r="F158" s="7"/>
      <c r="G158" s="7"/>
      <c r="H158" s="7"/>
      <c r="I158" s="4"/>
      <c r="J158" s="4"/>
      <c r="K158" s="4"/>
      <c r="L158" s="4"/>
      <c r="M158" s="4"/>
      <c r="N158" s="4"/>
      <c r="O158" s="4"/>
      <c r="P158" s="4"/>
      <c r="Q158" s="4"/>
      <c r="R158" s="4"/>
      <c r="S158" s="4"/>
      <c r="T158" s="4"/>
      <c r="U158" s="4"/>
      <c r="V158" s="4"/>
      <c r="W158" s="4"/>
    </row>
    <row r="159" spans="1:23" ht="15.75" customHeight="1">
      <c r="A159" s="4"/>
      <c r="B159" s="4"/>
      <c r="C159" s="7"/>
      <c r="D159" s="7"/>
      <c r="E159" s="7"/>
      <c r="F159" s="7"/>
      <c r="G159" s="7"/>
      <c r="H159" s="7"/>
      <c r="I159" s="4"/>
      <c r="J159" s="4"/>
      <c r="K159" s="4"/>
      <c r="L159" s="4"/>
      <c r="M159" s="4"/>
      <c r="N159" s="4"/>
      <c r="O159" s="4"/>
      <c r="P159" s="4"/>
      <c r="Q159" s="4"/>
      <c r="R159" s="4"/>
      <c r="S159" s="4"/>
      <c r="T159" s="4"/>
      <c r="U159" s="4"/>
      <c r="V159" s="4"/>
      <c r="W159" s="4"/>
    </row>
    <row r="160" spans="1:23" ht="15.75" customHeight="1">
      <c r="A160" s="4"/>
      <c r="B160" s="4"/>
      <c r="C160" s="7"/>
      <c r="D160" s="7"/>
      <c r="E160" s="7"/>
      <c r="F160" s="7"/>
      <c r="G160" s="7"/>
      <c r="H160" s="7"/>
      <c r="I160" s="4"/>
      <c r="J160" s="4"/>
      <c r="K160" s="4"/>
      <c r="L160" s="4"/>
      <c r="M160" s="4"/>
      <c r="N160" s="4"/>
      <c r="O160" s="4"/>
      <c r="P160" s="4"/>
      <c r="Q160" s="4"/>
      <c r="R160" s="4"/>
      <c r="S160" s="4"/>
      <c r="T160" s="4"/>
      <c r="U160" s="4"/>
      <c r="V160" s="4"/>
      <c r="W160" s="4"/>
    </row>
    <row r="161" spans="1:23" ht="15.75" customHeight="1">
      <c r="A161" s="4"/>
      <c r="B161" s="4"/>
      <c r="C161" s="7"/>
      <c r="D161" s="7"/>
      <c r="E161" s="7"/>
      <c r="F161" s="7"/>
      <c r="G161" s="7"/>
      <c r="H161" s="7"/>
      <c r="I161" s="4"/>
      <c r="J161" s="4"/>
      <c r="K161" s="4"/>
      <c r="L161" s="4"/>
      <c r="M161" s="4"/>
      <c r="N161" s="4"/>
      <c r="O161" s="4"/>
      <c r="P161" s="4"/>
      <c r="Q161" s="4"/>
      <c r="R161" s="4"/>
      <c r="S161" s="4"/>
      <c r="T161" s="4"/>
      <c r="U161" s="4"/>
      <c r="V161" s="4"/>
      <c r="W161" s="4"/>
    </row>
    <row r="162" spans="1:23" ht="15.75" customHeight="1">
      <c r="A162" s="4"/>
      <c r="B162" s="4"/>
      <c r="C162" s="7"/>
      <c r="D162" s="7"/>
      <c r="E162" s="7"/>
      <c r="F162" s="7"/>
      <c r="G162" s="7"/>
      <c r="H162" s="7"/>
      <c r="I162" s="4"/>
      <c r="J162" s="4"/>
      <c r="K162" s="4"/>
      <c r="L162" s="4"/>
      <c r="M162" s="4"/>
      <c r="N162" s="4"/>
      <c r="O162" s="4"/>
      <c r="P162" s="4"/>
      <c r="Q162" s="4"/>
      <c r="R162" s="4"/>
      <c r="S162" s="4"/>
      <c r="T162" s="4"/>
      <c r="U162" s="4"/>
      <c r="V162" s="4"/>
      <c r="W162" s="4"/>
    </row>
    <row r="163" spans="1:23" ht="15.75" customHeight="1">
      <c r="A163" s="4"/>
      <c r="B163" s="4"/>
      <c r="C163" s="7"/>
      <c r="D163" s="7"/>
      <c r="E163" s="7"/>
      <c r="F163" s="7"/>
      <c r="G163" s="7"/>
      <c r="H163" s="7"/>
      <c r="I163" s="4"/>
      <c r="J163" s="4"/>
      <c r="K163" s="4"/>
      <c r="L163" s="4"/>
      <c r="M163" s="4"/>
      <c r="N163" s="4"/>
      <c r="O163" s="4"/>
      <c r="P163" s="4"/>
      <c r="Q163" s="4"/>
      <c r="R163" s="4"/>
      <c r="S163" s="4"/>
      <c r="T163" s="4"/>
      <c r="U163" s="4"/>
      <c r="V163" s="4"/>
      <c r="W163" s="4"/>
    </row>
    <row r="164" spans="1:23" ht="15.75" customHeight="1">
      <c r="A164" s="4"/>
      <c r="B164" s="4"/>
      <c r="C164" s="7"/>
      <c r="D164" s="7"/>
      <c r="E164" s="7"/>
      <c r="F164" s="7"/>
      <c r="G164" s="7"/>
      <c r="H164" s="7"/>
      <c r="I164" s="4"/>
      <c r="J164" s="4"/>
      <c r="K164" s="4"/>
      <c r="L164" s="4"/>
      <c r="M164" s="4"/>
      <c r="N164" s="4"/>
      <c r="O164" s="4"/>
      <c r="P164" s="4"/>
      <c r="Q164" s="4"/>
      <c r="R164" s="4"/>
      <c r="S164" s="4"/>
      <c r="T164" s="4"/>
      <c r="U164" s="4"/>
      <c r="V164" s="4"/>
      <c r="W164" s="4"/>
    </row>
    <row r="165" spans="1:23" ht="15.75" customHeight="1">
      <c r="A165" s="4"/>
      <c r="B165" s="4"/>
      <c r="C165" s="7"/>
      <c r="D165" s="7"/>
      <c r="E165" s="7"/>
      <c r="F165" s="7"/>
      <c r="G165" s="7"/>
      <c r="H165" s="7"/>
      <c r="I165" s="4"/>
      <c r="J165" s="4"/>
      <c r="K165" s="4"/>
      <c r="L165" s="4"/>
      <c r="M165" s="4"/>
      <c r="N165" s="4"/>
      <c r="O165" s="4"/>
      <c r="P165" s="4"/>
      <c r="Q165" s="4"/>
      <c r="R165" s="4"/>
      <c r="S165" s="4"/>
      <c r="T165" s="4"/>
      <c r="U165" s="4"/>
      <c r="V165" s="4"/>
      <c r="W165" s="4"/>
    </row>
    <row r="166" spans="1:23" ht="15.75" customHeight="1">
      <c r="A166" s="4"/>
      <c r="B166" s="4"/>
      <c r="C166" s="7"/>
      <c r="D166" s="7"/>
      <c r="E166" s="7"/>
      <c r="F166" s="7"/>
      <c r="G166" s="7"/>
      <c r="H166" s="7"/>
      <c r="I166" s="4"/>
      <c r="J166" s="4"/>
      <c r="K166" s="4"/>
      <c r="L166" s="4"/>
      <c r="M166" s="4"/>
      <c r="N166" s="4"/>
      <c r="O166" s="4"/>
      <c r="P166" s="4"/>
      <c r="Q166" s="4"/>
      <c r="R166" s="4"/>
      <c r="S166" s="4"/>
      <c r="T166" s="4"/>
      <c r="U166" s="4"/>
      <c r="V166" s="4"/>
      <c r="W166" s="4"/>
    </row>
    <row r="167" spans="1:23" ht="15.75" customHeight="1">
      <c r="A167" s="4"/>
      <c r="B167" s="4"/>
      <c r="C167" s="7"/>
      <c r="D167" s="7"/>
      <c r="E167" s="7"/>
      <c r="F167" s="7"/>
      <c r="G167" s="7"/>
      <c r="H167" s="7"/>
      <c r="I167" s="4"/>
      <c r="J167" s="4"/>
      <c r="K167" s="4"/>
      <c r="L167" s="4"/>
      <c r="M167" s="4"/>
      <c r="N167" s="4"/>
      <c r="O167" s="4"/>
      <c r="P167" s="4"/>
      <c r="Q167" s="4"/>
      <c r="R167" s="4"/>
      <c r="S167" s="4"/>
      <c r="T167" s="4"/>
      <c r="U167" s="4"/>
      <c r="V167" s="4"/>
      <c r="W167" s="4"/>
    </row>
    <row r="168" spans="1:23" ht="15.75" customHeight="1">
      <c r="A168" s="4"/>
      <c r="B168" s="4"/>
      <c r="C168" s="7"/>
      <c r="D168" s="7"/>
      <c r="E168" s="7"/>
      <c r="F168" s="7"/>
      <c r="G168" s="7"/>
      <c r="H168" s="7"/>
      <c r="I168" s="4"/>
      <c r="J168" s="4"/>
      <c r="K168" s="4"/>
      <c r="L168" s="4"/>
      <c r="M168" s="4"/>
      <c r="N168" s="4"/>
      <c r="O168" s="4"/>
      <c r="P168" s="4"/>
      <c r="Q168" s="4"/>
      <c r="R168" s="4"/>
      <c r="S168" s="4"/>
      <c r="T168" s="4"/>
      <c r="U168" s="4"/>
      <c r="V168" s="4"/>
      <c r="W168" s="4"/>
    </row>
    <row r="169" spans="1:23" ht="15.75" customHeight="1">
      <c r="A169" s="4"/>
      <c r="B169" s="4"/>
      <c r="C169" s="7"/>
      <c r="D169" s="7"/>
      <c r="E169" s="7"/>
      <c r="F169" s="7"/>
      <c r="G169" s="7"/>
      <c r="H169" s="7"/>
      <c r="I169" s="4"/>
      <c r="J169" s="4"/>
      <c r="K169" s="4"/>
      <c r="L169" s="4"/>
      <c r="M169" s="4"/>
      <c r="N169" s="4"/>
      <c r="O169" s="4"/>
      <c r="P169" s="4"/>
      <c r="Q169" s="4"/>
      <c r="R169" s="4"/>
      <c r="S169" s="4"/>
      <c r="T169" s="4"/>
      <c r="U169" s="4"/>
      <c r="V169" s="4"/>
      <c r="W169" s="4"/>
    </row>
    <row r="170" spans="1:23" ht="15.75" customHeight="1">
      <c r="A170" s="4"/>
      <c r="B170" s="4"/>
      <c r="C170" s="7"/>
      <c r="D170" s="7"/>
      <c r="E170" s="7"/>
      <c r="F170" s="7"/>
      <c r="G170" s="7"/>
      <c r="H170" s="7"/>
      <c r="I170" s="4"/>
      <c r="J170" s="4"/>
      <c r="K170" s="4"/>
      <c r="L170" s="4"/>
      <c r="M170" s="4"/>
      <c r="N170" s="4"/>
      <c r="O170" s="4"/>
      <c r="P170" s="4"/>
      <c r="Q170" s="4"/>
      <c r="R170" s="4"/>
      <c r="S170" s="4"/>
      <c r="T170" s="4"/>
      <c r="U170" s="4"/>
      <c r="V170" s="4"/>
      <c r="W170" s="4"/>
    </row>
    <row r="171" spans="1:23" ht="15.75" customHeight="1">
      <c r="A171" s="4"/>
      <c r="B171" s="4"/>
      <c r="C171" s="7"/>
      <c r="D171" s="7"/>
      <c r="E171" s="7"/>
      <c r="F171" s="7"/>
      <c r="G171" s="7"/>
      <c r="H171" s="7"/>
      <c r="I171" s="4"/>
      <c r="J171" s="4"/>
      <c r="K171" s="4"/>
      <c r="L171" s="4"/>
      <c r="M171" s="4"/>
      <c r="N171" s="4"/>
      <c r="O171" s="4"/>
      <c r="P171" s="4"/>
      <c r="Q171" s="4"/>
      <c r="R171" s="4"/>
      <c r="S171" s="4"/>
      <c r="T171" s="4"/>
      <c r="U171" s="4"/>
      <c r="V171" s="4"/>
      <c r="W171" s="4"/>
    </row>
    <row r="172" spans="1:23" ht="15.75" customHeight="1">
      <c r="A172" s="4"/>
      <c r="B172" s="4"/>
      <c r="C172" s="7"/>
      <c r="D172" s="7"/>
      <c r="E172" s="7"/>
      <c r="F172" s="7"/>
      <c r="G172" s="7"/>
      <c r="H172" s="7"/>
      <c r="I172" s="4"/>
      <c r="J172" s="4"/>
      <c r="K172" s="4"/>
      <c r="L172" s="4"/>
      <c r="M172" s="4"/>
      <c r="N172" s="4"/>
      <c r="O172" s="4"/>
      <c r="P172" s="4"/>
      <c r="Q172" s="4"/>
      <c r="R172" s="4"/>
      <c r="S172" s="4"/>
      <c r="T172" s="4"/>
      <c r="U172" s="4"/>
      <c r="V172" s="4"/>
      <c r="W172" s="4"/>
    </row>
    <row r="173" spans="1:23" ht="15.75" customHeight="1">
      <c r="A173" s="4"/>
      <c r="B173" s="4"/>
      <c r="C173" s="7"/>
      <c r="D173" s="7"/>
      <c r="E173" s="7"/>
      <c r="F173" s="7"/>
      <c r="G173" s="7"/>
      <c r="H173" s="7"/>
      <c r="I173" s="4"/>
      <c r="J173" s="4"/>
      <c r="K173" s="4"/>
      <c r="L173" s="4"/>
      <c r="M173" s="4"/>
      <c r="N173" s="4"/>
      <c r="O173" s="4"/>
      <c r="P173" s="4"/>
      <c r="Q173" s="4"/>
      <c r="R173" s="4"/>
      <c r="S173" s="4"/>
      <c r="T173" s="4"/>
      <c r="U173" s="4"/>
      <c r="V173" s="4"/>
      <c r="W173" s="4"/>
    </row>
    <row r="174" spans="1:23" ht="15.75" customHeight="1">
      <c r="A174" s="4"/>
      <c r="B174" s="4"/>
      <c r="C174" s="7"/>
      <c r="D174" s="7"/>
      <c r="E174" s="7"/>
      <c r="F174" s="7"/>
      <c r="G174" s="7"/>
      <c r="H174" s="7"/>
      <c r="I174" s="4"/>
      <c r="J174" s="4"/>
      <c r="K174" s="4"/>
      <c r="L174" s="4"/>
      <c r="M174" s="4"/>
      <c r="N174" s="4"/>
      <c r="O174" s="4"/>
      <c r="P174" s="4"/>
      <c r="Q174" s="4"/>
      <c r="R174" s="4"/>
      <c r="S174" s="4"/>
      <c r="T174" s="4"/>
      <c r="U174" s="4"/>
      <c r="V174" s="4"/>
      <c r="W174" s="4"/>
    </row>
    <row r="175" spans="1:23" ht="15.75" customHeight="1">
      <c r="A175" s="4"/>
      <c r="B175" s="4"/>
      <c r="C175" s="7"/>
      <c r="D175" s="7"/>
      <c r="E175" s="7"/>
      <c r="F175" s="7"/>
      <c r="G175" s="7"/>
      <c r="H175" s="7"/>
      <c r="I175" s="4"/>
      <c r="J175" s="4"/>
      <c r="K175" s="4"/>
      <c r="L175" s="4"/>
      <c r="M175" s="4"/>
      <c r="N175" s="4"/>
      <c r="O175" s="4"/>
      <c r="P175" s="4"/>
      <c r="Q175" s="4"/>
      <c r="R175" s="4"/>
      <c r="S175" s="4"/>
      <c r="T175" s="4"/>
      <c r="U175" s="4"/>
      <c r="V175" s="4"/>
      <c r="W175" s="4"/>
    </row>
    <row r="176" spans="1:23" ht="15.75" customHeight="1">
      <c r="A176" s="4"/>
      <c r="B176" s="4"/>
      <c r="C176" s="7"/>
      <c r="D176" s="7"/>
      <c r="E176" s="7"/>
      <c r="F176" s="7"/>
      <c r="G176" s="7"/>
      <c r="H176" s="7"/>
      <c r="I176" s="4"/>
      <c r="J176" s="4"/>
      <c r="K176" s="4"/>
      <c r="L176" s="4"/>
      <c r="M176" s="4"/>
      <c r="N176" s="4"/>
      <c r="O176" s="4"/>
      <c r="P176" s="4"/>
      <c r="Q176" s="4"/>
      <c r="R176" s="4"/>
      <c r="S176" s="4"/>
      <c r="T176" s="4"/>
      <c r="U176" s="4"/>
      <c r="V176" s="4"/>
      <c r="W176" s="4"/>
    </row>
    <row r="177" spans="1:23" ht="15.75" customHeight="1">
      <c r="A177" s="4"/>
      <c r="B177" s="4"/>
      <c r="C177" s="7"/>
      <c r="D177" s="7"/>
      <c r="E177" s="7"/>
      <c r="F177" s="7"/>
      <c r="G177" s="7"/>
      <c r="H177" s="7"/>
      <c r="I177" s="4"/>
      <c r="J177" s="4"/>
      <c r="K177" s="4"/>
      <c r="L177" s="4"/>
      <c r="M177" s="4"/>
      <c r="N177" s="4"/>
      <c r="O177" s="4"/>
      <c r="P177" s="4"/>
      <c r="Q177" s="4"/>
      <c r="R177" s="4"/>
      <c r="S177" s="4"/>
      <c r="T177" s="4"/>
      <c r="U177" s="4"/>
      <c r="V177" s="4"/>
      <c r="W177" s="4"/>
    </row>
    <row r="178" spans="1:23" ht="15.75" customHeight="1">
      <c r="A178" s="4"/>
      <c r="B178" s="4"/>
      <c r="C178" s="7"/>
      <c r="D178" s="7"/>
      <c r="E178" s="7"/>
      <c r="F178" s="7"/>
      <c r="G178" s="7"/>
      <c r="H178" s="7"/>
      <c r="I178" s="4"/>
      <c r="J178" s="4"/>
      <c r="K178" s="4"/>
      <c r="L178" s="4"/>
      <c r="M178" s="4"/>
      <c r="N178" s="4"/>
      <c r="O178" s="4"/>
      <c r="P178" s="4"/>
      <c r="Q178" s="4"/>
      <c r="R178" s="4"/>
      <c r="S178" s="4"/>
      <c r="T178" s="4"/>
      <c r="U178" s="4"/>
      <c r="V178" s="4"/>
      <c r="W178" s="4"/>
    </row>
    <row r="179" spans="1:23" ht="15.75" customHeight="1">
      <c r="A179" s="4"/>
      <c r="B179" s="4"/>
      <c r="C179" s="7"/>
      <c r="D179" s="7"/>
      <c r="E179" s="7"/>
      <c r="F179" s="7"/>
      <c r="G179" s="7"/>
      <c r="H179" s="7"/>
      <c r="I179" s="4"/>
      <c r="J179" s="4"/>
      <c r="K179" s="4"/>
      <c r="L179" s="4"/>
      <c r="M179" s="4"/>
      <c r="N179" s="4"/>
      <c r="O179" s="4"/>
      <c r="P179" s="4"/>
      <c r="Q179" s="4"/>
      <c r="R179" s="4"/>
      <c r="S179" s="4"/>
      <c r="T179" s="4"/>
      <c r="U179" s="4"/>
      <c r="V179" s="4"/>
      <c r="W179" s="4"/>
    </row>
    <row r="180" spans="1:23" ht="15.75" customHeight="1">
      <c r="A180" s="4"/>
      <c r="B180" s="4"/>
      <c r="C180" s="7"/>
      <c r="D180" s="7"/>
      <c r="E180" s="7"/>
      <c r="F180" s="7"/>
      <c r="G180" s="7"/>
      <c r="H180" s="7"/>
      <c r="I180" s="4"/>
      <c r="J180" s="4"/>
      <c r="K180" s="4"/>
      <c r="L180" s="4"/>
      <c r="M180" s="4"/>
      <c r="N180" s="4"/>
      <c r="O180" s="4"/>
      <c r="P180" s="4"/>
      <c r="Q180" s="4"/>
      <c r="R180" s="4"/>
      <c r="S180" s="4"/>
      <c r="T180" s="4"/>
      <c r="U180" s="4"/>
      <c r="V180" s="4"/>
      <c r="W180" s="4"/>
    </row>
    <row r="181" spans="1:23" ht="15.75" customHeight="1">
      <c r="A181" s="4"/>
      <c r="B181" s="4"/>
      <c r="C181" s="7"/>
      <c r="D181" s="7"/>
      <c r="E181" s="7"/>
      <c r="F181" s="7"/>
      <c r="G181" s="7"/>
      <c r="H181" s="7"/>
      <c r="I181" s="4"/>
      <c r="J181" s="4"/>
      <c r="K181" s="4"/>
      <c r="L181" s="4"/>
      <c r="M181" s="4"/>
      <c r="N181" s="4"/>
      <c r="O181" s="4"/>
      <c r="P181" s="4"/>
      <c r="Q181" s="4"/>
      <c r="R181" s="4"/>
      <c r="S181" s="4"/>
      <c r="T181" s="4"/>
      <c r="U181" s="4"/>
      <c r="V181" s="4"/>
      <c r="W181" s="4"/>
    </row>
    <row r="182" spans="1:23" ht="15.75" customHeight="1">
      <c r="A182" s="4"/>
      <c r="B182" s="4"/>
      <c r="C182" s="7"/>
      <c r="D182" s="7"/>
      <c r="E182" s="7"/>
      <c r="F182" s="7"/>
      <c r="G182" s="7"/>
      <c r="H182" s="7"/>
      <c r="I182" s="4"/>
      <c r="J182" s="4"/>
      <c r="K182" s="4"/>
      <c r="L182" s="4"/>
      <c r="M182" s="4"/>
      <c r="N182" s="4"/>
      <c r="O182" s="4"/>
      <c r="P182" s="4"/>
      <c r="Q182" s="4"/>
      <c r="R182" s="4"/>
      <c r="S182" s="4"/>
      <c r="T182" s="4"/>
      <c r="U182" s="4"/>
      <c r="V182" s="4"/>
      <c r="W182" s="4"/>
    </row>
    <row r="183" spans="1:23" ht="15.75" customHeight="1">
      <c r="A183" s="4"/>
      <c r="B183" s="4"/>
      <c r="C183" s="7"/>
      <c r="D183" s="7"/>
      <c r="E183" s="7"/>
      <c r="F183" s="7"/>
      <c r="G183" s="7"/>
      <c r="H183" s="7"/>
      <c r="I183" s="4"/>
      <c r="J183" s="4"/>
      <c r="K183" s="4"/>
      <c r="L183" s="4"/>
      <c r="M183" s="4"/>
      <c r="N183" s="4"/>
      <c r="O183" s="4"/>
      <c r="P183" s="4"/>
      <c r="Q183" s="4"/>
      <c r="R183" s="4"/>
      <c r="S183" s="4"/>
      <c r="T183" s="4"/>
      <c r="U183" s="4"/>
      <c r="V183" s="4"/>
      <c r="W183" s="4"/>
    </row>
    <row r="184" spans="1:23" ht="15.75" customHeight="1">
      <c r="A184" s="4"/>
      <c r="B184" s="4"/>
      <c r="C184" s="7"/>
      <c r="D184" s="7"/>
      <c r="E184" s="7"/>
      <c r="F184" s="7"/>
      <c r="G184" s="7"/>
      <c r="H184" s="7"/>
      <c r="I184" s="4"/>
      <c r="J184" s="4"/>
      <c r="K184" s="4"/>
      <c r="L184" s="4"/>
      <c r="M184" s="4"/>
      <c r="N184" s="4"/>
      <c r="O184" s="4"/>
      <c r="P184" s="4"/>
      <c r="Q184" s="4"/>
      <c r="R184" s="4"/>
      <c r="S184" s="4"/>
      <c r="T184" s="4"/>
      <c r="U184" s="4"/>
      <c r="V184" s="4"/>
      <c r="W184" s="4"/>
    </row>
    <row r="185" spans="1:23" ht="15.75" customHeight="1">
      <c r="A185" s="4"/>
      <c r="B185" s="4"/>
      <c r="C185" s="7"/>
      <c r="D185" s="7"/>
      <c r="E185" s="7"/>
      <c r="F185" s="7"/>
      <c r="G185" s="7"/>
      <c r="H185" s="7"/>
      <c r="I185" s="4"/>
      <c r="J185" s="4"/>
      <c r="K185" s="4"/>
      <c r="L185" s="4"/>
      <c r="M185" s="4"/>
      <c r="N185" s="4"/>
      <c r="O185" s="4"/>
      <c r="P185" s="4"/>
      <c r="Q185" s="4"/>
      <c r="R185" s="4"/>
      <c r="S185" s="4"/>
      <c r="T185" s="4"/>
      <c r="U185" s="4"/>
      <c r="V185" s="4"/>
      <c r="W185" s="4"/>
    </row>
    <row r="186" spans="1:23" ht="15.75" customHeight="1">
      <c r="A186" s="4"/>
      <c r="B186" s="4"/>
      <c r="C186" s="7"/>
      <c r="D186" s="7"/>
      <c r="E186" s="7"/>
      <c r="F186" s="7"/>
      <c r="G186" s="7"/>
      <c r="H186" s="7"/>
      <c r="I186" s="4"/>
      <c r="J186" s="4"/>
      <c r="K186" s="4"/>
      <c r="L186" s="4"/>
      <c r="M186" s="4"/>
      <c r="N186" s="4"/>
      <c r="O186" s="4"/>
      <c r="P186" s="4"/>
      <c r="Q186" s="4"/>
      <c r="R186" s="4"/>
      <c r="S186" s="4"/>
      <c r="T186" s="4"/>
      <c r="U186" s="4"/>
      <c r="V186" s="4"/>
      <c r="W186" s="4"/>
    </row>
    <row r="187" spans="1:23" ht="15.75" customHeight="1">
      <c r="A187" s="4"/>
      <c r="B187" s="4"/>
      <c r="C187" s="7"/>
      <c r="D187" s="7"/>
      <c r="E187" s="7"/>
      <c r="F187" s="7"/>
      <c r="G187" s="7"/>
      <c r="H187" s="7"/>
      <c r="I187" s="4"/>
      <c r="J187" s="4"/>
      <c r="K187" s="4"/>
      <c r="L187" s="4"/>
      <c r="M187" s="4"/>
      <c r="N187" s="4"/>
      <c r="O187" s="4"/>
      <c r="P187" s="4"/>
      <c r="Q187" s="4"/>
      <c r="R187" s="4"/>
      <c r="S187" s="4"/>
      <c r="T187" s="4"/>
      <c r="U187" s="4"/>
      <c r="V187" s="4"/>
      <c r="W187" s="4"/>
    </row>
    <row r="188" spans="1:23" ht="15.75" customHeight="1">
      <c r="A188" s="4"/>
      <c r="B188" s="4"/>
      <c r="C188" s="7"/>
      <c r="D188" s="7"/>
      <c r="E188" s="7"/>
      <c r="F188" s="7"/>
      <c r="G188" s="7"/>
      <c r="H188" s="7"/>
      <c r="I188" s="4"/>
      <c r="J188" s="4"/>
      <c r="K188" s="4"/>
      <c r="L188" s="4"/>
      <c r="M188" s="4"/>
      <c r="N188" s="4"/>
      <c r="O188" s="4"/>
      <c r="P188" s="4"/>
      <c r="Q188" s="4"/>
      <c r="R188" s="4"/>
      <c r="S188" s="4"/>
      <c r="T188" s="4"/>
      <c r="U188" s="4"/>
      <c r="V188" s="4"/>
      <c r="W188" s="4"/>
    </row>
    <row r="189" spans="1:23" ht="15.75" customHeight="1">
      <c r="A189" s="4"/>
      <c r="B189" s="4"/>
      <c r="C189" s="7"/>
      <c r="D189" s="7"/>
      <c r="E189" s="7"/>
      <c r="F189" s="7"/>
      <c r="G189" s="7"/>
      <c r="H189" s="7"/>
      <c r="I189" s="4"/>
      <c r="J189" s="4"/>
      <c r="K189" s="4"/>
      <c r="L189" s="4"/>
      <c r="M189" s="4"/>
      <c r="N189" s="4"/>
      <c r="O189" s="4"/>
      <c r="P189" s="4"/>
      <c r="Q189" s="4"/>
      <c r="R189" s="4"/>
      <c r="S189" s="4"/>
      <c r="T189" s="4"/>
      <c r="U189" s="4"/>
      <c r="V189" s="4"/>
      <c r="W189" s="4"/>
    </row>
    <row r="190" spans="1:23" ht="15.75" customHeight="1">
      <c r="A190" s="4"/>
      <c r="B190" s="4"/>
      <c r="C190" s="7"/>
      <c r="D190" s="7"/>
      <c r="E190" s="7"/>
      <c r="F190" s="7"/>
      <c r="G190" s="7"/>
      <c r="H190" s="7"/>
      <c r="I190" s="4"/>
      <c r="J190" s="4"/>
      <c r="K190" s="4"/>
      <c r="L190" s="4"/>
      <c r="M190" s="4"/>
      <c r="N190" s="4"/>
      <c r="O190" s="4"/>
      <c r="P190" s="4"/>
      <c r="Q190" s="4"/>
      <c r="R190" s="4"/>
      <c r="S190" s="4"/>
      <c r="T190" s="4"/>
      <c r="U190" s="4"/>
      <c r="V190" s="4"/>
      <c r="W190" s="4"/>
    </row>
    <row r="191" spans="1:23" ht="15.75" customHeight="1">
      <c r="A191" s="4"/>
      <c r="B191" s="4"/>
      <c r="C191" s="7"/>
      <c r="D191" s="7"/>
      <c r="E191" s="7"/>
      <c r="F191" s="7"/>
      <c r="G191" s="7"/>
      <c r="H191" s="7"/>
      <c r="I191" s="4"/>
      <c r="J191" s="4"/>
      <c r="K191" s="4"/>
      <c r="L191" s="4"/>
      <c r="M191" s="4"/>
      <c r="N191" s="4"/>
      <c r="O191" s="4"/>
      <c r="P191" s="4"/>
      <c r="Q191" s="4"/>
      <c r="R191" s="4"/>
      <c r="S191" s="4"/>
      <c r="T191" s="4"/>
      <c r="U191" s="4"/>
      <c r="V191" s="4"/>
      <c r="W191" s="4"/>
    </row>
    <row r="192" spans="1:23" ht="15.75" customHeight="1">
      <c r="A192" s="4"/>
      <c r="B192" s="4"/>
      <c r="C192" s="7"/>
      <c r="D192" s="7"/>
      <c r="E192" s="7"/>
      <c r="F192" s="7"/>
      <c r="G192" s="7"/>
      <c r="H192" s="7"/>
      <c r="I192" s="4"/>
      <c r="J192" s="4"/>
      <c r="K192" s="4"/>
      <c r="L192" s="4"/>
      <c r="M192" s="4"/>
      <c r="N192" s="4"/>
      <c r="O192" s="4"/>
      <c r="P192" s="4"/>
      <c r="Q192" s="4"/>
      <c r="R192" s="4"/>
      <c r="S192" s="4"/>
      <c r="T192" s="4"/>
      <c r="U192" s="4"/>
      <c r="V192" s="4"/>
      <c r="W192" s="4"/>
    </row>
    <row r="193" spans="1:23" ht="15.75" customHeight="1">
      <c r="A193" s="4"/>
      <c r="B193" s="4"/>
      <c r="C193" s="7"/>
      <c r="D193" s="7"/>
      <c r="E193" s="7"/>
      <c r="F193" s="7"/>
      <c r="G193" s="7"/>
      <c r="H193" s="7"/>
      <c r="I193" s="4"/>
      <c r="J193" s="4"/>
      <c r="K193" s="4"/>
      <c r="L193" s="4"/>
      <c r="M193" s="4"/>
      <c r="N193" s="4"/>
      <c r="O193" s="4"/>
      <c r="P193" s="4"/>
      <c r="Q193" s="4"/>
      <c r="R193" s="4"/>
      <c r="S193" s="4"/>
      <c r="T193" s="4"/>
      <c r="U193" s="4"/>
      <c r="V193" s="4"/>
      <c r="W193" s="4"/>
    </row>
    <row r="194" spans="1:23" ht="15.75" customHeight="1">
      <c r="A194" s="4"/>
      <c r="B194" s="4"/>
      <c r="C194" s="7"/>
      <c r="D194" s="7"/>
      <c r="E194" s="7"/>
      <c r="F194" s="7"/>
      <c r="G194" s="7"/>
      <c r="H194" s="7"/>
      <c r="I194" s="4"/>
      <c r="J194" s="4"/>
      <c r="K194" s="4"/>
      <c r="L194" s="4"/>
      <c r="M194" s="4"/>
      <c r="N194" s="4"/>
      <c r="O194" s="4"/>
      <c r="P194" s="4"/>
      <c r="Q194" s="4"/>
      <c r="R194" s="4"/>
      <c r="S194" s="4"/>
      <c r="T194" s="4"/>
      <c r="U194" s="4"/>
      <c r="V194" s="4"/>
      <c r="W194" s="4"/>
    </row>
    <row r="195" spans="1:23" ht="15.75" customHeight="1">
      <c r="A195" s="4"/>
      <c r="B195" s="4"/>
      <c r="C195" s="7"/>
      <c r="D195" s="7"/>
      <c r="E195" s="7"/>
      <c r="F195" s="7"/>
      <c r="G195" s="7"/>
      <c r="H195" s="7"/>
      <c r="I195" s="4"/>
      <c r="J195" s="4"/>
      <c r="K195" s="4"/>
      <c r="L195" s="4"/>
      <c r="M195" s="4"/>
      <c r="N195" s="4"/>
      <c r="O195" s="4"/>
      <c r="P195" s="4"/>
      <c r="Q195" s="4"/>
      <c r="R195" s="4"/>
      <c r="S195" s="4"/>
      <c r="T195" s="4"/>
      <c r="U195" s="4"/>
      <c r="V195" s="4"/>
      <c r="W195" s="4"/>
    </row>
    <row r="196" spans="1:23" ht="15.75" customHeight="1">
      <c r="A196" s="4"/>
      <c r="B196" s="4"/>
      <c r="C196" s="7"/>
      <c r="D196" s="7"/>
      <c r="E196" s="7"/>
      <c r="F196" s="7"/>
      <c r="G196" s="7"/>
      <c r="H196" s="7"/>
      <c r="I196" s="4"/>
      <c r="J196" s="4"/>
      <c r="K196" s="4"/>
      <c r="L196" s="4"/>
      <c r="M196" s="4"/>
      <c r="N196" s="4"/>
      <c r="O196" s="4"/>
      <c r="P196" s="4"/>
      <c r="Q196" s="4"/>
      <c r="R196" s="4"/>
      <c r="S196" s="4"/>
      <c r="T196" s="4"/>
      <c r="U196" s="4"/>
      <c r="V196" s="4"/>
      <c r="W196" s="4"/>
    </row>
    <row r="197" spans="1:23" ht="15.75" customHeight="1">
      <c r="A197" s="4"/>
      <c r="B197" s="4"/>
      <c r="C197" s="7"/>
      <c r="D197" s="7"/>
      <c r="E197" s="7"/>
      <c r="F197" s="7"/>
      <c r="G197" s="7"/>
      <c r="H197" s="7"/>
      <c r="I197" s="4"/>
      <c r="J197" s="4"/>
      <c r="K197" s="4"/>
      <c r="L197" s="4"/>
      <c r="M197" s="4"/>
      <c r="N197" s="4"/>
      <c r="O197" s="4"/>
      <c r="P197" s="4"/>
      <c r="Q197" s="4"/>
      <c r="R197" s="4"/>
      <c r="S197" s="4"/>
      <c r="T197" s="4"/>
      <c r="U197" s="4"/>
      <c r="V197" s="4"/>
      <c r="W197" s="4"/>
    </row>
    <row r="198" spans="1:23" ht="15.75" customHeight="1">
      <c r="A198" s="4"/>
      <c r="B198" s="4"/>
      <c r="C198" s="7"/>
      <c r="D198" s="7"/>
      <c r="E198" s="7"/>
      <c r="F198" s="7"/>
      <c r="G198" s="7"/>
      <c r="H198" s="7"/>
      <c r="I198" s="4"/>
      <c r="J198" s="4"/>
      <c r="K198" s="4"/>
      <c r="L198" s="4"/>
      <c r="M198" s="4"/>
      <c r="N198" s="4"/>
      <c r="O198" s="4"/>
      <c r="P198" s="4"/>
      <c r="Q198" s="4"/>
      <c r="R198" s="4"/>
      <c r="S198" s="4"/>
      <c r="T198" s="4"/>
      <c r="U198" s="4"/>
      <c r="V198" s="4"/>
      <c r="W198" s="4"/>
    </row>
    <row r="199" spans="1:23" ht="15.75" customHeight="1">
      <c r="A199" s="4"/>
      <c r="B199" s="4"/>
      <c r="C199" s="7"/>
      <c r="D199" s="7"/>
      <c r="E199" s="7"/>
      <c r="F199" s="7"/>
      <c r="G199" s="7"/>
      <c r="H199" s="7"/>
      <c r="I199" s="4"/>
      <c r="J199" s="4"/>
      <c r="K199" s="4"/>
      <c r="L199" s="4"/>
      <c r="M199" s="4"/>
      <c r="N199" s="4"/>
      <c r="O199" s="4"/>
      <c r="P199" s="4"/>
      <c r="Q199" s="4"/>
      <c r="R199" s="4"/>
      <c r="S199" s="4"/>
      <c r="T199" s="4"/>
      <c r="U199" s="4"/>
      <c r="V199" s="4"/>
      <c r="W199" s="4"/>
    </row>
    <row r="200" spans="1:23" ht="15.75" customHeight="1">
      <c r="A200" s="4"/>
      <c r="B200" s="4"/>
      <c r="C200" s="7"/>
      <c r="D200" s="7"/>
      <c r="E200" s="7"/>
      <c r="F200" s="7"/>
      <c r="G200" s="7"/>
      <c r="H200" s="7"/>
      <c r="I200" s="4"/>
      <c r="J200" s="4"/>
      <c r="K200" s="4"/>
      <c r="L200" s="4"/>
      <c r="M200" s="4"/>
      <c r="N200" s="4"/>
      <c r="O200" s="4"/>
      <c r="P200" s="4"/>
      <c r="Q200" s="4"/>
      <c r="R200" s="4"/>
      <c r="S200" s="4"/>
      <c r="T200" s="4"/>
      <c r="U200" s="4"/>
      <c r="V200" s="4"/>
      <c r="W200" s="4"/>
    </row>
    <row r="201" spans="1:23" ht="15.75" customHeight="1">
      <c r="A201" s="4"/>
      <c r="B201" s="4"/>
      <c r="C201" s="7"/>
      <c r="D201" s="7"/>
      <c r="E201" s="7"/>
      <c r="F201" s="7"/>
      <c r="G201" s="7"/>
      <c r="H201" s="7"/>
      <c r="I201" s="4"/>
      <c r="J201" s="4"/>
      <c r="K201" s="4"/>
      <c r="L201" s="4"/>
      <c r="M201" s="4"/>
      <c r="N201" s="4"/>
      <c r="O201" s="4"/>
      <c r="P201" s="4"/>
      <c r="Q201" s="4"/>
      <c r="R201" s="4"/>
      <c r="S201" s="4"/>
      <c r="T201" s="4"/>
      <c r="U201" s="4"/>
      <c r="V201" s="4"/>
      <c r="W201" s="4"/>
    </row>
    <row r="202" spans="1:23" ht="15.75" customHeight="1">
      <c r="A202" s="4"/>
      <c r="B202" s="4"/>
      <c r="C202" s="7"/>
      <c r="D202" s="7"/>
      <c r="E202" s="7"/>
      <c r="F202" s="7"/>
      <c r="G202" s="7"/>
      <c r="H202" s="7"/>
      <c r="I202" s="4"/>
      <c r="J202" s="4"/>
      <c r="K202" s="4"/>
      <c r="L202" s="4"/>
      <c r="M202" s="4"/>
      <c r="N202" s="4"/>
      <c r="O202" s="4"/>
      <c r="P202" s="4"/>
      <c r="Q202" s="4"/>
      <c r="R202" s="4"/>
      <c r="S202" s="4"/>
      <c r="T202" s="4"/>
      <c r="U202" s="4"/>
      <c r="V202" s="4"/>
      <c r="W202" s="4"/>
    </row>
    <row r="203" spans="1:23" ht="15.75" customHeight="1">
      <c r="A203" s="4"/>
      <c r="B203" s="4"/>
      <c r="C203" s="7"/>
      <c r="D203" s="7"/>
      <c r="E203" s="7"/>
      <c r="F203" s="7"/>
      <c r="G203" s="7"/>
      <c r="H203" s="7"/>
      <c r="I203" s="4"/>
      <c r="J203" s="4"/>
      <c r="K203" s="4"/>
      <c r="L203" s="4"/>
      <c r="M203" s="4"/>
      <c r="N203" s="4"/>
      <c r="O203" s="4"/>
      <c r="P203" s="4"/>
      <c r="Q203" s="4"/>
      <c r="R203" s="4"/>
      <c r="S203" s="4"/>
      <c r="T203" s="4"/>
      <c r="U203" s="4"/>
      <c r="V203" s="4"/>
      <c r="W203" s="4"/>
    </row>
    <row r="204" spans="1:23" ht="15.75" customHeight="1">
      <c r="A204" s="4"/>
      <c r="B204" s="4"/>
      <c r="C204" s="7"/>
      <c r="D204" s="7"/>
      <c r="E204" s="7"/>
      <c r="F204" s="7"/>
      <c r="G204" s="7"/>
      <c r="H204" s="7"/>
      <c r="I204" s="4"/>
      <c r="J204" s="4"/>
      <c r="K204" s="4"/>
      <c r="L204" s="4"/>
      <c r="M204" s="4"/>
      <c r="N204" s="4"/>
      <c r="O204" s="4"/>
      <c r="P204" s="4"/>
      <c r="Q204" s="4"/>
      <c r="R204" s="4"/>
      <c r="S204" s="4"/>
      <c r="T204" s="4"/>
      <c r="U204" s="4"/>
      <c r="V204" s="4"/>
      <c r="W204" s="4"/>
    </row>
    <row r="205" spans="1:23" ht="15.75" customHeight="1">
      <c r="A205" s="4"/>
      <c r="B205" s="4"/>
      <c r="C205" s="7"/>
      <c r="D205" s="7"/>
      <c r="E205" s="7"/>
      <c r="F205" s="7"/>
      <c r="G205" s="7"/>
      <c r="H205" s="7"/>
      <c r="I205" s="4"/>
      <c r="J205" s="4"/>
      <c r="K205" s="4"/>
      <c r="L205" s="4"/>
      <c r="M205" s="4"/>
      <c r="N205" s="4"/>
      <c r="O205" s="4"/>
      <c r="P205" s="4"/>
      <c r="Q205" s="4"/>
      <c r="R205" s="4"/>
      <c r="S205" s="4"/>
      <c r="T205" s="4"/>
      <c r="U205" s="4"/>
      <c r="V205" s="4"/>
      <c r="W205" s="4"/>
    </row>
    <row r="206" spans="1:23" ht="15.75" customHeight="1">
      <c r="A206" s="4"/>
      <c r="B206" s="4"/>
      <c r="C206" s="7"/>
      <c r="D206" s="7"/>
      <c r="E206" s="7"/>
      <c r="F206" s="7"/>
      <c r="G206" s="7"/>
      <c r="H206" s="7"/>
      <c r="I206" s="4"/>
      <c r="J206" s="4"/>
      <c r="K206" s="4"/>
      <c r="L206" s="4"/>
      <c r="M206" s="4"/>
      <c r="N206" s="4"/>
      <c r="O206" s="4"/>
      <c r="P206" s="4"/>
      <c r="Q206" s="4"/>
      <c r="R206" s="4"/>
      <c r="S206" s="4"/>
      <c r="T206" s="4"/>
      <c r="U206" s="4"/>
      <c r="V206" s="4"/>
      <c r="W206" s="4"/>
    </row>
    <row r="207" spans="1:23" ht="15.75" customHeight="1">
      <c r="A207" s="4"/>
      <c r="B207" s="4"/>
      <c r="C207" s="7"/>
      <c r="D207" s="7"/>
      <c r="E207" s="7"/>
      <c r="F207" s="7"/>
      <c r="G207" s="7"/>
      <c r="H207" s="7"/>
      <c r="I207" s="4"/>
      <c r="J207" s="4"/>
      <c r="K207" s="4"/>
      <c r="L207" s="4"/>
      <c r="M207" s="4"/>
      <c r="N207" s="4"/>
      <c r="O207" s="4"/>
      <c r="P207" s="4"/>
      <c r="Q207" s="4"/>
      <c r="R207" s="4"/>
      <c r="S207" s="4"/>
      <c r="T207" s="4"/>
      <c r="U207" s="4"/>
      <c r="V207" s="4"/>
      <c r="W207" s="4"/>
    </row>
    <row r="208" spans="1:23" ht="15.75" customHeight="1">
      <c r="A208" s="4"/>
      <c r="B208" s="4"/>
      <c r="C208" s="7"/>
      <c r="D208" s="7"/>
      <c r="E208" s="7"/>
      <c r="F208" s="7"/>
      <c r="G208" s="7"/>
      <c r="H208" s="7"/>
      <c r="I208" s="4"/>
      <c r="J208" s="4"/>
      <c r="K208" s="4"/>
      <c r="L208" s="4"/>
      <c r="M208" s="4"/>
      <c r="N208" s="4"/>
      <c r="O208" s="4"/>
      <c r="P208" s="4"/>
      <c r="Q208" s="4"/>
      <c r="R208" s="4"/>
      <c r="S208" s="4"/>
      <c r="T208" s="4"/>
      <c r="U208" s="4"/>
      <c r="V208" s="4"/>
      <c r="W208" s="4"/>
    </row>
    <row r="209" spans="1:23" ht="15.75" customHeight="1">
      <c r="A209" s="4"/>
      <c r="B209" s="4"/>
      <c r="C209" s="7"/>
      <c r="D209" s="7"/>
      <c r="E209" s="7"/>
      <c r="F209" s="7"/>
      <c r="G209" s="7"/>
      <c r="H209" s="7"/>
      <c r="I209" s="4"/>
      <c r="J209" s="4"/>
      <c r="K209" s="4"/>
      <c r="L209" s="4"/>
      <c r="M209" s="4"/>
      <c r="N209" s="4"/>
      <c r="O209" s="4"/>
      <c r="P209" s="4"/>
      <c r="Q209" s="4"/>
      <c r="R209" s="4"/>
      <c r="S209" s="4"/>
      <c r="T209" s="4"/>
      <c r="U209" s="4"/>
      <c r="V209" s="4"/>
      <c r="W209" s="4"/>
    </row>
    <row r="210" spans="1:23" ht="15.75" customHeight="1">
      <c r="A210" s="4"/>
      <c r="B210" s="4"/>
      <c r="C210" s="7"/>
      <c r="D210" s="7"/>
      <c r="E210" s="7"/>
      <c r="F210" s="7"/>
      <c r="G210" s="7"/>
      <c r="H210" s="7"/>
      <c r="I210" s="4"/>
      <c r="J210" s="4"/>
      <c r="K210" s="4"/>
      <c r="L210" s="4"/>
      <c r="M210" s="4"/>
      <c r="N210" s="4"/>
      <c r="O210" s="4"/>
      <c r="P210" s="4"/>
      <c r="Q210" s="4"/>
      <c r="R210" s="4"/>
      <c r="S210" s="4"/>
      <c r="T210" s="4"/>
      <c r="U210" s="4"/>
      <c r="V210" s="4"/>
      <c r="W210" s="4"/>
    </row>
    <row r="211" spans="1:23" ht="15.75" customHeight="1">
      <c r="A211" s="4"/>
      <c r="B211" s="4"/>
      <c r="C211" s="7"/>
      <c r="D211" s="7"/>
      <c r="E211" s="7"/>
      <c r="F211" s="7"/>
      <c r="G211" s="7"/>
      <c r="H211" s="7"/>
      <c r="I211" s="4"/>
      <c r="J211" s="4"/>
      <c r="K211" s="4"/>
      <c r="L211" s="4"/>
      <c r="M211" s="4"/>
      <c r="N211" s="4"/>
      <c r="O211" s="4"/>
      <c r="P211" s="4"/>
      <c r="Q211" s="4"/>
      <c r="R211" s="4"/>
      <c r="S211" s="4"/>
      <c r="T211" s="4"/>
      <c r="U211" s="4"/>
      <c r="V211" s="4"/>
      <c r="W211" s="4"/>
    </row>
    <row r="212" spans="1:23" ht="15.75" customHeight="1">
      <c r="A212" s="4"/>
      <c r="B212" s="4"/>
      <c r="C212" s="7"/>
      <c r="D212" s="7"/>
      <c r="E212" s="7"/>
      <c r="F212" s="7"/>
      <c r="G212" s="7"/>
      <c r="H212" s="7"/>
      <c r="I212" s="4"/>
      <c r="J212" s="4"/>
      <c r="K212" s="4"/>
      <c r="L212" s="4"/>
      <c r="M212" s="4"/>
      <c r="N212" s="4"/>
      <c r="O212" s="4"/>
      <c r="P212" s="4"/>
      <c r="Q212" s="4"/>
      <c r="R212" s="4"/>
      <c r="S212" s="4"/>
      <c r="T212" s="4"/>
      <c r="U212" s="4"/>
      <c r="V212" s="4"/>
      <c r="W212" s="4"/>
    </row>
    <row r="213" spans="1:23" ht="15.75" customHeight="1">
      <c r="A213" s="4"/>
      <c r="B213" s="4"/>
      <c r="C213" s="7"/>
      <c r="D213" s="7"/>
      <c r="E213" s="7"/>
      <c r="F213" s="7"/>
      <c r="G213" s="7"/>
      <c r="H213" s="7"/>
      <c r="I213" s="4"/>
      <c r="J213" s="4"/>
      <c r="K213" s="4"/>
      <c r="L213" s="4"/>
      <c r="M213" s="4"/>
      <c r="N213" s="4"/>
      <c r="O213" s="4"/>
      <c r="P213" s="4"/>
      <c r="Q213" s="4"/>
      <c r="R213" s="4"/>
      <c r="S213" s="4"/>
      <c r="T213" s="4"/>
      <c r="U213" s="4"/>
      <c r="V213" s="4"/>
      <c r="W213" s="4"/>
    </row>
    <row r="214" spans="1:23" ht="15.75" customHeight="1">
      <c r="A214" s="4"/>
      <c r="B214" s="4"/>
      <c r="C214" s="7"/>
      <c r="D214" s="7"/>
      <c r="E214" s="7"/>
      <c r="F214" s="7"/>
      <c r="G214" s="7"/>
      <c r="H214" s="7"/>
      <c r="I214" s="4"/>
      <c r="J214" s="4"/>
      <c r="K214" s="4"/>
      <c r="L214" s="4"/>
      <c r="M214" s="4"/>
      <c r="N214" s="4"/>
      <c r="O214" s="4"/>
      <c r="P214" s="4"/>
      <c r="Q214" s="4"/>
      <c r="R214" s="4"/>
      <c r="S214" s="4"/>
      <c r="T214" s="4"/>
      <c r="U214" s="4"/>
      <c r="V214" s="4"/>
      <c r="W214" s="4"/>
    </row>
    <row r="215" spans="1:23" ht="15.75" customHeight="1">
      <c r="A215" s="4"/>
      <c r="B215" s="4"/>
      <c r="C215" s="7"/>
      <c r="D215" s="7"/>
      <c r="E215" s="7"/>
      <c r="F215" s="7"/>
      <c r="G215" s="7"/>
      <c r="H215" s="7"/>
      <c r="I215" s="4"/>
      <c r="J215" s="4"/>
      <c r="K215" s="4"/>
      <c r="L215" s="4"/>
      <c r="M215" s="4"/>
      <c r="N215" s="4"/>
      <c r="O215" s="4"/>
      <c r="P215" s="4"/>
      <c r="Q215" s="4"/>
      <c r="R215" s="4"/>
      <c r="S215" s="4"/>
      <c r="T215" s="4"/>
      <c r="U215" s="4"/>
      <c r="V215" s="4"/>
      <c r="W215" s="4"/>
    </row>
    <row r="216" spans="1:23" ht="15.75" customHeight="1">
      <c r="A216" s="4"/>
      <c r="B216" s="4"/>
      <c r="C216" s="7"/>
      <c r="D216" s="7"/>
      <c r="E216" s="7"/>
      <c r="F216" s="7"/>
      <c r="G216" s="7"/>
      <c r="H216" s="7"/>
      <c r="I216" s="4"/>
      <c r="J216" s="4"/>
      <c r="K216" s="4"/>
      <c r="L216" s="4"/>
      <c r="M216" s="4"/>
      <c r="N216" s="4"/>
      <c r="O216" s="4"/>
      <c r="P216" s="4"/>
      <c r="Q216" s="4"/>
      <c r="R216" s="4"/>
      <c r="S216" s="4"/>
      <c r="T216" s="4"/>
      <c r="U216" s="4"/>
      <c r="V216" s="4"/>
      <c r="W216" s="4"/>
    </row>
    <row r="217" spans="1:23" ht="15.75" customHeight="1">
      <c r="A217" s="4"/>
      <c r="B217" s="4"/>
      <c r="C217" s="7"/>
      <c r="D217" s="7"/>
      <c r="E217" s="7"/>
      <c r="F217" s="7"/>
      <c r="G217" s="7"/>
      <c r="H217" s="7"/>
      <c r="I217" s="4"/>
      <c r="J217" s="4"/>
      <c r="K217" s="4"/>
      <c r="L217" s="4"/>
      <c r="M217" s="4"/>
      <c r="N217" s="4"/>
      <c r="O217" s="4"/>
      <c r="P217" s="4"/>
      <c r="Q217" s="4"/>
      <c r="R217" s="4"/>
      <c r="S217" s="4"/>
      <c r="T217" s="4"/>
      <c r="U217" s="4"/>
      <c r="V217" s="4"/>
      <c r="W217" s="4"/>
    </row>
    <row r="218" spans="1:23" ht="15.75" customHeight="1">
      <c r="A218" s="4"/>
      <c r="B218" s="4"/>
      <c r="C218" s="7"/>
      <c r="D218" s="7"/>
      <c r="E218" s="7"/>
      <c r="F218" s="7"/>
      <c r="G218" s="7"/>
      <c r="H218" s="7"/>
      <c r="I218" s="4"/>
      <c r="J218" s="4"/>
      <c r="K218" s="4"/>
      <c r="L218" s="4"/>
      <c r="M218" s="4"/>
      <c r="N218" s="4"/>
      <c r="O218" s="4"/>
      <c r="P218" s="4"/>
      <c r="Q218" s="4"/>
      <c r="R218" s="4"/>
      <c r="S218" s="4"/>
      <c r="T218" s="4"/>
      <c r="U218" s="4"/>
      <c r="V218" s="4"/>
      <c r="W218" s="4"/>
    </row>
    <row r="219" spans="1:23" ht="15.75" customHeight="1">
      <c r="A219" s="4"/>
      <c r="B219" s="4"/>
      <c r="C219" s="7"/>
      <c r="D219" s="7"/>
      <c r="E219" s="7"/>
      <c r="F219" s="7"/>
      <c r="G219" s="7"/>
      <c r="H219" s="7"/>
      <c r="I219" s="4"/>
      <c r="J219" s="4"/>
      <c r="K219" s="4"/>
      <c r="L219" s="4"/>
      <c r="M219" s="4"/>
      <c r="N219" s="4"/>
      <c r="O219" s="4"/>
      <c r="P219" s="4"/>
      <c r="Q219" s="4"/>
      <c r="R219" s="4"/>
      <c r="S219" s="4"/>
      <c r="T219" s="4"/>
      <c r="U219" s="4"/>
      <c r="V219" s="4"/>
      <c r="W219" s="4"/>
    </row>
    <row r="220" spans="1:23" ht="15.75" customHeight="1">
      <c r="A220" s="4"/>
      <c r="B220" s="4"/>
      <c r="C220" s="7"/>
      <c r="D220" s="7"/>
      <c r="E220" s="7"/>
      <c r="F220" s="7"/>
      <c r="G220" s="7"/>
      <c r="H220" s="7"/>
      <c r="I220" s="4"/>
      <c r="J220" s="4"/>
      <c r="K220" s="4"/>
      <c r="L220" s="4"/>
      <c r="M220" s="4"/>
      <c r="N220" s="4"/>
      <c r="O220" s="4"/>
      <c r="P220" s="4"/>
      <c r="Q220" s="4"/>
      <c r="R220" s="4"/>
      <c r="S220" s="4"/>
      <c r="T220" s="4"/>
      <c r="U220" s="4"/>
      <c r="V220" s="4"/>
      <c r="W220" s="4"/>
    </row>
    <row r="221" spans="1:23" ht="15.75" customHeight="1">
      <c r="A221" s="4"/>
      <c r="B221" s="4"/>
      <c r="C221" s="7"/>
      <c r="D221" s="7"/>
      <c r="E221" s="7"/>
      <c r="F221" s="7"/>
      <c r="G221" s="7"/>
      <c r="H221" s="7"/>
      <c r="I221" s="4"/>
      <c r="J221" s="4"/>
      <c r="K221" s="4"/>
      <c r="L221" s="4"/>
      <c r="M221" s="4"/>
      <c r="N221" s="4"/>
      <c r="O221" s="4"/>
      <c r="P221" s="4"/>
      <c r="Q221" s="4"/>
      <c r="R221" s="4"/>
      <c r="S221" s="4"/>
      <c r="T221" s="4"/>
      <c r="U221" s="4"/>
      <c r="V221" s="4"/>
      <c r="W221" s="4"/>
    </row>
    <row r="222" spans="1:23" ht="15.75" customHeight="1">
      <c r="A222" s="4"/>
      <c r="B222" s="4"/>
      <c r="C222" s="7"/>
      <c r="D222" s="7"/>
      <c r="E222" s="7"/>
      <c r="F222" s="7"/>
      <c r="G222" s="7"/>
      <c r="H222" s="7"/>
      <c r="I222" s="4"/>
      <c r="J222" s="4"/>
      <c r="K222" s="4"/>
      <c r="L222" s="4"/>
      <c r="M222" s="4"/>
      <c r="N222" s="4"/>
      <c r="O222" s="4"/>
      <c r="P222" s="4"/>
      <c r="Q222" s="4"/>
      <c r="R222" s="4"/>
      <c r="S222" s="4"/>
      <c r="T222" s="4"/>
      <c r="U222" s="4"/>
      <c r="V222" s="4"/>
      <c r="W222" s="4"/>
    </row>
    <row r="223" spans="1:23" ht="15.75" customHeight="1">
      <c r="A223" s="4"/>
      <c r="B223" s="4"/>
      <c r="C223" s="7"/>
      <c r="D223" s="7"/>
      <c r="E223" s="7"/>
      <c r="F223" s="7"/>
      <c r="G223" s="7"/>
      <c r="H223" s="7"/>
      <c r="I223" s="4"/>
      <c r="J223" s="4"/>
      <c r="K223" s="4"/>
      <c r="L223" s="4"/>
      <c r="M223" s="4"/>
      <c r="N223" s="4"/>
      <c r="O223" s="4"/>
      <c r="P223" s="4"/>
      <c r="Q223" s="4"/>
      <c r="R223" s="4"/>
      <c r="S223" s="4"/>
      <c r="T223" s="4"/>
      <c r="U223" s="4"/>
      <c r="V223" s="4"/>
      <c r="W223" s="4"/>
    </row>
    <row r="224" spans="1:23" ht="15.75" customHeight="1">
      <c r="A224" s="4"/>
      <c r="B224" s="4"/>
      <c r="C224" s="7"/>
      <c r="D224" s="7"/>
      <c r="E224" s="7"/>
      <c r="F224" s="7"/>
      <c r="G224" s="7"/>
      <c r="H224" s="7"/>
      <c r="I224" s="4"/>
      <c r="J224" s="4"/>
      <c r="K224" s="4"/>
      <c r="L224" s="4"/>
      <c r="M224" s="4"/>
      <c r="N224" s="4"/>
      <c r="O224" s="4"/>
      <c r="P224" s="4"/>
      <c r="Q224" s="4"/>
      <c r="R224" s="4"/>
      <c r="S224" s="4"/>
      <c r="T224" s="4"/>
      <c r="U224" s="4"/>
      <c r="V224" s="4"/>
      <c r="W224" s="4"/>
    </row>
    <row r="225" spans="1:23" ht="15.75" customHeight="1">
      <c r="A225" s="4"/>
      <c r="B225" s="4"/>
      <c r="C225" s="7"/>
      <c r="D225" s="7"/>
      <c r="E225" s="7"/>
      <c r="F225" s="7"/>
      <c r="G225" s="7"/>
      <c r="H225" s="7"/>
      <c r="I225" s="4"/>
      <c r="J225" s="4"/>
      <c r="K225" s="4"/>
      <c r="L225" s="4"/>
      <c r="M225" s="4"/>
      <c r="N225" s="4"/>
      <c r="O225" s="4"/>
      <c r="P225" s="4"/>
      <c r="Q225" s="4"/>
      <c r="R225" s="4"/>
      <c r="S225" s="4"/>
      <c r="T225" s="4"/>
      <c r="U225" s="4"/>
      <c r="V225" s="4"/>
      <c r="W225" s="4"/>
    </row>
    <row r="226" spans="1:23" ht="15.75" customHeight="1">
      <c r="A226" s="4"/>
      <c r="B226" s="4"/>
      <c r="C226" s="7"/>
      <c r="D226" s="7"/>
      <c r="E226" s="7"/>
      <c r="F226" s="7"/>
      <c r="G226" s="7"/>
      <c r="H226" s="7"/>
      <c r="I226" s="4"/>
      <c r="J226" s="4"/>
      <c r="K226" s="4"/>
      <c r="L226" s="4"/>
      <c r="M226" s="4"/>
      <c r="N226" s="4"/>
      <c r="O226" s="4"/>
      <c r="P226" s="4"/>
      <c r="Q226" s="4"/>
      <c r="R226" s="4"/>
      <c r="S226" s="4"/>
      <c r="T226" s="4"/>
      <c r="U226" s="4"/>
      <c r="V226" s="4"/>
      <c r="W226" s="4"/>
    </row>
    <row r="227" spans="1:23" ht="15.75" customHeight="1">
      <c r="A227" s="4"/>
      <c r="B227" s="4"/>
      <c r="C227" s="7"/>
      <c r="D227" s="7"/>
      <c r="E227" s="7"/>
      <c r="F227" s="7"/>
      <c r="G227" s="7"/>
      <c r="H227" s="7"/>
      <c r="I227" s="4"/>
      <c r="J227" s="4"/>
      <c r="K227" s="4"/>
      <c r="L227" s="4"/>
      <c r="M227" s="4"/>
      <c r="N227" s="4"/>
      <c r="O227" s="4"/>
      <c r="P227" s="4"/>
      <c r="Q227" s="4"/>
      <c r="R227" s="4"/>
      <c r="S227" s="4"/>
      <c r="T227" s="4"/>
      <c r="U227" s="4"/>
      <c r="V227" s="4"/>
      <c r="W227" s="4"/>
    </row>
    <row r="228" spans="1:23" ht="15.75" customHeight="1">
      <c r="A228" s="4"/>
      <c r="B228" s="4"/>
      <c r="C228" s="7"/>
      <c r="D228" s="7"/>
      <c r="E228" s="7"/>
      <c r="F228" s="7"/>
      <c r="G228" s="7"/>
      <c r="H228" s="7"/>
      <c r="I228" s="4"/>
      <c r="J228" s="4"/>
      <c r="K228" s="4"/>
      <c r="L228" s="4"/>
      <c r="M228" s="4"/>
      <c r="N228" s="4"/>
      <c r="O228" s="4"/>
      <c r="P228" s="4"/>
      <c r="Q228" s="4"/>
      <c r="R228" s="4"/>
      <c r="S228" s="4"/>
      <c r="T228" s="4"/>
      <c r="U228" s="4"/>
      <c r="V228" s="4"/>
      <c r="W228" s="4"/>
    </row>
    <row r="229" spans="1:23" ht="15.75" customHeight="1">
      <c r="A229" s="4"/>
      <c r="B229" s="4"/>
      <c r="C229" s="7"/>
      <c r="D229" s="7"/>
      <c r="E229" s="7"/>
      <c r="F229" s="7"/>
      <c r="G229" s="7"/>
      <c r="H229" s="7"/>
      <c r="I229" s="4"/>
      <c r="J229" s="4"/>
      <c r="K229" s="4"/>
      <c r="L229" s="4"/>
      <c r="M229" s="4"/>
      <c r="N229" s="4"/>
      <c r="O229" s="4"/>
      <c r="P229" s="4"/>
      <c r="Q229" s="4"/>
      <c r="R229" s="4"/>
      <c r="S229" s="4"/>
      <c r="T229" s="4"/>
      <c r="U229" s="4"/>
      <c r="V229" s="4"/>
      <c r="W229" s="4"/>
    </row>
    <row r="230" spans="1:23" ht="15.75" customHeight="1">
      <c r="A230" s="4"/>
      <c r="B230" s="4"/>
      <c r="C230" s="7"/>
      <c r="D230" s="7"/>
      <c r="E230" s="7"/>
      <c r="F230" s="7"/>
      <c r="G230" s="7"/>
      <c r="H230" s="7"/>
      <c r="I230" s="4"/>
      <c r="J230" s="4"/>
      <c r="K230" s="4"/>
      <c r="L230" s="4"/>
      <c r="M230" s="4"/>
      <c r="N230" s="4"/>
      <c r="O230" s="4"/>
      <c r="P230" s="4"/>
      <c r="Q230" s="4"/>
      <c r="R230" s="4"/>
      <c r="S230" s="4"/>
      <c r="T230" s="4"/>
      <c r="U230" s="4"/>
      <c r="V230" s="4"/>
      <c r="W230" s="4"/>
    </row>
    <row r="231" spans="1:23" ht="15.75" customHeight="1">
      <c r="A231" s="4"/>
      <c r="B231" s="4"/>
      <c r="C231" s="7"/>
      <c r="D231" s="7"/>
      <c r="E231" s="7"/>
      <c r="F231" s="7"/>
      <c r="G231" s="7"/>
      <c r="H231" s="7"/>
      <c r="I231" s="4"/>
      <c r="J231" s="4"/>
      <c r="K231" s="4"/>
      <c r="L231" s="4"/>
      <c r="M231" s="4"/>
      <c r="N231" s="4"/>
      <c r="O231" s="4"/>
      <c r="P231" s="4"/>
      <c r="Q231" s="4"/>
      <c r="R231" s="4"/>
      <c r="S231" s="4"/>
      <c r="T231" s="4"/>
      <c r="U231" s="4"/>
      <c r="V231" s="4"/>
      <c r="W231" s="4"/>
    </row>
    <row r="232" spans="1:23" ht="15.75" customHeight="1">
      <c r="A232" s="4"/>
      <c r="B232" s="4"/>
      <c r="C232" s="7"/>
      <c r="D232" s="7"/>
      <c r="E232" s="7"/>
      <c r="F232" s="7"/>
      <c r="G232" s="7"/>
      <c r="H232" s="7"/>
      <c r="I232" s="4"/>
      <c r="J232" s="4"/>
      <c r="K232" s="4"/>
      <c r="L232" s="4"/>
      <c r="M232" s="4"/>
      <c r="N232" s="4"/>
      <c r="O232" s="4"/>
      <c r="P232" s="4"/>
      <c r="Q232" s="4"/>
      <c r="R232" s="4"/>
      <c r="S232" s="4"/>
      <c r="T232" s="4"/>
      <c r="U232" s="4"/>
      <c r="V232" s="4"/>
      <c r="W232" s="4"/>
    </row>
    <row r="233" spans="1:23" ht="15.75" customHeight="1">
      <c r="A233" s="4"/>
      <c r="B233" s="4"/>
      <c r="C233" s="7"/>
      <c r="D233" s="7"/>
      <c r="E233" s="7"/>
      <c r="F233" s="7"/>
      <c r="G233" s="7"/>
      <c r="H233" s="7"/>
      <c r="I233" s="4"/>
      <c r="J233" s="4"/>
      <c r="K233" s="4"/>
      <c r="L233" s="4"/>
      <c r="M233" s="4"/>
      <c r="N233" s="4"/>
      <c r="O233" s="4"/>
      <c r="P233" s="4"/>
      <c r="Q233" s="4"/>
      <c r="R233" s="4"/>
      <c r="S233" s="4"/>
      <c r="T233" s="4"/>
      <c r="U233" s="4"/>
      <c r="V233" s="4"/>
      <c r="W233" s="4"/>
    </row>
    <row r="234" spans="1:23" ht="15.75" customHeight="1">
      <c r="A234" s="4"/>
      <c r="B234" s="4"/>
      <c r="C234" s="7"/>
      <c r="D234" s="7"/>
      <c r="E234" s="7"/>
      <c r="F234" s="7"/>
      <c r="G234" s="7"/>
      <c r="H234" s="7"/>
      <c r="I234" s="4"/>
      <c r="J234" s="4"/>
      <c r="K234" s="4"/>
      <c r="L234" s="4"/>
      <c r="M234" s="4"/>
      <c r="N234" s="4"/>
      <c r="O234" s="4"/>
      <c r="P234" s="4"/>
      <c r="Q234" s="4"/>
      <c r="R234" s="4"/>
      <c r="S234" s="4"/>
      <c r="T234" s="4"/>
      <c r="U234" s="4"/>
      <c r="V234" s="4"/>
      <c r="W234" s="4"/>
    </row>
    <row r="235" spans="1:23" ht="15.75" customHeight="1">
      <c r="A235" s="4"/>
      <c r="B235" s="4"/>
      <c r="C235" s="7"/>
      <c r="D235" s="7"/>
      <c r="E235" s="7"/>
      <c r="F235" s="7"/>
      <c r="G235" s="7"/>
      <c r="H235" s="7"/>
      <c r="I235" s="4"/>
      <c r="J235" s="4"/>
      <c r="K235" s="4"/>
      <c r="L235" s="4"/>
      <c r="M235" s="4"/>
      <c r="N235" s="4"/>
      <c r="O235" s="4"/>
      <c r="P235" s="4"/>
      <c r="Q235" s="4"/>
      <c r="R235" s="4"/>
      <c r="S235" s="4"/>
      <c r="T235" s="4"/>
      <c r="U235" s="4"/>
      <c r="V235" s="4"/>
      <c r="W235" s="4"/>
    </row>
    <row r="236" spans="1:23" ht="15.75" customHeight="1">
      <c r="A236" s="4"/>
      <c r="B236" s="4"/>
      <c r="C236" s="7"/>
      <c r="D236" s="7"/>
      <c r="E236" s="7"/>
      <c r="F236" s="7"/>
      <c r="G236" s="7"/>
      <c r="H236" s="7"/>
      <c r="I236" s="4"/>
      <c r="J236" s="4"/>
      <c r="K236" s="4"/>
      <c r="L236" s="4"/>
      <c r="M236" s="4"/>
      <c r="N236" s="4"/>
      <c r="O236" s="4"/>
      <c r="P236" s="4"/>
      <c r="Q236" s="4"/>
      <c r="R236" s="4"/>
      <c r="S236" s="4"/>
      <c r="T236" s="4"/>
      <c r="U236" s="4"/>
      <c r="V236" s="4"/>
      <c r="W236" s="4"/>
    </row>
    <row r="237" spans="1:23" ht="15.75" customHeight="1">
      <c r="A237" s="4"/>
      <c r="B237" s="4"/>
      <c r="C237" s="7"/>
      <c r="D237" s="7"/>
      <c r="E237" s="7"/>
      <c r="F237" s="7"/>
      <c r="G237" s="7"/>
      <c r="H237" s="7"/>
      <c r="I237" s="4"/>
      <c r="J237" s="4"/>
      <c r="K237" s="4"/>
      <c r="L237" s="4"/>
      <c r="M237" s="4"/>
      <c r="N237" s="4"/>
      <c r="O237" s="4"/>
      <c r="P237" s="4"/>
      <c r="Q237" s="4"/>
      <c r="R237" s="4"/>
      <c r="S237" s="4"/>
      <c r="T237" s="4"/>
      <c r="U237" s="4"/>
      <c r="V237" s="4"/>
      <c r="W237" s="4"/>
    </row>
    <row r="238" spans="1:23" ht="15.75" customHeight="1">
      <c r="A238" s="4"/>
      <c r="B238" s="4"/>
      <c r="C238" s="7"/>
      <c r="D238" s="7"/>
      <c r="E238" s="7"/>
      <c r="F238" s="7"/>
      <c r="G238" s="7"/>
      <c r="H238" s="7"/>
      <c r="I238" s="4"/>
      <c r="J238" s="4"/>
      <c r="K238" s="4"/>
      <c r="L238" s="4"/>
      <c r="M238" s="4"/>
      <c r="N238" s="4"/>
      <c r="O238" s="4"/>
      <c r="P238" s="4"/>
      <c r="Q238" s="4"/>
      <c r="R238" s="4"/>
      <c r="S238" s="4"/>
      <c r="T238" s="4"/>
      <c r="U238" s="4"/>
      <c r="V238" s="4"/>
      <c r="W238" s="4"/>
    </row>
    <row r="239" spans="1:23" ht="15.75" customHeight="1">
      <c r="A239" s="4"/>
      <c r="B239" s="4"/>
      <c r="C239" s="7"/>
      <c r="D239" s="7"/>
      <c r="E239" s="7"/>
      <c r="F239" s="7"/>
      <c r="G239" s="7"/>
      <c r="H239" s="7"/>
      <c r="I239" s="4"/>
      <c r="J239" s="4"/>
      <c r="K239" s="4"/>
      <c r="L239" s="4"/>
      <c r="M239" s="4"/>
      <c r="N239" s="4"/>
      <c r="O239" s="4"/>
      <c r="P239" s="4"/>
      <c r="Q239" s="4"/>
      <c r="R239" s="4"/>
      <c r="S239" s="4"/>
      <c r="T239" s="4"/>
      <c r="U239" s="4"/>
      <c r="V239" s="4"/>
      <c r="W239" s="4"/>
    </row>
    <row r="240" spans="1:23" ht="15.75" customHeight="1">
      <c r="A240" s="4"/>
      <c r="B240" s="4"/>
      <c r="C240" s="7"/>
      <c r="D240" s="7"/>
      <c r="E240" s="7"/>
      <c r="F240" s="7"/>
      <c r="G240" s="7"/>
      <c r="H240" s="7"/>
      <c r="I240" s="4"/>
      <c r="J240" s="4"/>
      <c r="K240" s="4"/>
      <c r="L240" s="4"/>
      <c r="M240" s="4"/>
      <c r="N240" s="4"/>
      <c r="O240" s="4"/>
      <c r="P240" s="4"/>
      <c r="Q240" s="4"/>
      <c r="R240" s="4"/>
      <c r="S240" s="4"/>
      <c r="T240" s="4"/>
      <c r="U240" s="4"/>
      <c r="V240" s="4"/>
      <c r="W240" s="4"/>
    </row>
    <row r="241" spans="1:23" ht="15.75" customHeight="1">
      <c r="A241" s="4"/>
      <c r="B241" s="4"/>
      <c r="C241" s="7"/>
      <c r="D241" s="7"/>
      <c r="E241" s="7"/>
      <c r="F241" s="7"/>
      <c r="G241" s="7"/>
      <c r="H241" s="7"/>
      <c r="I241" s="4"/>
      <c r="J241" s="4"/>
      <c r="K241" s="4"/>
      <c r="L241" s="4"/>
      <c r="M241" s="4"/>
      <c r="N241" s="4"/>
      <c r="O241" s="4"/>
      <c r="P241" s="4"/>
      <c r="Q241" s="4"/>
      <c r="R241" s="4"/>
      <c r="S241" s="4"/>
      <c r="T241" s="4"/>
      <c r="U241" s="4"/>
      <c r="V241" s="4"/>
      <c r="W241" s="4"/>
    </row>
    <row r="242" spans="1:23" ht="15.75" customHeight="1">
      <c r="A242" s="4"/>
      <c r="B242" s="4"/>
      <c r="C242" s="7"/>
      <c r="D242" s="7"/>
      <c r="E242" s="7"/>
      <c r="F242" s="7"/>
      <c r="G242" s="7"/>
      <c r="H242" s="7"/>
      <c r="I242" s="4"/>
      <c r="J242" s="4"/>
      <c r="K242" s="4"/>
      <c r="L242" s="4"/>
      <c r="M242" s="4"/>
      <c r="N242" s="4"/>
      <c r="O242" s="4"/>
      <c r="P242" s="4"/>
      <c r="Q242" s="4"/>
      <c r="R242" s="4"/>
      <c r="S242" s="4"/>
      <c r="T242" s="4"/>
      <c r="U242" s="4"/>
      <c r="V242" s="4"/>
      <c r="W242" s="4"/>
    </row>
    <row r="243" spans="1:23" ht="15.75" customHeight="1">
      <c r="A243" s="4"/>
      <c r="B243" s="4"/>
      <c r="C243" s="7"/>
      <c r="D243" s="7"/>
      <c r="E243" s="7"/>
      <c r="F243" s="7"/>
      <c r="G243" s="7"/>
      <c r="H243" s="7"/>
      <c r="I243" s="4"/>
      <c r="J243" s="4"/>
      <c r="K243" s="4"/>
      <c r="L243" s="4"/>
      <c r="M243" s="4"/>
      <c r="N243" s="4"/>
      <c r="O243" s="4"/>
      <c r="P243" s="4"/>
      <c r="Q243" s="4"/>
      <c r="R243" s="4"/>
      <c r="S243" s="4"/>
      <c r="T243" s="4"/>
      <c r="U243" s="4"/>
      <c r="V243" s="4"/>
      <c r="W243" s="4"/>
    </row>
    <row r="244" spans="1:23" ht="15.75" customHeight="1">
      <c r="A244" s="4"/>
      <c r="B244" s="4"/>
      <c r="C244" s="7"/>
      <c r="D244" s="7"/>
      <c r="E244" s="7"/>
      <c r="F244" s="7"/>
      <c r="G244" s="7"/>
      <c r="H244" s="7"/>
      <c r="I244" s="4"/>
      <c r="J244" s="4"/>
      <c r="K244" s="4"/>
      <c r="L244" s="4"/>
      <c r="M244" s="4"/>
      <c r="N244" s="4"/>
      <c r="O244" s="4"/>
      <c r="P244" s="4"/>
      <c r="Q244" s="4"/>
      <c r="R244" s="4"/>
      <c r="S244" s="4"/>
      <c r="T244" s="4"/>
      <c r="U244" s="4"/>
      <c r="V244" s="4"/>
      <c r="W244" s="4"/>
    </row>
    <row r="245" spans="1:23" ht="15.75" customHeight="1">
      <c r="A245" s="4"/>
      <c r="B245" s="4"/>
      <c r="C245" s="7"/>
      <c r="D245" s="7"/>
      <c r="E245" s="7"/>
      <c r="F245" s="7"/>
      <c r="G245" s="7"/>
      <c r="H245" s="7"/>
      <c r="I245" s="4"/>
      <c r="J245" s="4"/>
      <c r="K245" s="4"/>
      <c r="L245" s="4"/>
      <c r="M245" s="4"/>
      <c r="N245" s="4"/>
      <c r="O245" s="4"/>
      <c r="P245" s="4"/>
      <c r="Q245" s="4"/>
      <c r="R245" s="4"/>
      <c r="S245" s="4"/>
      <c r="T245" s="4"/>
      <c r="U245" s="4"/>
      <c r="V245" s="4"/>
      <c r="W245" s="4"/>
    </row>
    <row r="246" spans="1:23" ht="15.75" customHeight="1">
      <c r="A246" s="4"/>
      <c r="B246" s="4"/>
      <c r="C246" s="7"/>
      <c r="D246" s="7"/>
      <c r="E246" s="7"/>
      <c r="F246" s="7"/>
      <c r="G246" s="7"/>
      <c r="H246" s="7"/>
      <c r="I246" s="4"/>
      <c r="J246" s="4"/>
      <c r="K246" s="4"/>
      <c r="L246" s="4"/>
      <c r="M246" s="4"/>
      <c r="N246" s="4"/>
      <c r="O246" s="4"/>
      <c r="P246" s="4"/>
      <c r="Q246" s="4"/>
      <c r="R246" s="4"/>
      <c r="S246" s="4"/>
      <c r="T246" s="4"/>
      <c r="U246" s="4"/>
      <c r="V246" s="4"/>
      <c r="W246" s="4"/>
    </row>
    <row r="247" spans="1:23" ht="15.75" customHeight="1">
      <c r="A247" s="4"/>
      <c r="B247" s="4"/>
      <c r="C247" s="7"/>
      <c r="D247" s="7"/>
      <c r="E247" s="7"/>
      <c r="F247" s="7"/>
      <c r="G247" s="7"/>
      <c r="H247" s="7"/>
      <c r="I247" s="4"/>
      <c r="J247" s="4"/>
      <c r="K247" s="4"/>
      <c r="L247" s="4"/>
      <c r="M247" s="4"/>
      <c r="N247" s="4"/>
      <c r="O247" s="4"/>
      <c r="P247" s="4"/>
      <c r="Q247" s="4"/>
      <c r="R247" s="4"/>
      <c r="S247" s="4"/>
      <c r="T247" s="4"/>
      <c r="U247" s="4"/>
      <c r="V247" s="4"/>
      <c r="W247" s="4"/>
    </row>
    <row r="248" spans="1:23" ht="15.75" customHeight="1">
      <c r="A248" s="4"/>
      <c r="B248" s="4"/>
      <c r="C248" s="7"/>
      <c r="D248" s="7"/>
      <c r="E248" s="7"/>
      <c r="F248" s="7"/>
      <c r="G248" s="7"/>
      <c r="H248" s="7"/>
      <c r="I248" s="4"/>
      <c r="J248" s="4"/>
      <c r="K248" s="4"/>
      <c r="L248" s="4"/>
      <c r="M248" s="4"/>
      <c r="N248" s="4"/>
      <c r="O248" s="4"/>
      <c r="P248" s="4"/>
      <c r="Q248" s="4"/>
      <c r="R248" s="4"/>
      <c r="S248" s="4"/>
      <c r="T248" s="4"/>
      <c r="U248" s="4"/>
      <c r="V248" s="4"/>
      <c r="W248" s="4"/>
    </row>
    <row r="249" spans="1:23" ht="15.75" customHeight="1">
      <c r="A249" s="4"/>
      <c r="B249" s="4"/>
      <c r="C249" s="7"/>
      <c r="D249" s="7"/>
      <c r="E249" s="7"/>
      <c r="F249" s="7"/>
      <c r="G249" s="7"/>
      <c r="H249" s="7"/>
      <c r="I249" s="4"/>
      <c r="J249" s="4"/>
      <c r="K249" s="4"/>
      <c r="L249" s="4"/>
      <c r="M249" s="4"/>
      <c r="N249" s="4"/>
      <c r="O249" s="4"/>
      <c r="P249" s="4"/>
      <c r="Q249" s="4"/>
      <c r="R249" s="4"/>
      <c r="S249" s="4"/>
      <c r="T249" s="4"/>
      <c r="U249" s="4"/>
      <c r="V249" s="4"/>
      <c r="W249" s="4"/>
    </row>
    <row r="250" spans="1:23" ht="15.75" customHeight="1">
      <c r="A250" s="4"/>
      <c r="B250" s="4"/>
      <c r="C250" s="7"/>
      <c r="D250" s="7"/>
      <c r="E250" s="7"/>
      <c r="F250" s="7"/>
      <c r="G250" s="7"/>
      <c r="H250" s="7"/>
      <c r="I250" s="4"/>
      <c r="J250" s="4"/>
      <c r="K250" s="4"/>
      <c r="L250" s="4"/>
      <c r="M250" s="4"/>
      <c r="N250" s="4"/>
      <c r="O250" s="4"/>
      <c r="P250" s="4"/>
      <c r="Q250" s="4"/>
      <c r="R250" s="4"/>
      <c r="S250" s="4"/>
      <c r="T250" s="4"/>
      <c r="U250" s="4"/>
      <c r="V250" s="4"/>
      <c r="W250" s="4"/>
    </row>
    <row r="251" spans="1:23" ht="15.75" customHeight="1">
      <c r="A251" s="4"/>
      <c r="B251" s="4"/>
      <c r="C251" s="7"/>
      <c r="D251" s="7"/>
      <c r="E251" s="7"/>
      <c r="F251" s="7"/>
      <c r="G251" s="7"/>
      <c r="H251" s="7"/>
      <c r="I251" s="4"/>
      <c r="J251" s="4"/>
      <c r="K251" s="4"/>
      <c r="L251" s="4"/>
      <c r="M251" s="4"/>
      <c r="N251" s="4"/>
      <c r="O251" s="4"/>
      <c r="P251" s="4"/>
      <c r="Q251" s="4"/>
      <c r="R251" s="4"/>
      <c r="S251" s="4"/>
      <c r="T251" s="4"/>
      <c r="U251" s="4"/>
      <c r="V251" s="4"/>
      <c r="W251" s="4"/>
    </row>
    <row r="252" spans="1:23" ht="15.75" customHeight="1">
      <c r="A252" s="4"/>
      <c r="B252" s="4"/>
      <c r="C252" s="7"/>
      <c r="D252" s="7"/>
      <c r="E252" s="7"/>
      <c r="F252" s="7"/>
      <c r="G252" s="7"/>
      <c r="H252" s="7"/>
      <c r="I252" s="4"/>
      <c r="J252" s="4"/>
      <c r="K252" s="4"/>
      <c r="L252" s="4"/>
      <c r="M252" s="4"/>
      <c r="N252" s="4"/>
      <c r="O252" s="4"/>
      <c r="P252" s="4"/>
      <c r="Q252" s="4"/>
      <c r="R252" s="4"/>
      <c r="S252" s="4"/>
      <c r="T252" s="4"/>
      <c r="U252" s="4"/>
      <c r="V252" s="4"/>
      <c r="W252" s="4"/>
    </row>
    <row r="253" spans="1:23" ht="15.75" customHeight="1">
      <c r="A253" s="4"/>
      <c r="B253" s="4"/>
      <c r="C253" s="7"/>
      <c r="D253" s="7"/>
      <c r="E253" s="7"/>
      <c r="F253" s="7"/>
      <c r="G253" s="7"/>
      <c r="H253" s="7"/>
      <c r="I253" s="4"/>
      <c r="J253" s="4"/>
      <c r="K253" s="4"/>
      <c r="L253" s="4"/>
      <c r="M253" s="4"/>
      <c r="N253" s="4"/>
      <c r="O253" s="4"/>
      <c r="P253" s="4"/>
      <c r="Q253" s="4"/>
      <c r="R253" s="4"/>
      <c r="S253" s="4"/>
      <c r="T253" s="4"/>
      <c r="U253" s="4"/>
      <c r="V253" s="4"/>
      <c r="W253" s="4"/>
    </row>
    <row r="254" spans="1:23" ht="15.75" customHeight="1">
      <c r="A254" s="4"/>
      <c r="B254" s="4"/>
      <c r="C254" s="7"/>
      <c r="D254" s="7"/>
      <c r="E254" s="7"/>
      <c r="F254" s="7"/>
      <c r="G254" s="7"/>
      <c r="H254" s="7"/>
      <c r="I254" s="4"/>
      <c r="J254" s="4"/>
      <c r="K254" s="4"/>
      <c r="L254" s="4"/>
      <c r="M254" s="4"/>
      <c r="N254" s="4"/>
      <c r="O254" s="4"/>
      <c r="P254" s="4"/>
      <c r="Q254" s="4"/>
      <c r="R254" s="4"/>
      <c r="S254" s="4"/>
      <c r="T254" s="4"/>
      <c r="U254" s="4"/>
      <c r="V254" s="4"/>
      <c r="W254" s="4"/>
    </row>
    <row r="255" spans="1:23" ht="15.75" customHeight="1">
      <c r="A255" s="4"/>
      <c r="B255" s="4"/>
      <c r="C255" s="7"/>
      <c r="D255" s="7"/>
      <c r="E255" s="7"/>
      <c r="F255" s="7"/>
      <c r="G255" s="7"/>
      <c r="H255" s="7"/>
      <c r="I255" s="4"/>
      <c r="J255" s="4"/>
      <c r="K255" s="4"/>
      <c r="L255" s="4"/>
      <c r="M255" s="4"/>
      <c r="N255" s="4"/>
      <c r="O255" s="4"/>
      <c r="P255" s="4"/>
      <c r="Q255" s="4"/>
      <c r="R255" s="4"/>
      <c r="S255" s="4"/>
      <c r="T255" s="4"/>
      <c r="U255" s="4"/>
      <c r="V255" s="4"/>
      <c r="W255" s="4"/>
    </row>
    <row r="256" spans="1:23" ht="15.75" customHeight="1">
      <c r="A256" s="4"/>
      <c r="B256" s="4"/>
      <c r="C256" s="7"/>
      <c r="D256" s="7"/>
      <c r="E256" s="7"/>
      <c r="F256" s="7"/>
      <c r="G256" s="7"/>
      <c r="H256" s="7"/>
      <c r="I256" s="4"/>
      <c r="J256" s="4"/>
      <c r="K256" s="4"/>
      <c r="L256" s="4"/>
      <c r="M256" s="4"/>
      <c r="N256" s="4"/>
      <c r="O256" s="4"/>
      <c r="P256" s="4"/>
      <c r="Q256" s="4"/>
      <c r="R256" s="4"/>
      <c r="S256" s="4"/>
      <c r="T256" s="4"/>
      <c r="U256" s="4"/>
      <c r="V256" s="4"/>
      <c r="W256" s="4"/>
    </row>
    <row r="257" spans="1:23" ht="15.75" customHeight="1">
      <c r="A257" s="4"/>
      <c r="B257" s="4"/>
      <c r="C257" s="7"/>
      <c r="D257" s="7"/>
      <c r="E257" s="7"/>
      <c r="F257" s="7"/>
      <c r="G257" s="7"/>
      <c r="H257" s="7"/>
      <c r="I257" s="4"/>
      <c r="J257" s="4"/>
      <c r="K257" s="4"/>
      <c r="L257" s="4"/>
      <c r="M257" s="4"/>
      <c r="N257" s="4"/>
      <c r="O257" s="4"/>
      <c r="P257" s="4"/>
      <c r="Q257" s="4"/>
      <c r="R257" s="4"/>
      <c r="S257" s="4"/>
      <c r="T257" s="4"/>
      <c r="U257" s="4"/>
      <c r="V257" s="4"/>
      <c r="W257" s="4"/>
    </row>
    <row r="258" spans="1:23" ht="15.75" customHeight="1">
      <c r="N258" s="4"/>
      <c r="O258" s="4"/>
      <c r="P258" s="4"/>
      <c r="Q258" s="4"/>
      <c r="R258" s="4"/>
      <c r="S258" s="4"/>
      <c r="T258" s="4"/>
      <c r="U258" s="4"/>
      <c r="V258" s="4"/>
      <c r="W258" s="4"/>
    </row>
    <row r="259" spans="1:23" ht="15.75" customHeight="1">
      <c r="N259" s="4"/>
      <c r="O259" s="4"/>
      <c r="P259" s="4"/>
      <c r="Q259" s="4"/>
      <c r="R259" s="4"/>
      <c r="S259" s="4"/>
      <c r="T259" s="4"/>
      <c r="U259" s="4"/>
      <c r="V259" s="4"/>
      <c r="W259" s="4"/>
    </row>
    <row r="260" spans="1:23" ht="15.75" customHeight="1">
      <c r="N260" s="4"/>
      <c r="O260" s="4"/>
      <c r="P260" s="4"/>
      <c r="Q260" s="4"/>
      <c r="R260" s="4"/>
      <c r="S260" s="4"/>
      <c r="T260" s="4"/>
      <c r="U260" s="4"/>
      <c r="V260" s="4"/>
      <c r="W260" s="4"/>
    </row>
    <row r="261" spans="1:23" ht="15.75" customHeight="1">
      <c r="N261" s="4"/>
      <c r="O261" s="4"/>
      <c r="P261" s="4"/>
      <c r="Q261" s="4"/>
      <c r="R261" s="4"/>
      <c r="S261" s="4"/>
      <c r="T261" s="4"/>
      <c r="U261" s="4"/>
      <c r="V261" s="4"/>
      <c r="W261" s="4"/>
    </row>
    <row r="262" spans="1:23" ht="15.75" customHeight="1">
      <c r="N262" s="4"/>
      <c r="O262" s="4"/>
      <c r="P262" s="4"/>
      <c r="Q262" s="4"/>
      <c r="R262" s="4"/>
      <c r="S262" s="4"/>
      <c r="T262" s="4"/>
      <c r="U262" s="4"/>
      <c r="V262" s="4"/>
      <c r="W262" s="4"/>
    </row>
    <row r="263" spans="1:23" ht="15.75" customHeight="1">
      <c r="N263" s="4"/>
      <c r="O263" s="4"/>
      <c r="P263" s="4"/>
      <c r="Q263" s="4"/>
      <c r="R263" s="4"/>
      <c r="S263" s="4"/>
      <c r="T263" s="4"/>
      <c r="U263" s="4"/>
      <c r="V263" s="4"/>
      <c r="W263" s="4"/>
    </row>
    <row r="264" spans="1:23" ht="15.75" customHeight="1">
      <c r="N264" s="4"/>
      <c r="O264" s="4"/>
      <c r="P264" s="4"/>
      <c r="Q264" s="4"/>
      <c r="R264" s="4"/>
      <c r="S264" s="4"/>
      <c r="T264" s="4"/>
      <c r="U264" s="4"/>
      <c r="V264" s="4"/>
      <c r="W264" s="4"/>
    </row>
    <row r="265" spans="1:23" ht="15.75" customHeight="1">
      <c r="N265" s="4"/>
      <c r="O265" s="4"/>
      <c r="P265" s="4"/>
      <c r="Q265" s="4"/>
      <c r="R265" s="4"/>
      <c r="S265" s="4"/>
      <c r="T265" s="4"/>
      <c r="U265" s="4"/>
      <c r="V265" s="4"/>
      <c r="W265" s="4"/>
    </row>
    <row r="266" spans="1:23" ht="15.75" customHeight="1">
      <c r="N266" s="4"/>
      <c r="O266" s="4"/>
      <c r="P266" s="4"/>
      <c r="Q266" s="4"/>
      <c r="R266" s="4"/>
      <c r="S266" s="4"/>
      <c r="T266" s="4"/>
      <c r="U266" s="4"/>
      <c r="V266" s="4"/>
      <c r="W266" s="4"/>
    </row>
    <row r="267" spans="1:23" ht="15.75" customHeight="1">
      <c r="N267" s="4"/>
      <c r="O267" s="4"/>
      <c r="P267" s="4"/>
      <c r="Q267" s="4"/>
      <c r="R267" s="4"/>
      <c r="S267" s="4"/>
      <c r="T267" s="4"/>
      <c r="U267" s="4"/>
      <c r="V267" s="4"/>
      <c r="W267" s="4"/>
    </row>
    <row r="268" spans="1:23" ht="15.75" customHeight="1">
      <c r="N268" s="4"/>
      <c r="O268" s="4"/>
      <c r="P268" s="4"/>
      <c r="Q268" s="4"/>
      <c r="R268" s="4"/>
      <c r="S268" s="4"/>
      <c r="T268" s="4"/>
      <c r="U268" s="4"/>
      <c r="V268" s="4"/>
      <c r="W268" s="4"/>
    </row>
    <row r="269" spans="1:23" ht="15.75" customHeight="1">
      <c r="N269" s="4"/>
      <c r="O269" s="4"/>
      <c r="P269" s="4"/>
      <c r="Q269" s="4"/>
      <c r="R269" s="4"/>
      <c r="S269" s="4"/>
      <c r="T269" s="4"/>
      <c r="U269" s="4"/>
      <c r="V269" s="4"/>
      <c r="W269" s="4"/>
    </row>
    <row r="270" spans="1:23" ht="15.75" customHeight="1">
      <c r="N270" s="4"/>
      <c r="O270" s="4"/>
      <c r="P270" s="4"/>
      <c r="Q270" s="4"/>
      <c r="R270" s="4"/>
      <c r="S270" s="4"/>
      <c r="T270" s="4"/>
      <c r="U270" s="4"/>
      <c r="V270" s="4"/>
      <c r="W270" s="4"/>
    </row>
    <row r="271" spans="1:23" ht="15.75" customHeight="1">
      <c r="N271" s="4"/>
      <c r="O271" s="4"/>
      <c r="P271" s="4"/>
      <c r="Q271" s="4"/>
      <c r="R271" s="4"/>
      <c r="S271" s="4"/>
      <c r="T271" s="4"/>
      <c r="U271" s="4"/>
      <c r="V271" s="4"/>
      <c r="W271" s="4"/>
    </row>
    <row r="272" spans="1:23" ht="15.75" customHeight="1">
      <c r="N272" s="4"/>
      <c r="O272" s="4"/>
      <c r="P272" s="4"/>
      <c r="Q272" s="4"/>
      <c r="R272" s="4"/>
      <c r="S272" s="4"/>
      <c r="T272" s="4"/>
      <c r="U272" s="4"/>
      <c r="V272" s="4"/>
      <c r="W272" s="4"/>
    </row>
    <row r="273" spans="14:23" ht="15.75" customHeight="1">
      <c r="N273" s="4"/>
      <c r="O273" s="4"/>
      <c r="P273" s="4"/>
      <c r="Q273" s="4"/>
      <c r="R273" s="4"/>
      <c r="S273" s="4"/>
      <c r="T273" s="4"/>
      <c r="U273" s="4"/>
      <c r="V273" s="4"/>
      <c r="W273" s="4"/>
    </row>
    <row r="274" spans="14:23" ht="15.75" customHeight="1">
      <c r="N274" s="4"/>
      <c r="O274" s="4"/>
      <c r="P274" s="4"/>
      <c r="Q274" s="4"/>
      <c r="R274" s="4"/>
      <c r="S274" s="4"/>
      <c r="T274" s="4"/>
      <c r="U274" s="4"/>
      <c r="V274" s="4"/>
      <c r="W274" s="4"/>
    </row>
    <row r="275" spans="14:23" ht="15.75" customHeight="1">
      <c r="N275" s="4"/>
      <c r="O275" s="4"/>
      <c r="P275" s="4"/>
      <c r="Q275" s="4"/>
      <c r="R275" s="4"/>
      <c r="S275" s="4"/>
      <c r="T275" s="4"/>
      <c r="U275" s="4"/>
      <c r="V275" s="4"/>
      <c r="W275" s="4"/>
    </row>
    <row r="276" spans="14:23" ht="15.75" customHeight="1">
      <c r="N276" s="4"/>
      <c r="O276" s="4"/>
      <c r="P276" s="4"/>
      <c r="Q276" s="4"/>
      <c r="R276" s="4"/>
      <c r="S276" s="4"/>
      <c r="T276" s="4"/>
      <c r="U276" s="4"/>
      <c r="V276" s="4"/>
      <c r="W276" s="4"/>
    </row>
    <row r="277" spans="14:23" ht="15.75" customHeight="1">
      <c r="N277" s="4"/>
      <c r="O277" s="4"/>
      <c r="P277" s="4"/>
      <c r="Q277" s="4"/>
      <c r="R277" s="4"/>
      <c r="S277" s="4"/>
      <c r="T277" s="4"/>
      <c r="U277" s="4"/>
      <c r="V277" s="4"/>
      <c r="W277" s="4"/>
    </row>
    <row r="278" spans="14:23" ht="15.75" customHeight="1">
      <c r="N278" s="4"/>
      <c r="O278" s="4"/>
      <c r="P278" s="4"/>
      <c r="Q278" s="4"/>
      <c r="R278" s="4"/>
      <c r="S278" s="4"/>
      <c r="T278" s="4"/>
      <c r="U278" s="4"/>
      <c r="V278" s="4"/>
      <c r="W278" s="4"/>
    </row>
    <row r="279" spans="14:23" ht="15.75" customHeight="1">
      <c r="N279" s="4"/>
      <c r="O279" s="4"/>
      <c r="P279" s="4"/>
      <c r="Q279" s="4"/>
      <c r="R279" s="4"/>
      <c r="S279" s="4"/>
      <c r="T279" s="4"/>
      <c r="U279" s="4"/>
      <c r="V279" s="4"/>
      <c r="W279" s="4"/>
    </row>
    <row r="280" spans="14:23" ht="15.75" customHeight="1">
      <c r="N280" s="4"/>
      <c r="O280" s="4"/>
      <c r="P280" s="4"/>
      <c r="Q280" s="4"/>
      <c r="R280" s="4"/>
      <c r="S280" s="4"/>
      <c r="T280" s="4"/>
      <c r="U280" s="4"/>
      <c r="V280" s="4"/>
      <c r="W280" s="4"/>
    </row>
    <row r="281" spans="14:23" ht="15.75" customHeight="1">
      <c r="N281" s="4"/>
      <c r="O281" s="4"/>
      <c r="P281" s="4"/>
      <c r="Q281" s="4"/>
      <c r="R281" s="4"/>
      <c r="S281" s="4"/>
      <c r="T281" s="4"/>
      <c r="U281" s="4"/>
      <c r="V281" s="4"/>
      <c r="W281" s="4"/>
    </row>
    <row r="282" spans="14:23" ht="15.75" customHeight="1">
      <c r="N282" s="4"/>
      <c r="O282" s="4"/>
      <c r="P282" s="4"/>
      <c r="Q282" s="4"/>
      <c r="R282" s="4"/>
      <c r="S282" s="4"/>
      <c r="T282" s="4"/>
      <c r="U282" s="4"/>
      <c r="V282" s="4"/>
      <c r="W282" s="4"/>
    </row>
    <row r="283" spans="14:23" ht="15.75" customHeight="1">
      <c r="N283" s="4"/>
      <c r="O283" s="4"/>
      <c r="P283" s="4"/>
      <c r="Q283" s="4"/>
      <c r="R283" s="4"/>
      <c r="S283" s="4"/>
      <c r="T283" s="4"/>
      <c r="U283" s="4"/>
      <c r="V283" s="4"/>
      <c r="W283" s="4"/>
    </row>
    <row r="284" spans="14:23" ht="15.75" customHeight="1">
      <c r="N284" s="4"/>
      <c r="O284" s="4"/>
      <c r="P284" s="4"/>
      <c r="Q284" s="4"/>
      <c r="R284" s="4"/>
      <c r="S284" s="4"/>
      <c r="T284" s="4"/>
      <c r="U284" s="4"/>
      <c r="V284" s="4"/>
      <c r="W284" s="4"/>
    </row>
    <row r="285" spans="14:23" ht="15.75" customHeight="1">
      <c r="N285" s="4"/>
      <c r="O285" s="4"/>
      <c r="P285" s="4"/>
      <c r="Q285" s="4"/>
      <c r="R285" s="4"/>
      <c r="S285" s="4"/>
      <c r="T285" s="4"/>
      <c r="U285" s="4"/>
      <c r="V285" s="4"/>
      <c r="W285" s="4"/>
    </row>
    <row r="286" spans="14:23" ht="15.75" customHeight="1">
      <c r="N286" s="4"/>
      <c r="O286" s="4"/>
      <c r="P286" s="4"/>
      <c r="Q286" s="4"/>
      <c r="R286" s="4"/>
      <c r="S286" s="4"/>
      <c r="T286" s="4"/>
      <c r="U286" s="4"/>
      <c r="V286" s="4"/>
      <c r="W286" s="4"/>
    </row>
    <row r="287" spans="14:23" ht="15.75" customHeight="1">
      <c r="N287" s="4"/>
      <c r="O287" s="4"/>
      <c r="P287" s="4"/>
      <c r="Q287" s="4"/>
      <c r="R287" s="4"/>
      <c r="S287" s="4"/>
      <c r="T287" s="4"/>
      <c r="U287" s="4"/>
      <c r="V287" s="4"/>
      <c r="W287" s="4"/>
    </row>
    <row r="288" spans="14:23" ht="15.75" customHeight="1">
      <c r="N288" s="4"/>
      <c r="O288" s="4"/>
      <c r="P288" s="4"/>
      <c r="Q288" s="4"/>
      <c r="R288" s="4"/>
      <c r="S288" s="4"/>
      <c r="T288" s="4"/>
      <c r="U288" s="4"/>
      <c r="V288" s="4"/>
      <c r="W288" s="4"/>
    </row>
    <row r="289" spans="14:23" ht="15.75" customHeight="1">
      <c r="N289" s="4"/>
      <c r="O289" s="4"/>
      <c r="P289" s="4"/>
      <c r="Q289" s="4"/>
      <c r="R289" s="4"/>
      <c r="S289" s="4"/>
      <c r="T289" s="4"/>
      <c r="U289" s="4"/>
      <c r="V289" s="4"/>
      <c r="W289" s="4"/>
    </row>
    <row r="290" spans="14:23" ht="15.75" customHeight="1">
      <c r="N290" s="4"/>
      <c r="O290" s="4"/>
      <c r="P290" s="4"/>
      <c r="Q290" s="4"/>
      <c r="R290" s="4"/>
      <c r="S290" s="4"/>
      <c r="T290" s="4"/>
      <c r="U290" s="4"/>
      <c r="V290" s="4"/>
      <c r="W290" s="4"/>
    </row>
    <row r="291" spans="14:23" ht="15.75" customHeight="1">
      <c r="N291" s="4"/>
      <c r="O291" s="4"/>
      <c r="P291" s="4"/>
      <c r="Q291" s="4"/>
      <c r="R291" s="4"/>
      <c r="S291" s="4"/>
      <c r="T291" s="4"/>
      <c r="U291" s="4"/>
      <c r="V291" s="4"/>
      <c r="W291" s="4"/>
    </row>
    <row r="292" spans="14:23" ht="15.75" customHeight="1">
      <c r="N292" s="4"/>
      <c r="O292" s="4"/>
      <c r="P292" s="4"/>
      <c r="Q292" s="4"/>
      <c r="R292" s="4"/>
      <c r="S292" s="4"/>
      <c r="T292" s="4"/>
      <c r="U292" s="4"/>
      <c r="V292" s="4"/>
      <c r="W292" s="4"/>
    </row>
    <row r="293" spans="14:23" ht="15.75" customHeight="1">
      <c r="N293" s="4"/>
      <c r="O293" s="4"/>
      <c r="P293" s="4"/>
      <c r="Q293" s="4"/>
      <c r="R293" s="4"/>
      <c r="S293" s="4"/>
      <c r="T293" s="4"/>
      <c r="U293" s="4"/>
      <c r="V293" s="4"/>
      <c r="W293" s="4"/>
    </row>
    <row r="294" spans="14:23" ht="15.75" customHeight="1">
      <c r="N294" s="4"/>
      <c r="O294" s="4"/>
      <c r="P294" s="4"/>
      <c r="Q294" s="4"/>
      <c r="R294" s="4"/>
      <c r="S294" s="4"/>
      <c r="T294" s="4"/>
      <c r="U294" s="4"/>
      <c r="V294" s="4"/>
      <c r="W294" s="4"/>
    </row>
    <row r="295" spans="14:23" ht="15.75" customHeight="1">
      <c r="N295" s="4"/>
      <c r="O295" s="4"/>
      <c r="P295" s="4"/>
      <c r="Q295" s="4"/>
      <c r="R295" s="4"/>
      <c r="S295" s="4"/>
      <c r="T295" s="4"/>
      <c r="U295" s="4"/>
      <c r="V295" s="4"/>
      <c r="W295" s="4"/>
    </row>
    <row r="296" spans="14:23" ht="15.75" customHeight="1">
      <c r="N296" s="4"/>
      <c r="O296" s="4"/>
      <c r="P296" s="4"/>
      <c r="Q296" s="4"/>
      <c r="R296" s="4"/>
      <c r="S296" s="4"/>
      <c r="T296" s="4"/>
      <c r="U296" s="4"/>
      <c r="V296" s="4"/>
      <c r="W296" s="4"/>
    </row>
    <row r="297" spans="14:23" ht="15.75" customHeight="1">
      <c r="N297" s="4"/>
      <c r="O297" s="4"/>
      <c r="P297" s="4"/>
      <c r="Q297" s="4"/>
      <c r="R297" s="4"/>
      <c r="S297" s="4"/>
      <c r="T297" s="4"/>
      <c r="U297" s="4"/>
      <c r="V297" s="4"/>
      <c r="W297" s="4"/>
    </row>
    <row r="298" spans="14:23" ht="15.75" customHeight="1">
      <c r="N298" s="4"/>
      <c r="O298" s="4"/>
      <c r="P298" s="4"/>
      <c r="Q298" s="4"/>
      <c r="R298" s="4"/>
      <c r="S298" s="4"/>
      <c r="T298" s="4"/>
      <c r="U298" s="4"/>
      <c r="V298" s="4"/>
      <c r="W298" s="4"/>
    </row>
    <row r="299" spans="14:23" ht="15.75" customHeight="1">
      <c r="N299" s="4"/>
      <c r="O299" s="4"/>
      <c r="P299" s="4"/>
      <c r="Q299" s="4"/>
      <c r="R299" s="4"/>
      <c r="S299" s="4"/>
      <c r="T299" s="4"/>
      <c r="U299" s="4"/>
      <c r="V299" s="4"/>
      <c r="W299" s="4"/>
    </row>
    <row r="300" spans="14:23" ht="15.75" customHeight="1">
      <c r="N300" s="4"/>
      <c r="O300" s="4"/>
      <c r="P300" s="4"/>
      <c r="Q300" s="4"/>
      <c r="R300" s="4"/>
      <c r="S300" s="4"/>
      <c r="T300" s="4"/>
      <c r="U300" s="4"/>
      <c r="V300" s="4"/>
      <c r="W300" s="4"/>
    </row>
    <row r="301" spans="14:23" ht="15.75" customHeight="1">
      <c r="N301" s="4"/>
      <c r="O301" s="4"/>
      <c r="P301" s="4"/>
      <c r="Q301" s="4"/>
      <c r="R301" s="4"/>
      <c r="S301" s="4"/>
      <c r="T301" s="4"/>
      <c r="U301" s="4"/>
      <c r="V301" s="4"/>
      <c r="W301" s="4"/>
    </row>
    <row r="302" spans="14:23" ht="15.75" customHeight="1">
      <c r="N302" s="4"/>
      <c r="O302" s="4"/>
      <c r="P302" s="4"/>
      <c r="Q302" s="4"/>
      <c r="R302" s="4"/>
      <c r="S302" s="4"/>
      <c r="T302" s="4"/>
      <c r="U302" s="4"/>
      <c r="V302" s="4"/>
      <c r="W302" s="4"/>
    </row>
    <row r="303" spans="14:23" ht="15.75" customHeight="1">
      <c r="N303" s="4"/>
      <c r="O303" s="4"/>
      <c r="P303" s="4"/>
      <c r="Q303" s="4"/>
      <c r="R303" s="4"/>
      <c r="S303" s="4"/>
      <c r="T303" s="4"/>
      <c r="U303" s="4"/>
      <c r="V303" s="4"/>
      <c r="W303" s="4"/>
    </row>
    <row r="304" spans="14:23" ht="15.75" customHeight="1">
      <c r="N304" s="4"/>
      <c r="O304" s="4"/>
      <c r="P304" s="4"/>
      <c r="Q304" s="4"/>
      <c r="R304" s="4"/>
      <c r="S304" s="4"/>
      <c r="T304" s="4"/>
      <c r="U304" s="4"/>
      <c r="V304" s="4"/>
      <c r="W304" s="4"/>
    </row>
    <row r="305" spans="14:23" ht="15.75" customHeight="1">
      <c r="N305" s="4"/>
      <c r="O305" s="4"/>
      <c r="P305" s="4"/>
      <c r="Q305" s="4"/>
      <c r="R305" s="4"/>
      <c r="S305" s="4"/>
      <c r="T305" s="4"/>
      <c r="U305" s="4"/>
      <c r="V305" s="4"/>
      <c r="W305" s="4"/>
    </row>
    <row r="306" spans="14:23" ht="15.75" customHeight="1">
      <c r="N306" s="4"/>
      <c r="O306" s="4"/>
      <c r="P306" s="4"/>
      <c r="Q306" s="4"/>
      <c r="R306" s="4"/>
      <c r="S306" s="4"/>
      <c r="T306" s="4"/>
      <c r="U306" s="4"/>
      <c r="V306" s="4"/>
      <c r="W306" s="4"/>
    </row>
    <row r="307" spans="14:23" ht="15.75" customHeight="1">
      <c r="N307" s="4"/>
      <c r="O307" s="4"/>
      <c r="P307" s="4"/>
      <c r="Q307" s="4"/>
      <c r="R307" s="4"/>
      <c r="S307" s="4"/>
      <c r="T307" s="4"/>
      <c r="U307" s="4"/>
      <c r="V307" s="4"/>
      <c r="W307" s="4"/>
    </row>
    <row r="308" spans="14:23" ht="15.75" customHeight="1">
      <c r="N308" s="4"/>
      <c r="O308" s="4"/>
      <c r="P308" s="4"/>
      <c r="Q308" s="4"/>
      <c r="R308" s="4"/>
      <c r="S308" s="4"/>
      <c r="T308" s="4"/>
      <c r="U308" s="4"/>
      <c r="V308" s="4"/>
      <c r="W308" s="4"/>
    </row>
    <row r="309" spans="14:23" ht="15.75" customHeight="1">
      <c r="N309" s="4"/>
      <c r="O309" s="4"/>
      <c r="P309" s="4"/>
      <c r="Q309" s="4"/>
      <c r="R309" s="4"/>
      <c r="S309" s="4"/>
      <c r="T309" s="4"/>
      <c r="U309" s="4"/>
      <c r="V309" s="4"/>
      <c r="W309" s="4"/>
    </row>
    <row r="310" spans="14:23" ht="15.75" customHeight="1">
      <c r="N310" s="4"/>
      <c r="O310" s="4"/>
      <c r="P310" s="4"/>
      <c r="Q310" s="4"/>
      <c r="R310" s="4"/>
      <c r="S310" s="4"/>
      <c r="T310" s="4"/>
      <c r="U310" s="4"/>
      <c r="V310" s="4"/>
      <c r="W310" s="4"/>
    </row>
    <row r="311" spans="14:23" ht="15.75" customHeight="1">
      <c r="N311" s="4"/>
      <c r="O311" s="4"/>
      <c r="P311" s="4"/>
      <c r="Q311" s="4"/>
      <c r="R311" s="4"/>
      <c r="S311" s="4"/>
      <c r="T311" s="4"/>
      <c r="U311" s="4"/>
      <c r="V311" s="4"/>
      <c r="W311" s="4"/>
    </row>
    <row r="312" spans="14:23" ht="15.75" customHeight="1">
      <c r="N312" s="4"/>
      <c r="O312" s="4"/>
      <c r="P312" s="4"/>
      <c r="Q312" s="4"/>
      <c r="R312" s="4"/>
      <c r="S312" s="4"/>
      <c r="T312" s="4"/>
      <c r="U312" s="4"/>
      <c r="V312" s="4"/>
      <c r="W312" s="4"/>
    </row>
    <row r="313" spans="14:23" ht="15.75" customHeight="1">
      <c r="N313" s="4"/>
      <c r="O313" s="4"/>
      <c r="P313" s="4"/>
      <c r="Q313" s="4"/>
      <c r="R313" s="4"/>
      <c r="S313" s="4"/>
      <c r="T313" s="4"/>
      <c r="U313" s="4"/>
      <c r="V313" s="4"/>
      <c r="W313" s="4"/>
    </row>
    <row r="314" spans="14:23" ht="15.75" customHeight="1">
      <c r="N314" s="4"/>
      <c r="O314" s="4"/>
      <c r="P314" s="4"/>
      <c r="Q314" s="4"/>
      <c r="R314" s="4"/>
      <c r="S314" s="4"/>
      <c r="T314" s="4"/>
      <c r="U314" s="4"/>
      <c r="V314" s="4"/>
      <c r="W314" s="4"/>
    </row>
    <row r="315" spans="14:23" ht="15.75" customHeight="1">
      <c r="N315" s="4"/>
      <c r="O315" s="4"/>
      <c r="P315" s="4"/>
      <c r="Q315" s="4"/>
      <c r="R315" s="4"/>
      <c r="S315" s="4"/>
      <c r="T315" s="4"/>
      <c r="U315" s="4"/>
      <c r="V315" s="4"/>
      <c r="W315" s="4"/>
    </row>
    <row r="316" spans="14:23" ht="15.75" customHeight="1">
      <c r="N316" s="4"/>
      <c r="O316" s="4"/>
      <c r="P316" s="4"/>
      <c r="Q316" s="4"/>
      <c r="R316" s="4"/>
      <c r="S316" s="4"/>
      <c r="T316" s="4"/>
      <c r="U316" s="4"/>
      <c r="V316" s="4"/>
      <c r="W316" s="4"/>
    </row>
    <row r="317" spans="14:23" ht="15.75" customHeight="1">
      <c r="N317" s="4"/>
      <c r="O317" s="4"/>
      <c r="P317" s="4"/>
      <c r="Q317" s="4"/>
      <c r="R317" s="4"/>
      <c r="S317" s="4"/>
      <c r="T317" s="4"/>
      <c r="U317" s="4"/>
      <c r="V317" s="4"/>
      <c r="W317" s="4"/>
    </row>
    <row r="318" spans="14:23" ht="15.75" customHeight="1">
      <c r="N318" s="4"/>
      <c r="O318" s="4"/>
      <c r="P318" s="4"/>
      <c r="Q318" s="4"/>
      <c r="R318" s="4"/>
      <c r="S318" s="4"/>
      <c r="T318" s="4"/>
      <c r="U318" s="4"/>
      <c r="V318" s="4"/>
      <c r="W318" s="4"/>
    </row>
    <row r="319" spans="14:23" ht="15.75" customHeight="1">
      <c r="N319" s="4"/>
      <c r="O319" s="4"/>
      <c r="P319" s="4"/>
      <c r="Q319" s="4"/>
      <c r="R319" s="4"/>
      <c r="S319" s="4"/>
      <c r="T319" s="4"/>
      <c r="U319" s="4"/>
      <c r="V319" s="4"/>
      <c r="W319" s="4"/>
    </row>
    <row r="320" spans="14:23" ht="15.75" customHeight="1">
      <c r="N320" s="4"/>
      <c r="O320" s="4"/>
      <c r="P320" s="4"/>
      <c r="Q320" s="4"/>
      <c r="R320" s="4"/>
      <c r="S320" s="4"/>
      <c r="T320" s="4"/>
      <c r="U320" s="4"/>
      <c r="V320" s="4"/>
      <c r="W320" s="4"/>
    </row>
    <row r="321" spans="14:23" ht="15.75" customHeight="1">
      <c r="N321" s="4"/>
      <c r="O321" s="4"/>
      <c r="P321" s="4"/>
      <c r="Q321" s="4"/>
      <c r="R321" s="4"/>
      <c r="S321" s="4"/>
      <c r="T321" s="4"/>
      <c r="U321" s="4"/>
      <c r="V321" s="4"/>
      <c r="W321" s="4"/>
    </row>
    <row r="322" spans="14:23" ht="15.75" customHeight="1">
      <c r="N322" s="4"/>
      <c r="O322" s="4"/>
      <c r="P322" s="4"/>
      <c r="Q322" s="4"/>
      <c r="R322" s="4"/>
      <c r="S322" s="4"/>
      <c r="T322" s="4"/>
      <c r="U322" s="4"/>
      <c r="V322" s="4"/>
      <c r="W322" s="4"/>
    </row>
    <row r="323" spans="14:23" ht="15.75" customHeight="1">
      <c r="N323" s="4"/>
      <c r="O323" s="4"/>
      <c r="P323" s="4"/>
      <c r="Q323" s="4"/>
      <c r="R323" s="4"/>
      <c r="S323" s="4"/>
      <c r="T323" s="4"/>
      <c r="U323" s="4"/>
      <c r="V323" s="4"/>
      <c r="W323" s="4"/>
    </row>
    <row r="324" spans="14:23" ht="15.75" customHeight="1">
      <c r="N324" s="4"/>
      <c r="O324" s="4"/>
      <c r="P324" s="4"/>
      <c r="Q324" s="4"/>
      <c r="R324" s="4"/>
      <c r="S324" s="4"/>
      <c r="T324" s="4"/>
      <c r="U324" s="4"/>
      <c r="V324" s="4"/>
      <c r="W324" s="4"/>
    </row>
    <row r="325" spans="14:23" ht="15.75" customHeight="1">
      <c r="N325" s="4"/>
      <c r="O325" s="4"/>
      <c r="P325" s="4"/>
      <c r="Q325" s="4"/>
      <c r="R325" s="4"/>
      <c r="S325" s="4"/>
      <c r="T325" s="4"/>
      <c r="U325" s="4"/>
      <c r="V325" s="4"/>
      <c r="W325" s="4"/>
    </row>
    <row r="326" spans="14:23" ht="15.75" customHeight="1">
      <c r="N326" s="4"/>
      <c r="O326" s="4"/>
      <c r="P326" s="4"/>
      <c r="Q326" s="4"/>
      <c r="R326" s="4"/>
      <c r="S326" s="4"/>
      <c r="T326" s="4"/>
      <c r="U326" s="4"/>
      <c r="V326" s="4"/>
      <c r="W326" s="4"/>
    </row>
    <row r="327" spans="14:23" ht="15.75" customHeight="1">
      <c r="N327" s="4"/>
      <c r="O327" s="4"/>
      <c r="P327" s="4"/>
      <c r="Q327" s="4"/>
      <c r="R327" s="4"/>
      <c r="S327" s="4"/>
      <c r="T327" s="4"/>
      <c r="U327" s="4"/>
      <c r="V327" s="4"/>
      <c r="W327" s="4"/>
    </row>
    <row r="328" spans="14:23" ht="15.75" customHeight="1">
      <c r="N328" s="4"/>
      <c r="O328" s="4"/>
      <c r="P328" s="4"/>
      <c r="Q328" s="4"/>
      <c r="R328" s="4"/>
      <c r="S328" s="4"/>
      <c r="T328" s="4"/>
      <c r="U328" s="4"/>
      <c r="V328" s="4"/>
      <c r="W328" s="4"/>
    </row>
    <row r="329" spans="14:23" ht="15.75" customHeight="1">
      <c r="N329" s="4"/>
      <c r="O329" s="4"/>
      <c r="P329" s="4"/>
      <c r="Q329" s="4"/>
      <c r="R329" s="4"/>
      <c r="S329" s="4"/>
      <c r="T329" s="4"/>
      <c r="U329" s="4"/>
      <c r="V329" s="4"/>
      <c r="W329" s="4"/>
    </row>
    <row r="330" spans="14:23" ht="15.75" customHeight="1">
      <c r="N330" s="4"/>
      <c r="O330" s="4"/>
      <c r="P330" s="4"/>
      <c r="Q330" s="4"/>
      <c r="R330" s="4"/>
      <c r="S330" s="4"/>
      <c r="T330" s="4"/>
      <c r="U330" s="4"/>
      <c r="V330" s="4"/>
      <c r="W330" s="4"/>
    </row>
    <row r="331" spans="14:23" ht="15.75" customHeight="1">
      <c r="N331" s="4"/>
      <c r="O331" s="4"/>
      <c r="P331" s="4"/>
      <c r="Q331" s="4"/>
      <c r="R331" s="4"/>
      <c r="S331" s="4"/>
      <c r="T331" s="4"/>
      <c r="U331" s="4"/>
      <c r="V331" s="4"/>
      <c r="W331" s="4"/>
    </row>
    <row r="332" spans="14:23" ht="15.75" customHeight="1">
      <c r="N332" s="4"/>
      <c r="O332" s="4"/>
      <c r="P332" s="4"/>
      <c r="Q332" s="4"/>
      <c r="R332" s="4"/>
      <c r="S332" s="4"/>
      <c r="T332" s="4"/>
      <c r="U332" s="4"/>
      <c r="V332" s="4"/>
      <c r="W332" s="4"/>
    </row>
    <row r="333" spans="14:23" ht="15.75" customHeight="1">
      <c r="N333" s="4"/>
      <c r="O333" s="4"/>
      <c r="P333" s="4"/>
      <c r="Q333" s="4"/>
      <c r="R333" s="4"/>
      <c r="S333" s="4"/>
      <c r="T333" s="4"/>
      <c r="U333" s="4"/>
      <c r="V333" s="4"/>
      <c r="W333" s="4"/>
    </row>
    <row r="334" spans="14:23" ht="15.75" customHeight="1">
      <c r="N334" s="4"/>
      <c r="O334" s="4"/>
      <c r="P334" s="4"/>
      <c r="Q334" s="4"/>
      <c r="R334" s="4"/>
      <c r="S334" s="4"/>
      <c r="T334" s="4"/>
      <c r="U334" s="4"/>
      <c r="V334" s="4"/>
      <c r="W334" s="4"/>
    </row>
    <row r="335" spans="14:23" ht="15.75" customHeight="1">
      <c r="N335" s="4"/>
      <c r="O335" s="4"/>
      <c r="P335" s="4"/>
      <c r="Q335" s="4"/>
      <c r="R335" s="4"/>
      <c r="S335" s="4"/>
      <c r="T335" s="4"/>
      <c r="U335" s="4"/>
      <c r="V335" s="4"/>
      <c r="W335" s="4"/>
    </row>
    <row r="336" spans="14:23" ht="15.75" customHeight="1">
      <c r="N336" s="4"/>
      <c r="O336" s="4"/>
      <c r="P336" s="4"/>
      <c r="Q336" s="4"/>
      <c r="R336" s="4"/>
      <c r="S336" s="4"/>
      <c r="T336" s="4"/>
      <c r="U336" s="4"/>
      <c r="V336" s="4"/>
      <c r="W336" s="4"/>
    </row>
    <row r="337" spans="14:23" ht="15.75" customHeight="1">
      <c r="N337" s="4"/>
      <c r="O337" s="4"/>
      <c r="P337" s="4"/>
      <c r="Q337" s="4"/>
      <c r="R337" s="4"/>
      <c r="S337" s="4"/>
      <c r="T337" s="4"/>
      <c r="U337" s="4"/>
      <c r="V337" s="4"/>
      <c r="W337" s="4"/>
    </row>
    <row r="338" spans="14:23" ht="15.75" customHeight="1">
      <c r="N338" s="4"/>
      <c r="O338" s="4"/>
      <c r="P338" s="4"/>
      <c r="Q338" s="4"/>
      <c r="R338" s="4"/>
      <c r="S338" s="4"/>
      <c r="T338" s="4"/>
      <c r="U338" s="4"/>
      <c r="V338" s="4"/>
      <c r="W338" s="4"/>
    </row>
    <row r="339" spans="14:23" ht="15.75" customHeight="1">
      <c r="N339" s="4"/>
      <c r="O339" s="4"/>
      <c r="P339" s="4"/>
      <c r="Q339" s="4"/>
      <c r="R339" s="4"/>
      <c r="S339" s="4"/>
      <c r="T339" s="4"/>
      <c r="U339" s="4"/>
      <c r="V339" s="4"/>
      <c r="W339" s="4"/>
    </row>
    <row r="340" spans="14:23" ht="15.75" customHeight="1">
      <c r="N340" s="4"/>
      <c r="O340" s="4"/>
      <c r="P340" s="4"/>
      <c r="Q340" s="4"/>
      <c r="R340" s="4"/>
      <c r="S340" s="4"/>
      <c r="T340" s="4"/>
      <c r="U340" s="4"/>
      <c r="V340" s="4"/>
      <c r="W340" s="4"/>
    </row>
    <row r="341" spans="14:23" ht="15.75" customHeight="1">
      <c r="N341" s="4"/>
      <c r="O341" s="4"/>
      <c r="P341" s="4"/>
      <c r="Q341" s="4"/>
      <c r="R341" s="4"/>
      <c r="S341" s="4"/>
      <c r="T341" s="4"/>
      <c r="U341" s="4"/>
      <c r="V341" s="4"/>
      <c r="W341" s="4"/>
    </row>
    <row r="342" spans="14:23" ht="15.75" customHeight="1">
      <c r="N342" s="4"/>
      <c r="O342" s="4"/>
      <c r="P342" s="4"/>
      <c r="Q342" s="4"/>
      <c r="R342" s="4"/>
      <c r="S342" s="4"/>
      <c r="T342" s="4"/>
      <c r="U342" s="4"/>
      <c r="V342" s="4"/>
      <c r="W342" s="4"/>
    </row>
    <row r="343" spans="14:23" ht="15.75" customHeight="1">
      <c r="N343" s="4"/>
      <c r="O343" s="4"/>
      <c r="P343" s="4"/>
      <c r="Q343" s="4"/>
      <c r="R343" s="4"/>
      <c r="S343" s="4"/>
      <c r="T343" s="4"/>
      <c r="U343" s="4"/>
      <c r="V343" s="4"/>
      <c r="W343" s="4"/>
    </row>
    <row r="344" spans="14:23" ht="15.75" customHeight="1">
      <c r="N344" s="4"/>
      <c r="O344" s="4"/>
      <c r="P344" s="4"/>
      <c r="Q344" s="4"/>
      <c r="R344" s="4"/>
      <c r="S344" s="4"/>
      <c r="T344" s="4"/>
      <c r="U344" s="4"/>
      <c r="V344" s="4"/>
      <c r="W344" s="4"/>
    </row>
    <row r="345" spans="14:23" ht="15.75" customHeight="1">
      <c r="N345" s="4"/>
      <c r="O345" s="4"/>
      <c r="P345" s="4"/>
      <c r="Q345" s="4"/>
      <c r="R345" s="4"/>
      <c r="S345" s="4"/>
      <c r="T345" s="4"/>
      <c r="U345" s="4"/>
      <c r="V345" s="4"/>
      <c r="W345" s="4"/>
    </row>
    <row r="346" spans="14:23" ht="15.75" customHeight="1">
      <c r="N346" s="4"/>
      <c r="O346" s="4"/>
      <c r="P346" s="4"/>
      <c r="Q346" s="4"/>
      <c r="R346" s="4"/>
      <c r="S346" s="4"/>
      <c r="T346" s="4"/>
      <c r="U346" s="4"/>
      <c r="V346" s="4"/>
      <c r="W346" s="4"/>
    </row>
    <row r="347" spans="14:23" ht="15.75" customHeight="1">
      <c r="N347" s="4"/>
      <c r="O347" s="4"/>
      <c r="P347" s="4"/>
      <c r="Q347" s="4"/>
      <c r="R347" s="4"/>
      <c r="S347" s="4"/>
      <c r="T347" s="4"/>
      <c r="U347" s="4"/>
      <c r="V347" s="4"/>
      <c r="W347" s="4"/>
    </row>
    <row r="348" spans="14:23" ht="15.75" customHeight="1">
      <c r="N348" s="4"/>
      <c r="O348" s="4"/>
      <c r="P348" s="4"/>
      <c r="Q348" s="4"/>
      <c r="R348" s="4"/>
      <c r="S348" s="4"/>
      <c r="T348" s="4"/>
      <c r="U348" s="4"/>
      <c r="V348" s="4"/>
      <c r="W348" s="4"/>
    </row>
    <row r="349" spans="14:23" ht="15.75" customHeight="1">
      <c r="N349" s="4"/>
      <c r="O349" s="4"/>
      <c r="P349" s="4"/>
      <c r="Q349" s="4"/>
      <c r="R349" s="4"/>
      <c r="S349" s="4"/>
      <c r="T349" s="4"/>
      <c r="U349" s="4"/>
      <c r="V349" s="4"/>
      <c r="W349" s="4"/>
    </row>
    <row r="350" spans="14:23" ht="15.75" customHeight="1">
      <c r="N350" s="4"/>
      <c r="O350" s="4"/>
      <c r="P350" s="4"/>
      <c r="Q350" s="4"/>
      <c r="R350" s="4"/>
      <c r="S350" s="4"/>
      <c r="T350" s="4"/>
      <c r="U350" s="4"/>
      <c r="V350" s="4"/>
      <c r="W350" s="4"/>
    </row>
    <row r="351" spans="14:23" ht="15.75" customHeight="1">
      <c r="N351" s="4"/>
      <c r="O351" s="4"/>
      <c r="P351" s="4"/>
      <c r="Q351" s="4"/>
      <c r="R351" s="4"/>
      <c r="S351" s="4"/>
      <c r="T351" s="4"/>
      <c r="U351" s="4"/>
      <c r="V351" s="4"/>
      <c r="W351" s="4"/>
    </row>
    <row r="352" spans="14:23" ht="15.75" customHeight="1">
      <c r="N352" s="4"/>
      <c r="O352" s="4"/>
      <c r="P352" s="4"/>
      <c r="Q352" s="4"/>
      <c r="R352" s="4"/>
      <c r="S352" s="4"/>
      <c r="T352" s="4"/>
      <c r="U352" s="4"/>
      <c r="V352" s="4"/>
      <c r="W352" s="4"/>
    </row>
    <row r="353" spans="14:23" ht="15.75" customHeight="1">
      <c r="N353" s="4"/>
      <c r="O353" s="4"/>
      <c r="P353" s="4"/>
      <c r="Q353" s="4"/>
      <c r="R353" s="4"/>
      <c r="S353" s="4"/>
      <c r="T353" s="4"/>
      <c r="U353" s="4"/>
      <c r="V353" s="4"/>
      <c r="W353" s="4"/>
    </row>
    <row r="354" spans="14:23" ht="15.75" customHeight="1">
      <c r="N354" s="4"/>
      <c r="O354" s="4"/>
      <c r="P354" s="4"/>
      <c r="Q354" s="4"/>
      <c r="R354" s="4"/>
      <c r="S354" s="4"/>
      <c r="T354" s="4"/>
      <c r="U354" s="4"/>
      <c r="V354" s="4"/>
      <c r="W354" s="4"/>
    </row>
    <row r="355" spans="14:23" ht="15.75" customHeight="1">
      <c r="N355" s="4"/>
      <c r="O355" s="4"/>
      <c r="P355" s="4"/>
      <c r="Q355" s="4"/>
      <c r="R355" s="4"/>
      <c r="S355" s="4"/>
      <c r="T355" s="4"/>
      <c r="U355" s="4"/>
      <c r="V355" s="4"/>
      <c r="W355" s="4"/>
    </row>
    <row r="356" spans="14:23" ht="15.75" customHeight="1">
      <c r="N356" s="4"/>
      <c r="O356" s="4"/>
      <c r="P356" s="4"/>
      <c r="Q356" s="4"/>
      <c r="R356" s="4"/>
      <c r="S356" s="4"/>
      <c r="T356" s="4"/>
      <c r="U356" s="4"/>
      <c r="V356" s="4"/>
      <c r="W356" s="4"/>
    </row>
    <row r="357" spans="14:23" ht="15.75" customHeight="1">
      <c r="N357" s="4"/>
      <c r="O357" s="4"/>
      <c r="P357" s="4"/>
      <c r="Q357" s="4"/>
      <c r="R357" s="4"/>
      <c r="S357" s="4"/>
      <c r="T357" s="4"/>
      <c r="U357" s="4"/>
      <c r="V357" s="4"/>
      <c r="W357" s="4"/>
    </row>
    <row r="358" spans="14:23" ht="15.75" customHeight="1">
      <c r="N358" s="4"/>
      <c r="O358" s="4"/>
      <c r="P358" s="4"/>
      <c r="Q358" s="4"/>
      <c r="R358" s="4"/>
      <c r="S358" s="4"/>
      <c r="T358" s="4"/>
      <c r="U358" s="4"/>
      <c r="V358" s="4"/>
      <c r="W358" s="4"/>
    </row>
    <row r="359" spans="14:23" ht="15.75" customHeight="1">
      <c r="N359" s="4"/>
      <c r="O359" s="4"/>
      <c r="P359" s="4"/>
      <c r="Q359" s="4"/>
      <c r="R359" s="4"/>
      <c r="S359" s="4"/>
      <c r="T359" s="4"/>
      <c r="U359" s="4"/>
      <c r="V359" s="4"/>
      <c r="W359" s="4"/>
    </row>
    <row r="360" spans="14:23" ht="15.75" customHeight="1">
      <c r="N360" s="4"/>
      <c r="O360" s="4"/>
      <c r="P360" s="4"/>
      <c r="Q360" s="4"/>
      <c r="R360" s="4"/>
      <c r="S360" s="4"/>
      <c r="T360" s="4"/>
      <c r="U360" s="4"/>
      <c r="V360" s="4"/>
      <c r="W360" s="4"/>
    </row>
    <row r="361" spans="14:23" ht="15.75" customHeight="1">
      <c r="N361" s="4"/>
      <c r="O361" s="4"/>
      <c r="P361" s="4"/>
      <c r="Q361" s="4"/>
      <c r="R361" s="4"/>
      <c r="S361" s="4"/>
      <c r="T361" s="4"/>
      <c r="U361" s="4"/>
      <c r="V361" s="4"/>
      <c r="W361" s="4"/>
    </row>
    <row r="362" spans="14:23" ht="15.75" customHeight="1">
      <c r="N362" s="4"/>
      <c r="O362" s="4"/>
      <c r="P362" s="4"/>
      <c r="Q362" s="4"/>
      <c r="R362" s="4"/>
      <c r="S362" s="4"/>
      <c r="T362" s="4"/>
      <c r="U362" s="4"/>
      <c r="V362" s="4"/>
      <c r="W362" s="4"/>
    </row>
    <row r="363" spans="14:23" ht="15.75" customHeight="1">
      <c r="N363" s="4"/>
      <c r="O363" s="4"/>
      <c r="P363" s="4"/>
      <c r="Q363" s="4"/>
      <c r="R363" s="4"/>
      <c r="S363" s="4"/>
      <c r="T363" s="4"/>
      <c r="U363" s="4"/>
      <c r="V363" s="4"/>
      <c r="W363" s="4"/>
    </row>
    <row r="364" spans="14:23" ht="15.75" customHeight="1">
      <c r="N364" s="4"/>
      <c r="O364" s="4"/>
      <c r="P364" s="4"/>
      <c r="Q364" s="4"/>
      <c r="R364" s="4"/>
      <c r="S364" s="4"/>
      <c r="T364" s="4"/>
      <c r="U364" s="4"/>
      <c r="V364" s="4"/>
      <c r="W364" s="4"/>
    </row>
    <row r="365" spans="14:23" ht="15.75" customHeight="1">
      <c r="N365" s="4"/>
      <c r="O365" s="4"/>
      <c r="P365" s="4"/>
      <c r="Q365" s="4"/>
      <c r="R365" s="4"/>
      <c r="S365" s="4"/>
      <c r="T365" s="4"/>
      <c r="U365" s="4"/>
      <c r="V365" s="4"/>
      <c r="W365" s="4"/>
    </row>
    <row r="366" spans="14:23" ht="15.75" customHeight="1">
      <c r="N366" s="4"/>
      <c r="O366" s="4"/>
      <c r="P366" s="4"/>
      <c r="Q366" s="4"/>
      <c r="R366" s="4"/>
      <c r="S366" s="4"/>
      <c r="T366" s="4"/>
      <c r="U366" s="4"/>
      <c r="V366" s="4"/>
      <c r="W366" s="4"/>
    </row>
    <row r="367" spans="14:23" ht="15.75" customHeight="1">
      <c r="N367" s="4"/>
      <c r="O367" s="4"/>
      <c r="P367" s="4"/>
      <c r="Q367" s="4"/>
      <c r="R367" s="4"/>
      <c r="S367" s="4"/>
      <c r="T367" s="4"/>
      <c r="U367" s="4"/>
      <c r="V367" s="4"/>
      <c r="W367" s="4"/>
    </row>
    <row r="368" spans="14:23" ht="15.75" customHeight="1">
      <c r="N368" s="4"/>
      <c r="O368" s="4"/>
      <c r="P368" s="4"/>
      <c r="Q368" s="4"/>
      <c r="R368" s="4"/>
      <c r="S368" s="4"/>
      <c r="T368" s="4"/>
      <c r="U368" s="4"/>
      <c r="V368" s="4"/>
      <c r="W368" s="4"/>
    </row>
    <row r="369" spans="14:23" ht="15.75" customHeight="1">
      <c r="N369" s="4"/>
      <c r="O369" s="4"/>
      <c r="P369" s="4"/>
      <c r="Q369" s="4"/>
      <c r="R369" s="4"/>
      <c r="S369" s="4"/>
      <c r="T369" s="4"/>
      <c r="U369" s="4"/>
      <c r="V369" s="4"/>
      <c r="W369" s="4"/>
    </row>
    <row r="370" spans="14:23" ht="15.75" customHeight="1">
      <c r="N370" s="4"/>
      <c r="O370" s="4"/>
      <c r="P370" s="4"/>
      <c r="Q370" s="4"/>
      <c r="R370" s="4"/>
      <c r="S370" s="4"/>
      <c r="T370" s="4"/>
      <c r="U370" s="4"/>
      <c r="V370" s="4"/>
      <c r="W370" s="4"/>
    </row>
    <row r="371" spans="14:23" ht="15.75" customHeight="1">
      <c r="N371" s="4"/>
      <c r="O371" s="4"/>
      <c r="P371" s="4"/>
      <c r="Q371" s="4"/>
      <c r="R371" s="4"/>
      <c r="S371" s="4"/>
      <c r="T371" s="4"/>
      <c r="U371" s="4"/>
      <c r="V371" s="4"/>
      <c r="W371" s="4"/>
    </row>
    <row r="372" spans="14:23" ht="15.75" customHeight="1">
      <c r="N372" s="4"/>
      <c r="O372" s="4"/>
      <c r="P372" s="4"/>
      <c r="Q372" s="4"/>
      <c r="R372" s="4"/>
      <c r="S372" s="4"/>
      <c r="T372" s="4"/>
      <c r="U372" s="4"/>
      <c r="V372" s="4"/>
      <c r="W372" s="4"/>
    </row>
    <row r="373" spans="14:23" ht="15.75" customHeight="1">
      <c r="N373" s="4"/>
      <c r="O373" s="4"/>
      <c r="P373" s="4"/>
      <c r="Q373" s="4"/>
      <c r="R373" s="4"/>
      <c r="S373" s="4"/>
      <c r="T373" s="4"/>
      <c r="U373" s="4"/>
      <c r="V373" s="4"/>
      <c r="W373" s="4"/>
    </row>
    <row r="374" spans="14:23" ht="15.75" customHeight="1">
      <c r="N374" s="4"/>
      <c r="O374" s="4"/>
      <c r="P374" s="4"/>
      <c r="Q374" s="4"/>
      <c r="R374" s="4"/>
      <c r="S374" s="4"/>
      <c r="T374" s="4"/>
      <c r="U374" s="4"/>
      <c r="V374" s="4"/>
      <c r="W374" s="4"/>
    </row>
    <row r="375" spans="14:23" ht="15.75" customHeight="1">
      <c r="N375" s="4"/>
      <c r="O375" s="4"/>
      <c r="P375" s="4"/>
      <c r="Q375" s="4"/>
      <c r="R375" s="4"/>
      <c r="S375" s="4"/>
      <c r="T375" s="4"/>
      <c r="U375" s="4"/>
      <c r="V375" s="4"/>
      <c r="W375" s="4"/>
    </row>
    <row r="376" spans="14:23" ht="15.75" customHeight="1">
      <c r="N376" s="4"/>
      <c r="O376" s="4"/>
      <c r="P376" s="4"/>
      <c r="Q376" s="4"/>
      <c r="R376" s="4"/>
      <c r="S376" s="4"/>
      <c r="T376" s="4"/>
      <c r="U376" s="4"/>
      <c r="V376" s="4"/>
      <c r="W376" s="4"/>
    </row>
    <row r="377" spans="14:23" ht="15.75" customHeight="1">
      <c r="N377" s="4"/>
      <c r="O377" s="4"/>
      <c r="P377" s="4"/>
      <c r="Q377" s="4"/>
      <c r="R377" s="4"/>
      <c r="S377" s="4"/>
      <c r="T377" s="4"/>
      <c r="U377" s="4"/>
      <c r="V377" s="4"/>
      <c r="W377" s="4"/>
    </row>
    <row r="378" spans="14:23" ht="15.75" customHeight="1">
      <c r="N378" s="4"/>
      <c r="O378" s="4"/>
      <c r="P378" s="4"/>
      <c r="Q378" s="4"/>
      <c r="R378" s="4"/>
      <c r="S378" s="4"/>
      <c r="T378" s="4"/>
      <c r="U378" s="4"/>
      <c r="V378" s="4"/>
      <c r="W378" s="4"/>
    </row>
    <row r="379" spans="14:23" ht="15.75" customHeight="1">
      <c r="N379" s="4"/>
      <c r="O379" s="4"/>
      <c r="P379" s="4"/>
      <c r="Q379" s="4"/>
      <c r="R379" s="4"/>
      <c r="S379" s="4"/>
      <c r="T379" s="4"/>
      <c r="U379" s="4"/>
      <c r="V379" s="4"/>
      <c r="W379" s="4"/>
    </row>
    <row r="380" spans="14:23" ht="15.75" customHeight="1">
      <c r="N380" s="4"/>
      <c r="O380" s="4"/>
      <c r="P380" s="4"/>
      <c r="Q380" s="4"/>
      <c r="R380" s="4"/>
      <c r="S380" s="4"/>
      <c r="T380" s="4"/>
      <c r="U380" s="4"/>
      <c r="V380" s="4"/>
      <c r="W380" s="4"/>
    </row>
    <row r="381" spans="14:23" ht="15.75" customHeight="1">
      <c r="N381" s="4"/>
      <c r="O381" s="4"/>
      <c r="P381" s="4"/>
      <c r="Q381" s="4"/>
      <c r="R381" s="4"/>
      <c r="S381" s="4"/>
      <c r="T381" s="4"/>
      <c r="U381" s="4"/>
      <c r="V381" s="4"/>
      <c r="W381" s="4"/>
    </row>
    <row r="382" spans="14:23" ht="15.75" customHeight="1">
      <c r="N382" s="4"/>
      <c r="O382" s="4"/>
      <c r="P382" s="4"/>
      <c r="Q382" s="4"/>
      <c r="R382" s="4"/>
      <c r="S382" s="4"/>
      <c r="T382" s="4"/>
      <c r="U382" s="4"/>
      <c r="V382" s="4"/>
      <c r="W382" s="4"/>
    </row>
    <row r="383" spans="14:23" ht="15.75" customHeight="1">
      <c r="N383" s="4"/>
      <c r="O383" s="4"/>
      <c r="P383" s="4"/>
      <c r="Q383" s="4"/>
      <c r="R383" s="4"/>
      <c r="S383" s="4"/>
      <c r="T383" s="4"/>
      <c r="U383" s="4"/>
      <c r="V383" s="4"/>
      <c r="W383" s="4"/>
    </row>
    <row r="384" spans="14:23" ht="15.75" customHeight="1">
      <c r="N384" s="4"/>
      <c r="O384" s="4"/>
      <c r="P384" s="4"/>
      <c r="Q384" s="4"/>
      <c r="R384" s="4"/>
      <c r="S384" s="4"/>
      <c r="T384" s="4"/>
      <c r="U384" s="4"/>
      <c r="V384" s="4"/>
      <c r="W384" s="4"/>
    </row>
    <row r="385" spans="14:23" ht="15.75" customHeight="1">
      <c r="N385" s="4"/>
      <c r="O385" s="4"/>
      <c r="P385" s="4"/>
      <c r="Q385" s="4"/>
      <c r="R385" s="4"/>
      <c r="S385" s="4"/>
      <c r="T385" s="4"/>
      <c r="U385" s="4"/>
      <c r="V385" s="4"/>
      <c r="W385" s="4"/>
    </row>
    <row r="386" spans="14:23" ht="15.75" customHeight="1">
      <c r="N386" s="4"/>
      <c r="O386" s="4"/>
      <c r="P386" s="4"/>
      <c r="Q386" s="4"/>
      <c r="R386" s="4"/>
      <c r="S386" s="4"/>
      <c r="T386" s="4"/>
      <c r="U386" s="4"/>
      <c r="V386" s="4"/>
      <c r="W386" s="4"/>
    </row>
    <row r="387" spans="14:23" ht="15.75" customHeight="1">
      <c r="N387" s="4"/>
      <c r="O387" s="4"/>
      <c r="P387" s="4"/>
      <c r="Q387" s="4"/>
      <c r="R387" s="4"/>
      <c r="S387" s="4"/>
      <c r="T387" s="4"/>
      <c r="U387" s="4"/>
      <c r="V387" s="4"/>
      <c r="W387" s="4"/>
    </row>
    <row r="388" spans="14:23" ht="15.75" customHeight="1">
      <c r="N388" s="4"/>
      <c r="O388" s="4"/>
      <c r="P388" s="4"/>
      <c r="Q388" s="4"/>
      <c r="R388" s="4"/>
      <c r="S388" s="4"/>
      <c r="T388" s="4"/>
      <c r="U388" s="4"/>
      <c r="V388" s="4"/>
      <c r="W388" s="4"/>
    </row>
    <row r="389" spans="14:23" ht="15.75" customHeight="1">
      <c r="N389" s="4"/>
      <c r="O389" s="4"/>
      <c r="P389" s="4"/>
      <c r="Q389" s="4"/>
      <c r="R389" s="4"/>
      <c r="S389" s="4"/>
      <c r="T389" s="4"/>
      <c r="U389" s="4"/>
      <c r="V389" s="4"/>
      <c r="W389" s="4"/>
    </row>
    <row r="390" spans="14:23" ht="15.75" customHeight="1">
      <c r="N390" s="4"/>
      <c r="O390" s="4"/>
      <c r="P390" s="4"/>
      <c r="Q390" s="4"/>
      <c r="R390" s="4"/>
      <c r="S390" s="4"/>
      <c r="T390" s="4"/>
      <c r="U390" s="4"/>
      <c r="V390" s="4"/>
      <c r="W390" s="4"/>
    </row>
    <row r="391" spans="14:23" ht="15.75" customHeight="1">
      <c r="N391" s="4"/>
      <c r="O391" s="4"/>
      <c r="P391" s="4"/>
      <c r="Q391" s="4"/>
      <c r="R391" s="4"/>
      <c r="S391" s="4"/>
      <c r="T391" s="4"/>
      <c r="U391" s="4"/>
      <c r="V391" s="4"/>
      <c r="W391" s="4"/>
    </row>
    <row r="392" spans="14:23" ht="15.75" customHeight="1">
      <c r="N392" s="4"/>
      <c r="O392" s="4"/>
      <c r="P392" s="4"/>
      <c r="Q392" s="4"/>
      <c r="R392" s="4"/>
      <c r="S392" s="4"/>
      <c r="T392" s="4"/>
      <c r="U392" s="4"/>
      <c r="V392" s="4"/>
      <c r="W392" s="4"/>
    </row>
    <row r="393" spans="14:23" ht="15.75" customHeight="1">
      <c r="N393" s="4"/>
      <c r="O393" s="4"/>
      <c r="P393" s="4"/>
      <c r="Q393" s="4"/>
      <c r="R393" s="4"/>
      <c r="S393" s="4"/>
      <c r="T393" s="4"/>
      <c r="U393" s="4"/>
      <c r="V393" s="4"/>
      <c r="W393" s="4"/>
    </row>
    <row r="394" spans="14:23" ht="15.75" customHeight="1">
      <c r="N394" s="4"/>
      <c r="O394" s="4"/>
      <c r="P394" s="4"/>
      <c r="Q394" s="4"/>
      <c r="R394" s="4"/>
      <c r="S394" s="4"/>
      <c r="T394" s="4"/>
      <c r="U394" s="4"/>
      <c r="V394" s="4"/>
      <c r="W394" s="4"/>
    </row>
    <row r="395" spans="14:23" ht="15.75" customHeight="1">
      <c r="N395" s="4"/>
      <c r="O395" s="4"/>
      <c r="P395" s="4"/>
      <c r="Q395" s="4"/>
      <c r="R395" s="4"/>
      <c r="S395" s="4"/>
      <c r="T395" s="4"/>
      <c r="U395" s="4"/>
      <c r="V395" s="4"/>
      <c r="W395" s="4"/>
    </row>
    <row r="396" spans="14:23" ht="15.75" customHeight="1">
      <c r="N396" s="4"/>
      <c r="O396" s="4"/>
      <c r="P396" s="4"/>
      <c r="Q396" s="4"/>
      <c r="R396" s="4"/>
      <c r="S396" s="4"/>
      <c r="T396" s="4"/>
      <c r="U396" s="4"/>
      <c r="V396" s="4"/>
      <c r="W396" s="4"/>
    </row>
    <row r="397" spans="14:23" ht="15.75" customHeight="1">
      <c r="N397" s="4"/>
      <c r="O397" s="4"/>
      <c r="P397" s="4"/>
      <c r="Q397" s="4"/>
      <c r="R397" s="4"/>
      <c r="S397" s="4"/>
      <c r="T397" s="4"/>
      <c r="U397" s="4"/>
      <c r="V397" s="4"/>
      <c r="W397" s="4"/>
    </row>
    <row r="398" spans="14:23" ht="15.75" customHeight="1">
      <c r="N398" s="4"/>
      <c r="O398" s="4"/>
      <c r="P398" s="4"/>
      <c r="Q398" s="4"/>
      <c r="R398" s="4"/>
      <c r="S398" s="4"/>
      <c r="T398" s="4"/>
      <c r="U398" s="4"/>
      <c r="V398" s="4"/>
      <c r="W398" s="4"/>
    </row>
    <row r="399" spans="14:23" ht="15.75" customHeight="1">
      <c r="N399" s="4"/>
      <c r="O399" s="4"/>
      <c r="P399" s="4"/>
      <c r="Q399" s="4"/>
      <c r="R399" s="4"/>
      <c r="S399" s="4"/>
      <c r="T399" s="4"/>
      <c r="U399" s="4"/>
      <c r="V399" s="4"/>
      <c r="W399" s="4"/>
    </row>
    <row r="400" spans="14:23" ht="15.75" customHeight="1">
      <c r="N400" s="4"/>
      <c r="O400" s="4"/>
      <c r="P400" s="4"/>
      <c r="Q400" s="4"/>
      <c r="R400" s="4"/>
      <c r="S400" s="4"/>
      <c r="T400" s="4"/>
      <c r="U400" s="4"/>
      <c r="V400" s="4"/>
      <c r="W400" s="4"/>
    </row>
    <row r="401" spans="14:23" ht="15.75" customHeight="1">
      <c r="N401" s="4"/>
      <c r="O401" s="4"/>
      <c r="P401" s="4"/>
      <c r="Q401" s="4"/>
      <c r="R401" s="4"/>
      <c r="S401" s="4"/>
      <c r="T401" s="4"/>
      <c r="U401" s="4"/>
      <c r="V401" s="4"/>
      <c r="W401" s="4"/>
    </row>
    <row r="402" spans="14:23" ht="15.75" customHeight="1">
      <c r="N402" s="4"/>
      <c r="O402" s="4"/>
      <c r="P402" s="4"/>
      <c r="Q402" s="4"/>
      <c r="R402" s="4"/>
      <c r="S402" s="4"/>
      <c r="T402" s="4"/>
      <c r="U402" s="4"/>
      <c r="V402" s="4"/>
      <c r="W402" s="4"/>
    </row>
    <row r="403" spans="14:23" ht="15.75" customHeight="1">
      <c r="N403" s="4"/>
      <c r="O403" s="4"/>
      <c r="P403" s="4"/>
      <c r="Q403" s="4"/>
      <c r="R403" s="4"/>
      <c r="S403" s="4"/>
      <c r="T403" s="4"/>
      <c r="U403" s="4"/>
      <c r="V403" s="4"/>
      <c r="W403" s="4"/>
    </row>
    <row r="404" spans="14:23" ht="15.75" customHeight="1">
      <c r="N404" s="4"/>
      <c r="O404" s="4"/>
      <c r="P404" s="4"/>
      <c r="Q404" s="4"/>
      <c r="R404" s="4"/>
      <c r="S404" s="4"/>
      <c r="T404" s="4"/>
      <c r="U404" s="4"/>
      <c r="V404" s="4"/>
      <c r="W404" s="4"/>
    </row>
    <row r="405" spans="14:23" ht="15.75" customHeight="1">
      <c r="N405" s="4"/>
      <c r="O405" s="4"/>
      <c r="P405" s="4"/>
      <c r="Q405" s="4"/>
      <c r="R405" s="4"/>
      <c r="S405" s="4"/>
      <c r="T405" s="4"/>
      <c r="U405" s="4"/>
      <c r="V405" s="4"/>
      <c r="W405" s="4"/>
    </row>
    <row r="406" spans="14:23" ht="15.75" customHeight="1">
      <c r="N406" s="4"/>
      <c r="O406" s="4"/>
      <c r="P406" s="4"/>
      <c r="Q406" s="4"/>
      <c r="R406" s="4"/>
      <c r="S406" s="4"/>
      <c r="T406" s="4"/>
      <c r="U406" s="4"/>
      <c r="V406" s="4"/>
      <c r="W406" s="4"/>
    </row>
    <row r="407" spans="14:23" ht="15.75" customHeight="1">
      <c r="N407" s="4"/>
      <c r="O407" s="4"/>
      <c r="P407" s="4"/>
      <c r="Q407" s="4"/>
      <c r="R407" s="4"/>
      <c r="S407" s="4"/>
      <c r="T407" s="4"/>
      <c r="U407" s="4"/>
      <c r="V407" s="4"/>
      <c r="W407" s="4"/>
    </row>
    <row r="408" spans="14:23" ht="15.75" customHeight="1">
      <c r="N408" s="4"/>
      <c r="O408" s="4"/>
      <c r="P408" s="4"/>
      <c r="Q408" s="4"/>
      <c r="R408" s="4"/>
      <c r="S408" s="4"/>
      <c r="T408" s="4"/>
      <c r="U408" s="4"/>
      <c r="V408" s="4"/>
      <c r="W408" s="4"/>
    </row>
    <row r="409" spans="14:23" ht="15.75" customHeight="1">
      <c r="N409" s="4"/>
      <c r="O409" s="4"/>
      <c r="P409" s="4"/>
      <c r="Q409" s="4"/>
      <c r="R409" s="4"/>
      <c r="S409" s="4"/>
      <c r="T409" s="4"/>
      <c r="U409" s="4"/>
      <c r="V409" s="4"/>
      <c r="W409" s="4"/>
    </row>
    <row r="410" spans="14:23" ht="15.75" customHeight="1">
      <c r="N410" s="4"/>
      <c r="O410" s="4"/>
      <c r="P410" s="4"/>
      <c r="Q410" s="4"/>
      <c r="R410" s="4"/>
      <c r="S410" s="4"/>
      <c r="T410" s="4"/>
      <c r="U410" s="4"/>
      <c r="V410" s="4"/>
      <c r="W410" s="4"/>
    </row>
    <row r="411" spans="14:23" ht="15.75" customHeight="1">
      <c r="N411" s="4"/>
      <c r="O411" s="4"/>
      <c r="P411" s="4"/>
      <c r="Q411" s="4"/>
      <c r="R411" s="4"/>
      <c r="S411" s="4"/>
      <c r="T411" s="4"/>
      <c r="U411" s="4"/>
      <c r="V411" s="4"/>
      <c r="W411" s="4"/>
    </row>
    <row r="412" spans="14:23" ht="15.75" customHeight="1">
      <c r="N412" s="4"/>
      <c r="O412" s="4"/>
      <c r="P412" s="4"/>
      <c r="Q412" s="4"/>
      <c r="R412" s="4"/>
      <c r="S412" s="4"/>
      <c r="T412" s="4"/>
      <c r="U412" s="4"/>
      <c r="V412" s="4"/>
      <c r="W412" s="4"/>
    </row>
    <row r="413" spans="14:23" ht="15.75" customHeight="1">
      <c r="N413" s="4"/>
      <c r="O413" s="4"/>
      <c r="P413" s="4"/>
      <c r="Q413" s="4"/>
      <c r="R413" s="4"/>
      <c r="S413" s="4"/>
      <c r="T413" s="4"/>
      <c r="U413" s="4"/>
      <c r="V413" s="4"/>
      <c r="W413" s="4"/>
    </row>
    <row r="414" spans="14:23" ht="15.75" customHeight="1">
      <c r="N414" s="4"/>
      <c r="O414" s="4"/>
      <c r="P414" s="4"/>
      <c r="Q414" s="4"/>
      <c r="R414" s="4"/>
      <c r="S414" s="4"/>
      <c r="T414" s="4"/>
      <c r="U414" s="4"/>
      <c r="V414" s="4"/>
      <c r="W414" s="4"/>
    </row>
    <row r="415" spans="14:23" ht="15.75" customHeight="1">
      <c r="N415" s="4"/>
      <c r="O415" s="4"/>
      <c r="P415" s="4"/>
      <c r="Q415" s="4"/>
      <c r="R415" s="4"/>
      <c r="S415" s="4"/>
      <c r="T415" s="4"/>
      <c r="U415" s="4"/>
      <c r="V415" s="4"/>
      <c r="W415" s="4"/>
    </row>
    <row r="416" spans="14:23" ht="15.75" customHeight="1">
      <c r="N416" s="4"/>
      <c r="O416" s="4"/>
      <c r="P416" s="4"/>
      <c r="Q416" s="4"/>
      <c r="R416" s="4"/>
      <c r="S416" s="4"/>
      <c r="T416" s="4"/>
      <c r="U416" s="4"/>
      <c r="V416" s="4"/>
      <c r="W416" s="4"/>
    </row>
    <row r="417" spans="14:23" ht="15.75" customHeight="1">
      <c r="N417" s="4"/>
      <c r="O417" s="4"/>
      <c r="P417" s="4"/>
      <c r="Q417" s="4"/>
      <c r="R417" s="4"/>
      <c r="S417" s="4"/>
      <c r="T417" s="4"/>
      <c r="U417" s="4"/>
      <c r="V417" s="4"/>
      <c r="W417" s="4"/>
    </row>
    <row r="418" spans="14:23" ht="15.75" customHeight="1">
      <c r="N418" s="4"/>
      <c r="O418" s="4"/>
      <c r="P418" s="4"/>
      <c r="Q418" s="4"/>
      <c r="R418" s="4"/>
      <c r="S418" s="4"/>
      <c r="T418" s="4"/>
      <c r="U418" s="4"/>
      <c r="V418" s="4"/>
      <c r="W418" s="4"/>
    </row>
    <row r="419" spans="14:23" ht="15.75" customHeight="1">
      <c r="N419" s="4"/>
      <c r="O419" s="4"/>
      <c r="P419" s="4"/>
      <c r="Q419" s="4"/>
      <c r="R419" s="4"/>
      <c r="S419" s="4"/>
      <c r="T419" s="4"/>
      <c r="U419" s="4"/>
      <c r="V419" s="4"/>
      <c r="W419" s="4"/>
    </row>
    <row r="420" spans="14:23" ht="15.75" customHeight="1">
      <c r="N420" s="4"/>
      <c r="O420" s="4"/>
      <c r="P420" s="4"/>
      <c r="Q420" s="4"/>
      <c r="R420" s="4"/>
      <c r="S420" s="4"/>
      <c r="T420" s="4"/>
      <c r="U420" s="4"/>
      <c r="V420" s="4"/>
      <c r="W420" s="4"/>
    </row>
    <row r="421" spans="14:23" ht="15.75" customHeight="1">
      <c r="N421" s="4"/>
      <c r="O421" s="4"/>
      <c r="P421" s="4"/>
      <c r="Q421" s="4"/>
      <c r="R421" s="4"/>
      <c r="S421" s="4"/>
      <c r="T421" s="4"/>
      <c r="U421" s="4"/>
      <c r="V421" s="4"/>
      <c r="W421" s="4"/>
    </row>
    <row r="422" spans="14:23" ht="15.75" customHeight="1">
      <c r="N422" s="4"/>
      <c r="O422" s="4"/>
      <c r="P422" s="4"/>
      <c r="Q422" s="4"/>
      <c r="R422" s="4"/>
      <c r="S422" s="4"/>
      <c r="T422" s="4"/>
      <c r="U422" s="4"/>
      <c r="V422" s="4"/>
      <c r="W422" s="4"/>
    </row>
    <row r="423" spans="14:23" ht="15.75" customHeight="1">
      <c r="N423" s="4"/>
      <c r="O423" s="4"/>
      <c r="P423" s="4"/>
      <c r="Q423" s="4"/>
      <c r="R423" s="4"/>
      <c r="S423" s="4"/>
      <c r="T423" s="4"/>
      <c r="U423" s="4"/>
      <c r="V423" s="4"/>
      <c r="W423" s="4"/>
    </row>
    <row r="424" spans="14:23" ht="15.75" customHeight="1">
      <c r="N424" s="4"/>
      <c r="O424" s="4"/>
      <c r="P424" s="4"/>
      <c r="Q424" s="4"/>
      <c r="R424" s="4"/>
      <c r="S424" s="4"/>
      <c r="T424" s="4"/>
      <c r="U424" s="4"/>
      <c r="V424" s="4"/>
      <c r="W424" s="4"/>
    </row>
    <row r="425" spans="14:23" ht="15.75" customHeight="1">
      <c r="N425" s="4"/>
      <c r="O425" s="4"/>
      <c r="P425" s="4"/>
      <c r="Q425" s="4"/>
      <c r="R425" s="4"/>
      <c r="S425" s="4"/>
      <c r="T425" s="4"/>
      <c r="U425" s="4"/>
      <c r="V425" s="4"/>
      <c r="W425" s="4"/>
    </row>
    <row r="426" spans="14:23" ht="15.75" customHeight="1">
      <c r="N426" s="4"/>
      <c r="O426" s="4"/>
      <c r="P426" s="4"/>
      <c r="Q426" s="4"/>
      <c r="R426" s="4"/>
      <c r="S426" s="4"/>
      <c r="T426" s="4"/>
      <c r="U426" s="4"/>
      <c r="V426" s="4"/>
      <c r="W426" s="4"/>
    </row>
    <row r="427" spans="14:23" ht="15.75" customHeight="1">
      <c r="N427" s="4"/>
      <c r="O427" s="4"/>
      <c r="P427" s="4"/>
      <c r="Q427" s="4"/>
      <c r="R427" s="4"/>
      <c r="S427" s="4"/>
      <c r="T427" s="4"/>
      <c r="U427" s="4"/>
      <c r="V427" s="4"/>
      <c r="W427" s="4"/>
    </row>
    <row r="428" spans="14:23" ht="15.75" customHeight="1">
      <c r="N428" s="4"/>
      <c r="O428" s="4"/>
      <c r="P428" s="4"/>
      <c r="Q428" s="4"/>
      <c r="R428" s="4"/>
      <c r="S428" s="4"/>
      <c r="T428" s="4"/>
      <c r="U428" s="4"/>
      <c r="V428" s="4"/>
      <c r="W428" s="4"/>
    </row>
    <row r="429" spans="14:23" ht="15.75" customHeight="1">
      <c r="N429" s="4"/>
      <c r="O429" s="4"/>
      <c r="P429" s="4"/>
      <c r="Q429" s="4"/>
      <c r="R429" s="4"/>
      <c r="S429" s="4"/>
      <c r="T429" s="4"/>
      <c r="U429" s="4"/>
      <c r="V429" s="4"/>
      <c r="W429" s="4"/>
    </row>
    <row r="430" spans="14:23" ht="15.75" customHeight="1">
      <c r="N430" s="4"/>
      <c r="O430" s="4"/>
      <c r="P430" s="4"/>
      <c r="Q430" s="4"/>
      <c r="R430" s="4"/>
      <c r="S430" s="4"/>
      <c r="T430" s="4"/>
      <c r="U430" s="4"/>
      <c r="V430" s="4"/>
      <c r="W430" s="4"/>
    </row>
    <row r="431" spans="14:23" ht="15.75" customHeight="1">
      <c r="N431" s="4"/>
      <c r="O431" s="4"/>
      <c r="P431" s="4"/>
      <c r="Q431" s="4"/>
      <c r="R431" s="4"/>
      <c r="S431" s="4"/>
      <c r="T431" s="4"/>
      <c r="U431" s="4"/>
      <c r="V431" s="4"/>
      <c r="W431" s="4"/>
    </row>
    <row r="432" spans="14:23" ht="15.75" customHeight="1">
      <c r="N432" s="4"/>
      <c r="O432" s="4"/>
      <c r="P432" s="4"/>
      <c r="Q432" s="4"/>
      <c r="R432" s="4"/>
      <c r="S432" s="4"/>
      <c r="T432" s="4"/>
      <c r="U432" s="4"/>
      <c r="V432" s="4"/>
      <c r="W432" s="4"/>
    </row>
    <row r="433" spans="14:23" ht="15.75" customHeight="1">
      <c r="N433" s="4"/>
      <c r="O433" s="4"/>
      <c r="P433" s="4"/>
      <c r="Q433" s="4"/>
      <c r="R433" s="4"/>
      <c r="S433" s="4"/>
      <c r="T433" s="4"/>
      <c r="U433" s="4"/>
      <c r="V433" s="4"/>
      <c r="W433" s="4"/>
    </row>
    <row r="434" spans="14:23" ht="15.75" customHeight="1">
      <c r="N434" s="4"/>
      <c r="O434" s="4"/>
      <c r="P434" s="4"/>
      <c r="Q434" s="4"/>
      <c r="R434" s="4"/>
      <c r="S434" s="4"/>
      <c r="T434" s="4"/>
      <c r="U434" s="4"/>
      <c r="V434" s="4"/>
      <c r="W434" s="4"/>
    </row>
    <row r="435" spans="14:23" ht="15.75" customHeight="1">
      <c r="N435" s="4"/>
      <c r="O435" s="4"/>
      <c r="P435" s="4"/>
      <c r="Q435" s="4"/>
      <c r="R435" s="4"/>
      <c r="S435" s="4"/>
      <c r="T435" s="4"/>
      <c r="U435" s="4"/>
      <c r="V435" s="4"/>
      <c r="W435" s="4"/>
    </row>
    <row r="436" spans="14:23" ht="15.75" customHeight="1">
      <c r="N436" s="4"/>
      <c r="O436" s="4"/>
      <c r="P436" s="4"/>
      <c r="Q436" s="4"/>
      <c r="R436" s="4"/>
      <c r="S436" s="4"/>
      <c r="T436" s="4"/>
      <c r="U436" s="4"/>
      <c r="V436" s="4"/>
      <c r="W436" s="4"/>
    </row>
    <row r="437" spans="14:23" ht="15.75" customHeight="1">
      <c r="N437" s="4"/>
      <c r="O437" s="4"/>
      <c r="P437" s="4"/>
      <c r="Q437" s="4"/>
      <c r="R437" s="4"/>
      <c r="S437" s="4"/>
      <c r="T437" s="4"/>
      <c r="U437" s="4"/>
      <c r="V437" s="4"/>
      <c r="W437" s="4"/>
    </row>
    <row r="438" spans="14:23" ht="15.75" customHeight="1">
      <c r="N438" s="4"/>
      <c r="O438" s="4"/>
      <c r="P438" s="4"/>
      <c r="Q438" s="4"/>
      <c r="R438" s="4"/>
      <c r="S438" s="4"/>
      <c r="T438" s="4"/>
      <c r="U438" s="4"/>
      <c r="V438" s="4"/>
      <c r="W438" s="4"/>
    </row>
    <row r="439" spans="14:23" ht="15.75" customHeight="1">
      <c r="N439" s="4"/>
      <c r="O439" s="4"/>
      <c r="P439" s="4"/>
      <c r="Q439" s="4"/>
      <c r="R439" s="4"/>
      <c r="S439" s="4"/>
      <c r="T439" s="4"/>
      <c r="U439" s="4"/>
      <c r="V439" s="4"/>
      <c r="W439" s="4"/>
    </row>
    <row r="440" spans="14:23" ht="15.75" customHeight="1">
      <c r="N440" s="4"/>
      <c r="O440" s="4"/>
      <c r="P440" s="4"/>
      <c r="Q440" s="4"/>
      <c r="R440" s="4"/>
      <c r="S440" s="4"/>
      <c r="T440" s="4"/>
      <c r="U440" s="4"/>
      <c r="V440" s="4"/>
      <c r="W440" s="4"/>
    </row>
    <row r="441" spans="14:23" ht="15.75" customHeight="1">
      <c r="N441" s="4"/>
      <c r="O441" s="4"/>
      <c r="P441" s="4"/>
      <c r="Q441" s="4"/>
      <c r="R441" s="4"/>
      <c r="S441" s="4"/>
      <c r="T441" s="4"/>
      <c r="U441" s="4"/>
      <c r="V441" s="4"/>
      <c r="W441" s="4"/>
    </row>
    <row r="442" spans="14:23" ht="15.75" customHeight="1">
      <c r="N442" s="4"/>
      <c r="O442" s="4"/>
      <c r="P442" s="4"/>
      <c r="Q442" s="4"/>
      <c r="R442" s="4"/>
      <c r="S442" s="4"/>
      <c r="T442" s="4"/>
      <c r="U442" s="4"/>
      <c r="V442" s="4"/>
      <c r="W442" s="4"/>
    </row>
    <row r="443" spans="14:23" ht="15.75" customHeight="1">
      <c r="N443" s="4"/>
      <c r="O443" s="4"/>
      <c r="P443" s="4"/>
      <c r="Q443" s="4"/>
      <c r="R443" s="4"/>
      <c r="S443" s="4"/>
      <c r="T443" s="4"/>
      <c r="U443" s="4"/>
      <c r="V443" s="4"/>
      <c r="W443" s="4"/>
    </row>
    <row r="444" spans="14:23" ht="15.75" customHeight="1">
      <c r="N444" s="4"/>
      <c r="O444" s="4"/>
      <c r="P444" s="4"/>
      <c r="Q444" s="4"/>
      <c r="R444" s="4"/>
      <c r="S444" s="4"/>
      <c r="T444" s="4"/>
      <c r="U444" s="4"/>
      <c r="V444" s="4"/>
      <c r="W444" s="4"/>
    </row>
    <row r="445" spans="14:23" ht="15.75" customHeight="1">
      <c r="N445" s="4"/>
      <c r="O445" s="4"/>
      <c r="P445" s="4"/>
      <c r="Q445" s="4"/>
      <c r="R445" s="4"/>
      <c r="S445" s="4"/>
      <c r="T445" s="4"/>
      <c r="U445" s="4"/>
      <c r="V445" s="4"/>
      <c r="W445" s="4"/>
    </row>
    <row r="446" spans="14:23" ht="15.75" customHeight="1">
      <c r="N446" s="4"/>
      <c r="O446" s="4"/>
      <c r="P446" s="4"/>
      <c r="Q446" s="4"/>
      <c r="R446" s="4"/>
      <c r="S446" s="4"/>
      <c r="T446" s="4"/>
      <c r="U446" s="4"/>
      <c r="V446" s="4"/>
      <c r="W446" s="4"/>
    </row>
    <row r="447" spans="14:23" ht="15.75" customHeight="1">
      <c r="N447" s="4"/>
      <c r="O447" s="4"/>
      <c r="P447" s="4"/>
      <c r="Q447" s="4"/>
      <c r="R447" s="4"/>
      <c r="S447" s="4"/>
      <c r="T447" s="4"/>
      <c r="U447" s="4"/>
      <c r="V447" s="4"/>
      <c r="W447" s="4"/>
    </row>
    <row r="448" spans="14:23" ht="15.75" customHeight="1">
      <c r="N448" s="4"/>
      <c r="O448" s="4"/>
      <c r="P448" s="4"/>
      <c r="Q448" s="4"/>
      <c r="R448" s="4"/>
      <c r="S448" s="4"/>
      <c r="T448" s="4"/>
      <c r="U448" s="4"/>
      <c r="V448" s="4"/>
      <c r="W448" s="4"/>
    </row>
    <row r="449" spans="14:23" ht="15.75" customHeight="1">
      <c r="N449" s="4"/>
      <c r="O449" s="4"/>
      <c r="P449" s="4"/>
      <c r="Q449" s="4"/>
      <c r="R449" s="4"/>
      <c r="S449" s="4"/>
      <c r="T449" s="4"/>
      <c r="U449" s="4"/>
      <c r="V449" s="4"/>
      <c r="W449" s="4"/>
    </row>
    <row r="450" spans="14:23" ht="15.75" customHeight="1">
      <c r="N450" s="4"/>
      <c r="O450" s="4"/>
      <c r="P450" s="4"/>
      <c r="Q450" s="4"/>
      <c r="R450" s="4"/>
      <c r="S450" s="4"/>
      <c r="T450" s="4"/>
      <c r="U450" s="4"/>
      <c r="V450" s="4"/>
      <c r="W450" s="4"/>
    </row>
    <row r="451" spans="14:23" ht="15.75" customHeight="1">
      <c r="N451" s="4"/>
      <c r="O451" s="4"/>
      <c r="P451" s="4"/>
      <c r="Q451" s="4"/>
      <c r="R451" s="4"/>
      <c r="S451" s="4"/>
      <c r="T451" s="4"/>
      <c r="U451" s="4"/>
      <c r="V451" s="4"/>
      <c r="W451" s="4"/>
    </row>
    <row r="452" spans="14:23" ht="15.75" customHeight="1">
      <c r="N452" s="4"/>
      <c r="O452" s="4"/>
      <c r="P452" s="4"/>
      <c r="Q452" s="4"/>
      <c r="R452" s="4"/>
      <c r="S452" s="4"/>
      <c r="T452" s="4"/>
      <c r="U452" s="4"/>
      <c r="V452" s="4"/>
      <c r="W452" s="4"/>
    </row>
    <row r="453" spans="14:23" ht="15.75" customHeight="1">
      <c r="N453" s="4"/>
      <c r="O453" s="4"/>
      <c r="P453" s="4"/>
      <c r="Q453" s="4"/>
      <c r="R453" s="4"/>
      <c r="S453" s="4"/>
      <c r="T453" s="4"/>
      <c r="U453" s="4"/>
      <c r="V453" s="4"/>
      <c r="W453" s="4"/>
    </row>
    <row r="454" spans="14:23" ht="15.75" customHeight="1">
      <c r="N454" s="4"/>
      <c r="O454" s="4"/>
      <c r="P454" s="4"/>
      <c r="Q454" s="4"/>
      <c r="R454" s="4"/>
      <c r="S454" s="4"/>
      <c r="T454" s="4"/>
      <c r="U454" s="4"/>
      <c r="V454" s="4"/>
      <c r="W454" s="4"/>
    </row>
    <row r="455" spans="14:23" ht="15.75" customHeight="1">
      <c r="N455" s="4"/>
      <c r="O455" s="4"/>
      <c r="P455" s="4"/>
      <c r="Q455" s="4"/>
      <c r="R455" s="4"/>
      <c r="S455" s="4"/>
      <c r="T455" s="4"/>
      <c r="U455" s="4"/>
      <c r="V455" s="4"/>
      <c r="W455" s="4"/>
    </row>
    <row r="456" spans="14:23" ht="15.75" customHeight="1">
      <c r="N456" s="4"/>
      <c r="O456" s="4"/>
      <c r="P456" s="4"/>
      <c r="Q456" s="4"/>
      <c r="R456" s="4"/>
      <c r="S456" s="4"/>
      <c r="T456" s="4"/>
      <c r="U456" s="4"/>
      <c r="V456" s="4"/>
      <c r="W456" s="4"/>
    </row>
    <row r="457" spans="14:23" ht="15.75" customHeight="1">
      <c r="N457" s="4"/>
      <c r="O457" s="4"/>
      <c r="P457" s="4"/>
      <c r="Q457" s="4"/>
      <c r="R457" s="4"/>
      <c r="S457" s="4"/>
      <c r="T457" s="4"/>
      <c r="U457" s="4"/>
      <c r="V457" s="4"/>
      <c r="W457" s="4"/>
    </row>
    <row r="458" spans="14:23" ht="15.75" customHeight="1">
      <c r="N458" s="4"/>
      <c r="O458" s="4"/>
      <c r="P458" s="4"/>
      <c r="Q458" s="4"/>
      <c r="R458" s="4"/>
      <c r="S458" s="4"/>
      <c r="T458" s="4"/>
      <c r="U458" s="4"/>
      <c r="V458" s="4"/>
      <c r="W458" s="4"/>
    </row>
    <row r="459" spans="14:23" ht="15.75" customHeight="1">
      <c r="N459" s="4"/>
      <c r="O459" s="4"/>
      <c r="P459" s="4"/>
      <c r="Q459" s="4"/>
      <c r="R459" s="4"/>
      <c r="S459" s="4"/>
      <c r="T459" s="4"/>
      <c r="U459" s="4"/>
      <c r="V459" s="4"/>
      <c r="W459" s="4"/>
    </row>
    <row r="460" spans="14:23" ht="15.75" customHeight="1">
      <c r="N460" s="4"/>
      <c r="O460" s="4"/>
      <c r="P460" s="4"/>
      <c r="Q460" s="4"/>
      <c r="R460" s="4"/>
      <c r="S460" s="4"/>
      <c r="T460" s="4"/>
      <c r="U460" s="4"/>
      <c r="V460" s="4"/>
      <c r="W460" s="4"/>
    </row>
    <row r="461" spans="14:23" ht="15.75" customHeight="1">
      <c r="N461" s="4"/>
      <c r="O461" s="4"/>
      <c r="P461" s="4"/>
      <c r="Q461" s="4"/>
      <c r="R461" s="4"/>
      <c r="S461" s="4"/>
      <c r="T461" s="4"/>
      <c r="U461" s="4"/>
      <c r="V461" s="4"/>
      <c r="W461" s="4"/>
    </row>
    <row r="462" spans="14:23" ht="15.75" customHeight="1">
      <c r="N462" s="4"/>
      <c r="O462" s="4"/>
      <c r="P462" s="4"/>
      <c r="Q462" s="4"/>
      <c r="R462" s="4"/>
      <c r="S462" s="4"/>
      <c r="T462" s="4"/>
      <c r="U462" s="4"/>
      <c r="V462" s="4"/>
      <c r="W462" s="4"/>
    </row>
    <row r="463" spans="14:23" ht="15.75" customHeight="1">
      <c r="N463" s="4"/>
      <c r="O463" s="4"/>
      <c r="P463" s="4"/>
      <c r="Q463" s="4"/>
      <c r="R463" s="4"/>
      <c r="S463" s="4"/>
      <c r="T463" s="4"/>
      <c r="U463" s="4"/>
      <c r="V463" s="4"/>
      <c r="W463" s="4"/>
    </row>
    <row r="464" spans="14:23" ht="15.75" customHeight="1">
      <c r="N464" s="4"/>
      <c r="O464" s="4"/>
      <c r="P464" s="4"/>
      <c r="Q464" s="4"/>
      <c r="R464" s="4"/>
      <c r="S464" s="4"/>
      <c r="T464" s="4"/>
      <c r="U464" s="4"/>
      <c r="V464" s="4"/>
      <c r="W464" s="4"/>
    </row>
    <row r="465" spans="14:23" ht="15.75" customHeight="1">
      <c r="N465" s="4"/>
      <c r="O465" s="4"/>
      <c r="P465" s="4"/>
      <c r="Q465" s="4"/>
      <c r="R465" s="4"/>
      <c r="S465" s="4"/>
      <c r="T465" s="4"/>
      <c r="U465" s="4"/>
      <c r="V465" s="4"/>
      <c r="W465" s="4"/>
    </row>
    <row r="466" spans="14:23" ht="15.75" customHeight="1">
      <c r="N466" s="4"/>
      <c r="O466" s="4"/>
      <c r="P466" s="4"/>
      <c r="Q466" s="4"/>
      <c r="R466" s="4"/>
      <c r="S466" s="4"/>
      <c r="T466" s="4"/>
      <c r="U466" s="4"/>
      <c r="V466" s="4"/>
      <c r="W466" s="4"/>
    </row>
    <row r="467" spans="14:23" ht="15.75" customHeight="1">
      <c r="N467" s="4"/>
      <c r="O467" s="4"/>
      <c r="P467" s="4"/>
      <c r="Q467" s="4"/>
      <c r="R467" s="4"/>
      <c r="S467" s="4"/>
      <c r="T467" s="4"/>
      <c r="U467" s="4"/>
      <c r="V467" s="4"/>
      <c r="W467" s="4"/>
    </row>
    <row r="468" spans="14:23" ht="15.75" customHeight="1">
      <c r="N468" s="4"/>
      <c r="O468" s="4"/>
      <c r="P468" s="4"/>
      <c r="Q468" s="4"/>
      <c r="R468" s="4"/>
      <c r="S468" s="4"/>
      <c r="T468" s="4"/>
      <c r="U468" s="4"/>
      <c r="V468" s="4"/>
      <c r="W468" s="4"/>
    </row>
    <row r="469" spans="14:23" ht="15.75" customHeight="1">
      <c r="N469" s="4"/>
      <c r="O469" s="4"/>
      <c r="P469" s="4"/>
      <c r="Q469" s="4"/>
      <c r="R469" s="4"/>
      <c r="S469" s="4"/>
      <c r="T469" s="4"/>
      <c r="U469" s="4"/>
      <c r="V469" s="4"/>
      <c r="W469" s="4"/>
    </row>
    <row r="470" spans="14:23" ht="15.75" customHeight="1">
      <c r="N470" s="4"/>
      <c r="O470" s="4"/>
      <c r="P470" s="4"/>
      <c r="Q470" s="4"/>
      <c r="R470" s="4"/>
      <c r="S470" s="4"/>
      <c r="T470" s="4"/>
      <c r="U470" s="4"/>
      <c r="V470" s="4"/>
      <c r="W470" s="4"/>
    </row>
    <row r="471" spans="14:23" ht="15.75" customHeight="1">
      <c r="N471" s="4"/>
      <c r="O471" s="4"/>
      <c r="P471" s="4"/>
      <c r="Q471" s="4"/>
      <c r="R471" s="4"/>
      <c r="S471" s="4"/>
      <c r="T471" s="4"/>
      <c r="U471" s="4"/>
      <c r="V471" s="4"/>
      <c r="W471" s="4"/>
    </row>
    <row r="472" spans="14:23" ht="15.75" customHeight="1">
      <c r="N472" s="4"/>
      <c r="O472" s="4"/>
      <c r="P472" s="4"/>
      <c r="Q472" s="4"/>
      <c r="R472" s="4"/>
      <c r="S472" s="4"/>
      <c r="T472" s="4"/>
      <c r="U472" s="4"/>
      <c r="V472" s="4"/>
      <c r="W472" s="4"/>
    </row>
    <row r="473" spans="14:23" ht="15.75" customHeight="1">
      <c r="N473" s="4"/>
      <c r="O473" s="4"/>
      <c r="P473" s="4"/>
      <c r="Q473" s="4"/>
      <c r="R473" s="4"/>
      <c r="S473" s="4"/>
      <c r="T473" s="4"/>
      <c r="U473" s="4"/>
      <c r="V473" s="4"/>
      <c r="W473" s="4"/>
    </row>
    <row r="474" spans="14:23" ht="15.75" customHeight="1">
      <c r="N474" s="4"/>
      <c r="O474" s="4"/>
      <c r="P474" s="4"/>
      <c r="Q474" s="4"/>
      <c r="R474" s="4"/>
      <c r="S474" s="4"/>
      <c r="T474" s="4"/>
      <c r="U474" s="4"/>
      <c r="V474" s="4"/>
      <c r="W474" s="4"/>
    </row>
    <row r="475" spans="14:23" ht="15.75" customHeight="1">
      <c r="N475" s="4"/>
      <c r="O475" s="4"/>
      <c r="P475" s="4"/>
      <c r="Q475" s="4"/>
      <c r="R475" s="4"/>
      <c r="S475" s="4"/>
      <c r="T475" s="4"/>
      <c r="U475" s="4"/>
      <c r="V475" s="4"/>
      <c r="W475" s="4"/>
    </row>
    <row r="476" spans="14:23" ht="15.75" customHeight="1">
      <c r="N476" s="4"/>
      <c r="O476" s="4"/>
      <c r="P476" s="4"/>
      <c r="Q476" s="4"/>
      <c r="R476" s="4"/>
      <c r="S476" s="4"/>
      <c r="T476" s="4"/>
      <c r="U476" s="4"/>
      <c r="V476" s="4"/>
      <c r="W476" s="4"/>
    </row>
    <row r="477" spans="14:23" ht="15.75" customHeight="1">
      <c r="N477" s="4"/>
      <c r="O477" s="4"/>
      <c r="P477" s="4"/>
      <c r="Q477" s="4"/>
      <c r="R477" s="4"/>
      <c r="S477" s="4"/>
      <c r="T477" s="4"/>
      <c r="U477" s="4"/>
      <c r="V477" s="4"/>
      <c r="W477" s="4"/>
    </row>
    <row r="478" spans="14:23" ht="15.75" customHeight="1">
      <c r="N478" s="4"/>
      <c r="O478" s="4"/>
      <c r="P478" s="4"/>
      <c r="Q478" s="4"/>
      <c r="R478" s="4"/>
      <c r="S478" s="4"/>
      <c r="T478" s="4"/>
      <c r="U478" s="4"/>
      <c r="V478" s="4"/>
      <c r="W478" s="4"/>
    </row>
    <row r="479" spans="14:23" ht="15.75" customHeight="1">
      <c r="N479" s="4"/>
      <c r="O479" s="4"/>
      <c r="P479" s="4"/>
      <c r="Q479" s="4"/>
      <c r="R479" s="4"/>
      <c r="S479" s="4"/>
      <c r="T479" s="4"/>
      <c r="U479" s="4"/>
      <c r="V479" s="4"/>
      <c r="W479" s="4"/>
    </row>
    <row r="480" spans="14:23" ht="15.75" customHeight="1">
      <c r="N480" s="4"/>
      <c r="O480" s="4"/>
      <c r="P480" s="4"/>
      <c r="Q480" s="4"/>
      <c r="R480" s="4"/>
      <c r="S480" s="4"/>
      <c r="T480" s="4"/>
      <c r="U480" s="4"/>
      <c r="V480" s="4"/>
      <c r="W480" s="4"/>
    </row>
    <row r="481" spans="14:23" ht="15.75" customHeight="1">
      <c r="N481" s="4"/>
      <c r="O481" s="4"/>
      <c r="P481" s="4"/>
      <c r="Q481" s="4"/>
      <c r="R481" s="4"/>
      <c r="S481" s="4"/>
      <c r="T481" s="4"/>
      <c r="U481" s="4"/>
      <c r="V481" s="4"/>
      <c r="W481" s="4"/>
    </row>
    <row r="482" spans="14:23" ht="15.75" customHeight="1">
      <c r="N482" s="4"/>
      <c r="O482" s="4"/>
      <c r="P482" s="4"/>
      <c r="Q482" s="4"/>
      <c r="R482" s="4"/>
      <c r="S482" s="4"/>
      <c r="T482" s="4"/>
      <c r="U482" s="4"/>
      <c r="V482" s="4"/>
      <c r="W482" s="4"/>
    </row>
    <row r="483" spans="14:23" ht="15.75" customHeight="1">
      <c r="N483" s="4"/>
      <c r="O483" s="4"/>
      <c r="P483" s="4"/>
      <c r="Q483" s="4"/>
      <c r="R483" s="4"/>
      <c r="S483" s="4"/>
      <c r="T483" s="4"/>
      <c r="U483" s="4"/>
      <c r="V483" s="4"/>
      <c r="W483" s="4"/>
    </row>
    <row r="484" spans="14:23" ht="15.75" customHeight="1">
      <c r="N484" s="4"/>
      <c r="O484" s="4"/>
      <c r="P484" s="4"/>
      <c r="Q484" s="4"/>
      <c r="R484" s="4"/>
      <c r="S484" s="4"/>
      <c r="T484" s="4"/>
      <c r="U484" s="4"/>
      <c r="V484" s="4"/>
      <c r="W484" s="4"/>
    </row>
    <row r="485" spans="14:23" ht="15.75" customHeight="1">
      <c r="N485" s="4"/>
      <c r="O485" s="4"/>
      <c r="P485" s="4"/>
      <c r="Q485" s="4"/>
      <c r="R485" s="4"/>
      <c r="S485" s="4"/>
      <c r="T485" s="4"/>
      <c r="U485" s="4"/>
      <c r="V485" s="4"/>
      <c r="W485" s="4"/>
    </row>
    <row r="486" spans="14:23" ht="15.75" customHeight="1">
      <c r="N486" s="4"/>
      <c r="O486" s="4"/>
      <c r="P486" s="4"/>
      <c r="Q486" s="4"/>
      <c r="R486" s="4"/>
      <c r="S486" s="4"/>
      <c r="T486" s="4"/>
      <c r="U486" s="4"/>
      <c r="V486" s="4"/>
      <c r="W486" s="4"/>
    </row>
    <row r="487" spans="14:23" ht="15.75" customHeight="1">
      <c r="N487" s="4"/>
      <c r="O487" s="4"/>
      <c r="P487" s="4"/>
      <c r="Q487" s="4"/>
      <c r="R487" s="4"/>
      <c r="S487" s="4"/>
      <c r="T487" s="4"/>
      <c r="U487" s="4"/>
      <c r="V487" s="4"/>
      <c r="W487" s="4"/>
    </row>
    <row r="488" spans="14:23" ht="15.75" customHeight="1">
      <c r="N488" s="4"/>
      <c r="O488" s="4"/>
      <c r="P488" s="4"/>
      <c r="Q488" s="4"/>
      <c r="R488" s="4"/>
      <c r="S488" s="4"/>
      <c r="T488" s="4"/>
      <c r="U488" s="4"/>
      <c r="V488" s="4"/>
      <c r="W488" s="4"/>
    </row>
    <row r="489" spans="14:23" ht="15.75" customHeight="1">
      <c r="N489" s="4"/>
      <c r="O489" s="4"/>
      <c r="P489" s="4"/>
      <c r="Q489" s="4"/>
      <c r="R489" s="4"/>
      <c r="S489" s="4"/>
      <c r="T489" s="4"/>
      <c r="U489" s="4"/>
      <c r="V489" s="4"/>
      <c r="W489" s="4"/>
    </row>
    <row r="490" spans="14:23" ht="15.75" customHeight="1">
      <c r="N490" s="4"/>
      <c r="O490" s="4"/>
      <c r="P490" s="4"/>
      <c r="Q490" s="4"/>
      <c r="R490" s="4"/>
      <c r="S490" s="4"/>
      <c r="T490" s="4"/>
      <c r="U490" s="4"/>
      <c r="V490" s="4"/>
      <c r="W490" s="4"/>
    </row>
    <row r="491" spans="14:23" ht="15.75" customHeight="1">
      <c r="N491" s="4"/>
      <c r="O491" s="4"/>
      <c r="P491" s="4"/>
      <c r="Q491" s="4"/>
      <c r="R491" s="4"/>
      <c r="S491" s="4"/>
      <c r="T491" s="4"/>
      <c r="U491" s="4"/>
      <c r="V491" s="4"/>
      <c r="W491" s="4"/>
    </row>
    <row r="492" spans="14:23" ht="15.75" customHeight="1">
      <c r="N492" s="4"/>
      <c r="O492" s="4"/>
      <c r="P492" s="4"/>
      <c r="Q492" s="4"/>
      <c r="R492" s="4"/>
      <c r="S492" s="4"/>
      <c r="T492" s="4"/>
      <c r="U492" s="4"/>
      <c r="V492" s="4"/>
      <c r="W492" s="4"/>
    </row>
    <row r="493" spans="14:23" ht="15.75" customHeight="1">
      <c r="N493" s="4"/>
      <c r="O493" s="4"/>
      <c r="P493" s="4"/>
      <c r="Q493" s="4"/>
      <c r="R493" s="4"/>
      <c r="S493" s="4"/>
      <c r="T493" s="4"/>
      <c r="U493" s="4"/>
      <c r="V493" s="4"/>
      <c r="W493" s="4"/>
    </row>
    <row r="494" spans="14:23" ht="15.75" customHeight="1">
      <c r="N494" s="4"/>
      <c r="O494" s="4"/>
      <c r="P494" s="4"/>
      <c r="Q494" s="4"/>
      <c r="R494" s="4"/>
      <c r="S494" s="4"/>
      <c r="T494" s="4"/>
      <c r="U494" s="4"/>
      <c r="V494" s="4"/>
      <c r="W494" s="4"/>
    </row>
    <row r="495" spans="14:23" ht="15.75" customHeight="1">
      <c r="N495" s="4"/>
      <c r="O495" s="4"/>
      <c r="P495" s="4"/>
      <c r="Q495" s="4"/>
      <c r="R495" s="4"/>
      <c r="S495" s="4"/>
      <c r="T495" s="4"/>
      <c r="U495" s="4"/>
      <c r="V495" s="4"/>
      <c r="W495" s="4"/>
    </row>
    <row r="496" spans="14:23" ht="15.75" customHeight="1">
      <c r="N496" s="4"/>
      <c r="O496" s="4"/>
      <c r="P496" s="4"/>
      <c r="Q496" s="4"/>
      <c r="R496" s="4"/>
      <c r="S496" s="4"/>
      <c r="T496" s="4"/>
      <c r="U496" s="4"/>
      <c r="V496" s="4"/>
      <c r="W496" s="4"/>
    </row>
    <row r="497" spans="14:23" ht="15.75" customHeight="1">
      <c r="N497" s="4"/>
      <c r="O497" s="4"/>
      <c r="P497" s="4"/>
      <c r="Q497" s="4"/>
      <c r="R497" s="4"/>
      <c r="S497" s="4"/>
      <c r="T497" s="4"/>
      <c r="U497" s="4"/>
      <c r="V497" s="4"/>
      <c r="W497" s="4"/>
    </row>
    <row r="498" spans="14:23" ht="15.75" customHeight="1">
      <c r="N498" s="4"/>
      <c r="O498" s="4"/>
      <c r="P498" s="4"/>
      <c r="Q498" s="4"/>
      <c r="R498" s="4"/>
      <c r="S498" s="4"/>
      <c r="T498" s="4"/>
      <c r="U498" s="4"/>
      <c r="V498" s="4"/>
      <c r="W498" s="4"/>
    </row>
    <row r="499" spans="14:23" ht="15.75" customHeight="1">
      <c r="N499" s="4"/>
      <c r="O499" s="4"/>
      <c r="P499" s="4"/>
      <c r="Q499" s="4"/>
      <c r="R499" s="4"/>
      <c r="S499" s="4"/>
      <c r="T499" s="4"/>
      <c r="U499" s="4"/>
      <c r="V499" s="4"/>
      <c r="W499" s="4"/>
    </row>
    <row r="500" spans="14:23" ht="15.75" customHeight="1">
      <c r="N500" s="4"/>
      <c r="O500" s="4"/>
      <c r="P500" s="4"/>
      <c r="Q500" s="4"/>
      <c r="R500" s="4"/>
      <c r="S500" s="4"/>
      <c r="T500" s="4"/>
      <c r="U500" s="4"/>
      <c r="V500" s="4"/>
      <c r="W500" s="4"/>
    </row>
    <row r="501" spans="14:23" ht="15.75" customHeight="1">
      <c r="N501" s="4"/>
      <c r="O501" s="4"/>
      <c r="P501" s="4"/>
      <c r="Q501" s="4"/>
      <c r="R501" s="4"/>
      <c r="S501" s="4"/>
      <c r="T501" s="4"/>
      <c r="U501" s="4"/>
      <c r="V501" s="4"/>
      <c r="W501" s="4"/>
    </row>
    <row r="502" spans="14:23" ht="15.75" customHeight="1">
      <c r="N502" s="4"/>
      <c r="O502" s="4"/>
      <c r="P502" s="4"/>
      <c r="Q502" s="4"/>
      <c r="R502" s="4"/>
      <c r="S502" s="4"/>
      <c r="T502" s="4"/>
      <c r="U502" s="4"/>
      <c r="V502" s="4"/>
      <c r="W502" s="4"/>
    </row>
    <row r="503" spans="14:23" ht="15.75" customHeight="1">
      <c r="N503" s="4"/>
      <c r="O503" s="4"/>
      <c r="P503" s="4"/>
      <c r="Q503" s="4"/>
      <c r="R503" s="4"/>
      <c r="S503" s="4"/>
      <c r="T503" s="4"/>
      <c r="U503" s="4"/>
      <c r="V503" s="4"/>
      <c r="W503" s="4"/>
    </row>
    <row r="504" spans="14:23" ht="15.75" customHeight="1">
      <c r="N504" s="4"/>
      <c r="O504" s="4"/>
      <c r="P504" s="4"/>
      <c r="Q504" s="4"/>
      <c r="R504" s="4"/>
      <c r="S504" s="4"/>
      <c r="T504" s="4"/>
      <c r="U504" s="4"/>
      <c r="V504" s="4"/>
      <c r="W504" s="4"/>
    </row>
    <row r="505" spans="14:23" ht="15.75" customHeight="1">
      <c r="N505" s="4"/>
      <c r="O505" s="4"/>
      <c r="P505" s="4"/>
      <c r="Q505" s="4"/>
      <c r="R505" s="4"/>
      <c r="S505" s="4"/>
      <c r="T505" s="4"/>
      <c r="U505" s="4"/>
      <c r="V505" s="4"/>
      <c r="W505" s="4"/>
    </row>
    <row r="506" spans="14:23" ht="15.75" customHeight="1">
      <c r="N506" s="4"/>
      <c r="O506" s="4"/>
      <c r="P506" s="4"/>
      <c r="Q506" s="4"/>
      <c r="R506" s="4"/>
      <c r="S506" s="4"/>
      <c r="T506" s="4"/>
      <c r="U506" s="4"/>
      <c r="V506" s="4"/>
      <c r="W506" s="4"/>
    </row>
    <row r="507" spans="14:23" ht="15.75" customHeight="1">
      <c r="N507" s="4"/>
      <c r="O507" s="4"/>
      <c r="P507" s="4"/>
      <c r="Q507" s="4"/>
      <c r="R507" s="4"/>
      <c r="S507" s="4"/>
      <c r="T507" s="4"/>
      <c r="U507" s="4"/>
      <c r="V507" s="4"/>
      <c r="W507" s="4"/>
    </row>
    <row r="508" spans="14:23" ht="15.75" customHeight="1">
      <c r="N508" s="4"/>
      <c r="O508" s="4"/>
      <c r="P508" s="4"/>
      <c r="Q508" s="4"/>
      <c r="R508" s="4"/>
      <c r="S508" s="4"/>
      <c r="T508" s="4"/>
      <c r="U508" s="4"/>
      <c r="V508" s="4"/>
      <c r="W508" s="4"/>
    </row>
    <row r="509" spans="14:23" ht="15.75" customHeight="1">
      <c r="N509" s="4"/>
      <c r="O509" s="4"/>
      <c r="P509" s="4"/>
      <c r="Q509" s="4"/>
      <c r="R509" s="4"/>
      <c r="S509" s="4"/>
      <c r="T509" s="4"/>
      <c r="U509" s="4"/>
      <c r="V509" s="4"/>
      <c r="W509" s="4"/>
    </row>
    <row r="510" spans="14:23" ht="15.75" customHeight="1">
      <c r="N510" s="4"/>
      <c r="O510" s="4"/>
      <c r="P510" s="4"/>
      <c r="Q510" s="4"/>
      <c r="R510" s="4"/>
      <c r="S510" s="4"/>
      <c r="T510" s="4"/>
      <c r="U510" s="4"/>
      <c r="V510" s="4"/>
      <c r="W510" s="4"/>
    </row>
    <row r="511" spans="14:23" ht="15.75" customHeight="1">
      <c r="N511" s="4"/>
      <c r="O511" s="4"/>
      <c r="P511" s="4"/>
      <c r="Q511" s="4"/>
      <c r="R511" s="4"/>
      <c r="S511" s="4"/>
      <c r="T511" s="4"/>
      <c r="U511" s="4"/>
      <c r="V511" s="4"/>
      <c r="W511" s="4"/>
    </row>
    <row r="512" spans="14:23" ht="15.75" customHeight="1">
      <c r="N512" s="4"/>
      <c r="O512" s="4"/>
      <c r="P512" s="4"/>
      <c r="Q512" s="4"/>
      <c r="R512" s="4"/>
      <c r="S512" s="4"/>
      <c r="T512" s="4"/>
      <c r="U512" s="4"/>
      <c r="V512" s="4"/>
      <c r="W512" s="4"/>
    </row>
    <row r="513" spans="14:23" ht="15.75" customHeight="1">
      <c r="N513" s="4"/>
      <c r="O513" s="4"/>
      <c r="P513" s="4"/>
      <c r="Q513" s="4"/>
      <c r="R513" s="4"/>
      <c r="S513" s="4"/>
      <c r="T513" s="4"/>
      <c r="U513" s="4"/>
      <c r="V513" s="4"/>
      <c r="W513" s="4"/>
    </row>
    <row r="514" spans="14:23" ht="15.75" customHeight="1">
      <c r="N514" s="4"/>
      <c r="O514" s="4"/>
      <c r="P514" s="4"/>
      <c r="Q514" s="4"/>
      <c r="R514" s="4"/>
      <c r="S514" s="4"/>
      <c r="T514" s="4"/>
      <c r="U514" s="4"/>
      <c r="V514" s="4"/>
      <c r="W514" s="4"/>
    </row>
    <row r="515" spans="14:23" ht="15.75" customHeight="1">
      <c r="N515" s="4"/>
      <c r="O515" s="4"/>
      <c r="P515" s="4"/>
      <c r="Q515" s="4"/>
      <c r="R515" s="4"/>
      <c r="S515" s="4"/>
      <c r="T515" s="4"/>
      <c r="U515" s="4"/>
      <c r="V515" s="4"/>
      <c r="W515" s="4"/>
    </row>
    <row r="516" spans="14:23" ht="15.75" customHeight="1">
      <c r="N516" s="4"/>
      <c r="O516" s="4"/>
      <c r="P516" s="4"/>
      <c r="Q516" s="4"/>
      <c r="R516" s="4"/>
      <c r="S516" s="4"/>
      <c r="T516" s="4"/>
      <c r="U516" s="4"/>
      <c r="V516" s="4"/>
      <c r="W516" s="4"/>
    </row>
    <row r="517" spans="14:23" ht="15.75" customHeight="1">
      <c r="N517" s="4"/>
      <c r="O517" s="4"/>
      <c r="P517" s="4"/>
      <c r="Q517" s="4"/>
      <c r="R517" s="4"/>
      <c r="S517" s="4"/>
      <c r="T517" s="4"/>
      <c r="U517" s="4"/>
      <c r="V517" s="4"/>
      <c r="W517" s="4"/>
    </row>
    <row r="518" spans="14:23" ht="15.75" customHeight="1">
      <c r="N518" s="4"/>
      <c r="O518" s="4"/>
      <c r="P518" s="4"/>
      <c r="Q518" s="4"/>
      <c r="R518" s="4"/>
      <c r="S518" s="4"/>
      <c r="T518" s="4"/>
      <c r="U518" s="4"/>
      <c r="V518" s="4"/>
      <c r="W518" s="4"/>
    </row>
    <row r="519" spans="14:23" ht="15.75" customHeight="1">
      <c r="N519" s="4"/>
      <c r="O519" s="4"/>
      <c r="P519" s="4"/>
      <c r="Q519" s="4"/>
      <c r="R519" s="4"/>
      <c r="S519" s="4"/>
      <c r="T519" s="4"/>
      <c r="U519" s="4"/>
      <c r="V519" s="4"/>
      <c r="W519" s="4"/>
    </row>
    <row r="520" spans="14:23" ht="15.75" customHeight="1">
      <c r="N520" s="4"/>
      <c r="O520" s="4"/>
      <c r="P520" s="4"/>
      <c r="Q520" s="4"/>
      <c r="R520" s="4"/>
      <c r="S520" s="4"/>
      <c r="T520" s="4"/>
      <c r="U520" s="4"/>
      <c r="V520" s="4"/>
      <c r="W520" s="4"/>
    </row>
    <row r="521" spans="14:23" ht="15.75" customHeight="1">
      <c r="N521" s="4"/>
      <c r="O521" s="4"/>
      <c r="P521" s="4"/>
      <c r="Q521" s="4"/>
      <c r="R521" s="4"/>
      <c r="S521" s="4"/>
      <c r="T521" s="4"/>
      <c r="U521" s="4"/>
      <c r="V521" s="4"/>
      <c r="W521" s="4"/>
    </row>
    <row r="522" spans="14:23" ht="15.75" customHeight="1">
      <c r="N522" s="4"/>
      <c r="O522" s="4"/>
      <c r="P522" s="4"/>
      <c r="Q522" s="4"/>
      <c r="R522" s="4"/>
      <c r="S522" s="4"/>
      <c r="T522" s="4"/>
      <c r="U522" s="4"/>
      <c r="V522" s="4"/>
      <c r="W522" s="4"/>
    </row>
    <row r="523" spans="14:23" ht="15.75" customHeight="1">
      <c r="N523" s="4"/>
      <c r="O523" s="4"/>
      <c r="P523" s="4"/>
      <c r="Q523" s="4"/>
      <c r="R523" s="4"/>
      <c r="S523" s="4"/>
      <c r="T523" s="4"/>
      <c r="U523" s="4"/>
      <c r="V523" s="4"/>
      <c r="W523" s="4"/>
    </row>
    <row r="524" spans="14:23" ht="15.75" customHeight="1">
      <c r="N524" s="4"/>
      <c r="O524" s="4"/>
      <c r="P524" s="4"/>
      <c r="Q524" s="4"/>
      <c r="R524" s="4"/>
      <c r="S524" s="4"/>
      <c r="T524" s="4"/>
      <c r="U524" s="4"/>
      <c r="V524" s="4"/>
      <c r="W524" s="4"/>
    </row>
    <row r="525" spans="14:23" ht="15.75" customHeight="1">
      <c r="N525" s="4"/>
      <c r="O525" s="4"/>
      <c r="P525" s="4"/>
      <c r="Q525" s="4"/>
      <c r="R525" s="4"/>
      <c r="S525" s="4"/>
      <c r="T525" s="4"/>
      <c r="U525" s="4"/>
      <c r="V525" s="4"/>
      <c r="W525" s="4"/>
    </row>
    <row r="526" spans="14:23" ht="15.75" customHeight="1">
      <c r="N526" s="4"/>
      <c r="O526" s="4"/>
      <c r="P526" s="4"/>
      <c r="Q526" s="4"/>
      <c r="R526" s="4"/>
      <c r="S526" s="4"/>
      <c r="T526" s="4"/>
      <c r="U526" s="4"/>
      <c r="V526" s="4"/>
      <c r="W526" s="4"/>
    </row>
    <row r="527" spans="14:23" ht="15.75" customHeight="1">
      <c r="N527" s="4"/>
      <c r="O527" s="4"/>
      <c r="P527" s="4"/>
      <c r="Q527" s="4"/>
      <c r="R527" s="4"/>
      <c r="S527" s="4"/>
      <c r="T527" s="4"/>
      <c r="U527" s="4"/>
      <c r="V527" s="4"/>
      <c r="W527" s="4"/>
    </row>
    <row r="528" spans="14:23" ht="15.75" customHeight="1">
      <c r="N528" s="4"/>
      <c r="O528" s="4"/>
      <c r="P528" s="4"/>
      <c r="Q528" s="4"/>
      <c r="R528" s="4"/>
      <c r="S528" s="4"/>
      <c r="T528" s="4"/>
      <c r="U528" s="4"/>
      <c r="V528" s="4"/>
      <c r="W528" s="4"/>
    </row>
    <row r="529" spans="14:23" ht="15.75" customHeight="1">
      <c r="N529" s="4"/>
      <c r="O529" s="4"/>
      <c r="P529" s="4"/>
      <c r="Q529" s="4"/>
      <c r="R529" s="4"/>
      <c r="S529" s="4"/>
      <c r="T529" s="4"/>
      <c r="U529" s="4"/>
      <c r="V529" s="4"/>
      <c r="W529" s="4"/>
    </row>
    <row r="530" spans="14:23" ht="15.75" customHeight="1">
      <c r="N530" s="4"/>
      <c r="O530" s="4"/>
      <c r="P530" s="4"/>
      <c r="Q530" s="4"/>
      <c r="R530" s="4"/>
      <c r="S530" s="4"/>
      <c r="T530" s="4"/>
      <c r="U530" s="4"/>
      <c r="V530" s="4"/>
      <c r="W530" s="4"/>
    </row>
    <row r="531" spans="14:23" ht="15.75" customHeight="1">
      <c r="N531" s="4"/>
      <c r="O531" s="4"/>
      <c r="P531" s="4"/>
      <c r="Q531" s="4"/>
      <c r="R531" s="4"/>
      <c r="S531" s="4"/>
      <c r="T531" s="4"/>
      <c r="U531" s="4"/>
      <c r="V531" s="4"/>
      <c r="W531" s="4"/>
    </row>
    <row r="532" spans="14:23" ht="15.75" customHeight="1">
      <c r="N532" s="4"/>
      <c r="O532" s="4"/>
      <c r="P532" s="4"/>
      <c r="Q532" s="4"/>
      <c r="R532" s="4"/>
      <c r="S532" s="4"/>
      <c r="T532" s="4"/>
      <c r="U532" s="4"/>
      <c r="V532" s="4"/>
      <c r="W532" s="4"/>
    </row>
    <row r="533" spans="14:23" ht="15.75" customHeight="1">
      <c r="N533" s="4"/>
      <c r="O533" s="4"/>
      <c r="P533" s="4"/>
      <c r="Q533" s="4"/>
      <c r="R533" s="4"/>
      <c r="S533" s="4"/>
      <c r="T533" s="4"/>
      <c r="U533" s="4"/>
      <c r="V533" s="4"/>
      <c r="W533" s="4"/>
    </row>
    <row r="534" spans="14:23" ht="15.75" customHeight="1">
      <c r="N534" s="4"/>
      <c r="O534" s="4"/>
      <c r="P534" s="4"/>
      <c r="Q534" s="4"/>
      <c r="R534" s="4"/>
      <c r="S534" s="4"/>
      <c r="T534" s="4"/>
      <c r="U534" s="4"/>
      <c r="V534" s="4"/>
      <c r="W534" s="4"/>
    </row>
    <row r="535" spans="14:23" ht="15.75" customHeight="1">
      <c r="N535" s="4"/>
      <c r="O535" s="4"/>
      <c r="P535" s="4"/>
      <c r="Q535" s="4"/>
      <c r="R535" s="4"/>
      <c r="S535" s="4"/>
      <c r="T535" s="4"/>
      <c r="U535" s="4"/>
      <c r="V535" s="4"/>
      <c r="W535" s="4"/>
    </row>
    <row r="536" spans="14:23" ht="15.75" customHeight="1">
      <c r="N536" s="4"/>
      <c r="O536" s="4"/>
      <c r="P536" s="4"/>
      <c r="Q536" s="4"/>
      <c r="R536" s="4"/>
      <c r="S536" s="4"/>
      <c r="T536" s="4"/>
      <c r="U536" s="4"/>
      <c r="V536" s="4"/>
      <c r="W536" s="4"/>
    </row>
    <row r="537" spans="14:23" ht="15.75" customHeight="1">
      <c r="N537" s="4"/>
      <c r="O537" s="4"/>
      <c r="P537" s="4"/>
      <c r="Q537" s="4"/>
      <c r="R537" s="4"/>
      <c r="S537" s="4"/>
      <c r="T537" s="4"/>
      <c r="U537" s="4"/>
      <c r="V537" s="4"/>
      <c r="W537" s="4"/>
    </row>
    <row r="538" spans="14:23" ht="15.75" customHeight="1">
      <c r="N538" s="4"/>
      <c r="O538" s="4"/>
      <c r="P538" s="4"/>
      <c r="Q538" s="4"/>
      <c r="R538" s="4"/>
      <c r="S538" s="4"/>
      <c r="T538" s="4"/>
      <c r="U538" s="4"/>
      <c r="V538" s="4"/>
      <c r="W538" s="4"/>
    </row>
    <row r="539" spans="14:23" ht="15.75" customHeight="1">
      <c r="N539" s="4"/>
      <c r="O539" s="4"/>
      <c r="P539" s="4"/>
      <c r="Q539" s="4"/>
      <c r="R539" s="4"/>
      <c r="S539" s="4"/>
      <c r="T539" s="4"/>
      <c r="U539" s="4"/>
      <c r="V539" s="4"/>
      <c r="W539" s="4"/>
    </row>
    <row r="540" spans="14:23" ht="15.75" customHeight="1">
      <c r="N540" s="4"/>
      <c r="O540" s="4"/>
      <c r="P540" s="4"/>
      <c r="Q540" s="4"/>
      <c r="R540" s="4"/>
      <c r="S540" s="4"/>
      <c r="T540" s="4"/>
      <c r="U540" s="4"/>
      <c r="V540" s="4"/>
      <c r="W540" s="4"/>
    </row>
    <row r="541" spans="14:23" ht="15.75" customHeight="1">
      <c r="N541" s="4"/>
      <c r="O541" s="4"/>
      <c r="P541" s="4"/>
      <c r="Q541" s="4"/>
      <c r="R541" s="4"/>
      <c r="S541" s="4"/>
      <c r="T541" s="4"/>
      <c r="U541" s="4"/>
      <c r="V541" s="4"/>
      <c r="W541" s="4"/>
    </row>
    <row r="542" spans="14:23" ht="15.75" customHeight="1">
      <c r="N542" s="4"/>
      <c r="O542" s="4"/>
      <c r="P542" s="4"/>
      <c r="Q542" s="4"/>
      <c r="R542" s="4"/>
      <c r="S542" s="4"/>
      <c r="T542" s="4"/>
      <c r="U542" s="4"/>
      <c r="V542" s="4"/>
      <c r="W542" s="4"/>
    </row>
    <row r="543" spans="14:23" ht="15.75" customHeight="1">
      <c r="N543" s="4"/>
      <c r="O543" s="4"/>
      <c r="P543" s="4"/>
      <c r="Q543" s="4"/>
      <c r="R543" s="4"/>
      <c r="S543" s="4"/>
      <c r="T543" s="4"/>
      <c r="U543" s="4"/>
      <c r="V543" s="4"/>
      <c r="W543" s="4"/>
    </row>
    <row r="544" spans="14:23" ht="15.75" customHeight="1">
      <c r="N544" s="4"/>
      <c r="O544" s="4"/>
      <c r="P544" s="4"/>
      <c r="Q544" s="4"/>
      <c r="R544" s="4"/>
      <c r="S544" s="4"/>
      <c r="T544" s="4"/>
      <c r="U544" s="4"/>
      <c r="V544" s="4"/>
      <c r="W544" s="4"/>
    </row>
    <row r="545" spans="14:23" ht="15.75" customHeight="1">
      <c r="N545" s="4"/>
      <c r="O545" s="4"/>
      <c r="P545" s="4"/>
      <c r="Q545" s="4"/>
      <c r="R545" s="4"/>
      <c r="S545" s="4"/>
      <c r="T545" s="4"/>
      <c r="U545" s="4"/>
      <c r="V545" s="4"/>
      <c r="W545" s="4"/>
    </row>
    <row r="546" spans="14:23" ht="15.75" customHeight="1">
      <c r="N546" s="4"/>
      <c r="O546" s="4"/>
      <c r="P546" s="4"/>
      <c r="Q546" s="4"/>
      <c r="R546" s="4"/>
      <c r="S546" s="4"/>
      <c r="T546" s="4"/>
      <c r="U546" s="4"/>
      <c r="V546" s="4"/>
      <c r="W546" s="4"/>
    </row>
    <row r="547" spans="14:23" ht="15.75" customHeight="1">
      <c r="N547" s="4"/>
      <c r="O547" s="4"/>
      <c r="P547" s="4"/>
      <c r="Q547" s="4"/>
      <c r="R547" s="4"/>
      <c r="S547" s="4"/>
      <c r="T547" s="4"/>
      <c r="U547" s="4"/>
      <c r="V547" s="4"/>
      <c r="W547" s="4"/>
    </row>
    <row r="548" spans="14:23" ht="15.75" customHeight="1">
      <c r="N548" s="4"/>
      <c r="O548" s="4"/>
      <c r="P548" s="4"/>
      <c r="Q548" s="4"/>
      <c r="R548" s="4"/>
      <c r="S548" s="4"/>
      <c r="T548" s="4"/>
      <c r="U548" s="4"/>
      <c r="V548" s="4"/>
      <c r="W548" s="4"/>
    </row>
    <row r="549" spans="14:23" ht="15.75" customHeight="1">
      <c r="N549" s="4"/>
      <c r="O549" s="4"/>
      <c r="P549" s="4"/>
      <c r="Q549" s="4"/>
      <c r="R549" s="4"/>
      <c r="S549" s="4"/>
      <c r="T549" s="4"/>
      <c r="U549" s="4"/>
      <c r="V549" s="4"/>
      <c r="W549" s="4"/>
    </row>
    <row r="550" spans="14:23" ht="15.75" customHeight="1">
      <c r="N550" s="4"/>
      <c r="O550" s="4"/>
      <c r="P550" s="4"/>
      <c r="Q550" s="4"/>
      <c r="R550" s="4"/>
      <c r="S550" s="4"/>
      <c r="T550" s="4"/>
      <c r="U550" s="4"/>
      <c r="V550" s="4"/>
      <c r="W550" s="4"/>
    </row>
    <row r="551" spans="14:23" ht="15.75" customHeight="1">
      <c r="N551" s="4"/>
      <c r="O551" s="4"/>
      <c r="P551" s="4"/>
      <c r="Q551" s="4"/>
      <c r="R551" s="4"/>
      <c r="S551" s="4"/>
      <c r="T551" s="4"/>
      <c r="U551" s="4"/>
      <c r="V551" s="4"/>
      <c r="W551" s="4"/>
    </row>
    <row r="552" spans="14:23" ht="15.75" customHeight="1">
      <c r="N552" s="4"/>
      <c r="O552" s="4"/>
      <c r="P552" s="4"/>
      <c r="Q552" s="4"/>
      <c r="R552" s="4"/>
      <c r="S552" s="4"/>
      <c r="T552" s="4"/>
      <c r="U552" s="4"/>
      <c r="V552" s="4"/>
      <c r="W552" s="4"/>
    </row>
    <row r="553" spans="14:23" ht="15.75" customHeight="1">
      <c r="N553" s="4"/>
      <c r="O553" s="4"/>
      <c r="P553" s="4"/>
      <c r="Q553" s="4"/>
      <c r="R553" s="4"/>
      <c r="S553" s="4"/>
      <c r="T553" s="4"/>
      <c r="U553" s="4"/>
      <c r="V553" s="4"/>
      <c r="W553" s="4"/>
    </row>
    <row r="554" spans="14:23" ht="15.75" customHeight="1">
      <c r="N554" s="4"/>
      <c r="O554" s="4"/>
      <c r="P554" s="4"/>
      <c r="Q554" s="4"/>
      <c r="R554" s="4"/>
      <c r="S554" s="4"/>
      <c r="T554" s="4"/>
      <c r="U554" s="4"/>
      <c r="V554" s="4"/>
      <c r="W554" s="4"/>
    </row>
    <row r="555" spans="14:23" ht="15.75" customHeight="1">
      <c r="N555" s="4"/>
      <c r="O555" s="4"/>
      <c r="P555" s="4"/>
      <c r="Q555" s="4"/>
      <c r="R555" s="4"/>
      <c r="S555" s="4"/>
      <c r="T555" s="4"/>
      <c r="U555" s="4"/>
      <c r="V555" s="4"/>
      <c r="W555" s="4"/>
    </row>
    <row r="556" spans="14:23" ht="15.75" customHeight="1">
      <c r="N556" s="4"/>
      <c r="O556" s="4"/>
      <c r="P556" s="4"/>
      <c r="Q556" s="4"/>
      <c r="R556" s="4"/>
      <c r="S556" s="4"/>
      <c r="T556" s="4"/>
      <c r="U556" s="4"/>
      <c r="V556" s="4"/>
      <c r="W556" s="4"/>
    </row>
    <row r="557" spans="14:23" ht="15.75" customHeight="1">
      <c r="N557" s="4"/>
      <c r="O557" s="4"/>
      <c r="P557" s="4"/>
      <c r="Q557" s="4"/>
      <c r="R557" s="4"/>
      <c r="S557" s="4"/>
      <c r="T557" s="4"/>
      <c r="U557" s="4"/>
      <c r="V557" s="4"/>
      <c r="W557" s="4"/>
    </row>
    <row r="558" spans="14:23" ht="15.75" customHeight="1">
      <c r="N558" s="4"/>
      <c r="O558" s="4"/>
      <c r="P558" s="4"/>
      <c r="Q558" s="4"/>
      <c r="R558" s="4"/>
      <c r="S558" s="4"/>
      <c r="T558" s="4"/>
      <c r="U558" s="4"/>
      <c r="V558" s="4"/>
      <c r="W558" s="4"/>
    </row>
    <row r="559" spans="14:23" ht="15.75" customHeight="1">
      <c r="N559" s="4"/>
      <c r="O559" s="4"/>
      <c r="P559" s="4"/>
      <c r="Q559" s="4"/>
      <c r="R559" s="4"/>
      <c r="S559" s="4"/>
      <c r="T559" s="4"/>
      <c r="U559" s="4"/>
      <c r="V559" s="4"/>
      <c r="W559" s="4"/>
    </row>
    <row r="560" spans="14:23" ht="15.75" customHeight="1">
      <c r="N560" s="4"/>
      <c r="O560" s="4"/>
      <c r="P560" s="4"/>
      <c r="Q560" s="4"/>
      <c r="R560" s="4"/>
      <c r="S560" s="4"/>
      <c r="T560" s="4"/>
      <c r="U560" s="4"/>
      <c r="V560" s="4"/>
      <c r="W560" s="4"/>
    </row>
    <row r="561" spans="14:23" ht="15.75" customHeight="1">
      <c r="N561" s="4"/>
      <c r="O561" s="4"/>
      <c r="P561" s="4"/>
      <c r="Q561" s="4"/>
      <c r="R561" s="4"/>
      <c r="S561" s="4"/>
      <c r="T561" s="4"/>
      <c r="U561" s="4"/>
      <c r="V561" s="4"/>
      <c r="W561" s="4"/>
    </row>
    <row r="562" spans="14:23" ht="15.75" customHeight="1">
      <c r="N562" s="4"/>
      <c r="O562" s="4"/>
      <c r="P562" s="4"/>
      <c r="Q562" s="4"/>
      <c r="R562" s="4"/>
      <c r="S562" s="4"/>
      <c r="T562" s="4"/>
      <c r="U562" s="4"/>
      <c r="V562" s="4"/>
      <c r="W562" s="4"/>
    </row>
    <row r="563" spans="14:23" ht="15.75" customHeight="1">
      <c r="N563" s="4"/>
      <c r="O563" s="4"/>
      <c r="P563" s="4"/>
      <c r="Q563" s="4"/>
      <c r="R563" s="4"/>
      <c r="S563" s="4"/>
      <c r="T563" s="4"/>
      <c r="U563" s="4"/>
      <c r="V563" s="4"/>
      <c r="W563" s="4"/>
    </row>
    <row r="564" spans="14:23" ht="15.75" customHeight="1">
      <c r="N564" s="4"/>
      <c r="O564" s="4"/>
      <c r="P564" s="4"/>
      <c r="Q564" s="4"/>
      <c r="R564" s="4"/>
      <c r="S564" s="4"/>
      <c r="T564" s="4"/>
      <c r="U564" s="4"/>
      <c r="V564" s="4"/>
      <c r="W564" s="4"/>
    </row>
    <row r="565" spans="14:23" ht="15.75" customHeight="1">
      <c r="N565" s="4"/>
      <c r="O565" s="4"/>
      <c r="P565" s="4"/>
      <c r="Q565" s="4"/>
      <c r="R565" s="4"/>
      <c r="S565" s="4"/>
      <c r="T565" s="4"/>
      <c r="U565" s="4"/>
      <c r="V565" s="4"/>
      <c r="W565" s="4"/>
    </row>
    <row r="566" spans="14:23" ht="15.75" customHeight="1">
      <c r="N566" s="4"/>
      <c r="O566" s="4"/>
      <c r="P566" s="4"/>
      <c r="Q566" s="4"/>
      <c r="R566" s="4"/>
      <c r="S566" s="4"/>
      <c r="T566" s="4"/>
      <c r="U566" s="4"/>
      <c r="V566" s="4"/>
      <c r="W566" s="4"/>
    </row>
    <row r="567" spans="14:23" ht="15.75" customHeight="1">
      <c r="N567" s="4"/>
      <c r="O567" s="4"/>
      <c r="P567" s="4"/>
      <c r="Q567" s="4"/>
      <c r="R567" s="4"/>
      <c r="S567" s="4"/>
      <c r="T567" s="4"/>
      <c r="U567" s="4"/>
      <c r="V567" s="4"/>
      <c r="W567" s="4"/>
    </row>
    <row r="568" spans="14:23" ht="15.75" customHeight="1">
      <c r="N568" s="4"/>
      <c r="O568" s="4"/>
      <c r="P568" s="4"/>
      <c r="Q568" s="4"/>
      <c r="R568" s="4"/>
      <c r="S568" s="4"/>
      <c r="T568" s="4"/>
      <c r="U568" s="4"/>
      <c r="V568" s="4"/>
      <c r="W568" s="4"/>
    </row>
    <row r="569" spans="14:23" ht="15.75" customHeight="1">
      <c r="N569" s="4"/>
      <c r="O569" s="4"/>
      <c r="P569" s="4"/>
      <c r="Q569" s="4"/>
      <c r="R569" s="4"/>
      <c r="S569" s="4"/>
      <c r="T569" s="4"/>
      <c r="U569" s="4"/>
      <c r="V569" s="4"/>
      <c r="W569" s="4"/>
    </row>
    <row r="570" spans="14:23" ht="15.75" customHeight="1">
      <c r="N570" s="4"/>
      <c r="O570" s="4"/>
      <c r="P570" s="4"/>
      <c r="Q570" s="4"/>
      <c r="R570" s="4"/>
      <c r="S570" s="4"/>
      <c r="T570" s="4"/>
      <c r="U570" s="4"/>
      <c r="V570" s="4"/>
      <c r="W570" s="4"/>
    </row>
    <row r="571" spans="14:23" ht="15.75" customHeight="1">
      <c r="N571" s="4"/>
      <c r="O571" s="4"/>
      <c r="P571" s="4"/>
      <c r="Q571" s="4"/>
      <c r="R571" s="4"/>
      <c r="S571" s="4"/>
      <c r="T571" s="4"/>
      <c r="U571" s="4"/>
      <c r="V571" s="4"/>
      <c r="W571" s="4"/>
    </row>
    <row r="572" spans="14:23" ht="15.75" customHeight="1">
      <c r="N572" s="4"/>
      <c r="O572" s="4"/>
      <c r="P572" s="4"/>
      <c r="Q572" s="4"/>
      <c r="R572" s="4"/>
      <c r="S572" s="4"/>
      <c r="T572" s="4"/>
      <c r="U572" s="4"/>
      <c r="V572" s="4"/>
      <c r="W572" s="4"/>
    </row>
    <row r="573" spans="14:23" ht="15.75" customHeight="1">
      <c r="N573" s="4"/>
      <c r="O573" s="4"/>
      <c r="P573" s="4"/>
      <c r="Q573" s="4"/>
      <c r="R573" s="4"/>
      <c r="S573" s="4"/>
      <c r="T573" s="4"/>
      <c r="U573" s="4"/>
      <c r="V573" s="4"/>
      <c r="W573" s="4"/>
    </row>
    <row r="574" spans="14:23" ht="15.75" customHeight="1">
      <c r="N574" s="4"/>
      <c r="O574" s="4"/>
      <c r="P574" s="4"/>
      <c r="Q574" s="4"/>
      <c r="R574" s="4"/>
      <c r="S574" s="4"/>
      <c r="T574" s="4"/>
      <c r="U574" s="4"/>
      <c r="V574" s="4"/>
      <c r="W574" s="4"/>
    </row>
    <row r="575" spans="14:23" ht="15.75" customHeight="1">
      <c r="N575" s="4"/>
      <c r="O575" s="4"/>
      <c r="P575" s="4"/>
      <c r="Q575" s="4"/>
      <c r="R575" s="4"/>
      <c r="S575" s="4"/>
      <c r="T575" s="4"/>
      <c r="U575" s="4"/>
      <c r="V575" s="4"/>
      <c r="W575" s="4"/>
    </row>
    <row r="576" spans="14:23" ht="15.75" customHeight="1">
      <c r="N576" s="4"/>
      <c r="O576" s="4"/>
      <c r="P576" s="4"/>
      <c r="Q576" s="4"/>
      <c r="R576" s="4"/>
      <c r="S576" s="4"/>
      <c r="T576" s="4"/>
      <c r="U576" s="4"/>
      <c r="V576" s="4"/>
      <c r="W576" s="4"/>
    </row>
    <row r="577" spans="14:23" ht="15.75" customHeight="1">
      <c r="N577" s="4"/>
      <c r="O577" s="4"/>
      <c r="P577" s="4"/>
      <c r="Q577" s="4"/>
      <c r="R577" s="4"/>
      <c r="S577" s="4"/>
      <c r="T577" s="4"/>
      <c r="U577" s="4"/>
      <c r="V577" s="4"/>
      <c r="W577" s="4"/>
    </row>
    <row r="578" spans="14:23" ht="15.75" customHeight="1">
      <c r="N578" s="4"/>
      <c r="O578" s="4"/>
      <c r="P578" s="4"/>
      <c r="Q578" s="4"/>
      <c r="R578" s="4"/>
      <c r="S578" s="4"/>
      <c r="T578" s="4"/>
      <c r="U578" s="4"/>
      <c r="V578" s="4"/>
      <c r="W578" s="4"/>
    </row>
    <row r="579" spans="14:23" ht="15.75" customHeight="1">
      <c r="N579" s="4"/>
      <c r="O579" s="4"/>
      <c r="P579" s="4"/>
      <c r="Q579" s="4"/>
      <c r="R579" s="4"/>
      <c r="S579" s="4"/>
      <c r="T579" s="4"/>
      <c r="U579" s="4"/>
      <c r="V579" s="4"/>
      <c r="W579" s="4"/>
    </row>
    <row r="580" spans="14:23" ht="15.75" customHeight="1">
      <c r="N580" s="4"/>
      <c r="O580" s="4"/>
      <c r="P580" s="4"/>
      <c r="Q580" s="4"/>
      <c r="R580" s="4"/>
      <c r="S580" s="4"/>
      <c r="T580" s="4"/>
      <c r="U580" s="4"/>
      <c r="V580" s="4"/>
      <c r="W580" s="4"/>
    </row>
    <row r="581" spans="14:23" ht="15.75" customHeight="1">
      <c r="N581" s="4"/>
      <c r="O581" s="4"/>
      <c r="P581" s="4"/>
      <c r="Q581" s="4"/>
      <c r="R581" s="4"/>
      <c r="S581" s="4"/>
      <c r="T581" s="4"/>
      <c r="U581" s="4"/>
      <c r="V581" s="4"/>
      <c r="W581" s="4"/>
    </row>
    <row r="582" spans="14:23" ht="15.75" customHeight="1">
      <c r="N582" s="4"/>
      <c r="O582" s="4"/>
      <c r="P582" s="4"/>
      <c r="Q582" s="4"/>
      <c r="R582" s="4"/>
      <c r="S582" s="4"/>
      <c r="T582" s="4"/>
      <c r="U582" s="4"/>
      <c r="V582" s="4"/>
      <c r="W582" s="4"/>
    </row>
    <row r="583" spans="14:23" ht="15.75" customHeight="1">
      <c r="N583" s="4"/>
      <c r="O583" s="4"/>
      <c r="P583" s="4"/>
      <c r="Q583" s="4"/>
      <c r="R583" s="4"/>
      <c r="S583" s="4"/>
      <c r="T583" s="4"/>
      <c r="U583" s="4"/>
      <c r="V583" s="4"/>
      <c r="W583" s="4"/>
    </row>
    <row r="584" spans="14:23" ht="15.75" customHeight="1">
      <c r="N584" s="4"/>
      <c r="O584" s="4"/>
      <c r="P584" s="4"/>
      <c r="Q584" s="4"/>
      <c r="R584" s="4"/>
      <c r="S584" s="4"/>
      <c r="T584" s="4"/>
      <c r="U584" s="4"/>
      <c r="V584" s="4"/>
      <c r="W584" s="4"/>
    </row>
    <row r="585" spans="14:23" ht="15.75" customHeight="1">
      <c r="N585" s="4"/>
      <c r="O585" s="4"/>
      <c r="P585" s="4"/>
      <c r="Q585" s="4"/>
      <c r="R585" s="4"/>
      <c r="S585" s="4"/>
      <c r="T585" s="4"/>
      <c r="U585" s="4"/>
      <c r="V585" s="4"/>
      <c r="W585" s="4"/>
    </row>
    <row r="586" spans="14:23" ht="15.75" customHeight="1">
      <c r="N586" s="4"/>
      <c r="O586" s="4"/>
      <c r="P586" s="4"/>
      <c r="Q586" s="4"/>
      <c r="R586" s="4"/>
      <c r="S586" s="4"/>
      <c r="T586" s="4"/>
      <c r="U586" s="4"/>
      <c r="V586" s="4"/>
      <c r="W586" s="4"/>
    </row>
    <row r="587" spans="14:23" ht="15.75" customHeight="1">
      <c r="N587" s="4"/>
      <c r="O587" s="4"/>
      <c r="P587" s="4"/>
      <c r="Q587" s="4"/>
      <c r="R587" s="4"/>
      <c r="S587" s="4"/>
      <c r="T587" s="4"/>
      <c r="U587" s="4"/>
      <c r="V587" s="4"/>
      <c r="W587" s="4"/>
    </row>
    <row r="588" spans="14:23" ht="15.75" customHeight="1">
      <c r="N588" s="4"/>
      <c r="O588" s="4"/>
      <c r="P588" s="4"/>
      <c r="Q588" s="4"/>
      <c r="R588" s="4"/>
      <c r="S588" s="4"/>
      <c r="T588" s="4"/>
      <c r="U588" s="4"/>
      <c r="V588" s="4"/>
      <c r="W588" s="4"/>
    </row>
    <row r="589" spans="14:23" ht="15.75" customHeight="1">
      <c r="N589" s="4"/>
      <c r="O589" s="4"/>
      <c r="P589" s="4"/>
      <c r="Q589" s="4"/>
      <c r="R589" s="4"/>
      <c r="S589" s="4"/>
      <c r="T589" s="4"/>
      <c r="U589" s="4"/>
      <c r="V589" s="4"/>
      <c r="W589" s="4"/>
    </row>
    <row r="590" spans="14:23" ht="15.75" customHeight="1">
      <c r="N590" s="4"/>
      <c r="O590" s="4"/>
      <c r="P590" s="4"/>
      <c r="Q590" s="4"/>
      <c r="R590" s="4"/>
      <c r="S590" s="4"/>
      <c r="T590" s="4"/>
      <c r="U590" s="4"/>
      <c r="V590" s="4"/>
      <c r="W590" s="4"/>
    </row>
    <row r="591" spans="14:23" ht="15.75" customHeight="1">
      <c r="N591" s="4"/>
      <c r="O591" s="4"/>
      <c r="P591" s="4"/>
      <c r="Q591" s="4"/>
      <c r="R591" s="4"/>
      <c r="S591" s="4"/>
      <c r="T591" s="4"/>
      <c r="U591" s="4"/>
      <c r="V591" s="4"/>
      <c r="W591" s="4"/>
    </row>
    <row r="592" spans="14:23" ht="15.75" customHeight="1">
      <c r="N592" s="4"/>
      <c r="O592" s="4"/>
      <c r="P592" s="4"/>
      <c r="Q592" s="4"/>
      <c r="R592" s="4"/>
      <c r="S592" s="4"/>
      <c r="T592" s="4"/>
      <c r="U592" s="4"/>
      <c r="V592" s="4"/>
      <c r="W592" s="4"/>
    </row>
    <row r="593" spans="14:23" ht="15.75" customHeight="1">
      <c r="N593" s="4"/>
      <c r="O593" s="4"/>
      <c r="P593" s="4"/>
      <c r="Q593" s="4"/>
      <c r="R593" s="4"/>
      <c r="S593" s="4"/>
      <c r="T593" s="4"/>
      <c r="U593" s="4"/>
      <c r="V593" s="4"/>
      <c r="W593" s="4"/>
    </row>
    <row r="594" spans="14:23" ht="15.75" customHeight="1">
      <c r="N594" s="4"/>
      <c r="O594" s="4"/>
      <c r="P594" s="4"/>
      <c r="Q594" s="4"/>
      <c r="R594" s="4"/>
      <c r="S594" s="4"/>
      <c r="T594" s="4"/>
      <c r="U594" s="4"/>
      <c r="V594" s="4"/>
      <c r="W594" s="4"/>
    </row>
    <row r="595" spans="14:23" ht="15.75" customHeight="1">
      <c r="N595" s="4"/>
      <c r="O595" s="4"/>
      <c r="P595" s="4"/>
      <c r="Q595" s="4"/>
      <c r="R595" s="4"/>
      <c r="S595" s="4"/>
      <c r="T595" s="4"/>
      <c r="U595" s="4"/>
      <c r="V595" s="4"/>
      <c r="W595" s="4"/>
    </row>
    <row r="596" spans="14:23" ht="15.75" customHeight="1">
      <c r="N596" s="4"/>
      <c r="O596" s="4"/>
      <c r="P596" s="4"/>
      <c r="Q596" s="4"/>
      <c r="R596" s="4"/>
      <c r="S596" s="4"/>
      <c r="T596" s="4"/>
      <c r="U596" s="4"/>
      <c r="V596" s="4"/>
      <c r="W596" s="4"/>
    </row>
    <row r="597" spans="14:23" ht="15.75" customHeight="1">
      <c r="N597" s="4"/>
      <c r="O597" s="4"/>
      <c r="P597" s="4"/>
      <c r="Q597" s="4"/>
      <c r="R597" s="4"/>
      <c r="S597" s="4"/>
      <c r="T597" s="4"/>
      <c r="U597" s="4"/>
      <c r="V597" s="4"/>
      <c r="W597" s="4"/>
    </row>
    <row r="598" spans="14:23" ht="15.75" customHeight="1">
      <c r="N598" s="4"/>
      <c r="O598" s="4"/>
      <c r="P598" s="4"/>
      <c r="Q598" s="4"/>
      <c r="R598" s="4"/>
      <c r="S598" s="4"/>
      <c r="T598" s="4"/>
      <c r="U598" s="4"/>
      <c r="V598" s="4"/>
      <c r="W598" s="4"/>
    </row>
    <row r="599" spans="14:23" ht="15.75" customHeight="1">
      <c r="N599" s="4"/>
      <c r="O599" s="4"/>
      <c r="P599" s="4"/>
      <c r="Q599" s="4"/>
      <c r="R599" s="4"/>
      <c r="S599" s="4"/>
      <c r="T599" s="4"/>
      <c r="U599" s="4"/>
      <c r="V599" s="4"/>
      <c r="W599" s="4"/>
    </row>
    <row r="600" spans="14:23" ht="15.75" customHeight="1">
      <c r="N600" s="4"/>
      <c r="O600" s="4"/>
      <c r="P600" s="4"/>
      <c r="Q600" s="4"/>
      <c r="R600" s="4"/>
      <c r="S600" s="4"/>
      <c r="T600" s="4"/>
      <c r="U600" s="4"/>
      <c r="V600" s="4"/>
      <c r="W600" s="4"/>
    </row>
    <row r="601" spans="14:23" ht="15.75" customHeight="1">
      <c r="N601" s="4"/>
      <c r="O601" s="4"/>
      <c r="P601" s="4"/>
      <c r="Q601" s="4"/>
      <c r="R601" s="4"/>
      <c r="S601" s="4"/>
      <c r="T601" s="4"/>
      <c r="U601" s="4"/>
      <c r="V601" s="4"/>
      <c r="W601" s="4"/>
    </row>
    <row r="602" spans="14:23" ht="15.75" customHeight="1">
      <c r="N602" s="4"/>
      <c r="O602" s="4"/>
      <c r="P602" s="4"/>
      <c r="Q602" s="4"/>
      <c r="R602" s="4"/>
      <c r="S602" s="4"/>
      <c r="T602" s="4"/>
      <c r="U602" s="4"/>
      <c r="V602" s="4"/>
      <c r="W602" s="4"/>
    </row>
    <row r="603" spans="14:23" ht="15.75" customHeight="1">
      <c r="N603" s="4"/>
      <c r="O603" s="4"/>
      <c r="P603" s="4"/>
      <c r="Q603" s="4"/>
      <c r="R603" s="4"/>
      <c r="S603" s="4"/>
      <c r="T603" s="4"/>
      <c r="U603" s="4"/>
      <c r="V603" s="4"/>
      <c r="W603" s="4"/>
    </row>
    <row r="604" spans="14:23" ht="15.75" customHeight="1">
      <c r="N604" s="4"/>
      <c r="O604" s="4"/>
      <c r="P604" s="4"/>
      <c r="Q604" s="4"/>
      <c r="R604" s="4"/>
      <c r="S604" s="4"/>
      <c r="T604" s="4"/>
      <c r="U604" s="4"/>
      <c r="V604" s="4"/>
      <c r="W604" s="4"/>
    </row>
    <row r="605" spans="14:23" ht="15.75" customHeight="1">
      <c r="N605" s="4"/>
      <c r="O605" s="4"/>
      <c r="P605" s="4"/>
      <c r="Q605" s="4"/>
      <c r="R605" s="4"/>
      <c r="S605" s="4"/>
      <c r="T605" s="4"/>
      <c r="U605" s="4"/>
      <c r="V605" s="4"/>
      <c r="W605" s="4"/>
    </row>
    <row r="606" spans="14:23" ht="15.75" customHeight="1">
      <c r="N606" s="4"/>
      <c r="O606" s="4"/>
      <c r="P606" s="4"/>
      <c r="Q606" s="4"/>
      <c r="R606" s="4"/>
      <c r="S606" s="4"/>
      <c r="T606" s="4"/>
      <c r="U606" s="4"/>
      <c r="V606" s="4"/>
      <c r="W606" s="4"/>
    </row>
    <row r="607" spans="14:23" ht="15.75" customHeight="1">
      <c r="N607" s="4"/>
      <c r="O607" s="4"/>
      <c r="P607" s="4"/>
      <c r="Q607" s="4"/>
      <c r="R607" s="4"/>
      <c r="S607" s="4"/>
      <c r="T607" s="4"/>
      <c r="U607" s="4"/>
      <c r="V607" s="4"/>
      <c r="W607" s="4"/>
    </row>
    <row r="608" spans="14:23" ht="15.75" customHeight="1">
      <c r="N608" s="4"/>
      <c r="O608" s="4"/>
      <c r="P608" s="4"/>
      <c r="Q608" s="4"/>
      <c r="R608" s="4"/>
      <c r="S608" s="4"/>
      <c r="T608" s="4"/>
      <c r="U608" s="4"/>
      <c r="V608" s="4"/>
      <c r="W608" s="4"/>
    </row>
    <row r="609" spans="14:23" ht="15.75" customHeight="1">
      <c r="N609" s="4"/>
      <c r="O609" s="4"/>
      <c r="P609" s="4"/>
      <c r="Q609" s="4"/>
      <c r="R609" s="4"/>
      <c r="S609" s="4"/>
      <c r="T609" s="4"/>
      <c r="U609" s="4"/>
      <c r="V609" s="4"/>
      <c r="W609" s="4"/>
    </row>
    <row r="610" spans="14:23" ht="15.75" customHeight="1">
      <c r="N610" s="4"/>
      <c r="O610" s="4"/>
      <c r="P610" s="4"/>
      <c r="Q610" s="4"/>
      <c r="R610" s="4"/>
      <c r="S610" s="4"/>
      <c r="T610" s="4"/>
      <c r="U610" s="4"/>
      <c r="V610" s="4"/>
      <c r="W610" s="4"/>
    </row>
    <row r="611" spans="14:23" ht="15.75" customHeight="1">
      <c r="N611" s="4"/>
      <c r="O611" s="4"/>
      <c r="P611" s="4"/>
      <c r="Q611" s="4"/>
      <c r="R611" s="4"/>
      <c r="S611" s="4"/>
      <c r="T611" s="4"/>
      <c r="U611" s="4"/>
      <c r="V611" s="4"/>
      <c r="W611" s="4"/>
    </row>
    <row r="612" spans="14:23" ht="15.75" customHeight="1">
      <c r="N612" s="4"/>
      <c r="O612" s="4"/>
      <c r="P612" s="4"/>
      <c r="Q612" s="4"/>
      <c r="R612" s="4"/>
      <c r="S612" s="4"/>
      <c r="T612" s="4"/>
      <c r="U612" s="4"/>
      <c r="V612" s="4"/>
      <c r="W612" s="4"/>
    </row>
    <row r="613" spans="14:23" ht="15.75" customHeight="1">
      <c r="N613" s="4"/>
      <c r="O613" s="4"/>
      <c r="P613" s="4"/>
      <c r="Q613" s="4"/>
      <c r="R613" s="4"/>
      <c r="S613" s="4"/>
      <c r="T613" s="4"/>
      <c r="U613" s="4"/>
      <c r="V613" s="4"/>
      <c r="W613" s="4"/>
    </row>
    <row r="614" spans="14:23" ht="15.75" customHeight="1">
      <c r="N614" s="4"/>
      <c r="O614" s="4"/>
      <c r="P614" s="4"/>
      <c r="Q614" s="4"/>
      <c r="R614" s="4"/>
      <c r="S614" s="4"/>
      <c r="T614" s="4"/>
      <c r="U614" s="4"/>
      <c r="V614" s="4"/>
      <c r="W614" s="4"/>
    </row>
    <row r="615" spans="14:23" ht="15.75" customHeight="1">
      <c r="N615" s="4"/>
      <c r="O615" s="4"/>
      <c r="P615" s="4"/>
      <c r="Q615" s="4"/>
      <c r="R615" s="4"/>
      <c r="S615" s="4"/>
      <c r="T615" s="4"/>
      <c r="U615" s="4"/>
      <c r="V615" s="4"/>
      <c r="W615" s="4"/>
    </row>
    <row r="616" spans="14:23" ht="15.75" customHeight="1">
      <c r="N616" s="4"/>
      <c r="O616" s="4"/>
      <c r="P616" s="4"/>
      <c r="Q616" s="4"/>
      <c r="R616" s="4"/>
      <c r="S616" s="4"/>
      <c r="T616" s="4"/>
      <c r="U616" s="4"/>
      <c r="V616" s="4"/>
      <c r="W616" s="4"/>
    </row>
    <row r="617" spans="14:23" ht="15.75" customHeight="1">
      <c r="N617" s="4"/>
      <c r="O617" s="4"/>
      <c r="P617" s="4"/>
      <c r="Q617" s="4"/>
      <c r="R617" s="4"/>
      <c r="S617" s="4"/>
      <c r="T617" s="4"/>
      <c r="U617" s="4"/>
      <c r="V617" s="4"/>
      <c r="W617" s="4"/>
    </row>
    <row r="618" spans="14:23" ht="15.75" customHeight="1">
      <c r="N618" s="4"/>
      <c r="O618" s="4"/>
      <c r="P618" s="4"/>
      <c r="Q618" s="4"/>
      <c r="R618" s="4"/>
      <c r="S618" s="4"/>
      <c r="T618" s="4"/>
      <c r="U618" s="4"/>
      <c r="V618" s="4"/>
      <c r="W618" s="4"/>
    </row>
    <row r="619" spans="14:23" ht="15.75" customHeight="1">
      <c r="N619" s="4"/>
      <c r="O619" s="4"/>
      <c r="P619" s="4"/>
      <c r="Q619" s="4"/>
      <c r="R619" s="4"/>
      <c r="S619" s="4"/>
      <c r="T619" s="4"/>
      <c r="U619" s="4"/>
      <c r="V619" s="4"/>
      <c r="W619" s="4"/>
    </row>
    <row r="620" spans="14:23" ht="15.75" customHeight="1">
      <c r="N620" s="4"/>
      <c r="O620" s="4"/>
      <c r="P620" s="4"/>
      <c r="Q620" s="4"/>
      <c r="R620" s="4"/>
      <c r="S620" s="4"/>
      <c r="T620" s="4"/>
      <c r="U620" s="4"/>
      <c r="V620" s="4"/>
      <c r="W620" s="4"/>
    </row>
    <row r="621" spans="14:23" ht="15.75" customHeight="1">
      <c r="N621" s="4"/>
      <c r="O621" s="4"/>
      <c r="P621" s="4"/>
      <c r="Q621" s="4"/>
      <c r="R621" s="4"/>
      <c r="S621" s="4"/>
      <c r="T621" s="4"/>
      <c r="U621" s="4"/>
      <c r="V621" s="4"/>
      <c r="W621" s="4"/>
    </row>
    <row r="622" spans="14:23" ht="15.75" customHeight="1">
      <c r="N622" s="4"/>
      <c r="O622" s="4"/>
      <c r="P622" s="4"/>
      <c r="Q622" s="4"/>
      <c r="R622" s="4"/>
      <c r="S622" s="4"/>
      <c r="T622" s="4"/>
      <c r="U622" s="4"/>
      <c r="V622" s="4"/>
      <c r="W622" s="4"/>
    </row>
    <row r="623" spans="14:23" ht="15.75" customHeight="1">
      <c r="N623" s="4"/>
      <c r="O623" s="4"/>
      <c r="P623" s="4"/>
      <c r="Q623" s="4"/>
      <c r="R623" s="4"/>
      <c r="S623" s="4"/>
      <c r="T623" s="4"/>
      <c r="U623" s="4"/>
      <c r="V623" s="4"/>
      <c r="W623" s="4"/>
    </row>
    <row r="624" spans="14:23" ht="15.75" customHeight="1">
      <c r="N624" s="4"/>
      <c r="O624" s="4"/>
      <c r="P624" s="4"/>
      <c r="Q624" s="4"/>
      <c r="R624" s="4"/>
      <c r="S624" s="4"/>
      <c r="T624" s="4"/>
      <c r="U624" s="4"/>
      <c r="V624" s="4"/>
      <c r="W624" s="4"/>
    </row>
    <row r="625" spans="14:23" ht="15.75" customHeight="1">
      <c r="N625" s="4"/>
      <c r="O625" s="4"/>
      <c r="P625" s="4"/>
      <c r="Q625" s="4"/>
      <c r="R625" s="4"/>
      <c r="S625" s="4"/>
      <c r="T625" s="4"/>
      <c r="U625" s="4"/>
      <c r="V625" s="4"/>
      <c r="W625" s="4"/>
    </row>
    <row r="626" spans="14:23" ht="15.75" customHeight="1">
      <c r="N626" s="4"/>
      <c r="O626" s="4"/>
      <c r="P626" s="4"/>
      <c r="Q626" s="4"/>
      <c r="R626" s="4"/>
      <c r="S626" s="4"/>
      <c r="T626" s="4"/>
      <c r="U626" s="4"/>
      <c r="V626" s="4"/>
      <c r="W626" s="4"/>
    </row>
    <row r="627" spans="14:23" ht="15.75" customHeight="1">
      <c r="N627" s="4"/>
      <c r="O627" s="4"/>
      <c r="P627" s="4"/>
      <c r="Q627" s="4"/>
      <c r="R627" s="4"/>
      <c r="S627" s="4"/>
      <c r="T627" s="4"/>
      <c r="U627" s="4"/>
      <c r="V627" s="4"/>
      <c r="W627" s="4"/>
    </row>
    <row r="628" spans="14:23" ht="15.75" customHeight="1">
      <c r="N628" s="4"/>
      <c r="O628" s="4"/>
      <c r="P628" s="4"/>
      <c r="Q628" s="4"/>
      <c r="R628" s="4"/>
      <c r="S628" s="4"/>
      <c r="T628" s="4"/>
      <c r="U628" s="4"/>
      <c r="V628" s="4"/>
      <c r="W628" s="4"/>
    </row>
    <row r="629" spans="14:23" ht="15.75" customHeight="1">
      <c r="N629" s="4"/>
      <c r="O629" s="4"/>
      <c r="P629" s="4"/>
      <c r="Q629" s="4"/>
      <c r="R629" s="4"/>
      <c r="S629" s="4"/>
      <c r="T629" s="4"/>
      <c r="U629" s="4"/>
      <c r="V629" s="4"/>
      <c r="W629" s="4"/>
    </row>
    <row r="630" spans="14:23" ht="15.75" customHeight="1">
      <c r="N630" s="4"/>
      <c r="O630" s="4"/>
      <c r="P630" s="4"/>
      <c r="Q630" s="4"/>
      <c r="R630" s="4"/>
      <c r="S630" s="4"/>
      <c r="T630" s="4"/>
      <c r="U630" s="4"/>
      <c r="V630" s="4"/>
      <c r="W630" s="4"/>
    </row>
    <row r="631" spans="14:23" ht="15.75" customHeight="1">
      <c r="N631" s="4"/>
      <c r="O631" s="4"/>
      <c r="P631" s="4"/>
      <c r="Q631" s="4"/>
      <c r="R631" s="4"/>
      <c r="S631" s="4"/>
      <c r="T631" s="4"/>
      <c r="U631" s="4"/>
      <c r="V631" s="4"/>
      <c r="W631" s="4"/>
    </row>
    <row r="632" spans="14:23" ht="15.75" customHeight="1">
      <c r="N632" s="4"/>
      <c r="O632" s="4"/>
      <c r="P632" s="4"/>
      <c r="Q632" s="4"/>
      <c r="R632" s="4"/>
      <c r="S632" s="4"/>
      <c r="T632" s="4"/>
      <c r="U632" s="4"/>
      <c r="V632" s="4"/>
      <c r="W632" s="4"/>
    </row>
    <row r="633" spans="14:23" ht="15.75" customHeight="1">
      <c r="N633" s="4"/>
      <c r="O633" s="4"/>
      <c r="P633" s="4"/>
      <c r="Q633" s="4"/>
      <c r="R633" s="4"/>
      <c r="S633" s="4"/>
      <c r="T633" s="4"/>
      <c r="U633" s="4"/>
      <c r="V633" s="4"/>
      <c r="W633" s="4"/>
    </row>
    <row r="634" spans="14:23" ht="15.75" customHeight="1">
      <c r="N634" s="4"/>
      <c r="O634" s="4"/>
      <c r="P634" s="4"/>
      <c r="Q634" s="4"/>
      <c r="R634" s="4"/>
      <c r="S634" s="4"/>
      <c r="T634" s="4"/>
      <c r="U634" s="4"/>
      <c r="V634" s="4"/>
      <c r="W634" s="4"/>
    </row>
    <row r="635" spans="14:23" ht="15.75" customHeight="1">
      <c r="N635" s="4"/>
      <c r="O635" s="4"/>
      <c r="P635" s="4"/>
      <c r="Q635" s="4"/>
      <c r="R635" s="4"/>
      <c r="S635" s="4"/>
      <c r="T635" s="4"/>
      <c r="U635" s="4"/>
      <c r="V635" s="4"/>
      <c r="W635" s="4"/>
    </row>
    <row r="636" spans="14:23" ht="15.75" customHeight="1">
      <c r="N636" s="4"/>
      <c r="O636" s="4"/>
      <c r="P636" s="4"/>
      <c r="Q636" s="4"/>
      <c r="R636" s="4"/>
      <c r="S636" s="4"/>
      <c r="T636" s="4"/>
      <c r="U636" s="4"/>
      <c r="V636" s="4"/>
      <c r="W636" s="4"/>
    </row>
    <row r="637" spans="14:23" ht="15.75" customHeight="1">
      <c r="N637" s="4"/>
      <c r="O637" s="4"/>
      <c r="P637" s="4"/>
      <c r="Q637" s="4"/>
      <c r="R637" s="4"/>
      <c r="S637" s="4"/>
      <c r="T637" s="4"/>
      <c r="U637" s="4"/>
      <c r="V637" s="4"/>
      <c r="W637" s="4"/>
    </row>
    <row r="638" spans="14:23" ht="15.75" customHeight="1">
      <c r="N638" s="4"/>
      <c r="O638" s="4"/>
      <c r="P638" s="4"/>
      <c r="Q638" s="4"/>
      <c r="R638" s="4"/>
      <c r="S638" s="4"/>
      <c r="T638" s="4"/>
      <c r="U638" s="4"/>
      <c r="V638" s="4"/>
      <c r="W638" s="4"/>
    </row>
    <row r="639" spans="14:23" ht="15.75" customHeight="1">
      <c r="N639" s="4"/>
      <c r="O639" s="4"/>
      <c r="P639" s="4"/>
      <c r="Q639" s="4"/>
      <c r="R639" s="4"/>
      <c r="S639" s="4"/>
      <c r="T639" s="4"/>
      <c r="U639" s="4"/>
      <c r="V639" s="4"/>
      <c r="W639" s="4"/>
    </row>
    <row r="640" spans="14:23" ht="15.75" customHeight="1">
      <c r="N640" s="4"/>
      <c r="O640" s="4"/>
      <c r="P640" s="4"/>
      <c r="Q640" s="4"/>
      <c r="R640" s="4"/>
      <c r="S640" s="4"/>
      <c r="T640" s="4"/>
      <c r="U640" s="4"/>
      <c r="V640" s="4"/>
      <c r="W640" s="4"/>
    </row>
    <row r="641" spans="14:23" ht="15.75" customHeight="1">
      <c r="N641" s="4"/>
      <c r="O641" s="4"/>
      <c r="P641" s="4"/>
      <c r="Q641" s="4"/>
      <c r="R641" s="4"/>
      <c r="S641" s="4"/>
      <c r="T641" s="4"/>
      <c r="U641" s="4"/>
      <c r="V641" s="4"/>
      <c r="W641" s="4"/>
    </row>
    <row r="642" spans="14:23" ht="15.75" customHeight="1">
      <c r="N642" s="4"/>
      <c r="O642" s="4"/>
      <c r="P642" s="4"/>
      <c r="Q642" s="4"/>
      <c r="R642" s="4"/>
      <c r="S642" s="4"/>
      <c r="T642" s="4"/>
      <c r="U642" s="4"/>
      <c r="V642" s="4"/>
      <c r="W642" s="4"/>
    </row>
    <row r="643" spans="14:23" ht="15.75" customHeight="1">
      <c r="N643" s="4"/>
      <c r="O643" s="4"/>
      <c r="P643" s="4"/>
      <c r="Q643" s="4"/>
      <c r="R643" s="4"/>
      <c r="S643" s="4"/>
      <c r="T643" s="4"/>
      <c r="U643" s="4"/>
      <c r="V643" s="4"/>
      <c r="W643" s="4"/>
    </row>
    <row r="644" spans="14:23" ht="15.75" customHeight="1">
      <c r="N644" s="4"/>
      <c r="O644" s="4"/>
      <c r="P644" s="4"/>
      <c r="Q644" s="4"/>
      <c r="R644" s="4"/>
      <c r="S644" s="4"/>
      <c r="T644" s="4"/>
      <c r="U644" s="4"/>
      <c r="V644" s="4"/>
      <c r="W644" s="4"/>
    </row>
    <row r="645" spans="14:23" ht="15.75" customHeight="1">
      <c r="N645" s="4"/>
      <c r="O645" s="4"/>
      <c r="P645" s="4"/>
      <c r="Q645" s="4"/>
      <c r="R645" s="4"/>
      <c r="S645" s="4"/>
      <c r="T645" s="4"/>
      <c r="U645" s="4"/>
      <c r="V645" s="4"/>
      <c r="W645" s="4"/>
    </row>
    <row r="646" spans="14:23" ht="15.75" customHeight="1">
      <c r="N646" s="4"/>
      <c r="O646" s="4"/>
      <c r="P646" s="4"/>
      <c r="Q646" s="4"/>
      <c r="R646" s="4"/>
      <c r="S646" s="4"/>
      <c r="T646" s="4"/>
      <c r="U646" s="4"/>
      <c r="V646" s="4"/>
      <c r="W646" s="4"/>
    </row>
    <row r="647" spans="14:23" ht="15.75" customHeight="1">
      <c r="N647" s="4"/>
      <c r="O647" s="4"/>
      <c r="P647" s="4"/>
      <c r="Q647" s="4"/>
      <c r="R647" s="4"/>
      <c r="S647" s="4"/>
      <c r="T647" s="4"/>
      <c r="U647" s="4"/>
      <c r="V647" s="4"/>
      <c r="W647" s="4"/>
    </row>
    <row r="648" spans="14:23" ht="15.75" customHeight="1">
      <c r="N648" s="4"/>
      <c r="O648" s="4"/>
      <c r="P648" s="4"/>
      <c r="Q648" s="4"/>
      <c r="R648" s="4"/>
      <c r="S648" s="4"/>
      <c r="T648" s="4"/>
      <c r="U648" s="4"/>
      <c r="V648" s="4"/>
      <c r="W648" s="4"/>
    </row>
    <row r="649" spans="14:23" ht="15.75" customHeight="1">
      <c r="N649" s="4"/>
      <c r="O649" s="4"/>
      <c r="P649" s="4"/>
      <c r="Q649" s="4"/>
      <c r="R649" s="4"/>
      <c r="S649" s="4"/>
      <c r="T649" s="4"/>
      <c r="U649" s="4"/>
      <c r="V649" s="4"/>
      <c r="W649" s="4"/>
    </row>
    <row r="650" spans="14:23" ht="15.75" customHeight="1">
      <c r="N650" s="4"/>
      <c r="O650" s="4"/>
      <c r="P650" s="4"/>
      <c r="Q650" s="4"/>
      <c r="R650" s="4"/>
      <c r="S650" s="4"/>
      <c r="T650" s="4"/>
      <c r="U650" s="4"/>
      <c r="V650" s="4"/>
      <c r="W650" s="4"/>
    </row>
    <row r="651" spans="14:23" ht="15.75" customHeight="1">
      <c r="N651" s="4"/>
      <c r="O651" s="4"/>
      <c r="P651" s="4"/>
      <c r="Q651" s="4"/>
      <c r="R651" s="4"/>
      <c r="S651" s="4"/>
      <c r="T651" s="4"/>
      <c r="U651" s="4"/>
      <c r="V651" s="4"/>
      <c r="W651" s="4"/>
    </row>
    <row r="652" spans="14:23" ht="15.75" customHeight="1">
      <c r="N652" s="4"/>
      <c r="O652" s="4"/>
      <c r="P652" s="4"/>
      <c r="Q652" s="4"/>
      <c r="R652" s="4"/>
      <c r="S652" s="4"/>
      <c r="T652" s="4"/>
      <c r="U652" s="4"/>
      <c r="V652" s="4"/>
      <c r="W652" s="4"/>
    </row>
    <row r="653" spans="14:23" ht="15.75" customHeight="1">
      <c r="N653" s="4"/>
      <c r="O653" s="4"/>
      <c r="P653" s="4"/>
      <c r="Q653" s="4"/>
      <c r="R653" s="4"/>
      <c r="S653" s="4"/>
      <c r="T653" s="4"/>
      <c r="U653" s="4"/>
      <c r="V653" s="4"/>
      <c r="W653" s="4"/>
    </row>
    <row r="654" spans="14:23" ht="15.75" customHeight="1">
      <c r="N654" s="4"/>
      <c r="O654" s="4"/>
      <c r="P654" s="4"/>
      <c r="Q654" s="4"/>
      <c r="R654" s="4"/>
      <c r="S654" s="4"/>
      <c r="T654" s="4"/>
      <c r="U654" s="4"/>
      <c r="V654" s="4"/>
      <c r="W654" s="4"/>
    </row>
    <row r="655" spans="14:23" ht="15.75" customHeight="1">
      <c r="N655" s="4"/>
      <c r="O655" s="4"/>
      <c r="P655" s="4"/>
      <c r="Q655" s="4"/>
      <c r="R655" s="4"/>
      <c r="S655" s="4"/>
      <c r="T655" s="4"/>
      <c r="U655" s="4"/>
      <c r="V655" s="4"/>
      <c r="W655" s="4"/>
    </row>
    <row r="656" spans="14:23" ht="15.75" customHeight="1">
      <c r="N656" s="4"/>
      <c r="O656" s="4"/>
      <c r="P656" s="4"/>
      <c r="Q656" s="4"/>
      <c r="R656" s="4"/>
      <c r="S656" s="4"/>
      <c r="T656" s="4"/>
      <c r="U656" s="4"/>
      <c r="V656" s="4"/>
      <c r="W656" s="4"/>
    </row>
    <row r="657" spans="14:23" ht="15.75" customHeight="1">
      <c r="N657" s="4"/>
      <c r="O657" s="4"/>
      <c r="P657" s="4"/>
      <c r="Q657" s="4"/>
      <c r="R657" s="4"/>
      <c r="S657" s="4"/>
      <c r="T657" s="4"/>
      <c r="U657" s="4"/>
      <c r="V657" s="4"/>
      <c r="W657" s="4"/>
    </row>
    <row r="658" spans="14:23" ht="15.75" customHeight="1">
      <c r="N658" s="4"/>
      <c r="O658" s="4"/>
      <c r="P658" s="4"/>
      <c r="Q658" s="4"/>
      <c r="R658" s="4"/>
      <c r="S658" s="4"/>
      <c r="T658" s="4"/>
      <c r="U658" s="4"/>
      <c r="V658" s="4"/>
      <c r="W658" s="4"/>
    </row>
    <row r="659" spans="14:23" ht="15.75" customHeight="1">
      <c r="N659" s="4"/>
      <c r="O659" s="4"/>
      <c r="P659" s="4"/>
      <c r="Q659" s="4"/>
      <c r="R659" s="4"/>
      <c r="S659" s="4"/>
      <c r="T659" s="4"/>
      <c r="U659" s="4"/>
      <c r="V659" s="4"/>
      <c r="W659" s="4"/>
    </row>
    <row r="660" spans="14:23" ht="15.75" customHeight="1">
      <c r="N660" s="4"/>
      <c r="O660" s="4"/>
      <c r="P660" s="4"/>
      <c r="Q660" s="4"/>
      <c r="R660" s="4"/>
      <c r="S660" s="4"/>
      <c r="T660" s="4"/>
      <c r="U660" s="4"/>
      <c r="V660" s="4"/>
      <c r="W660" s="4"/>
    </row>
    <row r="661" spans="14:23" ht="15.75" customHeight="1">
      <c r="N661" s="4"/>
      <c r="O661" s="4"/>
      <c r="P661" s="4"/>
      <c r="Q661" s="4"/>
      <c r="R661" s="4"/>
      <c r="S661" s="4"/>
      <c r="T661" s="4"/>
      <c r="U661" s="4"/>
      <c r="V661" s="4"/>
      <c r="W661" s="4"/>
    </row>
    <row r="662" spans="14:23" ht="15.75" customHeight="1">
      <c r="N662" s="4"/>
      <c r="O662" s="4"/>
      <c r="P662" s="4"/>
      <c r="Q662" s="4"/>
      <c r="R662" s="4"/>
      <c r="S662" s="4"/>
      <c r="T662" s="4"/>
      <c r="U662" s="4"/>
      <c r="V662" s="4"/>
      <c r="W662" s="4"/>
    </row>
    <row r="663" spans="14:23" ht="15.75" customHeight="1">
      <c r="N663" s="4"/>
      <c r="O663" s="4"/>
      <c r="P663" s="4"/>
      <c r="Q663" s="4"/>
      <c r="R663" s="4"/>
      <c r="S663" s="4"/>
      <c r="T663" s="4"/>
      <c r="U663" s="4"/>
      <c r="V663" s="4"/>
      <c r="W663" s="4"/>
    </row>
    <row r="664" spans="14:23" ht="15.75" customHeight="1">
      <c r="N664" s="4"/>
      <c r="O664" s="4"/>
      <c r="P664" s="4"/>
      <c r="Q664" s="4"/>
      <c r="R664" s="4"/>
      <c r="S664" s="4"/>
      <c r="T664" s="4"/>
      <c r="U664" s="4"/>
      <c r="V664" s="4"/>
      <c r="W664" s="4"/>
    </row>
    <row r="665" spans="14:23" ht="15.75" customHeight="1">
      <c r="N665" s="4"/>
      <c r="O665" s="4"/>
      <c r="P665" s="4"/>
      <c r="Q665" s="4"/>
      <c r="R665" s="4"/>
      <c r="S665" s="4"/>
      <c r="T665" s="4"/>
      <c r="U665" s="4"/>
      <c r="V665" s="4"/>
      <c r="W665" s="4"/>
    </row>
    <row r="666" spans="14:23" ht="15.75" customHeight="1">
      <c r="N666" s="4"/>
      <c r="O666" s="4"/>
      <c r="P666" s="4"/>
      <c r="Q666" s="4"/>
      <c r="R666" s="4"/>
      <c r="S666" s="4"/>
      <c r="T666" s="4"/>
      <c r="U666" s="4"/>
      <c r="V666" s="4"/>
      <c r="W666" s="4"/>
    </row>
    <row r="667" spans="14:23" ht="15.75" customHeight="1">
      <c r="N667" s="4"/>
      <c r="O667" s="4"/>
      <c r="P667" s="4"/>
      <c r="Q667" s="4"/>
      <c r="R667" s="4"/>
      <c r="S667" s="4"/>
      <c r="T667" s="4"/>
      <c r="U667" s="4"/>
      <c r="V667" s="4"/>
      <c r="W667" s="4"/>
    </row>
    <row r="668" spans="14:23" ht="15.75" customHeight="1">
      <c r="N668" s="4"/>
      <c r="O668" s="4"/>
      <c r="P668" s="4"/>
      <c r="Q668" s="4"/>
      <c r="R668" s="4"/>
      <c r="S668" s="4"/>
      <c r="T668" s="4"/>
      <c r="U668" s="4"/>
      <c r="V668" s="4"/>
      <c r="W668" s="4"/>
    </row>
    <row r="669" spans="14:23" ht="15.75" customHeight="1">
      <c r="N669" s="4"/>
      <c r="O669" s="4"/>
      <c r="P669" s="4"/>
      <c r="Q669" s="4"/>
      <c r="R669" s="4"/>
      <c r="S669" s="4"/>
      <c r="T669" s="4"/>
      <c r="U669" s="4"/>
      <c r="V669" s="4"/>
      <c r="W669" s="4"/>
    </row>
    <row r="670" spans="14:23" ht="15.75" customHeight="1">
      <c r="N670" s="4"/>
      <c r="O670" s="4"/>
      <c r="P670" s="4"/>
      <c r="Q670" s="4"/>
      <c r="R670" s="4"/>
      <c r="S670" s="4"/>
      <c r="T670" s="4"/>
      <c r="U670" s="4"/>
      <c r="V670" s="4"/>
      <c r="W670" s="4"/>
    </row>
    <row r="671" spans="14:23" ht="15.75" customHeight="1">
      <c r="N671" s="4"/>
      <c r="O671" s="4"/>
      <c r="P671" s="4"/>
      <c r="Q671" s="4"/>
      <c r="R671" s="4"/>
      <c r="S671" s="4"/>
      <c r="T671" s="4"/>
      <c r="U671" s="4"/>
      <c r="V671" s="4"/>
      <c r="W671" s="4"/>
    </row>
    <row r="672" spans="14:23" ht="15.75" customHeight="1">
      <c r="N672" s="4"/>
      <c r="O672" s="4"/>
      <c r="P672" s="4"/>
      <c r="Q672" s="4"/>
      <c r="R672" s="4"/>
      <c r="S672" s="4"/>
      <c r="T672" s="4"/>
      <c r="U672" s="4"/>
      <c r="V672" s="4"/>
      <c r="W672" s="4"/>
    </row>
    <row r="673" spans="14:23" ht="15.75" customHeight="1">
      <c r="N673" s="4"/>
      <c r="O673" s="4"/>
      <c r="P673" s="4"/>
      <c r="Q673" s="4"/>
      <c r="R673" s="4"/>
      <c r="S673" s="4"/>
      <c r="T673" s="4"/>
      <c r="U673" s="4"/>
      <c r="V673" s="4"/>
      <c r="W673" s="4"/>
    </row>
    <row r="674" spans="14:23" ht="15.75" customHeight="1">
      <c r="N674" s="4"/>
      <c r="O674" s="4"/>
      <c r="P674" s="4"/>
      <c r="Q674" s="4"/>
      <c r="R674" s="4"/>
      <c r="S674" s="4"/>
      <c r="T674" s="4"/>
      <c r="U674" s="4"/>
      <c r="V674" s="4"/>
      <c r="W674" s="4"/>
    </row>
    <row r="675" spans="14:23" ht="15.75" customHeight="1">
      <c r="N675" s="4"/>
      <c r="O675" s="4"/>
      <c r="P675" s="4"/>
      <c r="Q675" s="4"/>
      <c r="R675" s="4"/>
      <c r="S675" s="4"/>
      <c r="T675" s="4"/>
      <c r="U675" s="4"/>
      <c r="V675" s="4"/>
      <c r="W675" s="4"/>
    </row>
    <row r="676" spans="14:23" ht="15.75" customHeight="1">
      <c r="N676" s="4"/>
      <c r="O676" s="4"/>
      <c r="P676" s="4"/>
      <c r="Q676" s="4"/>
      <c r="R676" s="4"/>
      <c r="S676" s="4"/>
      <c r="T676" s="4"/>
      <c r="U676" s="4"/>
      <c r="V676" s="4"/>
      <c r="W676" s="4"/>
    </row>
    <row r="677" spans="14:23" ht="15.75" customHeight="1">
      <c r="N677" s="4"/>
      <c r="O677" s="4"/>
      <c r="P677" s="4"/>
      <c r="Q677" s="4"/>
      <c r="R677" s="4"/>
      <c r="S677" s="4"/>
      <c r="T677" s="4"/>
      <c r="U677" s="4"/>
      <c r="V677" s="4"/>
      <c r="W677" s="4"/>
    </row>
    <row r="678" spans="14:23" ht="15.75" customHeight="1">
      <c r="N678" s="4"/>
      <c r="O678" s="4"/>
      <c r="P678" s="4"/>
      <c r="Q678" s="4"/>
      <c r="R678" s="4"/>
      <c r="S678" s="4"/>
      <c r="T678" s="4"/>
      <c r="U678" s="4"/>
      <c r="V678" s="4"/>
      <c r="W678" s="4"/>
    </row>
    <row r="679" spans="14:23" ht="15.75" customHeight="1">
      <c r="N679" s="4"/>
      <c r="O679" s="4"/>
      <c r="P679" s="4"/>
      <c r="Q679" s="4"/>
      <c r="R679" s="4"/>
      <c r="S679" s="4"/>
      <c r="T679" s="4"/>
      <c r="U679" s="4"/>
      <c r="V679" s="4"/>
      <c r="W679" s="4"/>
    </row>
    <row r="680" spans="14:23" ht="15.75" customHeight="1">
      <c r="N680" s="4"/>
      <c r="O680" s="4"/>
      <c r="P680" s="4"/>
      <c r="Q680" s="4"/>
      <c r="R680" s="4"/>
      <c r="S680" s="4"/>
      <c r="T680" s="4"/>
      <c r="U680" s="4"/>
      <c r="V680" s="4"/>
      <c r="W680" s="4"/>
    </row>
    <row r="681" spans="14:23" ht="15.75" customHeight="1">
      <c r="N681" s="4"/>
      <c r="O681" s="4"/>
      <c r="P681" s="4"/>
      <c r="Q681" s="4"/>
      <c r="R681" s="4"/>
      <c r="S681" s="4"/>
      <c r="T681" s="4"/>
      <c r="U681" s="4"/>
      <c r="V681" s="4"/>
      <c r="W681" s="4"/>
    </row>
    <row r="682" spans="14:23" ht="15.75" customHeight="1">
      <c r="N682" s="4"/>
      <c r="O682" s="4"/>
      <c r="P682" s="4"/>
      <c r="Q682" s="4"/>
      <c r="R682" s="4"/>
      <c r="S682" s="4"/>
      <c r="T682" s="4"/>
      <c r="U682" s="4"/>
      <c r="V682" s="4"/>
      <c r="W682" s="4"/>
    </row>
    <row r="683" spans="14:23" ht="15.75" customHeight="1">
      <c r="N683" s="4"/>
      <c r="O683" s="4"/>
      <c r="P683" s="4"/>
      <c r="Q683" s="4"/>
      <c r="R683" s="4"/>
      <c r="S683" s="4"/>
      <c r="T683" s="4"/>
      <c r="U683" s="4"/>
      <c r="V683" s="4"/>
      <c r="W683" s="4"/>
    </row>
    <row r="684" spans="14:23" ht="15.75" customHeight="1">
      <c r="N684" s="4"/>
      <c r="O684" s="4"/>
      <c r="P684" s="4"/>
      <c r="Q684" s="4"/>
      <c r="R684" s="4"/>
      <c r="S684" s="4"/>
      <c r="T684" s="4"/>
      <c r="U684" s="4"/>
      <c r="V684" s="4"/>
      <c r="W684" s="4"/>
    </row>
    <row r="685" spans="14:23" ht="15.75" customHeight="1">
      <c r="N685" s="4"/>
      <c r="O685" s="4"/>
      <c r="P685" s="4"/>
      <c r="Q685" s="4"/>
      <c r="R685" s="4"/>
      <c r="S685" s="4"/>
      <c r="T685" s="4"/>
      <c r="U685" s="4"/>
      <c r="V685" s="4"/>
      <c r="W685" s="4"/>
    </row>
    <row r="686" spans="14:23" ht="15.75" customHeight="1">
      <c r="N686" s="4"/>
      <c r="O686" s="4"/>
      <c r="P686" s="4"/>
      <c r="Q686" s="4"/>
      <c r="R686" s="4"/>
      <c r="S686" s="4"/>
      <c r="T686" s="4"/>
      <c r="U686" s="4"/>
      <c r="V686" s="4"/>
      <c r="W686" s="4"/>
    </row>
    <row r="687" spans="14:23" ht="15.75" customHeight="1">
      <c r="N687" s="4"/>
      <c r="O687" s="4"/>
      <c r="P687" s="4"/>
      <c r="Q687" s="4"/>
      <c r="R687" s="4"/>
      <c r="S687" s="4"/>
      <c r="T687" s="4"/>
      <c r="U687" s="4"/>
      <c r="V687" s="4"/>
      <c r="W687" s="4"/>
    </row>
    <row r="688" spans="14:23" ht="15.75" customHeight="1">
      <c r="N688" s="4"/>
      <c r="O688" s="4"/>
      <c r="P688" s="4"/>
      <c r="Q688" s="4"/>
      <c r="R688" s="4"/>
      <c r="S688" s="4"/>
      <c r="T688" s="4"/>
      <c r="U688" s="4"/>
      <c r="V688" s="4"/>
      <c r="W688" s="4"/>
    </row>
    <row r="689" spans="14:23" ht="15.75" customHeight="1">
      <c r="N689" s="4"/>
      <c r="O689" s="4"/>
      <c r="P689" s="4"/>
      <c r="Q689" s="4"/>
      <c r="R689" s="4"/>
      <c r="S689" s="4"/>
      <c r="T689" s="4"/>
      <c r="U689" s="4"/>
      <c r="V689" s="4"/>
      <c r="W689" s="4"/>
    </row>
    <row r="690" spans="14:23" ht="15.75" customHeight="1">
      <c r="N690" s="4"/>
      <c r="O690" s="4"/>
      <c r="P690" s="4"/>
      <c r="Q690" s="4"/>
      <c r="R690" s="4"/>
      <c r="S690" s="4"/>
      <c r="T690" s="4"/>
      <c r="U690" s="4"/>
      <c r="V690" s="4"/>
      <c r="W690" s="4"/>
    </row>
    <row r="691" spans="14:23" ht="15.75" customHeight="1">
      <c r="N691" s="4"/>
      <c r="O691" s="4"/>
      <c r="P691" s="4"/>
      <c r="Q691" s="4"/>
      <c r="R691" s="4"/>
      <c r="S691" s="4"/>
      <c r="T691" s="4"/>
      <c r="U691" s="4"/>
      <c r="V691" s="4"/>
      <c r="W691" s="4"/>
    </row>
    <row r="692" spans="14:23" ht="15.75" customHeight="1">
      <c r="N692" s="4"/>
      <c r="O692" s="4"/>
      <c r="P692" s="4"/>
      <c r="Q692" s="4"/>
      <c r="R692" s="4"/>
      <c r="S692" s="4"/>
      <c r="T692" s="4"/>
      <c r="U692" s="4"/>
      <c r="V692" s="4"/>
      <c r="W692" s="4"/>
    </row>
    <row r="693" spans="14:23" ht="15.75" customHeight="1">
      <c r="N693" s="4"/>
      <c r="O693" s="4"/>
      <c r="P693" s="4"/>
      <c r="Q693" s="4"/>
      <c r="R693" s="4"/>
      <c r="S693" s="4"/>
      <c r="T693" s="4"/>
      <c r="U693" s="4"/>
      <c r="V693" s="4"/>
      <c r="W693" s="4"/>
    </row>
    <row r="694" spans="14:23" ht="15.75" customHeight="1">
      <c r="N694" s="4"/>
      <c r="O694" s="4"/>
      <c r="P694" s="4"/>
      <c r="Q694" s="4"/>
      <c r="R694" s="4"/>
      <c r="S694" s="4"/>
      <c r="T694" s="4"/>
      <c r="U694" s="4"/>
      <c r="V694" s="4"/>
      <c r="W694" s="4"/>
    </row>
    <row r="695" spans="14:23" ht="15.75" customHeight="1">
      <c r="N695" s="4"/>
      <c r="O695" s="4"/>
      <c r="P695" s="4"/>
      <c r="Q695" s="4"/>
      <c r="R695" s="4"/>
      <c r="S695" s="4"/>
      <c r="T695" s="4"/>
      <c r="U695" s="4"/>
      <c r="V695" s="4"/>
      <c r="W695" s="4"/>
    </row>
    <row r="696" spans="14:23" ht="15.75" customHeight="1">
      <c r="N696" s="4"/>
      <c r="O696" s="4"/>
      <c r="P696" s="4"/>
      <c r="Q696" s="4"/>
      <c r="R696" s="4"/>
      <c r="S696" s="4"/>
      <c r="T696" s="4"/>
      <c r="U696" s="4"/>
      <c r="V696" s="4"/>
      <c r="W696" s="4"/>
    </row>
    <row r="697" spans="14:23" ht="15.75" customHeight="1">
      <c r="N697" s="4"/>
      <c r="O697" s="4"/>
      <c r="P697" s="4"/>
      <c r="Q697" s="4"/>
      <c r="R697" s="4"/>
      <c r="S697" s="4"/>
      <c r="T697" s="4"/>
      <c r="U697" s="4"/>
      <c r="V697" s="4"/>
      <c r="W697" s="4"/>
    </row>
    <row r="698" spans="14:23" ht="15.75" customHeight="1">
      <c r="N698" s="4"/>
      <c r="O698" s="4"/>
      <c r="P698" s="4"/>
      <c r="Q698" s="4"/>
      <c r="R698" s="4"/>
      <c r="S698" s="4"/>
      <c r="T698" s="4"/>
      <c r="U698" s="4"/>
      <c r="V698" s="4"/>
      <c r="W698" s="4"/>
    </row>
    <row r="699" spans="14:23" ht="15.75" customHeight="1">
      <c r="N699" s="4"/>
      <c r="O699" s="4"/>
      <c r="P699" s="4"/>
      <c r="Q699" s="4"/>
      <c r="R699" s="4"/>
      <c r="S699" s="4"/>
      <c r="T699" s="4"/>
      <c r="U699" s="4"/>
      <c r="V699" s="4"/>
      <c r="W699" s="4"/>
    </row>
    <row r="700" spans="14:23" ht="15.75" customHeight="1">
      <c r="N700" s="4"/>
      <c r="O700" s="4"/>
      <c r="P700" s="4"/>
      <c r="Q700" s="4"/>
      <c r="R700" s="4"/>
      <c r="S700" s="4"/>
      <c r="T700" s="4"/>
      <c r="U700" s="4"/>
      <c r="V700" s="4"/>
      <c r="W700" s="4"/>
    </row>
    <row r="701" spans="14:23" ht="15.75" customHeight="1">
      <c r="N701" s="4"/>
      <c r="O701" s="4"/>
      <c r="P701" s="4"/>
      <c r="Q701" s="4"/>
      <c r="R701" s="4"/>
      <c r="S701" s="4"/>
      <c r="T701" s="4"/>
      <c r="U701" s="4"/>
      <c r="V701" s="4"/>
      <c r="W701" s="4"/>
    </row>
    <row r="702" spans="14:23" ht="15.75" customHeight="1">
      <c r="N702" s="4"/>
      <c r="O702" s="4"/>
      <c r="P702" s="4"/>
      <c r="Q702" s="4"/>
      <c r="R702" s="4"/>
      <c r="S702" s="4"/>
      <c r="T702" s="4"/>
      <c r="U702" s="4"/>
      <c r="V702" s="4"/>
      <c r="W702" s="4"/>
    </row>
    <row r="703" spans="14:23" ht="15.75" customHeight="1">
      <c r="N703" s="4"/>
      <c r="O703" s="4"/>
      <c r="P703" s="4"/>
      <c r="Q703" s="4"/>
      <c r="R703" s="4"/>
      <c r="S703" s="4"/>
      <c r="T703" s="4"/>
      <c r="U703" s="4"/>
      <c r="V703" s="4"/>
      <c r="W703" s="4"/>
    </row>
    <row r="704" spans="14:23" ht="15.75" customHeight="1">
      <c r="N704" s="4"/>
      <c r="O704" s="4"/>
      <c r="P704" s="4"/>
      <c r="Q704" s="4"/>
      <c r="R704" s="4"/>
      <c r="S704" s="4"/>
      <c r="T704" s="4"/>
      <c r="U704" s="4"/>
      <c r="V704" s="4"/>
      <c r="W704" s="4"/>
    </row>
    <row r="705" spans="14:23" ht="15.75" customHeight="1">
      <c r="N705" s="4"/>
      <c r="O705" s="4"/>
      <c r="P705" s="4"/>
      <c r="Q705" s="4"/>
      <c r="R705" s="4"/>
      <c r="S705" s="4"/>
      <c r="T705" s="4"/>
      <c r="U705" s="4"/>
      <c r="V705" s="4"/>
      <c r="W705" s="4"/>
    </row>
    <row r="706" spans="14:23" ht="15.75" customHeight="1">
      <c r="N706" s="4"/>
      <c r="O706" s="4"/>
      <c r="P706" s="4"/>
      <c r="Q706" s="4"/>
      <c r="R706" s="4"/>
      <c r="S706" s="4"/>
      <c r="T706" s="4"/>
      <c r="U706" s="4"/>
      <c r="V706" s="4"/>
      <c r="W706" s="4"/>
    </row>
    <row r="707" spans="14:23" ht="15.75" customHeight="1">
      <c r="N707" s="4"/>
      <c r="O707" s="4"/>
      <c r="P707" s="4"/>
      <c r="Q707" s="4"/>
      <c r="R707" s="4"/>
      <c r="S707" s="4"/>
      <c r="T707" s="4"/>
      <c r="U707" s="4"/>
      <c r="V707" s="4"/>
      <c r="W707" s="4"/>
    </row>
    <row r="708" spans="14:23" ht="15.75" customHeight="1">
      <c r="N708" s="4"/>
      <c r="O708" s="4"/>
      <c r="P708" s="4"/>
      <c r="Q708" s="4"/>
      <c r="R708" s="4"/>
      <c r="S708" s="4"/>
      <c r="T708" s="4"/>
      <c r="U708" s="4"/>
      <c r="V708" s="4"/>
      <c r="W708" s="4"/>
    </row>
    <row r="709" spans="14:23" ht="15.75" customHeight="1">
      <c r="N709" s="4"/>
      <c r="O709" s="4"/>
      <c r="P709" s="4"/>
      <c r="Q709" s="4"/>
      <c r="R709" s="4"/>
      <c r="S709" s="4"/>
      <c r="T709" s="4"/>
      <c r="U709" s="4"/>
      <c r="V709" s="4"/>
      <c r="W709" s="4"/>
    </row>
    <row r="710" spans="14:23" ht="15.75" customHeight="1">
      <c r="N710" s="4"/>
      <c r="O710" s="4"/>
      <c r="P710" s="4"/>
      <c r="Q710" s="4"/>
      <c r="R710" s="4"/>
      <c r="S710" s="4"/>
      <c r="T710" s="4"/>
      <c r="U710" s="4"/>
      <c r="V710" s="4"/>
      <c r="W710" s="4"/>
    </row>
    <row r="711" spans="14:23" ht="15.75" customHeight="1">
      <c r="N711" s="4"/>
      <c r="O711" s="4"/>
      <c r="P711" s="4"/>
      <c r="Q711" s="4"/>
      <c r="R711" s="4"/>
      <c r="S711" s="4"/>
      <c r="T711" s="4"/>
      <c r="U711" s="4"/>
      <c r="V711" s="4"/>
      <c r="W711" s="4"/>
    </row>
    <row r="712" spans="14:23" ht="15.75" customHeight="1">
      <c r="N712" s="4"/>
      <c r="O712" s="4"/>
      <c r="P712" s="4"/>
      <c r="Q712" s="4"/>
      <c r="R712" s="4"/>
      <c r="S712" s="4"/>
      <c r="T712" s="4"/>
      <c r="U712" s="4"/>
      <c r="V712" s="4"/>
      <c r="W712" s="4"/>
    </row>
    <row r="713" spans="14:23" ht="15.75" customHeight="1">
      <c r="N713" s="4"/>
      <c r="O713" s="4"/>
      <c r="P713" s="4"/>
      <c r="Q713" s="4"/>
      <c r="R713" s="4"/>
      <c r="S713" s="4"/>
      <c r="T713" s="4"/>
      <c r="U713" s="4"/>
      <c r="V713" s="4"/>
      <c r="W713" s="4"/>
    </row>
    <row r="714" spans="14:23" ht="15.75" customHeight="1">
      <c r="N714" s="4"/>
      <c r="O714" s="4"/>
      <c r="P714" s="4"/>
      <c r="Q714" s="4"/>
      <c r="R714" s="4"/>
      <c r="S714" s="4"/>
      <c r="T714" s="4"/>
      <c r="U714" s="4"/>
      <c r="V714" s="4"/>
      <c r="W714" s="4"/>
    </row>
    <row r="715" spans="14:23" ht="15.75" customHeight="1">
      <c r="N715" s="4"/>
      <c r="O715" s="4"/>
      <c r="P715" s="4"/>
      <c r="Q715" s="4"/>
      <c r="R715" s="4"/>
      <c r="S715" s="4"/>
      <c r="T715" s="4"/>
      <c r="U715" s="4"/>
      <c r="V715" s="4"/>
      <c r="W715" s="4"/>
    </row>
    <row r="716" spans="14:23" ht="15.75" customHeight="1">
      <c r="N716" s="4"/>
      <c r="O716" s="4"/>
      <c r="P716" s="4"/>
      <c r="Q716" s="4"/>
      <c r="R716" s="4"/>
      <c r="S716" s="4"/>
      <c r="T716" s="4"/>
      <c r="U716" s="4"/>
      <c r="V716" s="4"/>
      <c r="W716" s="4"/>
    </row>
    <row r="717" spans="14:23" ht="15.75" customHeight="1">
      <c r="N717" s="4"/>
      <c r="O717" s="4"/>
      <c r="P717" s="4"/>
      <c r="Q717" s="4"/>
      <c r="R717" s="4"/>
      <c r="S717" s="4"/>
      <c r="T717" s="4"/>
      <c r="U717" s="4"/>
      <c r="V717" s="4"/>
      <c r="W717" s="4"/>
    </row>
    <row r="718" spans="14:23" ht="15.75" customHeight="1">
      <c r="N718" s="4"/>
      <c r="O718" s="4"/>
      <c r="P718" s="4"/>
      <c r="Q718" s="4"/>
      <c r="R718" s="4"/>
      <c r="S718" s="4"/>
      <c r="T718" s="4"/>
      <c r="U718" s="4"/>
      <c r="V718" s="4"/>
      <c r="W718" s="4"/>
    </row>
    <row r="719" spans="14:23" ht="15.75" customHeight="1">
      <c r="N719" s="4"/>
      <c r="O719" s="4"/>
      <c r="P719" s="4"/>
      <c r="Q719" s="4"/>
      <c r="R719" s="4"/>
      <c r="S719" s="4"/>
      <c r="T719" s="4"/>
      <c r="U719" s="4"/>
      <c r="V719" s="4"/>
      <c r="W719" s="4"/>
    </row>
    <row r="720" spans="14:23" ht="15.75" customHeight="1">
      <c r="N720" s="4"/>
      <c r="O720" s="4"/>
      <c r="P720" s="4"/>
      <c r="Q720" s="4"/>
      <c r="R720" s="4"/>
      <c r="S720" s="4"/>
      <c r="T720" s="4"/>
      <c r="U720" s="4"/>
      <c r="V720" s="4"/>
      <c r="W720" s="4"/>
    </row>
    <row r="721" spans="14:23" ht="15.75" customHeight="1">
      <c r="N721" s="4"/>
      <c r="O721" s="4"/>
      <c r="P721" s="4"/>
      <c r="Q721" s="4"/>
      <c r="R721" s="4"/>
      <c r="S721" s="4"/>
      <c r="T721" s="4"/>
      <c r="U721" s="4"/>
      <c r="V721" s="4"/>
      <c r="W721" s="4"/>
    </row>
    <row r="722" spans="14:23" ht="15.75" customHeight="1">
      <c r="N722" s="4"/>
      <c r="O722" s="4"/>
      <c r="P722" s="4"/>
      <c r="Q722" s="4"/>
      <c r="R722" s="4"/>
      <c r="S722" s="4"/>
      <c r="T722" s="4"/>
      <c r="U722" s="4"/>
      <c r="V722" s="4"/>
      <c r="W722" s="4"/>
    </row>
    <row r="723" spans="14:23" ht="15.75" customHeight="1">
      <c r="N723" s="4"/>
      <c r="O723" s="4"/>
      <c r="P723" s="4"/>
      <c r="Q723" s="4"/>
      <c r="R723" s="4"/>
      <c r="S723" s="4"/>
      <c r="T723" s="4"/>
      <c r="U723" s="4"/>
      <c r="V723" s="4"/>
      <c r="W723" s="4"/>
    </row>
    <row r="724" spans="14:23" ht="15.75" customHeight="1">
      <c r="N724" s="4"/>
      <c r="O724" s="4"/>
      <c r="P724" s="4"/>
      <c r="Q724" s="4"/>
      <c r="R724" s="4"/>
      <c r="S724" s="4"/>
      <c r="T724" s="4"/>
      <c r="U724" s="4"/>
      <c r="V724" s="4"/>
      <c r="W724" s="4"/>
    </row>
    <row r="725" spans="14:23" ht="15.75" customHeight="1">
      <c r="N725" s="4"/>
      <c r="O725" s="4"/>
      <c r="P725" s="4"/>
      <c r="Q725" s="4"/>
      <c r="R725" s="4"/>
      <c r="S725" s="4"/>
      <c r="T725" s="4"/>
      <c r="U725" s="4"/>
      <c r="V725" s="4"/>
      <c r="W725" s="4"/>
    </row>
    <row r="726" spans="14:23" ht="15.75" customHeight="1">
      <c r="N726" s="4"/>
      <c r="O726" s="4"/>
      <c r="P726" s="4"/>
      <c r="Q726" s="4"/>
      <c r="R726" s="4"/>
      <c r="S726" s="4"/>
      <c r="T726" s="4"/>
      <c r="U726" s="4"/>
      <c r="V726" s="4"/>
      <c r="W726" s="4"/>
    </row>
    <row r="727" spans="14:23" ht="15.75" customHeight="1">
      <c r="N727" s="4"/>
      <c r="O727" s="4"/>
      <c r="P727" s="4"/>
      <c r="Q727" s="4"/>
      <c r="R727" s="4"/>
      <c r="S727" s="4"/>
      <c r="T727" s="4"/>
      <c r="U727" s="4"/>
      <c r="V727" s="4"/>
      <c r="W727" s="4"/>
    </row>
    <row r="728" spans="14:23" ht="15.75" customHeight="1">
      <c r="N728" s="4"/>
      <c r="O728" s="4"/>
      <c r="P728" s="4"/>
      <c r="Q728" s="4"/>
      <c r="R728" s="4"/>
      <c r="S728" s="4"/>
      <c r="T728" s="4"/>
      <c r="U728" s="4"/>
      <c r="V728" s="4"/>
      <c r="W728" s="4"/>
    </row>
    <row r="729" spans="14:23" ht="15.75" customHeight="1">
      <c r="N729" s="4"/>
      <c r="O729" s="4"/>
      <c r="P729" s="4"/>
      <c r="Q729" s="4"/>
      <c r="R729" s="4"/>
      <c r="S729" s="4"/>
      <c r="T729" s="4"/>
      <c r="U729" s="4"/>
      <c r="V729" s="4"/>
      <c r="W729" s="4"/>
    </row>
    <row r="730" spans="14:23" ht="15.75" customHeight="1">
      <c r="N730" s="4"/>
      <c r="O730" s="4"/>
      <c r="P730" s="4"/>
      <c r="Q730" s="4"/>
      <c r="R730" s="4"/>
      <c r="S730" s="4"/>
      <c r="T730" s="4"/>
      <c r="U730" s="4"/>
      <c r="V730" s="4"/>
      <c r="W730" s="4"/>
    </row>
    <row r="731" spans="14:23" ht="15.75" customHeight="1">
      <c r="N731" s="4"/>
      <c r="O731" s="4"/>
      <c r="P731" s="4"/>
      <c r="Q731" s="4"/>
      <c r="R731" s="4"/>
      <c r="S731" s="4"/>
      <c r="T731" s="4"/>
      <c r="U731" s="4"/>
      <c r="V731" s="4"/>
      <c r="W731" s="4"/>
    </row>
    <row r="732" spans="14:23" ht="15.75" customHeight="1">
      <c r="N732" s="4"/>
      <c r="O732" s="4"/>
      <c r="P732" s="4"/>
      <c r="Q732" s="4"/>
      <c r="R732" s="4"/>
      <c r="S732" s="4"/>
      <c r="T732" s="4"/>
      <c r="U732" s="4"/>
      <c r="V732" s="4"/>
      <c r="W732" s="4"/>
    </row>
    <row r="733" spans="14:23" ht="15.75" customHeight="1">
      <c r="N733" s="4"/>
      <c r="O733" s="4"/>
      <c r="P733" s="4"/>
      <c r="Q733" s="4"/>
      <c r="R733" s="4"/>
      <c r="S733" s="4"/>
      <c r="T733" s="4"/>
      <c r="U733" s="4"/>
      <c r="V733" s="4"/>
      <c r="W733" s="4"/>
    </row>
    <row r="734" spans="14:23" ht="15.75" customHeight="1">
      <c r="N734" s="4"/>
      <c r="O734" s="4"/>
      <c r="P734" s="4"/>
      <c r="Q734" s="4"/>
      <c r="R734" s="4"/>
      <c r="S734" s="4"/>
      <c r="T734" s="4"/>
      <c r="U734" s="4"/>
      <c r="V734" s="4"/>
      <c r="W734" s="4"/>
    </row>
    <row r="735" spans="14:23" ht="15.75" customHeight="1">
      <c r="N735" s="4"/>
      <c r="O735" s="4"/>
      <c r="P735" s="4"/>
      <c r="Q735" s="4"/>
      <c r="R735" s="4"/>
      <c r="S735" s="4"/>
      <c r="T735" s="4"/>
      <c r="U735" s="4"/>
      <c r="V735" s="4"/>
      <c r="W735" s="4"/>
    </row>
    <row r="736" spans="14:23" ht="15.75" customHeight="1">
      <c r="N736" s="4"/>
      <c r="O736" s="4"/>
      <c r="P736" s="4"/>
      <c r="Q736" s="4"/>
      <c r="R736" s="4"/>
      <c r="S736" s="4"/>
      <c r="T736" s="4"/>
      <c r="U736" s="4"/>
      <c r="V736" s="4"/>
      <c r="W736" s="4"/>
    </row>
    <row r="737" spans="14:23" ht="15.75" customHeight="1">
      <c r="N737" s="4"/>
      <c r="O737" s="4"/>
      <c r="P737" s="4"/>
      <c r="Q737" s="4"/>
      <c r="R737" s="4"/>
      <c r="S737" s="4"/>
      <c r="T737" s="4"/>
      <c r="U737" s="4"/>
      <c r="V737" s="4"/>
      <c r="W737" s="4"/>
    </row>
    <row r="738" spans="14:23" ht="15.75" customHeight="1">
      <c r="N738" s="4"/>
      <c r="O738" s="4"/>
      <c r="P738" s="4"/>
      <c r="Q738" s="4"/>
      <c r="R738" s="4"/>
      <c r="S738" s="4"/>
      <c r="T738" s="4"/>
      <c r="U738" s="4"/>
      <c r="V738" s="4"/>
      <c r="W738" s="4"/>
    </row>
    <row r="739" spans="14:23" ht="15.75" customHeight="1">
      <c r="N739" s="4"/>
      <c r="O739" s="4"/>
      <c r="P739" s="4"/>
      <c r="Q739" s="4"/>
      <c r="R739" s="4"/>
      <c r="S739" s="4"/>
      <c r="T739" s="4"/>
      <c r="U739" s="4"/>
      <c r="V739" s="4"/>
      <c r="W739" s="4"/>
    </row>
    <row r="740" spans="14:23" ht="15.75" customHeight="1">
      <c r="N740" s="4"/>
      <c r="O740" s="4"/>
      <c r="P740" s="4"/>
      <c r="Q740" s="4"/>
      <c r="R740" s="4"/>
      <c r="S740" s="4"/>
      <c r="T740" s="4"/>
      <c r="U740" s="4"/>
      <c r="V740" s="4"/>
      <c r="W740" s="4"/>
    </row>
    <row r="741" spans="14:23" ht="15.75" customHeight="1">
      <c r="N741" s="4"/>
      <c r="O741" s="4"/>
      <c r="P741" s="4"/>
      <c r="Q741" s="4"/>
      <c r="R741" s="4"/>
      <c r="S741" s="4"/>
      <c r="T741" s="4"/>
      <c r="U741" s="4"/>
      <c r="V741" s="4"/>
      <c r="W741" s="4"/>
    </row>
    <row r="742" spans="14:23" ht="15.75" customHeight="1">
      <c r="N742" s="4"/>
      <c r="O742" s="4"/>
      <c r="P742" s="4"/>
      <c r="Q742" s="4"/>
      <c r="R742" s="4"/>
      <c r="S742" s="4"/>
      <c r="T742" s="4"/>
      <c r="U742" s="4"/>
      <c r="V742" s="4"/>
      <c r="W742" s="4"/>
    </row>
    <row r="743" spans="14:23" ht="15.75" customHeight="1">
      <c r="N743" s="4"/>
      <c r="O743" s="4"/>
      <c r="P743" s="4"/>
      <c r="Q743" s="4"/>
      <c r="R743" s="4"/>
      <c r="S743" s="4"/>
      <c r="T743" s="4"/>
      <c r="U743" s="4"/>
      <c r="V743" s="4"/>
      <c r="W743" s="4"/>
    </row>
    <row r="744" spans="14:23" ht="15.75" customHeight="1">
      <c r="N744" s="4"/>
      <c r="O744" s="4"/>
      <c r="P744" s="4"/>
      <c r="Q744" s="4"/>
      <c r="R744" s="4"/>
      <c r="S744" s="4"/>
      <c r="T744" s="4"/>
      <c r="U744" s="4"/>
      <c r="V744" s="4"/>
      <c r="W744" s="4"/>
    </row>
    <row r="745" spans="14:23" ht="15.75" customHeight="1">
      <c r="N745" s="4"/>
      <c r="O745" s="4"/>
      <c r="P745" s="4"/>
      <c r="Q745" s="4"/>
      <c r="R745" s="4"/>
      <c r="S745" s="4"/>
      <c r="T745" s="4"/>
      <c r="U745" s="4"/>
      <c r="V745" s="4"/>
      <c r="W745" s="4"/>
    </row>
    <row r="746" spans="14:23" ht="15.75" customHeight="1">
      <c r="N746" s="4"/>
      <c r="O746" s="4"/>
      <c r="P746" s="4"/>
      <c r="Q746" s="4"/>
      <c r="R746" s="4"/>
      <c r="S746" s="4"/>
      <c r="T746" s="4"/>
      <c r="U746" s="4"/>
      <c r="V746" s="4"/>
      <c r="W746" s="4"/>
    </row>
    <row r="747" spans="14:23" ht="15.75" customHeight="1">
      <c r="N747" s="4"/>
      <c r="O747" s="4"/>
      <c r="P747" s="4"/>
      <c r="Q747" s="4"/>
      <c r="R747" s="4"/>
      <c r="S747" s="4"/>
      <c r="T747" s="4"/>
      <c r="U747" s="4"/>
      <c r="V747" s="4"/>
      <c r="W747" s="4"/>
    </row>
    <row r="748" spans="14:23" ht="15.75" customHeight="1">
      <c r="N748" s="4"/>
      <c r="O748" s="4"/>
      <c r="P748" s="4"/>
      <c r="Q748" s="4"/>
      <c r="R748" s="4"/>
      <c r="S748" s="4"/>
      <c r="T748" s="4"/>
      <c r="U748" s="4"/>
      <c r="V748" s="4"/>
      <c r="W748" s="4"/>
    </row>
    <row r="749" spans="14:23" ht="15.75" customHeight="1">
      <c r="N749" s="4"/>
      <c r="O749" s="4"/>
      <c r="P749" s="4"/>
      <c r="Q749" s="4"/>
      <c r="R749" s="4"/>
      <c r="S749" s="4"/>
      <c r="T749" s="4"/>
      <c r="U749" s="4"/>
      <c r="V749" s="4"/>
      <c r="W749" s="4"/>
    </row>
    <row r="750" spans="14:23" ht="15.75" customHeight="1">
      <c r="N750" s="4"/>
      <c r="O750" s="4"/>
      <c r="P750" s="4"/>
      <c r="Q750" s="4"/>
      <c r="R750" s="4"/>
      <c r="S750" s="4"/>
      <c r="T750" s="4"/>
      <c r="U750" s="4"/>
      <c r="V750" s="4"/>
      <c r="W750" s="4"/>
    </row>
    <row r="751" spans="14:23" ht="15.75" customHeight="1">
      <c r="N751" s="4"/>
      <c r="O751" s="4"/>
      <c r="P751" s="4"/>
      <c r="Q751" s="4"/>
      <c r="R751" s="4"/>
      <c r="S751" s="4"/>
      <c r="T751" s="4"/>
      <c r="U751" s="4"/>
      <c r="V751" s="4"/>
      <c r="W751" s="4"/>
    </row>
    <row r="752" spans="14:23" ht="15.75" customHeight="1">
      <c r="N752" s="4"/>
      <c r="O752" s="4"/>
      <c r="P752" s="4"/>
      <c r="Q752" s="4"/>
      <c r="R752" s="4"/>
      <c r="S752" s="4"/>
      <c r="T752" s="4"/>
      <c r="U752" s="4"/>
      <c r="V752" s="4"/>
      <c r="W752" s="4"/>
    </row>
    <row r="753" spans="14:23" ht="15.75" customHeight="1">
      <c r="N753" s="4"/>
      <c r="O753" s="4"/>
      <c r="P753" s="4"/>
      <c r="Q753" s="4"/>
      <c r="R753" s="4"/>
      <c r="S753" s="4"/>
      <c r="T753" s="4"/>
      <c r="U753" s="4"/>
      <c r="V753" s="4"/>
      <c r="W753" s="4"/>
    </row>
    <row r="754" spans="14:23" ht="15.75" customHeight="1">
      <c r="N754" s="4"/>
      <c r="O754" s="4"/>
      <c r="P754" s="4"/>
      <c r="Q754" s="4"/>
      <c r="R754" s="4"/>
      <c r="S754" s="4"/>
      <c r="T754" s="4"/>
      <c r="U754" s="4"/>
      <c r="V754" s="4"/>
      <c r="W754" s="4"/>
    </row>
    <row r="755" spans="14:23" ht="15.75" customHeight="1">
      <c r="N755" s="4"/>
      <c r="O755" s="4"/>
      <c r="P755" s="4"/>
      <c r="Q755" s="4"/>
      <c r="R755" s="4"/>
      <c r="S755" s="4"/>
      <c r="T755" s="4"/>
      <c r="U755" s="4"/>
      <c r="V755" s="4"/>
      <c r="W755" s="4"/>
    </row>
    <row r="756" spans="14:23" ht="15.75" customHeight="1">
      <c r="N756" s="4"/>
      <c r="O756" s="4"/>
      <c r="P756" s="4"/>
      <c r="Q756" s="4"/>
      <c r="R756" s="4"/>
      <c r="S756" s="4"/>
      <c r="T756" s="4"/>
      <c r="U756" s="4"/>
      <c r="V756" s="4"/>
      <c r="W756" s="4"/>
    </row>
    <row r="757" spans="14:23" ht="15.75" customHeight="1">
      <c r="N757" s="4"/>
      <c r="O757" s="4"/>
      <c r="P757" s="4"/>
      <c r="Q757" s="4"/>
      <c r="R757" s="4"/>
      <c r="S757" s="4"/>
      <c r="T757" s="4"/>
      <c r="U757" s="4"/>
      <c r="V757" s="4"/>
      <c r="W757" s="4"/>
    </row>
    <row r="758" spans="14:23" ht="15.75" customHeight="1">
      <c r="N758" s="4"/>
      <c r="O758" s="4"/>
      <c r="P758" s="4"/>
      <c r="Q758" s="4"/>
      <c r="R758" s="4"/>
      <c r="S758" s="4"/>
      <c r="T758" s="4"/>
      <c r="U758" s="4"/>
      <c r="V758" s="4"/>
      <c r="W758" s="4"/>
    </row>
    <row r="759" spans="14:23" ht="15.75" customHeight="1">
      <c r="N759" s="4"/>
      <c r="O759" s="4"/>
      <c r="P759" s="4"/>
      <c r="Q759" s="4"/>
      <c r="R759" s="4"/>
      <c r="S759" s="4"/>
      <c r="T759" s="4"/>
      <c r="U759" s="4"/>
      <c r="V759" s="4"/>
      <c r="W759" s="4"/>
    </row>
    <row r="760" spans="14:23" ht="15.75" customHeight="1">
      <c r="N760" s="4"/>
      <c r="O760" s="4"/>
      <c r="P760" s="4"/>
      <c r="Q760" s="4"/>
      <c r="R760" s="4"/>
      <c r="S760" s="4"/>
      <c r="T760" s="4"/>
      <c r="U760" s="4"/>
      <c r="V760" s="4"/>
      <c r="W760" s="4"/>
    </row>
    <row r="761" spans="14:23" ht="15.75" customHeight="1">
      <c r="N761" s="4"/>
      <c r="O761" s="4"/>
      <c r="P761" s="4"/>
      <c r="Q761" s="4"/>
      <c r="R761" s="4"/>
      <c r="S761" s="4"/>
      <c r="T761" s="4"/>
      <c r="U761" s="4"/>
      <c r="V761" s="4"/>
      <c r="W761" s="4"/>
    </row>
    <row r="762" spans="14:23" ht="15.75" customHeight="1">
      <c r="N762" s="4"/>
      <c r="O762" s="4"/>
      <c r="P762" s="4"/>
      <c r="Q762" s="4"/>
      <c r="R762" s="4"/>
      <c r="S762" s="4"/>
      <c r="T762" s="4"/>
      <c r="U762" s="4"/>
      <c r="V762" s="4"/>
      <c r="W762" s="4"/>
    </row>
    <row r="763" spans="14:23" ht="15.75" customHeight="1">
      <c r="N763" s="4"/>
      <c r="O763" s="4"/>
      <c r="P763" s="4"/>
      <c r="Q763" s="4"/>
      <c r="R763" s="4"/>
      <c r="S763" s="4"/>
      <c r="T763" s="4"/>
      <c r="U763" s="4"/>
      <c r="V763" s="4"/>
      <c r="W763" s="4"/>
    </row>
    <row r="764" spans="14:23" ht="15.75" customHeight="1">
      <c r="N764" s="4"/>
      <c r="O764" s="4"/>
      <c r="P764" s="4"/>
      <c r="Q764" s="4"/>
      <c r="R764" s="4"/>
      <c r="S764" s="4"/>
      <c r="T764" s="4"/>
      <c r="U764" s="4"/>
      <c r="V764" s="4"/>
      <c r="W764" s="4"/>
    </row>
    <row r="765" spans="14:23" ht="15.75" customHeight="1">
      <c r="N765" s="4"/>
      <c r="O765" s="4"/>
      <c r="P765" s="4"/>
      <c r="Q765" s="4"/>
      <c r="R765" s="4"/>
      <c r="S765" s="4"/>
      <c r="T765" s="4"/>
      <c r="U765" s="4"/>
      <c r="V765" s="4"/>
      <c r="W765" s="4"/>
    </row>
    <row r="766" spans="14:23" ht="15.75" customHeight="1">
      <c r="N766" s="4"/>
      <c r="O766" s="4"/>
      <c r="P766" s="4"/>
      <c r="Q766" s="4"/>
      <c r="R766" s="4"/>
      <c r="S766" s="4"/>
      <c r="T766" s="4"/>
      <c r="U766" s="4"/>
      <c r="V766" s="4"/>
      <c r="W766" s="4"/>
    </row>
    <row r="767" spans="14:23" ht="15.75" customHeight="1">
      <c r="N767" s="4"/>
      <c r="O767" s="4"/>
      <c r="P767" s="4"/>
      <c r="Q767" s="4"/>
      <c r="R767" s="4"/>
      <c r="S767" s="4"/>
      <c r="T767" s="4"/>
      <c r="U767" s="4"/>
      <c r="V767" s="4"/>
      <c r="W767" s="4"/>
    </row>
    <row r="768" spans="14:23" ht="15.75" customHeight="1">
      <c r="N768" s="4"/>
      <c r="O768" s="4"/>
      <c r="P768" s="4"/>
      <c r="Q768" s="4"/>
      <c r="R768" s="4"/>
      <c r="S768" s="4"/>
      <c r="T768" s="4"/>
      <c r="U768" s="4"/>
      <c r="V768" s="4"/>
      <c r="W768" s="4"/>
    </row>
    <row r="769" spans="14:23" ht="15.75" customHeight="1">
      <c r="N769" s="4"/>
      <c r="O769" s="4"/>
      <c r="P769" s="4"/>
      <c r="Q769" s="4"/>
      <c r="R769" s="4"/>
      <c r="S769" s="4"/>
      <c r="T769" s="4"/>
      <c r="U769" s="4"/>
      <c r="V769" s="4"/>
      <c r="W769" s="4"/>
    </row>
    <row r="770" spans="14:23" ht="15.75" customHeight="1">
      <c r="N770" s="4"/>
      <c r="O770" s="4"/>
      <c r="P770" s="4"/>
      <c r="Q770" s="4"/>
      <c r="R770" s="4"/>
      <c r="S770" s="4"/>
      <c r="T770" s="4"/>
      <c r="U770" s="4"/>
      <c r="V770" s="4"/>
      <c r="W770" s="4"/>
    </row>
    <row r="771" spans="14:23" ht="15.75" customHeight="1">
      <c r="N771" s="4"/>
      <c r="O771" s="4"/>
      <c r="P771" s="4"/>
      <c r="Q771" s="4"/>
      <c r="R771" s="4"/>
      <c r="S771" s="4"/>
      <c r="T771" s="4"/>
      <c r="U771" s="4"/>
      <c r="V771" s="4"/>
      <c r="W771" s="4"/>
    </row>
    <row r="772" spans="14:23" ht="15.75" customHeight="1">
      <c r="N772" s="4"/>
      <c r="O772" s="4"/>
      <c r="P772" s="4"/>
      <c r="Q772" s="4"/>
      <c r="R772" s="4"/>
      <c r="S772" s="4"/>
      <c r="T772" s="4"/>
      <c r="U772" s="4"/>
      <c r="V772" s="4"/>
      <c r="W772" s="4"/>
    </row>
    <row r="773" spans="14:23" ht="15.75" customHeight="1">
      <c r="N773" s="4"/>
      <c r="O773" s="4"/>
      <c r="P773" s="4"/>
      <c r="Q773" s="4"/>
      <c r="R773" s="4"/>
      <c r="S773" s="4"/>
      <c r="T773" s="4"/>
      <c r="U773" s="4"/>
      <c r="V773" s="4"/>
      <c r="W773" s="4"/>
    </row>
    <row r="774" spans="14:23" ht="15.75" customHeight="1">
      <c r="N774" s="4"/>
      <c r="O774" s="4"/>
      <c r="P774" s="4"/>
      <c r="Q774" s="4"/>
      <c r="R774" s="4"/>
      <c r="S774" s="4"/>
      <c r="T774" s="4"/>
      <c r="U774" s="4"/>
      <c r="V774" s="4"/>
      <c r="W774" s="4"/>
    </row>
    <row r="775" spans="14:23" ht="15.75" customHeight="1">
      <c r="N775" s="4"/>
      <c r="O775" s="4"/>
      <c r="P775" s="4"/>
      <c r="Q775" s="4"/>
      <c r="R775" s="4"/>
      <c r="S775" s="4"/>
      <c r="T775" s="4"/>
      <c r="U775" s="4"/>
      <c r="V775" s="4"/>
      <c r="W775" s="4"/>
    </row>
    <row r="776" spans="14:23" ht="15.75" customHeight="1">
      <c r="N776" s="4"/>
      <c r="O776" s="4"/>
      <c r="P776" s="4"/>
      <c r="Q776" s="4"/>
      <c r="R776" s="4"/>
      <c r="S776" s="4"/>
      <c r="T776" s="4"/>
      <c r="U776" s="4"/>
      <c r="V776" s="4"/>
      <c r="W776" s="4"/>
    </row>
    <row r="777" spans="14:23" ht="15.75" customHeight="1">
      <c r="N777" s="4"/>
      <c r="O777" s="4"/>
      <c r="P777" s="4"/>
      <c r="Q777" s="4"/>
      <c r="R777" s="4"/>
      <c r="S777" s="4"/>
      <c r="T777" s="4"/>
      <c r="U777" s="4"/>
      <c r="V777" s="4"/>
      <c r="W777" s="4"/>
    </row>
    <row r="778" spans="14:23" ht="15.75" customHeight="1">
      <c r="N778" s="4"/>
      <c r="O778" s="4"/>
      <c r="P778" s="4"/>
      <c r="Q778" s="4"/>
      <c r="R778" s="4"/>
      <c r="S778" s="4"/>
      <c r="T778" s="4"/>
      <c r="U778" s="4"/>
      <c r="V778" s="4"/>
      <c r="W778" s="4"/>
    </row>
    <row r="779" spans="14:23" ht="15.75" customHeight="1">
      <c r="N779" s="4"/>
      <c r="O779" s="4"/>
      <c r="P779" s="4"/>
      <c r="Q779" s="4"/>
      <c r="R779" s="4"/>
      <c r="S779" s="4"/>
      <c r="T779" s="4"/>
      <c r="U779" s="4"/>
      <c r="V779" s="4"/>
      <c r="W779" s="4"/>
    </row>
    <row r="780" spans="14:23" ht="15.75" customHeight="1">
      <c r="N780" s="4"/>
      <c r="O780" s="4"/>
      <c r="P780" s="4"/>
      <c r="Q780" s="4"/>
      <c r="R780" s="4"/>
      <c r="S780" s="4"/>
      <c r="T780" s="4"/>
      <c r="U780" s="4"/>
      <c r="V780" s="4"/>
      <c r="W780" s="4"/>
    </row>
    <row r="781" spans="14:23" ht="15.75" customHeight="1">
      <c r="N781" s="4"/>
      <c r="O781" s="4"/>
      <c r="P781" s="4"/>
      <c r="Q781" s="4"/>
      <c r="R781" s="4"/>
      <c r="S781" s="4"/>
      <c r="T781" s="4"/>
      <c r="U781" s="4"/>
      <c r="V781" s="4"/>
      <c r="W781" s="4"/>
    </row>
    <row r="782" spans="14:23" ht="15.75" customHeight="1">
      <c r="N782" s="4"/>
      <c r="O782" s="4"/>
      <c r="P782" s="4"/>
      <c r="Q782" s="4"/>
      <c r="R782" s="4"/>
      <c r="S782" s="4"/>
      <c r="T782" s="4"/>
      <c r="U782" s="4"/>
      <c r="V782" s="4"/>
      <c r="W782" s="4"/>
    </row>
    <row r="783" spans="14:23" ht="15.75" customHeight="1">
      <c r="N783" s="4"/>
      <c r="O783" s="4"/>
      <c r="P783" s="4"/>
      <c r="Q783" s="4"/>
      <c r="R783" s="4"/>
      <c r="S783" s="4"/>
      <c r="T783" s="4"/>
      <c r="U783" s="4"/>
      <c r="V783" s="4"/>
      <c r="W783" s="4"/>
    </row>
    <row r="784" spans="14:23" ht="15.75" customHeight="1">
      <c r="N784" s="4"/>
      <c r="O784" s="4"/>
      <c r="P784" s="4"/>
      <c r="Q784" s="4"/>
      <c r="R784" s="4"/>
      <c r="S784" s="4"/>
      <c r="T784" s="4"/>
      <c r="U784" s="4"/>
      <c r="V784" s="4"/>
      <c r="W784" s="4"/>
    </row>
    <row r="785" spans="14:23" ht="15.75" customHeight="1">
      <c r="N785" s="4"/>
      <c r="O785" s="4"/>
      <c r="P785" s="4"/>
      <c r="Q785" s="4"/>
      <c r="R785" s="4"/>
      <c r="S785" s="4"/>
      <c r="T785" s="4"/>
      <c r="U785" s="4"/>
      <c r="V785" s="4"/>
      <c r="W785" s="4"/>
    </row>
    <row r="786" spans="14:23" ht="15.75" customHeight="1">
      <c r="N786" s="4"/>
      <c r="O786" s="4"/>
      <c r="P786" s="4"/>
      <c r="Q786" s="4"/>
      <c r="R786" s="4"/>
      <c r="S786" s="4"/>
      <c r="T786" s="4"/>
      <c r="U786" s="4"/>
      <c r="V786" s="4"/>
      <c r="W786" s="4"/>
    </row>
    <row r="787" spans="14:23" ht="15.75" customHeight="1">
      <c r="N787" s="4"/>
      <c r="O787" s="4"/>
      <c r="P787" s="4"/>
      <c r="Q787" s="4"/>
      <c r="R787" s="4"/>
      <c r="S787" s="4"/>
      <c r="T787" s="4"/>
      <c r="U787" s="4"/>
      <c r="V787" s="4"/>
      <c r="W787" s="4"/>
    </row>
    <row r="788" spans="14:23" ht="15.75" customHeight="1">
      <c r="N788" s="4"/>
      <c r="O788" s="4"/>
      <c r="P788" s="4"/>
      <c r="Q788" s="4"/>
      <c r="R788" s="4"/>
      <c r="S788" s="4"/>
      <c r="T788" s="4"/>
      <c r="U788" s="4"/>
      <c r="V788" s="4"/>
      <c r="W788" s="4"/>
    </row>
    <row r="789" spans="14:23" ht="15.75" customHeight="1">
      <c r="N789" s="4"/>
      <c r="O789" s="4"/>
      <c r="P789" s="4"/>
      <c r="Q789" s="4"/>
      <c r="R789" s="4"/>
      <c r="S789" s="4"/>
      <c r="T789" s="4"/>
      <c r="U789" s="4"/>
      <c r="V789" s="4"/>
      <c r="W789" s="4"/>
    </row>
    <row r="790" spans="14:23" ht="15.75" customHeight="1">
      <c r="N790" s="4"/>
      <c r="O790" s="4"/>
      <c r="P790" s="4"/>
      <c r="Q790" s="4"/>
      <c r="R790" s="4"/>
      <c r="S790" s="4"/>
      <c r="T790" s="4"/>
      <c r="U790" s="4"/>
      <c r="V790" s="4"/>
      <c r="W790" s="4"/>
    </row>
    <row r="791" spans="14:23" ht="15.75" customHeight="1">
      <c r="N791" s="4"/>
      <c r="O791" s="4"/>
      <c r="P791" s="4"/>
      <c r="Q791" s="4"/>
      <c r="R791" s="4"/>
      <c r="S791" s="4"/>
      <c r="T791" s="4"/>
      <c r="U791" s="4"/>
      <c r="V791" s="4"/>
      <c r="W791" s="4"/>
    </row>
    <row r="792" spans="14:23" ht="15.75" customHeight="1">
      <c r="N792" s="4"/>
      <c r="O792" s="4"/>
      <c r="P792" s="4"/>
      <c r="Q792" s="4"/>
      <c r="R792" s="4"/>
      <c r="S792" s="4"/>
      <c r="T792" s="4"/>
      <c r="U792" s="4"/>
      <c r="V792" s="4"/>
      <c r="W792" s="4"/>
    </row>
    <row r="793" spans="14:23" ht="15.75" customHeight="1">
      <c r="N793" s="4"/>
      <c r="O793" s="4"/>
      <c r="P793" s="4"/>
      <c r="Q793" s="4"/>
      <c r="R793" s="4"/>
      <c r="S793" s="4"/>
      <c r="T793" s="4"/>
      <c r="U793" s="4"/>
      <c r="V793" s="4"/>
      <c r="W793" s="4"/>
    </row>
    <row r="794" spans="14:23" ht="15.75" customHeight="1">
      <c r="N794" s="4"/>
      <c r="O794" s="4"/>
      <c r="P794" s="4"/>
      <c r="Q794" s="4"/>
      <c r="R794" s="4"/>
      <c r="S794" s="4"/>
      <c r="T794" s="4"/>
      <c r="U794" s="4"/>
      <c r="V794" s="4"/>
      <c r="W794" s="4"/>
    </row>
    <row r="795" spans="14:23" ht="15.75" customHeight="1">
      <c r="N795" s="4"/>
      <c r="O795" s="4"/>
      <c r="P795" s="4"/>
      <c r="Q795" s="4"/>
      <c r="R795" s="4"/>
      <c r="S795" s="4"/>
      <c r="T795" s="4"/>
      <c r="U795" s="4"/>
      <c r="V795" s="4"/>
      <c r="W795" s="4"/>
    </row>
    <row r="796" spans="14:23" ht="15.75" customHeight="1">
      <c r="N796" s="4"/>
      <c r="O796" s="4"/>
      <c r="P796" s="4"/>
      <c r="Q796" s="4"/>
      <c r="R796" s="4"/>
      <c r="S796" s="4"/>
      <c r="T796" s="4"/>
      <c r="U796" s="4"/>
      <c r="V796" s="4"/>
      <c r="W796" s="4"/>
    </row>
    <row r="797" spans="14:23" ht="15.75" customHeight="1">
      <c r="N797" s="4"/>
      <c r="O797" s="4"/>
      <c r="P797" s="4"/>
      <c r="Q797" s="4"/>
      <c r="R797" s="4"/>
      <c r="S797" s="4"/>
      <c r="T797" s="4"/>
      <c r="U797" s="4"/>
      <c r="V797" s="4"/>
      <c r="W797" s="4"/>
    </row>
    <row r="798" spans="14:23" ht="15.75" customHeight="1">
      <c r="N798" s="4"/>
      <c r="O798" s="4"/>
      <c r="P798" s="4"/>
      <c r="Q798" s="4"/>
      <c r="R798" s="4"/>
      <c r="S798" s="4"/>
      <c r="T798" s="4"/>
      <c r="U798" s="4"/>
      <c r="V798" s="4"/>
      <c r="W798" s="4"/>
    </row>
    <row r="799" spans="14:23" ht="15.75" customHeight="1">
      <c r="N799" s="4"/>
      <c r="O799" s="4"/>
      <c r="P799" s="4"/>
      <c r="Q799" s="4"/>
      <c r="R799" s="4"/>
      <c r="S799" s="4"/>
      <c r="T799" s="4"/>
      <c r="U799" s="4"/>
      <c r="V799" s="4"/>
      <c r="W799" s="4"/>
    </row>
    <row r="800" spans="14:23" ht="15.75" customHeight="1">
      <c r="N800" s="4"/>
      <c r="O800" s="4"/>
      <c r="P800" s="4"/>
      <c r="Q800" s="4"/>
      <c r="R800" s="4"/>
      <c r="S800" s="4"/>
      <c r="T800" s="4"/>
      <c r="U800" s="4"/>
      <c r="V800" s="4"/>
      <c r="W800" s="4"/>
    </row>
    <row r="801" spans="14:23" ht="15.75" customHeight="1">
      <c r="N801" s="4"/>
      <c r="O801" s="4"/>
      <c r="P801" s="4"/>
      <c r="Q801" s="4"/>
      <c r="R801" s="4"/>
      <c r="S801" s="4"/>
      <c r="T801" s="4"/>
      <c r="U801" s="4"/>
      <c r="V801" s="4"/>
      <c r="W801" s="4"/>
    </row>
    <row r="802" spans="14:23" ht="15.75" customHeight="1">
      <c r="N802" s="4"/>
      <c r="O802" s="4"/>
      <c r="P802" s="4"/>
      <c r="Q802" s="4"/>
      <c r="R802" s="4"/>
      <c r="S802" s="4"/>
      <c r="T802" s="4"/>
      <c r="U802" s="4"/>
      <c r="V802" s="4"/>
      <c r="W802" s="4"/>
    </row>
    <row r="803" spans="14:23" ht="15.75" customHeight="1">
      <c r="N803" s="4"/>
      <c r="O803" s="4"/>
      <c r="P803" s="4"/>
      <c r="Q803" s="4"/>
      <c r="R803" s="4"/>
      <c r="S803" s="4"/>
      <c r="T803" s="4"/>
      <c r="U803" s="4"/>
      <c r="V803" s="4"/>
      <c r="W803" s="4"/>
    </row>
    <row r="804" spans="14:23" ht="15.75" customHeight="1">
      <c r="N804" s="4"/>
      <c r="O804" s="4"/>
      <c r="P804" s="4"/>
      <c r="Q804" s="4"/>
      <c r="R804" s="4"/>
      <c r="S804" s="4"/>
      <c r="T804" s="4"/>
      <c r="U804" s="4"/>
      <c r="V804" s="4"/>
      <c r="W804" s="4"/>
    </row>
    <row r="805" spans="14:23" ht="15.75" customHeight="1">
      <c r="N805" s="4"/>
      <c r="O805" s="4"/>
      <c r="P805" s="4"/>
      <c r="Q805" s="4"/>
      <c r="R805" s="4"/>
      <c r="S805" s="4"/>
      <c r="T805" s="4"/>
      <c r="U805" s="4"/>
      <c r="V805" s="4"/>
      <c r="W805" s="4"/>
    </row>
    <row r="806" spans="14:23" ht="15.75" customHeight="1">
      <c r="N806" s="4"/>
      <c r="O806" s="4"/>
      <c r="P806" s="4"/>
      <c r="Q806" s="4"/>
      <c r="R806" s="4"/>
      <c r="S806" s="4"/>
      <c r="T806" s="4"/>
      <c r="U806" s="4"/>
      <c r="V806" s="4"/>
      <c r="W806" s="4"/>
    </row>
    <row r="807" spans="14:23" ht="15.75" customHeight="1">
      <c r="N807" s="4"/>
      <c r="O807" s="4"/>
      <c r="P807" s="4"/>
      <c r="Q807" s="4"/>
      <c r="R807" s="4"/>
      <c r="S807" s="4"/>
      <c r="T807" s="4"/>
      <c r="U807" s="4"/>
      <c r="V807" s="4"/>
      <c r="W807" s="4"/>
    </row>
    <row r="808" spans="14:23" ht="15.75" customHeight="1">
      <c r="N808" s="4"/>
      <c r="O808" s="4"/>
      <c r="P808" s="4"/>
      <c r="Q808" s="4"/>
      <c r="R808" s="4"/>
      <c r="S808" s="4"/>
      <c r="T808" s="4"/>
      <c r="U808" s="4"/>
      <c r="V808" s="4"/>
      <c r="W808" s="4"/>
    </row>
    <row r="809" spans="14:23" ht="15.75" customHeight="1">
      <c r="N809" s="4"/>
      <c r="O809" s="4"/>
      <c r="P809" s="4"/>
      <c r="Q809" s="4"/>
      <c r="R809" s="4"/>
      <c r="S809" s="4"/>
      <c r="T809" s="4"/>
      <c r="U809" s="4"/>
      <c r="V809" s="4"/>
      <c r="W809" s="4"/>
    </row>
    <row r="810" spans="14:23" ht="15.75" customHeight="1">
      <c r="N810" s="4"/>
      <c r="O810" s="4"/>
      <c r="P810" s="4"/>
      <c r="Q810" s="4"/>
      <c r="R810" s="4"/>
      <c r="S810" s="4"/>
      <c r="T810" s="4"/>
      <c r="U810" s="4"/>
      <c r="V810" s="4"/>
      <c r="W810" s="4"/>
    </row>
    <row r="811" spans="14:23" ht="15.75" customHeight="1">
      <c r="N811" s="4"/>
      <c r="O811" s="4"/>
      <c r="P811" s="4"/>
      <c r="Q811" s="4"/>
      <c r="R811" s="4"/>
      <c r="S811" s="4"/>
      <c r="T811" s="4"/>
      <c r="U811" s="4"/>
      <c r="V811" s="4"/>
      <c r="W811" s="4"/>
    </row>
    <row r="812" spans="14:23" ht="15.75" customHeight="1">
      <c r="N812" s="4"/>
      <c r="O812" s="4"/>
      <c r="P812" s="4"/>
      <c r="Q812" s="4"/>
      <c r="R812" s="4"/>
      <c r="S812" s="4"/>
      <c r="T812" s="4"/>
      <c r="U812" s="4"/>
      <c r="V812" s="4"/>
      <c r="W812" s="4"/>
    </row>
    <row r="813" spans="14:23" ht="15.75" customHeight="1">
      <c r="N813" s="4"/>
      <c r="O813" s="4"/>
      <c r="P813" s="4"/>
      <c r="Q813" s="4"/>
      <c r="R813" s="4"/>
      <c r="S813" s="4"/>
      <c r="T813" s="4"/>
      <c r="U813" s="4"/>
      <c r="V813" s="4"/>
      <c r="W813" s="4"/>
    </row>
    <row r="814" spans="14:23" ht="15.75" customHeight="1">
      <c r="N814" s="4"/>
      <c r="O814" s="4"/>
      <c r="P814" s="4"/>
      <c r="Q814" s="4"/>
      <c r="R814" s="4"/>
      <c r="S814" s="4"/>
      <c r="T814" s="4"/>
      <c r="U814" s="4"/>
      <c r="V814" s="4"/>
      <c r="W814" s="4"/>
    </row>
    <row r="815" spans="14:23" ht="15.75" customHeight="1">
      <c r="N815" s="4"/>
      <c r="O815" s="4"/>
      <c r="P815" s="4"/>
      <c r="Q815" s="4"/>
      <c r="R815" s="4"/>
      <c r="S815" s="4"/>
      <c r="T815" s="4"/>
      <c r="U815" s="4"/>
      <c r="V815" s="4"/>
      <c r="W815" s="4"/>
    </row>
    <row r="816" spans="14:23" ht="15.75" customHeight="1">
      <c r="N816" s="4"/>
      <c r="O816" s="4"/>
      <c r="P816" s="4"/>
      <c r="Q816" s="4"/>
      <c r="R816" s="4"/>
      <c r="S816" s="4"/>
      <c r="T816" s="4"/>
      <c r="U816" s="4"/>
      <c r="V816" s="4"/>
      <c r="W816" s="4"/>
    </row>
    <row r="817" spans="14:23" ht="15.75" customHeight="1">
      <c r="N817" s="4"/>
      <c r="O817" s="4"/>
      <c r="P817" s="4"/>
      <c r="Q817" s="4"/>
      <c r="R817" s="4"/>
      <c r="S817" s="4"/>
      <c r="T817" s="4"/>
      <c r="U817" s="4"/>
      <c r="V817" s="4"/>
      <c r="W817" s="4"/>
    </row>
    <row r="818" spans="14:23" ht="15.75" customHeight="1">
      <c r="N818" s="4"/>
      <c r="O818" s="4"/>
      <c r="P818" s="4"/>
      <c r="Q818" s="4"/>
      <c r="R818" s="4"/>
      <c r="S818" s="4"/>
      <c r="T818" s="4"/>
      <c r="U818" s="4"/>
      <c r="V818" s="4"/>
      <c r="W818" s="4"/>
    </row>
    <row r="819" spans="14:23" ht="15.75" customHeight="1">
      <c r="N819" s="4"/>
      <c r="O819" s="4"/>
      <c r="P819" s="4"/>
      <c r="Q819" s="4"/>
      <c r="R819" s="4"/>
      <c r="S819" s="4"/>
      <c r="T819" s="4"/>
      <c r="U819" s="4"/>
      <c r="V819" s="4"/>
      <c r="W819" s="4"/>
    </row>
    <row r="820" spans="14:23" ht="15.75" customHeight="1">
      <c r="N820" s="4"/>
      <c r="O820" s="4"/>
      <c r="P820" s="4"/>
      <c r="Q820" s="4"/>
      <c r="R820" s="4"/>
      <c r="S820" s="4"/>
      <c r="T820" s="4"/>
      <c r="U820" s="4"/>
      <c r="V820" s="4"/>
      <c r="W820" s="4"/>
    </row>
    <row r="821" spans="14:23" ht="15.75" customHeight="1">
      <c r="N821" s="4"/>
      <c r="O821" s="4"/>
      <c r="P821" s="4"/>
      <c r="Q821" s="4"/>
      <c r="R821" s="4"/>
      <c r="S821" s="4"/>
      <c r="T821" s="4"/>
      <c r="U821" s="4"/>
      <c r="V821" s="4"/>
      <c r="W821" s="4"/>
    </row>
    <row r="822" spans="14:23" ht="15.75" customHeight="1">
      <c r="N822" s="4"/>
      <c r="O822" s="4"/>
      <c r="P822" s="4"/>
      <c r="Q822" s="4"/>
      <c r="R822" s="4"/>
      <c r="S822" s="4"/>
      <c r="T822" s="4"/>
      <c r="U822" s="4"/>
      <c r="V822" s="4"/>
      <c r="W822" s="4"/>
    </row>
    <row r="823" spans="14:23" ht="15.75" customHeight="1">
      <c r="N823" s="4"/>
      <c r="O823" s="4"/>
      <c r="P823" s="4"/>
      <c r="Q823" s="4"/>
      <c r="R823" s="4"/>
      <c r="S823" s="4"/>
      <c r="T823" s="4"/>
      <c r="U823" s="4"/>
      <c r="V823" s="4"/>
      <c r="W823" s="4"/>
    </row>
    <row r="824" spans="14:23" ht="15.75" customHeight="1">
      <c r="N824" s="4"/>
      <c r="O824" s="4"/>
      <c r="P824" s="4"/>
      <c r="Q824" s="4"/>
      <c r="R824" s="4"/>
      <c r="S824" s="4"/>
      <c r="T824" s="4"/>
      <c r="U824" s="4"/>
      <c r="V824" s="4"/>
      <c r="W824" s="4"/>
    </row>
    <row r="825" spans="14:23" ht="15.75" customHeight="1">
      <c r="N825" s="4"/>
      <c r="O825" s="4"/>
      <c r="P825" s="4"/>
      <c r="Q825" s="4"/>
      <c r="R825" s="4"/>
      <c r="S825" s="4"/>
      <c r="T825" s="4"/>
      <c r="U825" s="4"/>
      <c r="V825" s="4"/>
      <c r="W825" s="4"/>
    </row>
    <row r="826" spans="14:23" ht="15.75" customHeight="1">
      <c r="N826" s="4"/>
      <c r="O826" s="4"/>
      <c r="P826" s="4"/>
      <c r="Q826" s="4"/>
      <c r="R826" s="4"/>
      <c r="S826" s="4"/>
      <c r="T826" s="4"/>
      <c r="U826" s="4"/>
      <c r="V826" s="4"/>
      <c r="W826" s="4"/>
    </row>
    <row r="827" spans="14:23" ht="15.75" customHeight="1">
      <c r="N827" s="4"/>
      <c r="O827" s="4"/>
      <c r="P827" s="4"/>
      <c r="Q827" s="4"/>
      <c r="R827" s="4"/>
      <c r="S827" s="4"/>
      <c r="T827" s="4"/>
      <c r="U827" s="4"/>
      <c r="V827" s="4"/>
      <c r="W827" s="4"/>
    </row>
    <row r="828" spans="14:23" ht="15.75" customHeight="1">
      <c r="N828" s="4"/>
      <c r="O828" s="4"/>
      <c r="P828" s="4"/>
      <c r="Q828" s="4"/>
      <c r="R828" s="4"/>
      <c r="S828" s="4"/>
      <c r="T828" s="4"/>
      <c r="U828" s="4"/>
      <c r="V828" s="4"/>
      <c r="W828" s="4"/>
    </row>
    <row r="829" spans="14:23" ht="15.75" customHeight="1">
      <c r="N829" s="4"/>
      <c r="O829" s="4"/>
      <c r="P829" s="4"/>
      <c r="Q829" s="4"/>
      <c r="R829" s="4"/>
      <c r="S829" s="4"/>
      <c r="T829" s="4"/>
      <c r="U829" s="4"/>
      <c r="V829" s="4"/>
      <c r="W829" s="4"/>
    </row>
    <row r="830" spans="14:23" ht="15.75" customHeight="1">
      <c r="N830" s="4"/>
      <c r="O830" s="4"/>
      <c r="P830" s="4"/>
      <c r="Q830" s="4"/>
      <c r="R830" s="4"/>
      <c r="S830" s="4"/>
      <c r="T830" s="4"/>
      <c r="U830" s="4"/>
      <c r="V830" s="4"/>
      <c r="W830" s="4"/>
    </row>
    <row r="831" spans="14:23" ht="15.75" customHeight="1">
      <c r="N831" s="4"/>
      <c r="O831" s="4"/>
      <c r="P831" s="4"/>
      <c r="Q831" s="4"/>
      <c r="R831" s="4"/>
      <c r="S831" s="4"/>
      <c r="T831" s="4"/>
      <c r="U831" s="4"/>
      <c r="V831" s="4"/>
      <c r="W831" s="4"/>
    </row>
    <row r="832" spans="14:23" ht="15.75" customHeight="1">
      <c r="N832" s="4"/>
      <c r="O832" s="4"/>
      <c r="P832" s="4"/>
      <c r="Q832" s="4"/>
      <c r="R832" s="4"/>
      <c r="S832" s="4"/>
      <c r="T832" s="4"/>
      <c r="U832" s="4"/>
      <c r="V832" s="4"/>
      <c r="W832" s="4"/>
    </row>
    <row r="833" spans="14:23" ht="15.75" customHeight="1">
      <c r="N833" s="4"/>
      <c r="O833" s="4"/>
      <c r="P833" s="4"/>
      <c r="Q833" s="4"/>
      <c r="R833" s="4"/>
      <c r="S833" s="4"/>
      <c r="T833" s="4"/>
      <c r="U833" s="4"/>
      <c r="V833" s="4"/>
      <c r="W833" s="4"/>
    </row>
    <row r="834" spans="14:23" ht="15.75" customHeight="1">
      <c r="N834" s="4"/>
      <c r="O834" s="4"/>
      <c r="P834" s="4"/>
      <c r="Q834" s="4"/>
      <c r="R834" s="4"/>
      <c r="S834" s="4"/>
      <c r="T834" s="4"/>
      <c r="U834" s="4"/>
      <c r="V834" s="4"/>
      <c r="W834" s="4"/>
    </row>
    <row r="835" spans="14:23" ht="15.75" customHeight="1">
      <c r="N835" s="4"/>
      <c r="O835" s="4"/>
      <c r="P835" s="4"/>
      <c r="Q835" s="4"/>
      <c r="R835" s="4"/>
      <c r="S835" s="4"/>
      <c r="T835" s="4"/>
      <c r="U835" s="4"/>
      <c r="V835" s="4"/>
      <c r="W835" s="4"/>
    </row>
    <row r="836" spans="14:23" ht="15.75" customHeight="1">
      <c r="N836" s="4"/>
      <c r="O836" s="4"/>
      <c r="P836" s="4"/>
      <c r="Q836" s="4"/>
      <c r="R836" s="4"/>
      <c r="S836" s="4"/>
      <c r="T836" s="4"/>
      <c r="U836" s="4"/>
      <c r="V836" s="4"/>
      <c r="W836" s="4"/>
    </row>
    <row r="837" spans="14:23" ht="15.75" customHeight="1">
      <c r="N837" s="4"/>
      <c r="O837" s="4"/>
      <c r="P837" s="4"/>
      <c r="Q837" s="4"/>
      <c r="R837" s="4"/>
      <c r="S837" s="4"/>
      <c r="T837" s="4"/>
      <c r="U837" s="4"/>
      <c r="V837" s="4"/>
      <c r="W837" s="4"/>
    </row>
    <row r="838" spans="14:23" ht="15.75" customHeight="1">
      <c r="N838" s="4"/>
      <c r="O838" s="4"/>
      <c r="P838" s="4"/>
      <c r="Q838" s="4"/>
      <c r="R838" s="4"/>
      <c r="S838" s="4"/>
      <c r="T838" s="4"/>
      <c r="U838" s="4"/>
      <c r="V838" s="4"/>
      <c r="W838" s="4"/>
    </row>
    <row r="839" spans="14:23" ht="15.75" customHeight="1">
      <c r="N839" s="4"/>
      <c r="O839" s="4"/>
      <c r="P839" s="4"/>
      <c r="Q839" s="4"/>
      <c r="R839" s="4"/>
      <c r="S839" s="4"/>
      <c r="T839" s="4"/>
      <c r="U839" s="4"/>
      <c r="V839" s="4"/>
      <c r="W839" s="4"/>
    </row>
    <row r="840" spans="14:23" ht="15.75" customHeight="1">
      <c r="N840" s="4"/>
      <c r="O840" s="4"/>
      <c r="P840" s="4"/>
      <c r="Q840" s="4"/>
      <c r="R840" s="4"/>
      <c r="S840" s="4"/>
      <c r="T840" s="4"/>
      <c r="U840" s="4"/>
      <c r="V840" s="4"/>
      <c r="W840" s="4"/>
    </row>
    <row r="841" spans="14:23" ht="15.75" customHeight="1">
      <c r="N841" s="4"/>
      <c r="O841" s="4"/>
      <c r="P841" s="4"/>
      <c r="Q841" s="4"/>
      <c r="R841" s="4"/>
      <c r="S841" s="4"/>
      <c r="T841" s="4"/>
      <c r="U841" s="4"/>
      <c r="V841" s="4"/>
      <c r="W841" s="4"/>
    </row>
    <row r="842" spans="14:23" ht="15.75" customHeight="1">
      <c r="N842" s="4"/>
      <c r="O842" s="4"/>
      <c r="P842" s="4"/>
      <c r="Q842" s="4"/>
      <c r="R842" s="4"/>
      <c r="S842" s="4"/>
      <c r="T842" s="4"/>
      <c r="U842" s="4"/>
      <c r="V842" s="4"/>
      <c r="W842" s="4"/>
    </row>
    <row r="843" spans="14:23" ht="15.75" customHeight="1">
      <c r="N843" s="4"/>
      <c r="O843" s="4"/>
      <c r="P843" s="4"/>
      <c r="Q843" s="4"/>
      <c r="R843" s="4"/>
      <c r="S843" s="4"/>
      <c r="T843" s="4"/>
      <c r="U843" s="4"/>
      <c r="V843" s="4"/>
      <c r="W843" s="4"/>
    </row>
    <row r="844" spans="14:23" ht="15.75" customHeight="1">
      <c r="N844" s="4"/>
      <c r="O844" s="4"/>
      <c r="P844" s="4"/>
      <c r="Q844" s="4"/>
      <c r="R844" s="4"/>
      <c r="S844" s="4"/>
      <c r="T844" s="4"/>
      <c r="U844" s="4"/>
      <c r="V844" s="4"/>
      <c r="W844" s="4"/>
    </row>
    <row r="845" spans="14:23" ht="15.75" customHeight="1">
      <c r="N845" s="4"/>
      <c r="O845" s="4"/>
      <c r="P845" s="4"/>
      <c r="Q845" s="4"/>
      <c r="R845" s="4"/>
      <c r="S845" s="4"/>
      <c r="T845" s="4"/>
      <c r="U845" s="4"/>
      <c r="V845" s="4"/>
      <c r="W845" s="4"/>
    </row>
    <row r="846" spans="14:23" ht="15.75" customHeight="1">
      <c r="N846" s="4"/>
      <c r="O846" s="4"/>
      <c r="P846" s="4"/>
      <c r="Q846" s="4"/>
      <c r="R846" s="4"/>
      <c r="S846" s="4"/>
      <c r="T846" s="4"/>
      <c r="U846" s="4"/>
      <c r="V846" s="4"/>
      <c r="W846" s="4"/>
    </row>
    <row r="847" spans="14:23" ht="15.75" customHeight="1">
      <c r="N847" s="4"/>
      <c r="O847" s="4"/>
      <c r="P847" s="4"/>
      <c r="Q847" s="4"/>
      <c r="R847" s="4"/>
      <c r="S847" s="4"/>
      <c r="T847" s="4"/>
      <c r="U847" s="4"/>
      <c r="V847" s="4"/>
      <c r="W847" s="4"/>
    </row>
    <row r="848" spans="14:23" ht="15.75" customHeight="1">
      <c r="N848" s="4"/>
      <c r="O848" s="4"/>
      <c r="P848" s="4"/>
      <c r="Q848" s="4"/>
      <c r="R848" s="4"/>
      <c r="S848" s="4"/>
      <c r="T848" s="4"/>
      <c r="U848" s="4"/>
      <c r="V848" s="4"/>
      <c r="W848" s="4"/>
    </row>
    <row r="849" spans="14:23" ht="15.75" customHeight="1">
      <c r="N849" s="4"/>
      <c r="O849" s="4"/>
      <c r="P849" s="4"/>
      <c r="Q849" s="4"/>
      <c r="R849" s="4"/>
      <c r="S849" s="4"/>
      <c r="T849" s="4"/>
      <c r="U849" s="4"/>
      <c r="V849" s="4"/>
      <c r="W849" s="4"/>
    </row>
    <row r="850" spans="14:23" ht="15.75" customHeight="1">
      <c r="N850" s="4"/>
      <c r="O850" s="4"/>
      <c r="P850" s="4"/>
      <c r="Q850" s="4"/>
      <c r="R850" s="4"/>
      <c r="S850" s="4"/>
      <c r="T850" s="4"/>
      <c r="U850" s="4"/>
      <c r="V850" s="4"/>
      <c r="W850" s="4"/>
    </row>
    <row r="851" spans="14:23" ht="15.75" customHeight="1">
      <c r="N851" s="4"/>
      <c r="O851" s="4"/>
      <c r="P851" s="4"/>
      <c r="Q851" s="4"/>
      <c r="R851" s="4"/>
      <c r="S851" s="4"/>
      <c r="T851" s="4"/>
      <c r="U851" s="4"/>
      <c r="V851" s="4"/>
      <c r="W851" s="4"/>
    </row>
    <row r="852" spans="14:23" ht="15.75" customHeight="1">
      <c r="N852" s="4"/>
      <c r="O852" s="4"/>
      <c r="P852" s="4"/>
      <c r="Q852" s="4"/>
      <c r="R852" s="4"/>
      <c r="S852" s="4"/>
      <c r="T852" s="4"/>
      <c r="U852" s="4"/>
      <c r="V852" s="4"/>
      <c r="W852" s="4"/>
    </row>
    <row r="853" spans="14:23" ht="15.75" customHeight="1">
      <c r="N853" s="4"/>
      <c r="O853" s="4"/>
      <c r="P853" s="4"/>
      <c r="Q853" s="4"/>
      <c r="R853" s="4"/>
      <c r="S853" s="4"/>
      <c r="T853" s="4"/>
      <c r="U853" s="4"/>
      <c r="V853" s="4"/>
      <c r="W853" s="4"/>
    </row>
    <row r="854" spans="14:23" ht="15.75" customHeight="1">
      <c r="N854" s="4"/>
      <c r="O854" s="4"/>
      <c r="P854" s="4"/>
      <c r="Q854" s="4"/>
      <c r="R854" s="4"/>
      <c r="S854" s="4"/>
      <c r="T854" s="4"/>
      <c r="U854" s="4"/>
      <c r="V854" s="4"/>
      <c r="W854" s="4"/>
    </row>
    <row r="855" spans="14:23" ht="15.75" customHeight="1">
      <c r="N855" s="4"/>
      <c r="O855" s="4"/>
      <c r="P855" s="4"/>
      <c r="Q855" s="4"/>
      <c r="R855" s="4"/>
      <c r="S855" s="4"/>
      <c r="T855" s="4"/>
      <c r="U855" s="4"/>
      <c r="V855" s="4"/>
      <c r="W855" s="4"/>
    </row>
    <row r="856" spans="14:23" ht="15.75" customHeight="1">
      <c r="N856" s="4"/>
      <c r="O856" s="4"/>
      <c r="P856" s="4"/>
      <c r="Q856" s="4"/>
      <c r="R856" s="4"/>
      <c r="S856" s="4"/>
      <c r="T856" s="4"/>
      <c r="U856" s="4"/>
      <c r="V856" s="4"/>
      <c r="W856" s="4"/>
    </row>
    <row r="857" spans="14:23" ht="15.75" customHeight="1">
      <c r="N857" s="4"/>
      <c r="O857" s="4"/>
      <c r="P857" s="4"/>
      <c r="Q857" s="4"/>
      <c r="R857" s="4"/>
      <c r="S857" s="4"/>
      <c r="T857" s="4"/>
      <c r="U857" s="4"/>
      <c r="V857" s="4"/>
      <c r="W857" s="4"/>
    </row>
    <row r="858" spans="14:23" ht="15.75" customHeight="1">
      <c r="N858" s="4"/>
      <c r="O858" s="4"/>
      <c r="P858" s="4"/>
      <c r="Q858" s="4"/>
      <c r="R858" s="4"/>
      <c r="S858" s="4"/>
      <c r="T858" s="4"/>
      <c r="U858" s="4"/>
      <c r="V858" s="4"/>
      <c r="W858" s="4"/>
    </row>
    <row r="859" spans="14:23" ht="15.75" customHeight="1">
      <c r="N859" s="4"/>
      <c r="O859" s="4"/>
      <c r="P859" s="4"/>
      <c r="Q859" s="4"/>
      <c r="R859" s="4"/>
      <c r="S859" s="4"/>
      <c r="T859" s="4"/>
      <c r="U859" s="4"/>
      <c r="V859" s="4"/>
      <c r="W859" s="4"/>
    </row>
    <row r="860" spans="14:23" ht="15.75" customHeight="1">
      <c r="N860" s="4"/>
      <c r="O860" s="4"/>
      <c r="P860" s="4"/>
      <c r="Q860" s="4"/>
      <c r="R860" s="4"/>
      <c r="S860" s="4"/>
      <c r="T860" s="4"/>
      <c r="U860" s="4"/>
      <c r="V860" s="4"/>
      <c r="W860" s="4"/>
    </row>
    <row r="861" spans="14:23" ht="15.75" customHeight="1">
      <c r="N861" s="4"/>
      <c r="O861" s="4"/>
      <c r="P861" s="4"/>
      <c r="Q861" s="4"/>
      <c r="R861" s="4"/>
      <c r="S861" s="4"/>
      <c r="T861" s="4"/>
      <c r="U861" s="4"/>
      <c r="V861" s="4"/>
      <c r="W861" s="4"/>
    </row>
    <row r="862" spans="14:23" ht="15.75" customHeight="1">
      <c r="N862" s="4"/>
      <c r="O862" s="4"/>
      <c r="P862" s="4"/>
      <c r="Q862" s="4"/>
      <c r="R862" s="4"/>
      <c r="S862" s="4"/>
      <c r="T862" s="4"/>
      <c r="U862" s="4"/>
      <c r="V862" s="4"/>
      <c r="W862" s="4"/>
    </row>
    <row r="863" spans="14:23" ht="15.75" customHeight="1">
      <c r="N863" s="4"/>
      <c r="O863" s="4"/>
      <c r="P863" s="4"/>
      <c r="Q863" s="4"/>
      <c r="R863" s="4"/>
      <c r="S863" s="4"/>
      <c r="T863" s="4"/>
      <c r="U863" s="4"/>
      <c r="V863" s="4"/>
      <c r="W863" s="4"/>
    </row>
    <row r="864" spans="14:23" ht="15.75" customHeight="1">
      <c r="N864" s="4"/>
      <c r="O864" s="4"/>
      <c r="P864" s="4"/>
      <c r="Q864" s="4"/>
      <c r="R864" s="4"/>
      <c r="S864" s="4"/>
      <c r="T864" s="4"/>
      <c r="U864" s="4"/>
      <c r="V864" s="4"/>
      <c r="W864" s="4"/>
    </row>
    <row r="865" spans="14:23" ht="15.75" customHeight="1">
      <c r="N865" s="4"/>
      <c r="O865" s="4"/>
      <c r="P865" s="4"/>
      <c r="Q865" s="4"/>
      <c r="R865" s="4"/>
      <c r="S865" s="4"/>
      <c r="T865" s="4"/>
      <c r="U865" s="4"/>
      <c r="V865" s="4"/>
      <c r="W865" s="4"/>
    </row>
    <row r="866" spans="14:23" ht="15.75" customHeight="1">
      <c r="N866" s="4"/>
      <c r="O866" s="4"/>
      <c r="P866" s="4"/>
      <c r="Q866" s="4"/>
      <c r="R866" s="4"/>
      <c r="S866" s="4"/>
      <c r="T866" s="4"/>
      <c r="U866" s="4"/>
      <c r="V866" s="4"/>
      <c r="W866" s="4"/>
    </row>
    <row r="867" spans="14:23" ht="15.75" customHeight="1">
      <c r="N867" s="4"/>
      <c r="O867" s="4"/>
      <c r="P867" s="4"/>
      <c r="Q867" s="4"/>
      <c r="R867" s="4"/>
      <c r="S867" s="4"/>
      <c r="T867" s="4"/>
      <c r="U867" s="4"/>
      <c r="V867" s="4"/>
      <c r="W867" s="4"/>
    </row>
    <row r="868" spans="14:23" ht="15.75" customHeight="1">
      <c r="N868" s="4"/>
      <c r="O868" s="4"/>
      <c r="P868" s="4"/>
      <c r="Q868" s="4"/>
      <c r="R868" s="4"/>
      <c r="S868" s="4"/>
      <c r="T868" s="4"/>
      <c r="U868" s="4"/>
      <c r="V868" s="4"/>
      <c r="W868" s="4"/>
    </row>
    <row r="869" spans="14:23" ht="15.75" customHeight="1">
      <c r="N869" s="4"/>
      <c r="O869" s="4"/>
      <c r="P869" s="4"/>
      <c r="Q869" s="4"/>
      <c r="R869" s="4"/>
      <c r="S869" s="4"/>
      <c r="T869" s="4"/>
      <c r="U869" s="4"/>
      <c r="V869" s="4"/>
      <c r="W869" s="4"/>
    </row>
    <row r="870" spans="14:23" ht="15.75" customHeight="1">
      <c r="N870" s="4"/>
      <c r="O870" s="4"/>
      <c r="P870" s="4"/>
      <c r="Q870" s="4"/>
      <c r="R870" s="4"/>
      <c r="S870" s="4"/>
      <c r="T870" s="4"/>
      <c r="U870" s="4"/>
      <c r="V870" s="4"/>
      <c r="W870" s="4"/>
    </row>
    <row r="871" spans="14:23" ht="15.75" customHeight="1">
      <c r="N871" s="4"/>
      <c r="O871" s="4"/>
      <c r="P871" s="4"/>
      <c r="Q871" s="4"/>
      <c r="R871" s="4"/>
      <c r="S871" s="4"/>
      <c r="T871" s="4"/>
      <c r="U871" s="4"/>
      <c r="V871" s="4"/>
      <c r="W871" s="4"/>
    </row>
    <row r="872" spans="14:23" ht="15.75" customHeight="1">
      <c r="N872" s="4"/>
      <c r="O872" s="4"/>
      <c r="P872" s="4"/>
      <c r="Q872" s="4"/>
      <c r="R872" s="4"/>
      <c r="S872" s="4"/>
      <c r="T872" s="4"/>
      <c r="U872" s="4"/>
      <c r="V872" s="4"/>
      <c r="W872" s="4"/>
    </row>
    <row r="873" spans="14:23" ht="15.75" customHeight="1">
      <c r="N873" s="4"/>
      <c r="O873" s="4"/>
      <c r="P873" s="4"/>
      <c r="Q873" s="4"/>
      <c r="R873" s="4"/>
      <c r="S873" s="4"/>
      <c r="T873" s="4"/>
      <c r="U873" s="4"/>
      <c r="V873" s="4"/>
      <c r="W873" s="4"/>
    </row>
    <row r="874" spans="14:23" ht="15.75" customHeight="1">
      <c r="N874" s="4"/>
      <c r="O874" s="4"/>
      <c r="P874" s="4"/>
      <c r="Q874" s="4"/>
      <c r="R874" s="4"/>
      <c r="S874" s="4"/>
      <c r="T874" s="4"/>
      <c r="U874" s="4"/>
      <c r="V874" s="4"/>
      <c r="W874" s="4"/>
    </row>
    <row r="875" spans="14:23" ht="15.75" customHeight="1">
      <c r="N875" s="4"/>
      <c r="O875" s="4"/>
      <c r="P875" s="4"/>
      <c r="Q875" s="4"/>
      <c r="R875" s="4"/>
      <c r="S875" s="4"/>
      <c r="T875" s="4"/>
      <c r="U875" s="4"/>
      <c r="V875" s="4"/>
      <c r="W875" s="4"/>
    </row>
    <row r="876" spans="14:23" ht="15.75" customHeight="1">
      <c r="N876" s="4"/>
      <c r="O876" s="4"/>
      <c r="P876" s="4"/>
      <c r="Q876" s="4"/>
      <c r="R876" s="4"/>
      <c r="S876" s="4"/>
      <c r="T876" s="4"/>
      <c r="U876" s="4"/>
      <c r="V876" s="4"/>
      <c r="W876" s="4"/>
    </row>
    <row r="877" spans="14:23" ht="15.75" customHeight="1">
      <c r="N877" s="4"/>
      <c r="O877" s="4"/>
      <c r="P877" s="4"/>
      <c r="Q877" s="4"/>
      <c r="R877" s="4"/>
      <c r="S877" s="4"/>
      <c r="T877" s="4"/>
      <c r="U877" s="4"/>
      <c r="V877" s="4"/>
      <c r="W877" s="4"/>
    </row>
    <row r="878" spans="14:23" ht="15.75" customHeight="1">
      <c r="N878" s="4"/>
      <c r="O878" s="4"/>
      <c r="P878" s="4"/>
      <c r="Q878" s="4"/>
      <c r="R878" s="4"/>
      <c r="S878" s="4"/>
      <c r="T878" s="4"/>
      <c r="U878" s="4"/>
      <c r="V878" s="4"/>
      <c r="W878" s="4"/>
    </row>
    <row r="879" spans="14:23" ht="15.75" customHeight="1">
      <c r="N879" s="4"/>
      <c r="O879" s="4"/>
      <c r="P879" s="4"/>
      <c r="Q879" s="4"/>
      <c r="R879" s="4"/>
      <c r="S879" s="4"/>
      <c r="T879" s="4"/>
      <c r="U879" s="4"/>
      <c r="V879" s="4"/>
      <c r="W879" s="4"/>
    </row>
    <row r="880" spans="14:23" ht="15.75" customHeight="1">
      <c r="N880" s="4"/>
      <c r="O880" s="4"/>
      <c r="P880" s="4"/>
      <c r="Q880" s="4"/>
      <c r="R880" s="4"/>
      <c r="S880" s="4"/>
      <c r="T880" s="4"/>
      <c r="U880" s="4"/>
      <c r="V880" s="4"/>
      <c r="W880" s="4"/>
    </row>
    <row r="881" spans="14:23" ht="15.75" customHeight="1">
      <c r="N881" s="4"/>
      <c r="O881" s="4"/>
      <c r="P881" s="4"/>
      <c r="Q881" s="4"/>
      <c r="R881" s="4"/>
      <c r="S881" s="4"/>
      <c r="T881" s="4"/>
      <c r="U881" s="4"/>
      <c r="V881" s="4"/>
      <c r="W881" s="4"/>
    </row>
    <row r="882" spans="14:23" ht="15.75" customHeight="1">
      <c r="N882" s="4"/>
      <c r="O882" s="4"/>
      <c r="P882" s="4"/>
      <c r="Q882" s="4"/>
      <c r="R882" s="4"/>
      <c r="S882" s="4"/>
      <c r="T882" s="4"/>
      <c r="U882" s="4"/>
      <c r="V882" s="4"/>
      <c r="W882" s="4"/>
    </row>
    <row r="883" spans="14:23" ht="15.75" customHeight="1">
      <c r="N883" s="4"/>
      <c r="O883" s="4"/>
      <c r="P883" s="4"/>
      <c r="Q883" s="4"/>
      <c r="R883" s="4"/>
      <c r="S883" s="4"/>
      <c r="T883" s="4"/>
      <c r="U883" s="4"/>
      <c r="V883" s="4"/>
      <c r="W883" s="4"/>
    </row>
    <row r="884" spans="14:23" ht="15.75" customHeight="1">
      <c r="N884" s="4"/>
      <c r="O884" s="4"/>
      <c r="P884" s="4"/>
      <c r="Q884" s="4"/>
      <c r="R884" s="4"/>
      <c r="S884" s="4"/>
      <c r="T884" s="4"/>
      <c r="U884" s="4"/>
      <c r="V884" s="4"/>
      <c r="W884" s="4"/>
    </row>
    <row r="885" spans="14:23" ht="15.75" customHeight="1">
      <c r="N885" s="4"/>
      <c r="O885" s="4"/>
      <c r="P885" s="4"/>
      <c r="Q885" s="4"/>
      <c r="R885" s="4"/>
      <c r="S885" s="4"/>
      <c r="T885" s="4"/>
      <c r="U885" s="4"/>
      <c r="V885" s="4"/>
      <c r="W885" s="4"/>
    </row>
    <row r="886" spans="14:23" ht="15.75" customHeight="1">
      <c r="N886" s="4"/>
      <c r="O886" s="4"/>
      <c r="P886" s="4"/>
      <c r="Q886" s="4"/>
      <c r="R886" s="4"/>
      <c r="S886" s="4"/>
      <c r="T886" s="4"/>
      <c r="U886" s="4"/>
      <c r="V886" s="4"/>
      <c r="W886" s="4"/>
    </row>
    <row r="887" spans="14:23" ht="15.75" customHeight="1">
      <c r="N887" s="4"/>
      <c r="O887" s="4"/>
      <c r="P887" s="4"/>
      <c r="Q887" s="4"/>
      <c r="R887" s="4"/>
      <c r="S887" s="4"/>
      <c r="T887" s="4"/>
      <c r="U887" s="4"/>
      <c r="V887" s="4"/>
      <c r="W887" s="4"/>
    </row>
    <row r="888" spans="14:23" ht="15.75" customHeight="1">
      <c r="N888" s="4"/>
      <c r="O888" s="4"/>
      <c r="P888" s="4"/>
      <c r="Q888" s="4"/>
      <c r="R888" s="4"/>
      <c r="S888" s="4"/>
      <c r="T888" s="4"/>
      <c r="U888" s="4"/>
      <c r="V888" s="4"/>
      <c r="W888" s="4"/>
    </row>
    <row r="889" spans="14:23" ht="15.75" customHeight="1">
      <c r="N889" s="4"/>
      <c r="O889" s="4"/>
      <c r="P889" s="4"/>
      <c r="Q889" s="4"/>
      <c r="R889" s="4"/>
      <c r="S889" s="4"/>
      <c r="T889" s="4"/>
      <c r="U889" s="4"/>
      <c r="V889" s="4"/>
      <c r="W889" s="4"/>
    </row>
    <row r="890" spans="14:23" ht="15.75" customHeight="1">
      <c r="N890" s="4"/>
      <c r="O890" s="4"/>
      <c r="P890" s="4"/>
      <c r="Q890" s="4"/>
      <c r="R890" s="4"/>
      <c r="S890" s="4"/>
      <c r="T890" s="4"/>
      <c r="U890" s="4"/>
      <c r="V890" s="4"/>
      <c r="W890" s="4"/>
    </row>
    <row r="891" spans="14:23" ht="15.75" customHeight="1">
      <c r="N891" s="4"/>
      <c r="O891" s="4"/>
      <c r="P891" s="4"/>
      <c r="Q891" s="4"/>
      <c r="R891" s="4"/>
      <c r="S891" s="4"/>
      <c r="T891" s="4"/>
      <c r="U891" s="4"/>
      <c r="V891" s="4"/>
      <c r="W891" s="4"/>
    </row>
    <row r="892" spans="14:23" ht="15.75" customHeight="1">
      <c r="N892" s="4"/>
      <c r="O892" s="4"/>
      <c r="P892" s="4"/>
      <c r="Q892" s="4"/>
      <c r="R892" s="4"/>
      <c r="S892" s="4"/>
      <c r="T892" s="4"/>
      <c r="U892" s="4"/>
      <c r="V892" s="4"/>
      <c r="W892" s="4"/>
    </row>
    <row r="893" spans="14:23" ht="15.75" customHeight="1">
      <c r="N893" s="4"/>
      <c r="O893" s="4"/>
      <c r="P893" s="4"/>
      <c r="Q893" s="4"/>
      <c r="R893" s="4"/>
      <c r="S893" s="4"/>
      <c r="T893" s="4"/>
      <c r="U893" s="4"/>
      <c r="V893" s="4"/>
      <c r="W893" s="4"/>
    </row>
    <row r="894" spans="14:23" ht="15.75" customHeight="1">
      <c r="N894" s="4"/>
      <c r="O894" s="4"/>
      <c r="P894" s="4"/>
      <c r="Q894" s="4"/>
      <c r="R894" s="4"/>
      <c r="S894" s="4"/>
      <c r="T894" s="4"/>
      <c r="U894" s="4"/>
      <c r="V894" s="4"/>
      <c r="W894" s="4"/>
    </row>
    <row r="895" spans="14:23" ht="15.75" customHeight="1">
      <c r="N895" s="4"/>
      <c r="O895" s="4"/>
      <c r="P895" s="4"/>
      <c r="Q895" s="4"/>
      <c r="R895" s="4"/>
      <c r="S895" s="4"/>
      <c r="T895" s="4"/>
      <c r="U895" s="4"/>
      <c r="V895" s="4"/>
      <c r="W895" s="4"/>
    </row>
    <row r="896" spans="14:23" ht="15.75" customHeight="1">
      <c r="N896" s="4"/>
      <c r="O896" s="4"/>
      <c r="P896" s="4"/>
      <c r="Q896" s="4"/>
      <c r="R896" s="4"/>
      <c r="S896" s="4"/>
      <c r="T896" s="4"/>
      <c r="U896" s="4"/>
      <c r="V896" s="4"/>
      <c r="W896" s="4"/>
    </row>
    <row r="897" spans="14:23" ht="15.75" customHeight="1">
      <c r="N897" s="4"/>
      <c r="O897" s="4"/>
      <c r="P897" s="4"/>
      <c r="Q897" s="4"/>
      <c r="R897" s="4"/>
      <c r="S897" s="4"/>
      <c r="T897" s="4"/>
      <c r="U897" s="4"/>
      <c r="V897" s="4"/>
      <c r="W897" s="4"/>
    </row>
    <row r="898" spans="14:23" ht="15.75" customHeight="1">
      <c r="N898" s="4"/>
      <c r="O898" s="4"/>
      <c r="P898" s="4"/>
      <c r="Q898" s="4"/>
      <c r="R898" s="4"/>
      <c r="S898" s="4"/>
      <c r="T898" s="4"/>
      <c r="U898" s="4"/>
      <c r="V898" s="4"/>
      <c r="W898" s="4"/>
    </row>
    <row r="899" spans="14:23" ht="15.75" customHeight="1">
      <c r="N899" s="4"/>
      <c r="O899" s="4"/>
      <c r="P899" s="4"/>
      <c r="Q899" s="4"/>
      <c r="R899" s="4"/>
      <c r="S899" s="4"/>
      <c r="T899" s="4"/>
      <c r="U899" s="4"/>
      <c r="V899" s="4"/>
      <c r="W899" s="4"/>
    </row>
    <row r="900" spans="14:23" ht="15.75" customHeight="1">
      <c r="N900" s="4"/>
      <c r="O900" s="4"/>
      <c r="P900" s="4"/>
      <c r="Q900" s="4"/>
      <c r="R900" s="4"/>
      <c r="S900" s="4"/>
      <c r="T900" s="4"/>
      <c r="U900" s="4"/>
      <c r="V900" s="4"/>
      <c r="W900" s="4"/>
    </row>
    <row r="901" spans="14:23" ht="15.75" customHeight="1">
      <c r="N901" s="4"/>
      <c r="O901" s="4"/>
      <c r="P901" s="4"/>
      <c r="Q901" s="4"/>
      <c r="R901" s="4"/>
      <c r="S901" s="4"/>
      <c r="T901" s="4"/>
      <c r="U901" s="4"/>
      <c r="V901" s="4"/>
      <c r="W901" s="4"/>
    </row>
    <row r="902" spans="14:23" ht="15.75" customHeight="1">
      <c r="N902" s="4"/>
      <c r="O902" s="4"/>
      <c r="P902" s="4"/>
      <c r="Q902" s="4"/>
      <c r="R902" s="4"/>
      <c r="S902" s="4"/>
      <c r="T902" s="4"/>
      <c r="U902" s="4"/>
      <c r="V902" s="4"/>
      <c r="W902" s="4"/>
    </row>
    <row r="903" spans="14:23" ht="15.75" customHeight="1">
      <c r="N903" s="4"/>
      <c r="O903" s="4"/>
      <c r="P903" s="4"/>
      <c r="Q903" s="4"/>
      <c r="R903" s="4"/>
      <c r="S903" s="4"/>
      <c r="T903" s="4"/>
      <c r="U903" s="4"/>
      <c r="V903" s="4"/>
      <c r="W903" s="4"/>
    </row>
    <row r="904" spans="14:23" ht="15.75" customHeight="1">
      <c r="N904" s="4"/>
      <c r="O904" s="4"/>
      <c r="P904" s="4"/>
      <c r="Q904" s="4"/>
      <c r="R904" s="4"/>
      <c r="S904" s="4"/>
      <c r="T904" s="4"/>
      <c r="U904" s="4"/>
      <c r="V904" s="4"/>
      <c r="W904" s="4"/>
    </row>
    <row r="905" spans="14:23" ht="15.75" customHeight="1">
      <c r="N905" s="4"/>
      <c r="O905" s="4"/>
      <c r="P905" s="4"/>
      <c r="Q905" s="4"/>
      <c r="R905" s="4"/>
      <c r="S905" s="4"/>
      <c r="T905" s="4"/>
      <c r="U905" s="4"/>
      <c r="V905" s="4"/>
      <c r="W905" s="4"/>
    </row>
    <row r="906" spans="14:23" ht="15.75" customHeight="1">
      <c r="N906" s="4"/>
      <c r="O906" s="4"/>
      <c r="P906" s="4"/>
      <c r="Q906" s="4"/>
      <c r="R906" s="4"/>
      <c r="S906" s="4"/>
      <c r="T906" s="4"/>
      <c r="U906" s="4"/>
      <c r="V906" s="4"/>
      <c r="W906" s="4"/>
    </row>
    <row r="907" spans="14:23" ht="15.75" customHeight="1">
      <c r="N907" s="4"/>
      <c r="O907" s="4"/>
      <c r="P907" s="4"/>
      <c r="Q907" s="4"/>
      <c r="R907" s="4"/>
      <c r="S907" s="4"/>
      <c r="T907" s="4"/>
      <c r="U907" s="4"/>
      <c r="V907" s="4"/>
      <c r="W907" s="4"/>
    </row>
    <row r="908" spans="14:23" ht="15.75" customHeight="1">
      <c r="N908" s="4"/>
      <c r="O908" s="4"/>
      <c r="P908" s="4"/>
      <c r="Q908" s="4"/>
      <c r="R908" s="4"/>
      <c r="S908" s="4"/>
      <c r="T908" s="4"/>
      <c r="U908" s="4"/>
      <c r="V908" s="4"/>
      <c r="W908" s="4"/>
    </row>
    <row r="909" spans="14:23" ht="15.75" customHeight="1">
      <c r="N909" s="4"/>
      <c r="O909" s="4"/>
      <c r="P909" s="4"/>
      <c r="Q909" s="4"/>
      <c r="R909" s="4"/>
      <c r="S909" s="4"/>
      <c r="T909" s="4"/>
      <c r="U909" s="4"/>
      <c r="V909" s="4"/>
      <c r="W909" s="4"/>
    </row>
    <row r="910" spans="14:23" ht="15.75" customHeight="1">
      <c r="N910" s="4"/>
      <c r="O910" s="4"/>
      <c r="P910" s="4"/>
      <c r="Q910" s="4"/>
      <c r="R910" s="4"/>
      <c r="S910" s="4"/>
      <c r="T910" s="4"/>
      <c r="U910" s="4"/>
      <c r="V910" s="4"/>
      <c r="W910" s="4"/>
    </row>
    <row r="911" spans="14:23" ht="15.75" customHeight="1">
      <c r="N911" s="4"/>
      <c r="O911" s="4"/>
      <c r="P911" s="4"/>
      <c r="Q911" s="4"/>
      <c r="R911" s="4"/>
      <c r="S911" s="4"/>
      <c r="T911" s="4"/>
      <c r="U911" s="4"/>
      <c r="V911" s="4"/>
      <c r="W911" s="4"/>
    </row>
    <row r="912" spans="14:23" ht="15.75" customHeight="1">
      <c r="N912" s="4"/>
      <c r="O912" s="4"/>
      <c r="P912" s="4"/>
      <c r="Q912" s="4"/>
      <c r="R912" s="4"/>
      <c r="S912" s="4"/>
      <c r="T912" s="4"/>
      <c r="U912" s="4"/>
      <c r="V912" s="4"/>
      <c r="W912" s="4"/>
    </row>
    <row r="913" spans="14:23" ht="15.75" customHeight="1">
      <c r="N913" s="4"/>
      <c r="O913" s="4"/>
      <c r="P913" s="4"/>
      <c r="Q913" s="4"/>
      <c r="R913" s="4"/>
      <c r="S913" s="4"/>
      <c r="T913" s="4"/>
      <c r="U913" s="4"/>
      <c r="V913" s="4"/>
      <c r="W913" s="4"/>
    </row>
    <row r="914" spans="14:23" ht="15.75" customHeight="1">
      <c r="N914" s="4"/>
      <c r="O914" s="4"/>
      <c r="P914" s="4"/>
      <c r="Q914" s="4"/>
      <c r="R914" s="4"/>
      <c r="S914" s="4"/>
      <c r="T914" s="4"/>
      <c r="U914" s="4"/>
      <c r="V914" s="4"/>
      <c r="W914" s="4"/>
    </row>
    <row r="915" spans="14:23" ht="15.75" customHeight="1">
      <c r="N915" s="4"/>
      <c r="O915" s="4"/>
      <c r="P915" s="4"/>
      <c r="Q915" s="4"/>
      <c r="R915" s="4"/>
      <c r="S915" s="4"/>
      <c r="T915" s="4"/>
      <c r="U915" s="4"/>
      <c r="V915" s="4"/>
      <c r="W915" s="4"/>
    </row>
    <row r="916" spans="14:23" ht="15.75" customHeight="1">
      <c r="N916" s="4"/>
      <c r="O916" s="4"/>
      <c r="P916" s="4"/>
      <c r="Q916" s="4"/>
      <c r="R916" s="4"/>
      <c r="S916" s="4"/>
      <c r="T916" s="4"/>
      <c r="U916" s="4"/>
      <c r="V916" s="4"/>
      <c r="W916" s="4"/>
    </row>
    <row r="917" spans="14:23" ht="15.75" customHeight="1">
      <c r="N917" s="4"/>
      <c r="O917" s="4"/>
      <c r="P917" s="4"/>
      <c r="Q917" s="4"/>
      <c r="R917" s="4"/>
      <c r="S917" s="4"/>
      <c r="T917" s="4"/>
      <c r="U917" s="4"/>
      <c r="V917" s="4"/>
      <c r="W917" s="4"/>
    </row>
    <row r="918" spans="14:23" ht="15.75" customHeight="1">
      <c r="N918" s="4"/>
      <c r="O918" s="4"/>
      <c r="P918" s="4"/>
      <c r="Q918" s="4"/>
      <c r="R918" s="4"/>
      <c r="S918" s="4"/>
      <c r="T918" s="4"/>
      <c r="U918" s="4"/>
      <c r="V918" s="4"/>
      <c r="W918" s="4"/>
    </row>
    <row r="919" spans="14:23" ht="15.75" customHeight="1">
      <c r="N919" s="4"/>
      <c r="O919" s="4"/>
      <c r="P919" s="4"/>
      <c r="Q919" s="4"/>
      <c r="R919" s="4"/>
      <c r="S919" s="4"/>
      <c r="T919" s="4"/>
      <c r="U919" s="4"/>
      <c r="V919" s="4"/>
      <c r="W919" s="4"/>
    </row>
    <row r="920" spans="14:23" ht="15.75" customHeight="1">
      <c r="N920" s="4"/>
      <c r="O920" s="4"/>
      <c r="P920" s="4"/>
      <c r="Q920" s="4"/>
      <c r="R920" s="4"/>
      <c r="S920" s="4"/>
      <c r="T920" s="4"/>
      <c r="U920" s="4"/>
      <c r="V920" s="4"/>
      <c r="W920" s="4"/>
    </row>
    <row r="921" spans="14:23" ht="15.75" customHeight="1">
      <c r="N921" s="4"/>
      <c r="O921" s="4"/>
      <c r="P921" s="4"/>
      <c r="Q921" s="4"/>
      <c r="R921" s="4"/>
      <c r="S921" s="4"/>
      <c r="T921" s="4"/>
      <c r="U921" s="4"/>
      <c r="V921" s="4"/>
      <c r="W921" s="4"/>
    </row>
    <row r="922" spans="14:23" ht="15.75" customHeight="1">
      <c r="N922" s="4"/>
      <c r="O922" s="4"/>
      <c r="P922" s="4"/>
      <c r="Q922" s="4"/>
      <c r="R922" s="4"/>
      <c r="S922" s="4"/>
      <c r="T922" s="4"/>
      <c r="U922" s="4"/>
      <c r="V922" s="4"/>
      <c r="W922" s="4"/>
    </row>
    <row r="923" spans="14:23" ht="15.75" customHeight="1">
      <c r="N923" s="4"/>
      <c r="O923" s="4"/>
      <c r="P923" s="4"/>
      <c r="Q923" s="4"/>
      <c r="R923" s="4"/>
      <c r="S923" s="4"/>
      <c r="T923" s="4"/>
      <c r="U923" s="4"/>
      <c r="V923" s="4"/>
      <c r="W923" s="4"/>
    </row>
    <row r="924" spans="14:23" ht="15.75" customHeight="1">
      <c r="N924" s="4"/>
      <c r="O924" s="4"/>
      <c r="P924" s="4"/>
      <c r="Q924" s="4"/>
      <c r="R924" s="4"/>
      <c r="S924" s="4"/>
      <c r="T924" s="4"/>
      <c r="U924" s="4"/>
      <c r="V924" s="4"/>
      <c r="W924" s="4"/>
    </row>
    <row r="925" spans="14:23" ht="15.75" customHeight="1">
      <c r="N925" s="4"/>
      <c r="O925" s="4"/>
      <c r="P925" s="4"/>
      <c r="Q925" s="4"/>
      <c r="R925" s="4"/>
      <c r="S925" s="4"/>
      <c r="T925" s="4"/>
      <c r="U925" s="4"/>
      <c r="V925" s="4"/>
      <c r="W925" s="4"/>
    </row>
    <row r="926" spans="14:23" ht="15.75" customHeight="1">
      <c r="N926" s="4"/>
      <c r="O926" s="4"/>
      <c r="P926" s="4"/>
      <c r="Q926" s="4"/>
      <c r="R926" s="4"/>
      <c r="S926" s="4"/>
      <c r="T926" s="4"/>
      <c r="U926" s="4"/>
      <c r="V926" s="4"/>
      <c r="W926" s="4"/>
    </row>
    <row r="927" spans="14:23" ht="15.75" customHeight="1">
      <c r="N927" s="4"/>
      <c r="O927" s="4"/>
      <c r="P927" s="4"/>
      <c r="Q927" s="4"/>
      <c r="R927" s="4"/>
      <c r="S927" s="4"/>
      <c r="T927" s="4"/>
      <c r="U927" s="4"/>
      <c r="V927" s="4"/>
      <c r="W927" s="4"/>
    </row>
    <row r="928" spans="14:23" ht="15.75" customHeight="1">
      <c r="N928" s="4"/>
      <c r="O928" s="4"/>
      <c r="P928" s="4"/>
      <c r="Q928" s="4"/>
      <c r="R928" s="4"/>
      <c r="S928" s="4"/>
      <c r="T928" s="4"/>
      <c r="U928" s="4"/>
      <c r="V928" s="4"/>
      <c r="W928" s="4"/>
    </row>
    <row r="929" spans="14:23" ht="15.75" customHeight="1">
      <c r="N929" s="4"/>
      <c r="O929" s="4"/>
      <c r="P929" s="4"/>
      <c r="Q929" s="4"/>
      <c r="R929" s="4"/>
      <c r="S929" s="4"/>
      <c r="T929" s="4"/>
      <c r="U929" s="4"/>
      <c r="V929" s="4"/>
      <c r="W929" s="4"/>
    </row>
    <row r="930" spans="14:23" ht="15.75" customHeight="1">
      <c r="N930" s="4"/>
      <c r="O930" s="4"/>
      <c r="P930" s="4"/>
      <c r="Q930" s="4"/>
      <c r="R930" s="4"/>
      <c r="S930" s="4"/>
      <c r="T930" s="4"/>
      <c r="U930" s="4"/>
      <c r="V930" s="4"/>
      <c r="W930" s="4"/>
    </row>
    <row r="931" spans="14:23" ht="15.75" customHeight="1">
      <c r="N931" s="4"/>
      <c r="O931" s="4"/>
      <c r="P931" s="4"/>
      <c r="Q931" s="4"/>
      <c r="R931" s="4"/>
      <c r="S931" s="4"/>
      <c r="T931" s="4"/>
      <c r="U931" s="4"/>
      <c r="V931" s="4"/>
      <c r="W931" s="4"/>
    </row>
    <row r="932" spans="14:23" ht="15.75" customHeight="1">
      <c r="N932" s="4"/>
      <c r="O932" s="4"/>
      <c r="P932" s="4"/>
      <c r="Q932" s="4"/>
      <c r="R932" s="4"/>
      <c r="S932" s="4"/>
      <c r="T932" s="4"/>
      <c r="U932" s="4"/>
      <c r="V932" s="4"/>
      <c r="W932" s="4"/>
    </row>
    <row r="933" spans="14:23" ht="15.75" customHeight="1">
      <c r="N933" s="4"/>
      <c r="O933" s="4"/>
      <c r="P933" s="4"/>
      <c r="Q933" s="4"/>
      <c r="R933" s="4"/>
      <c r="S933" s="4"/>
      <c r="T933" s="4"/>
      <c r="U933" s="4"/>
      <c r="V933" s="4"/>
      <c r="W933" s="4"/>
    </row>
    <row r="934" spans="14:23" ht="15.75" customHeight="1">
      <c r="N934" s="4"/>
      <c r="O934" s="4"/>
      <c r="P934" s="4"/>
      <c r="Q934" s="4"/>
      <c r="R934" s="4"/>
      <c r="S934" s="4"/>
      <c r="T934" s="4"/>
      <c r="U934" s="4"/>
      <c r="V934" s="4"/>
      <c r="W934" s="4"/>
    </row>
    <row r="935" spans="14:23" ht="15.75" customHeight="1">
      <c r="N935" s="4"/>
      <c r="O935" s="4"/>
      <c r="P935" s="4"/>
      <c r="Q935" s="4"/>
      <c r="R935" s="4"/>
      <c r="S935" s="4"/>
      <c r="T935" s="4"/>
      <c r="U935" s="4"/>
      <c r="V935" s="4"/>
      <c r="W935" s="4"/>
    </row>
    <row r="936" spans="14:23" ht="15.75" customHeight="1">
      <c r="N936" s="4"/>
      <c r="O936" s="4"/>
      <c r="P936" s="4"/>
      <c r="Q936" s="4"/>
      <c r="R936" s="4"/>
      <c r="S936" s="4"/>
      <c r="T936" s="4"/>
      <c r="U936" s="4"/>
      <c r="V936" s="4"/>
      <c r="W936" s="4"/>
    </row>
    <row r="937" spans="14:23" ht="15.75" customHeight="1">
      <c r="N937" s="4"/>
      <c r="O937" s="4"/>
      <c r="P937" s="4"/>
      <c r="Q937" s="4"/>
      <c r="R937" s="4"/>
      <c r="S937" s="4"/>
      <c r="T937" s="4"/>
      <c r="U937" s="4"/>
      <c r="V937" s="4"/>
      <c r="W937" s="4"/>
    </row>
    <row r="938" spans="14:23" ht="15.75" customHeight="1">
      <c r="N938" s="4"/>
      <c r="O938" s="4"/>
      <c r="P938" s="4"/>
      <c r="Q938" s="4"/>
      <c r="R938" s="4"/>
      <c r="S938" s="4"/>
      <c r="T938" s="4"/>
      <c r="U938" s="4"/>
      <c r="V938" s="4"/>
      <c r="W938" s="4"/>
    </row>
    <row r="939" spans="14:23" ht="15.75" customHeight="1">
      <c r="N939" s="4"/>
      <c r="O939" s="4"/>
      <c r="P939" s="4"/>
      <c r="Q939" s="4"/>
      <c r="R939" s="4"/>
      <c r="S939" s="4"/>
      <c r="T939" s="4"/>
      <c r="U939" s="4"/>
      <c r="V939" s="4"/>
      <c r="W939" s="4"/>
    </row>
    <row r="940" spans="14:23" ht="15.75" customHeight="1">
      <c r="N940" s="4"/>
      <c r="O940" s="4"/>
      <c r="P940" s="4"/>
      <c r="Q940" s="4"/>
      <c r="R940" s="4"/>
      <c r="S940" s="4"/>
      <c r="T940" s="4"/>
      <c r="U940" s="4"/>
      <c r="V940" s="4"/>
      <c r="W940" s="4"/>
    </row>
    <row r="941" spans="14:23" ht="15.75" customHeight="1">
      <c r="N941" s="4"/>
      <c r="O941" s="4"/>
      <c r="P941" s="4"/>
      <c r="Q941" s="4"/>
      <c r="R941" s="4"/>
      <c r="S941" s="4"/>
      <c r="T941" s="4"/>
      <c r="U941" s="4"/>
      <c r="V941" s="4"/>
      <c r="W941" s="4"/>
    </row>
    <row r="942" spans="14:23" ht="15.75" customHeight="1">
      <c r="N942" s="4"/>
      <c r="O942" s="4"/>
      <c r="P942" s="4"/>
      <c r="Q942" s="4"/>
      <c r="R942" s="4"/>
      <c r="S942" s="4"/>
      <c r="T942" s="4"/>
      <c r="U942" s="4"/>
      <c r="V942" s="4"/>
      <c r="W942" s="4"/>
    </row>
    <row r="943" spans="14:23" ht="15.75" customHeight="1">
      <c r="N943" s="4"/>
      <c r="O943" s="4"/>
      <c r="P943" s="4"/>
      <c r="Q943" s="4"/>
      <c r="R943" s="4"/>
      <c r="S943" s="4"/>
      <c r="T943" s="4"/>
      <c r="U943" s="4"/>
      <c r="V943" s="4"/>
      <c r="W943" s="4"/>
    </row>
    <row r="944" spans="14:23" ht="15.75" customHeight="1">
      <c r="N944" s="4"/>
      <c r="O944" s="4"/>
      <c r="P944" s="4"/>
      <c r="Q944" s="4"/>
      <c r="R944" s="4"/>
      <c r="S944" s="4"/>
      <c r="T944" s="4"/>
      <c r="U944" s="4"/>
      <c r="V944" s="4"/>
      <c r="W944" s="4"/>
    </row>
    <row r="945" spans="14:23" ht="15.75" customHeight="1">
      <c r="N945" s="4"/>
      <c r="O945" s="4"/>
      <c r="P945" s="4"/>
      <c r="Q945" s="4"/>
      <c r="R945" s="4"/>
      <c r="S945" s="4"/>
      <c r="T945" s="4"/>
      <c r="U945" s="4"/>
      <c r="V945" s="4"/>
      <c r="W945" s="4"/>
    </row>
    <row r="946" spans="14:23" ht="15.75" customHeight="1">
      <c r="N946" s="4"/>
      <c r="O946" s="4"/>
      <c r="P946" s="4"/>
      <c r="Q946" s="4"/>
      <c r="R946" s="4"/>
      <c r="S946" s="4"/>
      <c r="T946" s="4"/>
      <c r="U946" s="4"/>
      <c r="V946" s="4"/>
      <c r="W946" s="4"/>
    </row>
    <row r="947" spans="14:23" ht="15.75" customHeight="1">
      <c r="N947" s="4"/>
      <c r="O947" s="4"/>
      <c r="P947" s="4"/>
      <c r="Q947" s="4"/>
      <c r="R947" s="4"/>
      <c r="S947" s="4"/>
      <c r="T947" s="4"/>
      <c r="U947" s="4"/>
      <c r="V947" s="4"/>
      <c r="W947" s="4"/>
    </row>
    <row r="948" spans="14:23" ht="15.75" customHeight="1">
      <c r="N948" s="4"/>
      <c r="O948" s="4"/>
      <c r="P948" s="4"/>
      <c r="Q948" s="4"/>
      <c r="R948" s="4"/>
      <c r="S948" s="4"/>
      <c r="T948" s="4"/>
      <c r="U948" s="4"/>
      <c r="V948" s="4"/>
      <c r="W948" s="4"/>
    </row>
    <row r="949" spans="14:23" ht="15.75" customHeight="1">
      <c r="N949" s="4"/>
      <c r="O949" s="4"/>
      <c r="P949" s="4"/>
      <c r="Q949" s="4"/>
      <c r="R949" s="4"/>
      <c r="S949" s="4"/>
      <c r="T949" s="4"/>
      <c r="U949" s="4"/>
      <c r="V949" s="4"/>
      <c r="W949" s="4"/>
    </row>
    <row r="950" spans="14:23" ht="15.75" customHeight="1">
      <c r="N950" s="4"/>
      <c r="O950" s="4"/>
      <c r="P950" s="4"/>
      <c r="Q950" s="4"/>
      <c r="R950" s="4"/>
      <c r="S950" s="4"/>
      <c r="T950" s="4"/>
      <c r="U950" s="4"/>
      <c r="V950" s="4"/>
      <c r="W950" s="4"/>
    </row>
    <row r="951" spans="14:23" ht="15.75" customHeight="1">
      <c r="N951" s="4"/>
      <c r="O951" s="4"/>
      <c r="P951" s="4"/>
      <c r="Q951" s="4"/>
      <c r="R951" s="4"/>
      <c r="S951" s="4"/>
      <c r="T951" s="4"/>
      <c r="U951" s="4"/>
      <c r="V951" s="4"/>
      <c r="W951" s="4"/>
    </row>
    <row r="952" spans="14:23" ht="15.75" customHeight="1">
      <c r="N952" s="4"/>
      <c r="O952" s="4"/>
      <c r="P952" s="4"/>
      <c r="Q952" s="4"/>
      <c r="R952" s="4"/>
      <c r="S952" s="4"/>
      <c r="T952" s="4"/>
      <c r="U952" s="4"/>
      <c r="V952" s="4"/>
      <c r="W952" s="4"/>
    </row>
    <row r="953" spans="14:23" ht="15.75" customHeight="1">
      <c r="N953" s="4"/>
      <c r="O953" s="4"/>
      <c r="P953" s="4"/>
      <c r="Q953" s="4"/>
      <c r="R953" s="4"/>
      <c r="S953" s="4"/>
      <c r="T953" s="4"/>
      <c r="U953" s="4"/>
      <c r="V953" s="4"/>
      <c r="W953" s="4"/>
    </row>
    <row r="954" spans="14:23" ht="15.75" customHeight="1">
      <c r="N954" s="4"/>
      <c r="O954" s="4"/>
      <c r="P954" s="4"/>
      <c r="Q954" s="4"/>
      <c r="R954" s="4"/>
      <c r="S954" s="4"/>
      <c r="T954" s="4"/>
      <c r="U954" s="4"/>
      <c r="V954" s="4"/>
      <c r="W954" s="4"/>
    </row>
    <row r="955" spans="14:23" ht="15.75" customHeight="1">
      <c r="N955" s="4"/>
      <c r="O955" s="4"/>
      <c r="P955" s="4"/>
      <c r="Q955" s="4"/>
      <c r="R955" s="4"/>
      <c r="S955" s="4"/>
      <c r="T955" s="4"/>
      <c r="U955" s="4"/>
      <c r="V955" s="4"/>
      <c r="W955" s="4"/>
    </row>
    <row r="956" spans="14:23" ht="15.75" customHeight="1">
      <c r="N956" s="4"/>
      <c r="O956" s="4"/>
      <c r="P956" s="4"/>
      <c r="Q956" s="4"/>
      <c r="R956" s="4"/>
      <c r="S956" s="4"/>
      <c r="T956" s="4"/>
      <c r="U956" s="4"/>
      <c r="V956" s="4"/>
      <c r="W956" s="4"/>
    </row>
    <row r="957" spans="14:23" ht="15.75" customHeight="1">
      <c r="N957" s="4"/>
      <c r="O957" s="4"/>
      <c r="P957" s="4"/>
      <c r="Q957" s="4"/>
      <c r="R957" s="4"/>
      <c r="S957" s="4"/>
      <c r="T957" s="4"/>
      <c r="U957" s="4"/>
      <c r="V957" s="4"/>
      <c r="W957" s="4"/>
    </row>
    <row r="958" spans="14:23" ht="15.75" customHeight="1">
      <c r="N958" s="4"/>
      <c r="O958" s="4"/>
      <c r="P958" s="4"/>
      <c r="Q958" s="4"/>
      <c r="R958" s="4"/>
      <c r="S958" s="4"/>
      <c r="T958" s="4"/>
      <c r="U958" s="4"/>
      <c r="V958" s="4"/>
      <c r="W958" s="4"/>
    </row>
    <row r="959" spans="14:23" ht="15.75" customHeight="1">
      <c r="N959" s="4"/>
      <c r="O959" s="4"/>
      <c r="P959" s="4"/>
      <c r="Q959" s="4"/>
      <c r="R959" s="4"/>
      <c r="S959" s="4"/>
      <c r="T959" s="4"/>
      <c r="U959" s="4"/>
      <c r="V959" s="4"/>
      <c r="W959" s="4"/>
    </row>
    <row r="960" spans="14:23" ht="15.75" customHeight="1">
      <c r="N960" s="4"/>
      <c r="O960" s="4"/>
      <c r="P960" s="4"/>
      <c r="Q960" s="4"/>
      <c r="R960" s="4"/>
      <c r="S960" s="4"/>
      <c r="T960" s="4"/>
      <c r="U960" s="4"/>
      <c r="V960" s="4"/>
      <c r="W960" s="4"/>
    </row>
    <row r="961" spans="14:23" ht="15.75" customHeight="1">
      <c r="N961" s="4"/>
      <c r="O961" s="4"/>
      <c r="P961" s="4"/>
      <c r="Q961" s="4"/>
      <c r="R961" s="4"/>
      <c r="S961" s="4"/>
      <c r="T961" s="4"/>
      <c r="U961" s="4"/>
      <c r="V961" s="4"/>
      <c r="W961" s="4"/>
    </row>
    <row r="962" spans="14:23" ht="15.75" customHeight="1">
      <c r="N962" s="4"/>
      <c r="O962" s="4"/>
      <c r="P962" s="4"/>
      <c r="Q962" s="4"/>
      <c r="R962" s="4"/>
      <c r="S962" s="4"/>
      <c r="T962" s="4"/>
      <c r="U962" s="4"/>
      <c r="V962" s="4"/>
      <c r="W962" s="4"/>
    </row>
    <row r="963" spans="14:23" ht="15.75" customHeight="1">
      <c r="N963" s="4"/>
      <c r="O963" s="4"/>
      <c r="P963" s="4"/>
      <c r="Q963" s="4"/>
      <c r="R963" s="4"/>
      <c r="S963" s="4"/>
      <c r="T963" s="4"/>
      <c r="U963" s="4"/>
      <c r="V963" s="4"/>
      <c r="W963" s="4"/>
    </row>
    <row r="964" spans="14:23" ht="15.75" customHeight="1">
      <c r="N964" s="4"/>
      <c r="O964" s="4"/>
      <c r="P964" s="4"/>
      <c r="Q964" s="4"/>
      <c r="R964" s="4"/>
      <c r="S964" s="4"/>
      <c r="T964" s="4"/>
      <c r="U964" s="4"/>
      <c r="V964" s="4"/>
      <c r="W964" s="4"/>
    </row>
    <row r="965" spans="14:23" ht="15.75" customHeight="1">
      <c r="N965" s="4"/>
      <c r="O965" s="4"/>
      <c r="P965" s="4"/>
      <c r="Q965" s="4"/>
      <c r="R965" s="4"/>
      <c r="S965" s="4"/>
      <c r="T965" s="4"/>
      <c r="U965" s="4"/>
      <c r="V965" s="4"/>
      <c r="W965" s="4"/>
    </row>
    <row r="966" spans="14:23" ht="15.75" customHeight="1">
      <c r="N966" s="4"/>
      <c r="O966" s="4"/>
      <c r="P966" s="4"/>
      <c r="Q966" s="4"/>
      <c r="R966" s="4"/>
      <c r="S966" s="4"/>
      <c r="T966" s="4"/>
      <c r="U966" s="4"/>
      <c r="V966" s="4"/>
      <c r="W966" s="4"/>
    </row>
    <row r="967" spans="14:23" ht="15.75" customHeight="1">
      <c r="N967" s="4"/>
      <c r="O967" s="4"/>
      <c r="P967" s="4"/>
      <c r="Q967" s="4"/>
      <c r="R967" s="4"/>
      <c r="S967" s="4"/>
      <c r="T967" s="4"/>
      <c r="U967" s="4"/>
      <c r="V967" s="4"/>
      <c r="W967" s="4"/>
    </row>
    <row r="968" spans="14:23" ht="15.75" customHeight="1">
      <c r="N968" s="4"/>
      <c r="O968" s="4"/>
      <c r="P968" s="4"/>
      <c r="Q968" s="4"/>
      <c r="R968" s="4"/>
      <c r="S968" s="4"/>
      <c r="T968" s="4"/>
      <c r="U968" s="4"/>
      <c r="V968" s="4"/>
      <c r="W968" s="4"/>
    </row>
    <row r="969" spans="14:23" ht="15.75" customHeight="1">
      <c r="N969" s="4"/>
      <c r="O969" s="4"/>
      <c r="P969" s="4"/>
      <c r="Q969" s="4"/>
      <c r="R969" s="4"/>
      <c r="S969" s="4"/>
      <c r="T969" s="4"/>
      <c r="U969" s="4"/>
      <c r="V969" s="4"/>
      <c r="W969" s="4"/>
    </row>
    <row r="970" spans="14:23" ht="15.75" customHeight="1">
      <c r="N970" s="4"/>
      <c r="O970" s="4"/>
      <c r="P970" s="4"/>
      <c r="Q970" s="4"/>
      <c r="R970" s="4"/>
      <c r="S970" s="4"/>
      <c r="T970" s="4"/>
      <c r="U970" s="4"/>
      <c r="V970" s="4"/>
      <c r="W970" s="4"/>
    </row>
    <row r="971" spans="14:23" ht="15.75" customHeight="1">
      <c r="N971" s="4"/>
      <c r="O971" s="4"/>
      <c r="P971" s="4"/>
      <c r="Q971" s="4"/>
      <c r="R971" s="4"/>
      <c r="S971" s="4"/>
      <c r="T971" s="4"/>
      <c r="U971" s="4"/>
      <c r="V971" s="4"/>
      <c r="W971" s="4"/>
    </row>
    <row r="972" spans="14:23" ht="15.75" customHeight="1">
      <c r="N972" s="4"/>
      <c r="O972" s="4"/>
      <c r="P972" s="4"/>
      <c r="Q972" s="4"/>
      <c r="R972" s="4"/>
      <c r="S972" s="4"/>
      <c r="T972" s="4"/>
      <c r="U972" s="4"/>
      <c r="V972" s="4"/>
      <c r="W972" s="4"/>
    </row>
    <row r="973" spans="14:23" ht="15.75" customHeight="1">
      <c r="N973" s="4"/>
      <c r="O973" s="4"/>
      <c r="P973" s="4"/>
      <c r="Q973" s="4"/>
      <c r="R973" s="4"/>
      <c r="S973" s="4"/>
      <c r="T973" s="4"/>
      <c r="U973" s="4"/>
      <c r="V973" s="4"/>
      <c r="W973" s="4"/>
    </row>
    <row r="974" spans="14:23" ht="15.75" customHeight="1">
      <c r="N974" s="4"/>
      <c r="O974" s="4"/>
      <c r="P974" s="4"/>
      <c r="Q974" s="4"/>
      <c r="R974" s="4"/>
      <c r="S974" s="4"/>
      <c r="T974" s="4"/>
      <c r="U974" s="4"/>
      <c r="V974" s="4"/>
      <c r="W974" s="4"/>
    </row>
    <row r="975" spans="14:23" ht="15.75" customHeight="1">
      <c r="N975" s="4"/>
      <c r="O975" s="4"/>
      <c r="P975" s="4"/>
      <c r="Q975" s="4"/>
      <c r="R975" s="4"/>
      <c r="S975" s="4"/>
      <c r="T975" s="4"/>
      <c r="U975" s="4"/>
      <c r="V975" s="4"/>
      <c r="W975" s="4"/>
    </row>
    <row r="976" spans="14:23" ht="15.75" customHeight="1">
      <c r="N976" s="4"/>
      <c r="O976" s="4"/>
      <c r="P976" s="4"/>
      <c r="Q976" s="4"/>
      <c r="R976" s="4"/>
      <c r="S976" s="4"/>
      <c r="T976" s="4"/>
      <c r="U976" s="4"/>
      <c r="V976" s="4"/>
      <c r="W976" s="4"/>
    </row>
    <row r="977" spans="14:23" ht="15.75" customHeight="1">
      <c r="N977" s="4"/>
      <c r="O977" s="4"/>
      <c r="P977" s="4"/>
      <c r="Q977" s="4"/>
      <c r="R977" s="4"/>
      <c r="S977" s="4"/>
      <c r="T977" s="4"/>
      <c r="U977" s="4"/>
      <c r="V977" s="4"/>
      <c r="W977" s="4"/>
    </row>
    <row r="978" spans="14:23" ht="15.75" customHeight="1">
      <c r="N978" s="4"/>
      <c r="O978" s="4"/>
      <c r="P978" s="4"/>
      <c r="Q978" s="4"/>
      <c r="R978" s="4"/>
      <c r="S978" s="4"/>
      <c r="T978" s="4"/>
      <c r="U978" s="4"/>
      <c r="V978" s="4"/>
      <c r="W978" s="4"/>
    </row>
    <row r="979" spans="14:23" ht="15.75" customHeight="1">
      <c r="N979" s="4"/>
      <c r="O979" s="4"/>
      <c r="P979" s="4"/>
      <c r="Q979" s="4"/>
      <c r="R979" s="4"/>
      <c r="S979" s="4"/>
      <c r="T979" s="4"/>
      <c r="U979" s="4"/>
      <c r="V979" s="4"/>
      <c r="W979" s="4"/>
    </row>
    <row r="980" spans="14:23" ht="15.75" customHeight="1">
      <c r="N980" s="4"/>
      <c r="O980" s="4"/>
      <c r="P980" s="4"/>
      <c r="Q980" s="4"/>
      <c r="R980" s="4"/>
      <c r="S980" s="4"/>
      <c r="T980" s="4"/>
      <c r="U980" s="4"/>
      <c r="V980" s="4"/>
      <c r="W980" s="4"/>
    </row>
    <row r="981" spans="14:23" ht="15.75" customHeight="1">
      <c r="N981" s="4"/>
      <c r="O981" s="4"/>
      <c r="P981" s="4"/>
      <c r="Q981" s="4"/>
      <c r="R981" s="4"/>
      <c r="S981" s="4"/>
      <c r="T981" s="4"/>
      <c r="U981" s="4"/>
      <c r="V981" s="4"/>
      <c r="W981" s="4"/>
    </row>
    <row r="982" spans="14:23" ht="15.75" customHeight="1">
      <c r="N982" s="4"/>
      <c r="O982" s="4"/>
      <c r="P982" s="4"/>
      <c r="Q982" s="4"/>
      <c r="R982" s="4"/>
      <c r="S982" s="4"/>
      <c r="T982" s="4"/>
      <c r="U982" s="4"/>
      <c r="V982" s="4"/>
      <c r="W982" s="4"/>
    </row>
    <row r="983" spans="14:23" ht="15.75" customHeight="1">
      <c r="N983" s="4"/>
      <c r="O983" s="4"/>
      <c r="P983" s="4"/>
      <c r="Q983" s="4"/>
      <c r="R983" s="4"/>
      <c r="S983" s="4"/>
      <c r="T983" s="4"/>
      <c r="U983" s="4"/>
      <c r="V983" s="4"/>
      <c r="W983" s="4"/>
    </row>
    <row r="984" spans="14:23" ht="15.75" customHeight="1">
      <c r="N984" s="4"/>
      <c r="O984" s="4"/>
      <c r="P984" s="4"/>
      <c r="Q984" s="4"/>
      <c r="R984" s="4"/>
      <c r="S984" s="4"/>
      <c r="T984" s="4"/>
      <c r="U984" s="4"/>
      <c r="V984" s="4"/>
      <c r="W984" s="4"/>
    </row>
    <row r="985" spans="14:23" ht="15.75" customHeight="1">
      <c r="N985" s="4"/>
      <c r="O985" s="4"/>
      <c r="P985" s="4"/>
      <c r="Q985" s="4"/>
      <c r="R985" s="4"/>
      <c r="S985" s="4"/>
      <c r="T985" s="4"/>
      <c r="U985" s="4"/>
      <c r="V985" s="4"/>
      <c r="W985" s="4"/>
    </row>
    <row r="986" spans="14:23" ht="15.75" customHeight="1">
      <c r="N986" s="4"/>
      <c r="O986" s="4"/>
      <c r="P986" s="4"/>
      <c r="Q986" s="4"/>
      <c r="R986" s="4"/>
      <c r="S986" s="4"/>
      <c r="T986" s="4"/>
      <c r="U986" s="4"/>
      <c r="V986" s="4"/>
      <c r="W986" s="4"/>
    </row>
    <row r="987" spans="14:23" ht="15.75" customHeight="1">
      <c r="N987" s="4"/>
      <c r="O987" s="4"/>
      <c r="P987" s="4"/>
      <c r="Q987" s="4"/>
      <c r="R987" s="4"/>
      <c r="S987" s="4"/>
      <c r="T987" s="4"/>
      <c r="U987" s="4"/>
      <c r="V987" s="4"/>
      <c r="W987" s="4"/>
    </row>
    <row r="988" spans="14:23" ht="15.75" customHeight="1">
      <c r="N988" s="4"/>
      <c r="O988" s="4"/>
      <c r="P988" s="4"/>
      <c r="Q988" s="4"/>
      <c r="R988" s="4"/>
      <c r="S988" s="4"/>
      <c r="T988" s="4"/>
      <c r="U988" s="4"/>
      <c r="V988" s="4"/>
      <c r="W988" s="4"/>
    </row>
    <row r="989" spans="14:23" ht="15.75" customHeight="1">
      <c r="N989" s="4"/>
      <c r="O989" s="4"/>
      <c r="P989" s="4"/>
      <c r="Q989" s="4"/>
      <c r="R989" s="4"/>
      <c r="S989" s="4"/>
      <c r="T989" s="4"/>
      <c r="U989" s="4"/>
      <c r="V989" s="4"/>
      <c r="W989" s="4"/>
    </row>
    <row r="990" spans="14:23" ht="15.75" customHeight="1">
      <c r="N990" s="4"/>
      <c r="O990" s="4"/>
      <c r="P990" s="4"/>
      <c r="Q990" s="4"/>
      <c r="R990" s="4"/>
      <c r="S990" s="4"/>
      <c r="T990" s="4"/>
      <c r="U990" s="4"/>
      <c r="V990" s="4"/>
      <c r="W990" s="4"/>
    </row>
    <row r="991" spans="14:23" ht="15.75" customHeight="1">
      <c r="N991" s="4"/>
      <c r="O991" s="4"/>
      <c r="P991" s="4"/>
      <c r="Q991" s="4"/>
      <c r="R991" s="4"/>
      <c r="S991" s="4"/>
      <c r="T991" s="4"/>
      <c r="U991" s="4"/>
      <c r="V991" s="4"/>
      <c r="W991" s="4"/>
    </row>
    <row r="992" spans="14:23" ht="15.75" customHeight="1">
      <c r="N992" s="4"/>
      <c r="O992" s="4"/>
      <c r="P992" s="4"/>
      <c r="Q992" s="4"/>
      <c r="R992" s="4"/>
      <c r="S992" s="4"/>
      <c r="T992" s="4"/>
      <c r="U992" s="4"/>
      <c r="V992" s="4"/>
      <c r="W992" s="4"/>
    </row>
    <row r="993" spans="14:23" ht="15.75" customHeight="1">
      <c r="N993" s="4"/>
      <c r="O993" s="4"/>
      <c r="P993" s="4"/>
      <c r="Q993" s="4"/>
      <c r="R993" s="4"/>
      <c r="S993" s="4"/>
      <c r="T993" s="4"/>
      <c r="U993" s="4"/>
      <c r="V993" s="4"/>
      <c r="W993" s="4"/>
    </row>
    <row r="994" spans="14:23" ht="15.75" customHeight="1">
      <c r="N994" s="4"/>
      <c r="O994" s="4"/>
      <c r="P994" s="4"/>
      <c r="Q994" s="4"/>
      <c r="R994" s="4"/>
      <c r="S994" s="4"/>
      <c r="T994" s="4"/>
      <c r="U994" s="4"/>
      <c r="V994" s="4"/>
      <c r="W994" s="4"/>
    </row>
    <row r="995" spans="14:23" ht="15.75" customHeight="1">
      <c r="N995" s="4"/>
      <c r="O995" s="4"/>
      <c r="P995" s="4"/>
      <c r="Q995" s="4"/>
      <c r="R995" s="4"/>
      <c r="S995" s="4"/>
      <c r="T995" s="4"/>
      <c r="U995" s="4"/>
      <c r="V995" s="4"/>
      <c r="W995" s="4"/>
    </row>
    <row r="996" spans="14:23" ht="15.75" customHeight="1">
      <c r="N996" s="4"/>
      <c r="O996" s="4"/>
      <c r="P996" s="4"/>
      <c r="Q996" s="4"/>
      <c r="R996" s="4"/>
      <c r="S996" s="4"/>
      <c r="T996" s="4"/>
      <c r="U996" s="4"/>
      <c r="V996" s="4"/>
      <c r="W996" s="4"/>
    </row>
    <row r="997" spans="14:23" ht="15.75" customHeight="1">
      <c r="N997" s="4"/>
      <c r="O997" s="4"/>
      <c r="P997" s="4"/>
      <c r="Q997" s="4"/>
      <c r="R997" s="4"/>
      <c r="S997" s="4"/>
      <c r="T997" s="4"/>
      <c r="U997" s="4"/>
      <c r="V997" s="4"/>
      <c r="W997" s="4"/>
    </row>
    <row r="998" spans="14:23" ht="15.75" customHeight="1">
      <c r="N998" s="4"/>
      <c r="O998" s="4"/>
      <c r="P998" s="4"/>
      <c r="Q998" s="4"/>
      <c r="R998" s="4"/>
      <c r="S998" s="4"/>
      <c r="T998" s="4"/>
      <c r="U998" s="4"/>
      <c r="V998" s="4"/>
      <c r="W998" s="4"/>
    </row>
    <row r="999" spans="14:23" ht="15.75" customHeight="1">
      <c r="N999" s="4"/>
      <c r="O999" s="4"/>
      <c r="P999" s="4"/>
      <c r="Q999" s="4"/>
      <c r="R999" s="4"/>
      <c r="S999" s="4"/>
      <c r="T999" s="4"/>
      <c r="U999" s="4"/>
      <c r="V999" s="4"/>
      <c r="W999" s="4"/>
    </row>
    <row r="1000" spans="14:23" ht="15.75" customHeight="1">
      <c r="N1000" s="4"/>
      <c r="O1000" s="4"/>
      <c r="P1000" s="4"/>
      <c r="Q1000" s="4"/>
      <c r="R1000" s="4"/>
      <c r="S1000" s="4"/>
      <c r="T1000" s="4"/>
      <c r="U1000" s="4"/>
      <c r="V1000" s="4"/>
      <c r="W1000" s="4"/>
    </row>
    <row r="1001" spans="14:23" ht="15.75" customHeight="1">
      <c r="N1001" s="4"/>
      <c r="O1001" s="4"/>
      <c r="P1001" s="4"/>
      <c r="Q1001" s="4"/>
      <c r="R1001" s="4"/>
      <c r="S1001" s="4"/>
      <c r="T1001" s="4"/>
      <c r="U1001" s="4"/>
      <c r="V1001" s="4"/>
      <c r="W1001" s="4"/>
    </row>
  </sheetData>
  <mergeCells count="2">
    <mergeCell ref="D2:H2"/>
    <mergeCell ref="I2:M2"/>
  </mergeCells>
  <pageMargins left="0" right="0" top="0" bottom="0"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Y1000"/>
  <sheetViews>
    <sheetView showGridLines="0" topLeftCell="A35" workbookViewId="0">
      <selection activeCell="O29" sqref="O29"/>
    </sheetView>
  </sheetViews>
  <sheetFormatPr defaultColWidth="10.1796875" defaultRowHeight="15" customHeight="1"/>
  <cols>
    <col min="1" max="1" width="2.453125" customWidth="1"/>
    <col min="2" max="2" width="38.453125" customWidth="1"/>
    <col min="3" max="25" width="10.26953125" customWidth="1"/>
  </cols>
  <sheetData>
    <row r="1" spans="1:25" ht="15.6">
      <c r="A1" s="2" t="s">
        <v>191</v>
      </c>
      <c r="B1" s="4"/>
      <c r="C1" s="6"/>
      <c r="D1" s="7"/>
      <c r="E1" s="7"/>
      <c r="F1" s="7"/>
      <c r="G1" s="7"/>
      <c r="H1" s="7"/>
      <c r="I1" s="4"/>
      <c r="J1" s="4"/>
      <c r="K1" s="4"/>
      <c r="L1" s="4"/>
      <c r="M1" s="4"/>
      <c r="N1" s="4"/>
      <c r="O1" s="4"/>
      <c r="P1" s="4"/>
      <c r="Q1" s="4"/>
      <c r="R1" s="4"/>
      <c r="S1" s="4"/>
      <c r="T1" s="4"/>
      <c r="U1" s="4"/>
      <c r="V1" s="4"/>
      <c r="W1" s="4"/>
      <c r="X1" s="4"/>
      <c r="Y1" s="4"/>
    </row>
    <row r="2" spans="1:25" ht="15.6">
      <c r="A2" s="9"/>
      <c r="B2" s="9"/>
      <c r="C2" s="10"/>
      <c r="D2" s="533" t="s">
        <v>5</v>
      </c>
      <c r="E2" s="493"/>
      <c r="F2" s="493"/>
      <c r="G2" s="493"/>
      <c r="H2" s="494"/>
      <c r="I2" s="533" t="s">
        <v>7</v>
      </c>
      <c r="J2" s="493"/>
      <c r="K2" s="493"/>
      <c r="L2" s="493"/>
      <c r="M2" s="494"/>
      <c r="N2" s="4"/>
      <c r="O2" s="4"/>
      <c r="P2" s="4"/>
      <c r="Q2" s="4"/>
      <c r="R2" s="4"/>
      <c r="S2" s="4"/>
      <c r="T2" s="4"/>
      <c r="U2" s="4"/>
      <c r="V2" s="4"/>
      <c r="W2" s="4"/>
      <c r="X2" s="4"/>
      <c r="Y2" s="4"/>
    </row>
    <row r="3" spans="1:25" ht="15.6">
      <c r="A3" s="12" t="s">
        <v>194</v>
      </c>
      <c r="B3" s="14"/>
      <c r="C3" s="16" t="s">
        <v>11</v>
      </c>
      <c r="D3" s="216" t="s">
        <v>13</v>
      </c>
      <c r="E3" s="216" t="s">
        <v>15</v>
      </c>
      <c r="F3" s="216" t="s">
        <v>16</v>
      </c>
      <c r="G3" s="216" t="s">
        <v>17</v>
      </c>
      <c r="H3" s="216" t="s">
        <v>18</v>
      </c>
      <c r="I3" s="217" t="s">
        <v>19</v>
      </c>
      <c r="J3" s="218" t="s">
        <v>21</v>
      </c>
      <c r="K3" s="218" t="s">
        <v>22</v>
      </c>
      <c r="L3" s="218" t="s">
        <v>23</v>
      </c>
      <c r="M3" s="218" t="s">
        <v>24</v>
      </c>
      <c r="N3" s="4"/>
      <c r="O3" s="4"/>
      <c r="P3" s="4"/>
      <c r="Q3" s="4"/>
      <c r="R3" s="4"/>
      <c r="S3" s="4"/>
      <c r="T3" s="4"/>
      <c r="U3" s="4"/>
      <c r="V3" s="4"/>
      <c r="W3" s="4"/>
      <c r="X3" s="4"/>
      <c r="Y3" s="4"/>
    </row>
    <row r="4" spans="1:25" ht="15.6">
      <c r="A4" s="4"/>
      <c r="B4" s="4"/>
      <c r="C4" s="6"/>
      <c r="D4" s="7"/>
      <c r="E4" s="7"/>
      <c r="F4" s="7"/>
      <c r="G4" s="7"/>
      <c r="H4" s="7"/>
      <c r="I4" s="22"/>
      <c r="J4" s="7"/>
      <c r="K4" s="7"/>
      <c r="L4" s="7"/>
      <c r="M4" s="7"/>
      <c r="N4" s="4"/>
      <c r="O4" s="4"/>
      <c r="P4" s="4"/>
      <c r="Q4" s="4"/>
      <c r="R4" s="4"/>
      <c r="S4" s="4"/>
      <c r="T4" s="4"/>
      <c r="U4" s="4"/>
      <c r="V4" s="4"/>
      <c r="W4" s="4"/>
      <c r="X4" s="4"/>
      <c r="Y4" s="4"/>
    </row>
    <row r="5" spans="1:25" ht="15.6">
      <c r="A5" s="4"/>
      <c r="B5" s="101" t="s">
        <v>197</v>
      </c>
      <c r="C5" s="6"/>
      <c r="D5" s="7"/>
      <c r="E5" s="7"/>
      <c r="F5" s="7"/>
      <c r="G5" s="7"/>
      <c r="H5" s="7"/>
      <c r="I5" s="22"/>
      <c r="J5" s="7"/>
      <c r="K5" s="7"/>
      <c r="L5" s="7"/>
      <c r="M5" s="7"/>
      <c r="N5" s="4"/>
      <c r="O5" s="4"/>
      <c r="P5" s="4"/>
      <c r="Q5" s="4"/>
      <c r="R5" s="4"/>
      <c r="S5" s="4"/>
      <c r="T5" s="4"/>
      <c r="U5" s="4"/>
      <c r="V5" s="4"/>
      <c r="W5" s="4"/>
      <c r="X5" s="4"/>
      <c r="Y5" s="4"/>
    </row>
    <row r="6" spans="1:25">
      <c r="A6" s="4"/>
      <c r="B6" s="53" t="s">
        <v>79</v>
      </c>
      <c r="C6" s="62" t="s">
        <v>29</v>
      </c>
      <c r="D6" s="33">
        <f>'Income Statement'!D39</f>
        <v>11146</v>
      </c>
      <c r="E6" s="33">
        <f>'Income Statement'!E39</f>
        <v>4003</v>
      </c>
      <c r="F6" s="33">
        <f>'Income Statement'!F39</f>
        <v>2803</v>
      </c>
      <c r="G6" s="33">
        <f>'Income Statement'!G39</f>
        <v>4902</v>
      </c>
      <c r="H6" s="33">
        <f>'Income Statement'!H39</f>
        <v>14562</v>
      </c>
      <c r="I6" s="197">
        <f>'Income Statement'!I39</f>
        <v>9824.3618758730354</v>
      </c>
      <c r="J6" s="34">
        <f>'Income Statement'!J39</f>
        <v>14374.551470791668</v>
      </c>
      <c r="K6" s="34">
        <f>'Income Statement'!K39</f>
        <v>15581.455059969812</v>
      </c>
      <c r="L6" s="34">
        <f>'Income Statement'!L39</f>
        <v>16652.196986899206</v>
      </c>
      <c r="M6" s="34">
        <f>'Income Statement'!M39</f>
        <v>17798.440360612884</v>
      </c>
      <c r="N6" s="4"/>
      <c r="O6" s="4"/>
      <c r="P6" s="4"/>
      <c r="Q6" s="4"/>
      <c r="R6" s="4"/>
      <c r="S6" s="4"/>
      <c r="T6" s="4"/>
      <c r="U6" s="4"/>
      <c r="V6" s="4"/>
      <c r="W6" s="4"/>
      <c r="X6" s="4"/>
      <c r="Y6" s="4"/>
    </row>
    <row r="7" spans="1:25" ht="15.6">
      <c r="A7" s="4"/>
      <c r="B7" s="4" t="s">
        <v>199</v>
      </c>
      <c r="C7" s="6"/>
      <c r="D7" s="7"/>
      <c r="E7" s="7"/>
      <c r="F7" s="7"/>
      <c r="G7" s="7"/>
      <c r="H7" s="48"/>
      <c r="I7" s="99"/>
      <c r="J7" s="48"/>
      <c r="K7" s="48"/>
      <c r="L7" s="48"/>
      <c r="M7" s="48"/>
      <c r="N7" s="4"/>
      <c r="O7" s="4"/>
      <c r="P7" s="4"/>
      <c r="Q7" s="4"/>
      <c r="R7" s="4"/>
      <c r="S7" s="4"/>
      <c r="T7" s="4"/>
      <c r="U7" s="4"/>
      <c r="V7" s="4"/>
      <c r="W7" s="4"/>
      <c r="X7" s="4"/>
      <c r="Y7" s="4"/>
    </row>
    <row r="8" spans="1:25" ht="15.6">
      <c r="A8" s="4"/>
      <c r="B8" s="57" t="s">
        <v>87</v>
      </c>
      <c r="C8" s="6" t="s">
        <v>29</v>
      </c>
      <c r="D8" s="48">
        <f>'Balance Assumptions'!D75</f>
        <v>8328</v>
      </c>
      <c r="E8" s="48">
        <f>'Balance Assumptions'!E75</f>
        <v>8276</v>
      </c>
      <c r="F8" s="48">
        <f>'Balance Assumptions'!F75</f>
        <v>6814</v>
      </c>
      <c r="G8" s="48">
        <f>'Balance Assumptions'!G75</f>
        <v>6730</v>
      </c>
      <c r="H8" s="48">
        <f>'Balance Assumptions'!H75</f>
        <v>7486</v>
      </c>
      <c r="I8" s="107">
        <f>'Balance Assumptions'!I75</f>
        <v>8703.1074289236094</v>
      </c>
      <c r="J8" s="108">
        <f>'Balance Assumptions'!J75</f>
        <v>9157.5133378292448</v>
      </c>
      <c r="K8" s="108">
        <f>'Balance Assumptions'!K75</f>
        <v>9400.5496425222555</v>
      </c>
      <c r="L8" s="108">
        <f>'Balance Assumptions'!L75</f>
        <v>9676.1627655070879</v>
      </c>
      <c r="M8" s="108">
        <f>'Balance Assumptions'!M75</f>
        <v>9985.7530901259415</v>
      </c>
      <c r="N8" s="4"/>
      <c r="O8" s="4"/>
      <c r="P8" s="4"/>
      <c r="Q8" s="4"/>
      <c r="R8" s="4"/>
      <c r="S8" s="4"/>
      <c r="T8" s="4"/>
      <c r="U8" s="4"/>
      <c r="V8" s="4"/>
      <c r="W8" s="4"/>
      <c r="X8" s="4"/>
      <c r="Y8" s="4"/>
    </row>
    <row r="9" spans="1:25" ht="15.6">
      <c r="A9" s="4"/>
      <c r="B9" s="57" t="s">
        <v>201</v>
      </c>
      <c r="C9" s="6" t="s">
        <v>29</v>
      </c>
      <c r="D9" s="48">
        <f>'Income Statement'!D35*-1</f>
        <v>594</v>
      </c>
      <c r="E9" s="48">
        <f>'Income Statement'!E35*-1</f>
        <v>556</v>
      </c>
      <c r="F9" s="48">
        <f>'Income Statement'!F35*-1</f>
        <v>486</v>
      </c>
      <c r="G9" s="48">
        <f>'Income Statement'!G35*-1</f>
        <v>408</v>
      </c>
      <c r="H9" s="48">
        <f>'Income Statement'!H35*-1</f>
        <v>408</v>
      </c>
      <c r="I9" s="52">
        <f>'Income Statement'!I35*-1</f>
        <v>400</v>
      </c>
      <c r="J9" s="55">
        <f>'Income Statement'!J35*-1</f>
        <v>400</v>
      </c>
      <c r="K9" s="55">
        <f>'Income Statement'!K35*-1</f>
        <v>350</v>
      </c>
      <c r="L9" s="55">
        <f>'Income Statement'!L35*-1</f>
        <v>350</v>
      </c>
      <c r="M9" s="55">
        <f>'Income Statement'!M35*-1</f>
        <v>300</v>
      </c>
      <c r="N9" s="4"/>
      <c r="O9" s="4"/>
      <c r="P9" s="4"/>
      <c r="Q9" s="4"/>
      <c r="R9" s="4"/>
      <c r="S9" s="4"/>
      <c r="T9" s="4"/>
      <c r="U9" s="4"/>
      <c r="V9" s="4"/>
      <c r="W9" s="4"/>
      <c r="X9" s="4"/>
      <c r="Y9" s="4"/>
    </row>
    <row r="10" spans="1:25" ht="15.6">
      <c r="A10" s="4"/>
      <c r="B10" s="57" t="s">
        <v>203</v>
      </c>
      <c r="C10" s="6" t="s">
        <v>29</v>
      </c>
      <c r="D10" s="48">
        <v>-1066</v>
      </c>
      <c r="E10" s="48">
        <v>1129</v>
      </c>
      <c r="F10" s="48">
        <v>-924</v>
      </c>
      <c r="G10" s="48">
        <v>111</v>
      </c>
      <c r="H10" s="48">
        <v>201</v>
      </c>
      <c r="I10" s="52">
        <v>0</v>
      </c>
      <c r="J10" s="55">
        <v>0</v>
      </c>
      <c r="K10" s="55">
        <v>0</v>
      </c>
      <c r="L10" s="55">
        <v>0</v>
      </c>
      <c r="M10" s="55">
        <v>0</v>
      </c>
      <c r="N10" s="220"/>
      <c r="O10" s="220"/>
      <c r="P10" s="4"/>
      <c r="Q10" s="4"/>
      <c r="R10" s="4"/>
      <c r="S10" s="4"/>
      <c r="T10" s="4"/>
      <c r="U10" s="4"/>
      <c r="V10" s="4"/>
      <c r="W10" s="4"/>
      <c r="X10" s="4"/>
      <c r="Y10" s="4"/>
    </row>
    <row r="11" spans="1:25" ht="15.6">
      <c r="A11" s="4"/>
      <c r="B11" s="57" t="s">
        <v>204</v>
      </c>
      <c r="C11" s="6" t="s">
        <v>29</v>
      </c>
      <c r="D11" s="48">
        <v>-20</v>
      </c>
      <c r="E11" s="48">
        <v>-73</v>
      </c>
      <c r="F11" s="48">
        <v>-3</v>
      </c>
      <c r="G11" s="48">
        <v>28</v>
      </c>
      <c r="H11" s="48">
        <v>40</v>
      </c>
      <c r="I11" s="52">
        <v>0</v>
      </c>
      <c r="J11" s="55">
        <v>0</v>
      </c>
      <c r="K11" s="55">
        <v>0</v>
      </c>
      <c r="L11" s="55">
        <v>0</v>
      </c>
      <c r="M11" s="55">
        <v>0</v>
      </c>
      <c r="N11" s="220"/>
      <c r="O11" s="220"/>
      <c r="P11" s="4"/>
      <c r="Q11" s="4"/>
      <c r="R11" s="4"/>
      <c r="S11" s="4"/>
      <c r="T11" s="4"/>
      <c r="U11" s="4"/>
      <c r="V11" s="4"/>
      <c r="W11" s="4"/>
      <c r="X11" s="4"/>
      <c r="Y11" s="4"/>
    </row>
    <row r="12" spans="1:25" ht="15.6">
      <c r="A12" s="4"/>
      <c r="B12" s="57" t="s">
        <v>97</v>
      </c>
      <c r="C12" s="6" t="s">
        <v>29</v>
      </c>
      <c r="D12" s="48">
        <f>'Income Statement'!D24</f>
        <v>30</v>
      </c>
      <c r="E12" s="48">
        <f>'Income Statement'!E24</f>
        <v>890</v>
      </c>
      <c r="F12" s="48">
        <f>'Income Statement'!F24</f>
        <v>34</v>
      </c>
      <c r="G12" s="48">
        <f>'Income Statement'!G24</f>
        <v>184</v>
      </c>
      <c r="H12" s="48">
        <f>'Income Statement'!H24</f>
        <v>227</v>
      </c>
      <c r="I12" s="52">
        <v>0</v>
      </c>
      <c r="J12" s="55">
        <v>0</v>
      </c>
      <c r="K12" s="55">
        <v>0</v>
      </c>
      <c r="L12" s="55">
        <v>0</v>
      </c>
      <c r="M12" s="55">
        <v>0</v>
      </c>
      <c r="N12" s="220"/>
      <c r="O12" s="220"/>
      <c r="P12" s="4"/>
      <c r="Q12" s="4"/>
      <c r="R12" s="4"/>
      <c r="S12" s="4"/>
      <c r="T12" s="4"/>
      <c r="U12" s="4"/>
      <c r="V12" s="4"/>
      <c r="W12" s="4"/>
      <c r="X12" s="4"/>
      <c r="Y12" s="4"/>
    </row>
    <row r="13" spans="1:25" ht="15.6">
      <c r="A13" s="4"/>
      <c r="B13" s="57" t="s">
        <v>206</v>
      </c>
      <c r="C13" s="6" t="s">
        <v>29</v>
      </c>
      <c r="D13" s="48">
        <v>0</v>
      </c>
      <c r="E13" s="48">
        <v>0</v>
      </c>
      <c r="F13" s="48">
        <v>0</v>
      </c>
      <c r="G13" s="48">
        <v>237</v>
      </c>
      <c r="H13" s="48">
        <v>19945</v>
      </c>
      <c r="I13" s="52">
        <v>0</v>
      </c>
      <c r="J13" s="55">
        <v>0</v>
      </c>
      <c r="K13" s="55">
        <v>0</v>
      </c>
      <c r="L13" s="55">
        <v>0</v>
      </c>
      <c r="M13" s="55">
        <v>0</v>
      </c>
      <c r="N13" s="220"/>
      <c r="O13" s="220"/>
      <c r="P13" s="4"/>
      <c r="Q13" s="4"/>
      <c r="R13" s="4"/>
      <c r="S13" s="4"/>
      <c r="T13" s="4"/>
      <c r="U13" s="4"/>
      <c r="V13" s="4"/>
      <c r="W13" s="4"/>
      <c r="X13" s="4"/>
      <c r="Y13" s="4"/>
    </row>
    <row r="14" spans="1:25" ht="15.6">
      <c r="A14" s="4"/>
      <c r="B14" s="57" t="s">
        <v>207</v>
      </c>
      <c r="C14" s="6" t="s">
        <v>29</v>
      </c>
      <c r="D14" s="48">
        <v>0</v>
      </c>
      <c r="E14" s="48">
        <v>0</v>
      </c>
      <c r="F14" s="48">
        <v>0</v>
      </c>
      <c r="G14" s="48">
        <v>0</v>
      </c>
      <c r="H14" s="48">
        <f>'Income Statement'!H36*-1</f>
        <v>-24234</v>
      </c>
      <c r="I14" s="52">
        <v>0</v>
      </c>
      <c r="J14" s="55">
        <v>0</v>
      </c>
      <c r="K14" s="55">
        <v>0</v>
      </c>
      <c r="L14" s="55">
        <v>0</v>
      </c>
      <c r="M14" s="55">
        <v>0</v>
      </c>
      <c r="N14" s="220"/>
      <c r="O14" s="220"/>
      <c r="P14" s="4"/>
      <c r="Q14" s="4"/>
      <c r="R14" s="4"/>
      <c r="S14" s="4"/>
      <c r="T14" s="4"/>
      <c r="U14" s="4"/>
      <c r="V14" s="4"/>
      <c r="W14" s="4"/>
      <c r="X14" s="4"/>
      <c r="Y14" s="4"/>
    </row>
    <row r="15" spans="1:25" ht="15.6">
      <c r="A15" s="4"/>
      <c r="B15" s="57" t="s">
        <v>209</v>
      </c>
      <c r="C15" s="6" t="s">
        <v>29</v>
      </c>
      <c r="D15" s="48">
        <v>1268</v>
      </c>
      <c r="E15" s="48">
        <v>1454</v>
      </c>
      <c r="F15" s="48">
        <v>1416</v>
      </c>
      <c r="G15" s="48">
        <v>1469</v>
      </c>
      <c r="H15" s="48">
        <v>1502</v>
      </c>
      <c r="I15" s="52">
        <f>'Debt Schedule'!I41</f>
        <v>1437.3311300835398</v>
      </c>
      <c r="J15" s="55">
        <f>'Debt Schedule'!J41</f>
        <v>1432.3622043938149</v>
      </c>
      <c r="K15" s="55">
        <f>'Debt Schedule'!K41</f>
        <v>1423.7922418306857</v>
      </c>
      <c r="L15" s="55">
        <f>'Debt Schedule'!L41</f>
        <v>1411.3882775991515</v>
      </c>
      <c r="M15" s="55">
        <f>'Debt Schedule'!M41</f>
        <v>1394.9052902591129</v>
      </c>
      <c r="N15" s="4"/>
      <c r="O15" s="4"/>
      <c r="P15" s="4"/>
      <c r="Q15" s="4"/>
      <c r="R15" s="4"/>
      <c r="S15" s="4"/>
      <c r="T15" s="4"/>
      <c r="U15" s="4"/>
      <c r="V15" s="4"/>
      <c r="W15" s="4"/>
      <c r="X15" s="4"/>
      <c r="Y15" s="4"/>
    </row>
    <row r="16" spans="1:25" ht="15.6" hidden="1">
      <c r="A16" s="4"/>
      <c r="B16" s="224" t="s">
        <v>211</v>
      </c>
      <c r="C16" s="199" t="s">
        <v>32</v>
      </c>
      <c r="D16" s="132"/>
      <c r="E16" s="225">
        <f t="shared" ref="E16:H16" si="0">(E15/D15)-1</f>
        <v>0.14668769716088326</v>
      </c>
      <c r="F16" s="225">
        <f t="shared" si="0"/>
        <v>-2.6134800550206339E-2</v>
      </c>
      <c r="G16" s="225">
        <f t="shared" si="0"/>
        <v>3.7429378531073532E-2</v>
      </c>
      <c r="H16" s="225">
        <f t="shared" si="0"/>
        <v>2.24642614023145E-2</v>
      </c>
      <c r="I16" s="226">
        <v>3.0000000000000027E-2</v>
      </c>
      <c r="J16" s="227">
        <v>3.0000000000000027E-2</v>
      </c>
      <c r="K16" s="227">
        <v>3.0000000000000027E-2</v>
      </c>
      <c r="L16" s="227">
        <v>3.0000000000000027E-2</v>
      </c>
      <c r="M16" s="227">
        <v>3.0000000000000027E-2</v>
      </c>
      <c r="N16" s="4"/>
      <c r="O16" s="4"/>
      <c r="P16" s="4"/>
      <c r="Q16" s="4"/>
      <c r="R16" s="4"/>
      <c r="S16" s="4"/>
      <c r="T16" s="4"/>
      <c r="U16" s="4"/>
      <c r="V16" s="4"/>
      <c r="W16" s="4"/>
      <c r="X16" s="4"/>
      <c r="Y16" s="4"/>
    </row>
    <row r="17" spans="1:25">
      <c r="A17" s="4"/>
      <c r="B17" s="53" t="s">
        <v>213</v>
      </c>
      <c r="C17" s="62" t="s">
        <v>29</v>
      </c>
      <c r="D17" s="33">
        <f t="shared" ref="D17:M17" si="1">SUM(D6:D15)</f>
        <v>20280</v>
      </c>
      <c r="E17" s="33">
        <f t="shared" si="1"/>
        <v>16235</v>
      </c>
      <c r="F17" s="33">
        <f t="shared" si="1"/>
        <v>10626</v>
      </c>
      <c r="G17" s="33">
        <f t="shared" si="1"/>
        <v>14069</v>
      </c>
      <c r="H17" s="33">
        <f t="shared" si="1"/>
        <v>20137</v>
      </c>
      <c r="I17" s="64">
        <f t="shared" si="1"/>
        <v>20364.800434880184</v>
      </c>
      <c r="J17" s="33">
        <f t="shared" si="1"/>
        <v>25364.427013014727</v>
      </c>
      <c r="K17" s="33">
        <f t="shared" si="1"/>
        <v>26755.796944322752</v>
      </c>
      <c r="L17" s="33">
        <f t="shared" si="1"/>
        <v>28089.748030005445</v>
      </c>
      <c r="M17" s="33">
        <f t="shared" si="1"/>
        <v>29479.098740997939</v>
      </c>
      <c r="N17" s="4"/>
      <c r="O17" s="4"/>
      <c r="P17" s="4"/>
      <c r="Q17" s="4"/>
      <c r="R17" s="4"/>
      <c r="S17" s="4"/>
      <c r="T17" s="4"/>
      <c r="U17" s="4"/>
      <c r="V17" s="4"/>
      <c r="W17" s="4"/>
      <c r="X17" s="4"/>
      <c r="Y17" s="4"/>
    </row>
    <row r="18" spans="1:25" ht="15.6">
      <c r="A18" s="4"/>
      <c r="B18" s="57"/>
      <c r="C18" s="6"/>
      <c r="D18" s="7"/>
      <c r="E18" s="4"/>
      <c r="F18" s="4"/>
      <c r="G18" s="4"/>
      <c r="H18" s="4"/>
      <c r="I18" s="99"/>
      <c r="J18" s="48"/>
      <c r="K18" s="48"/>
      <c r="L18" s="48"/>
      <c r="M18" s="48"/>
      <c r="N18" s="4"/>
      <c r="O18" s="4"/>
      <c r="P18" s="4"/>
      <c r="Q18" s="4"/>
      <c r="R18" s="4"/>
      <c r="S18" s="4"/>
      <c r="T18" s="4"/>
      <c r="U18" s="4"/>
      <c r="V18" s="4"/>
      <c r="W18" s="4"/>
      <c r="X18" s="4"/>
      <c r="Y18" s="4"/>
    </row>
    <row r="19" spans="1:25">
      <c r="A19" s="4"/>
      <c r="B19" s="53" t="s">
        <v>215</v>
      </c>
      <c r="C19" s="62"/>
      <c r="D19" s="101"/>
      <c r="E19" s="101"/>
      <c r="F19" s="101"/>
      <c r="G19" s="101"/>
      <c r="H19" s="33"/>
      <c r="I19" s="64"/>
      <c r="J19" s="33"/>
      <c r="K19" s="33"/>
      <c r="L19" s="33"/>
      <c r="M19" s="33"/>
      <c r="N19" s="4"/>
      <c r="O19" s="4"/>
      <c r="P19" s="4"/>
      <c r="Q19" s="4"/>
      <c r="R19" s="4"/>
      <c r="S19" s="4"/>
      <c r="T19" s="4"/>
      <c r="U19" s="4"/>
      <c r="V19" s="4"/>
      <c r="W19" s="4"/>
      <c r="X19" s="4"/>
      <c r="Y19" s="4"/>
    </row>
    <row r="20" spans="1:25" ht="15.6">
      <c r="A20" s="4"/>
      <c r="B20" s="57" t="s">
        <v>200</v>
      </c>
      <c r="C20" s="6" t="s">
        <v>29</v>
      </c>
      <c r="D20" s="48">
        <v>-68</v>
      </c>
      <c r="E20" s="48">
        <v>186</v>
      </c>
      <c r="F20" s="48">
        <v>117</v>
      </c>
      <c r="G20" s="48">
        <v>-58</v>
      </c>
      <c r="H20" s="48">
        <v>-421</v>
      </c>
      <c r="I20" s="52">
        <f>-('Balance Sheet'!I9-'Balance Sheet'!H9)</f>
        <v>141.39449999999988</v>
      </c>
      <c r="J20" s="55">
        <f>('Balance Sheet'!J9-'Balance Sheet'!I9)*-1</f>
        <v>-45.427402499999971</v>
      </c>
      <c r="K20" s="55">
        <f>('Balance Sheet'!K9-'Balance Sheet'!J9)*-1</f>
        <v>-47.379900543749955</v>
      </c>
      <c r="L20" s="55">
        <f>('Balance Sheet'!L9-'Balance Sheet'!K9)*-1</f>
        <v>-49.416471426234466</v>
      </c>
      <c r="M20" s="55">
        <f>('Balance Sheet'!M9-'Balance Sheet'!L9)*-1</f>
        <v>-51.540742826692849</v>
      </c>
      <c r="N20" s="230"/>
      <c r="O20" s="4"/>
      <c r="P20" s="4"/>
      <c r="Q20" s="4"/>
      <c r="R20" s="4"/>
      <c r="S20" s="4"/>
      <c r="T20" s="4"/>
      <c r="U20" s="4"/>
      <c r="V20" s="4"/>
      <c r="W20" s="4"/>
      <c r="X20" s="4"/>
      <c r="Y20" s="4"/>
    </row>
    <row r="21" spans="1:25" ht="15.75" customHeight="1">
      <c r="A21" s="4"/>
      <c r="B21" s="57" t="s">
        <v>218</v>
      </c>
      <c r="C21" s="6" t="s">
        <v>29</v>
      </c>
      <c r="D21" s="48">
        <v>1129</v>
      </c>
      <c r="E21" s="48">
        <v>-3747</v>
      </c>
      <c r="F21" s="48">
        <v>964</v>
      </c>
      <c r="G21" s="48">
        <v>4709</v>
      </c>
      <c r="H21" s="48">
        <v>-1797</v>
      </c>
      <c r="I21" s="52">
        <f>-('Balance Sheet'!I11-'Balance Sheet'!H11)</f>
        <v>-707.03982000000178</v>
      </c>
      <c r="J21" s="55">
        <f>('Balance Sheet'!J11-'Balance Sheet'!I11)*-1</f>
        <v>-205.71735978749894</v>
      </c>
      <c r="K21" s="55">
        <f>('Balance Sheet'!K11-'Balance Sheet'!J11)*-1</f>
        <v>-577.7378532644052</v>
      </c>
      <c r="L21" s="55">
        <f>('Balance Sheet'!L11-'Balance Sheet'!K11)*-1</f>
        <v>-602.29824568431286</v>
      </c>
      <c r="M21" s="55">
        <f>('Balance Sheet'!M11-'Balance Sheet'!L11)*-1</f>
        <v>-627.90278146487981</v>
      </c>
      <c r="N21" s="231"/>
      <c r="O21" s="4"/>
      <c r="P21" s="4"/>
      <c r="Q21" s="4"/>
      <c r="R21" s="4"/>
      <c r="S21" s="4"/>
      <c r="T21" s="4"/>
      <c r="U21" s="4"/>
      <c r="V21" s="4"/>
      <c r="W21" s="4"/>
      <c r="X21" s="4"/>
      <c r="Y21" s="4"/>
    </row>
    <row r="22" spans="1:25" ht="15.75" customHeight="1">
      <c r="A22" s="4"/>
      <c r="B22" s="57" t="s">
        <v>84</v>
      </c>
      <c r="C22" s="6" t="s">
        <v>29</v>
      </c>
      <c r="D22" s="48">
        <v>-1378</v>
      </c>
      <c r="E22" s="48">
        <v>1284</v>
      </c>
      <c r="F22" s="48">
        <v>263</v>
      </c>
      <c r="G22" s="48">
        <v>-116</v>
      </c>
      <c r="H22" s="48">
        <v>55</v>
      </c>
      <c r="I22" s="52">
        <f>-('Balance Sheet'!I12-'Balance Sheet'!H12)</f>
        <v>-55.816499999999905</v>
      </c>
      <c r="J22" s="55">
        <f>('Balance Sheet'!J12-'Balance Sheet'!I12)*-1</f>
        <v>305.33095349999985</v>
      </c>
      <c r="K22" s="55">
        <f>('Balance Sheet'!K12-'Balance Sheet'!J12)*-1</f>
        <v>-123.18774141374979</v>
      </c>
      <c r="L22" s="55">
        <f>('Balance Sheet'!L12-'Balance Sheet'!K12)*-1</f>
        <v>-128.48282570820948</v>
      </c>
      <c r="M22" s="55">
        <f>('Balance Sheet'!M12-'Balance Sheet'!L12)*-1</f>
        <v>-134.00593134940164</v>
      </c>
      <c r="N22" s="232"/>
      <c r="O22" s="4"/>
      <c r="P22" s="4"/>
      <c r="Q22" s="4"/>
      <c r="R22" s="4"/>
      <c r="S22" s="4"/>
      <c r="T22" s="4"/>
      <c r="U22" s="4"/>
      <c r="V22" s="4"/>
      <c r="W22" s="4"/>
      <c r="X22" s="4"/>
      <c r="Y22" s="4"/>
    </row>
    <row r="23" spans="1:25" ht="15.75" customHeight="1">
      <c r="A23" s="4"/>
      <c r="B23" s="57" t="s">
        <v>88</v>
      </c>
      <c r="C23" s="6" t="s">
        <v>29</v>
      </c>
      <c r="D23" s="48">
        <v>-175</v>
      </c>
      <c r="E23" s="48">
        <v>175</v>
      </c>
      <c r="F23" s="48">
        <v>0</v>
      </c>
      <c r="G23" s="48">
        <v>-950</v>
      </c>
      <c r="H23" s="48">
        <v>950</v>
      </c>
      <c r="I23" s="52">
        <f>-('Balance Sheet'!I20-'Balance Sheet'!H20)</f>
        <v>0</v>
      </c>
      <c r="J23" s="55">
        <f>('Balance Sheet'!J20-'Balance Sheet'!I20)*-1</f>
        <v>0</v>
      </c>
      <c r="K23" s="55">
        <f>('Balance Sheet'!K20-'Balance Sheet'!J20)*-1</f>
        <v>0</v>
      </c>
      <c r="L23" s="55">
        <f>('Balance Sheet'!L20-'Balance Sheet'!K20)*-1</f>
        <v>0</v>
      </c>
      <c r="M23" s="55">
        <f>('Balance Sheet'!M20-'Balance Sheet'!L20)*-1</f>
        <v>0</v>
      </c>
      <c r="N23" s="230"/>
      <c r="O23" s="4"/>
      <c r="P23" s="4"/>
      <c r="Q23" s="4"/>
      <c r="R23" s="4"/>
      <c r="S23" s="4"/>
      <c r="T23" s="4"/>
      <c r="U23" s="4"/>
      <c r="V23" s="4"/>
      <c r="W23" s="4"/>
      <c r="X23" s="4"/>
      <c r="Y23" s="4"/>
    </row>
    <row r="24" spans="1:25" ht="15.75" customHeight="1">
      <c r="A24" s="4"/>
      <c r="B24" s="57" t="s">
        <v>223</v>
      </c>
      <c r="C24" s="6" t="s">
        <v>29</v>
      </c>
      <c r="D24" s="48">
        <v>353</v>
      </c>
      <c r="E24" s="48">
        <f>SUM('Balance Sheet'!E28:E29)-SUM('Balance Sheet'!D28:D29)</f>
        <v>-764</v>
      </c>
      <c r="F24" s="48">
        <f>SUM('Balance Sheet'!F28:F29)-SUM('Balance Sheet'!E28:E29)</f>
        <v>707</v>
      </c>
      <c r="G24" s="48">
        <f>SUM('Balance Sheet'!G28:G29)-SUM('Balance Sheet'!F28:F29)</f>
        <v>-21</v>
      </c>
      <c r="H24" s="48">
        <v>1986</v>
      </c>
      <c r="I24" s="52">
        <f>('Balance Sheet'!I28+'Balance Sheet'!I29)-('Balance Sheet'!H28+'Balance Sheet'!H29)</f>
        <v>-175.80073237673787</v>
      </c>
      <c r="J24" s="55">
        <f>('Balance Sheet'!J28+'Balance Sheet'!J29)-('Balance Sheet'!I28+'Balance Sheet'!I29)</f>
        <v>869.27164674197047</v>
      </c>
      <c r="K24" s="55">
        <f>('Balance Sheet'!K28+'Balance Sheet'!K29)-('Balance Sheet'!J28+'Balance Sheet'!J29)</f>
        <v>824.16262248071143</v>
      </c>
      <c r="L24" s="55">
        <f>('Balance Sheet'!L28+'Balance Sheet'!L29)-('Balance Sheet'!K28+'Balance Sheet'!K29)</f>
        <v>907.63597150632995</v>
      </c>
      <c r="M24" s="55">
        <f>('Balance Sheet'!M28+'Balance Sheet'!M29)-('Balance Sheet'!L28+'Balance Sheet'!L29)</f>
        <v>954.39790711676687</v>
      </c>
      <c r="N24" s="233"/>
      <c r="O24" s="4"/>
      <c r="P24" s="4"/>
      <c r="Q24" s="4"/>
      <c r="R24" s="4"/>
      <c r="S24" s="4"/>
      <c r="T24" s="4"/>
      <c r="U24" s="4"/>
      <c r="V24" s="4"/>
      <c r="W24" s="4"/>
      <c r="X24" s="4"/>
      <c r="Y24" s="4"/>
    </row>
    <row r="25" spans="1:25" ht="15.75" customHeight="1">
      <c r="A25" s="4"/>
      <c r="B25" s="219" t="s">
        <v>226</v>
      </c>
      <c r="C25" s="121" t="s">
        <v>29</v>
      </c>
      <c r="D25" s="48">
        <v>0</v>
      </c>
      <c r="E25" s="48">
        <v>0</v>
      </c>
      <c r="F25" s="48">
        <v>0</v>
      </c>
      <c r="G25" s="48">
        <v>0</v>
      </c>
      <c r="H25" s="48">
        <v>0</v>
      </c>
      <c r="I25" s="162">
        <f>-('Balance Sheet'!I10-'Balance Sheet'!H10)</f>
        <v>23150</v>
      </c>
      <c r="J25" s="163">
        <f>-('Balance Sheet'!J10-'Balance Sheet'!I10)</f>
        <v>0</v>
      </c>
      <c r="K25" s="163">
        <f>-('Balance Sheet'!K10-'Balance Sheet'!J10)</f>
        <v>0</v>
      </c>
      <c r="L25" s="163">
        <f>-('Balance Sheet'!L10-'Balance Sheet'!K10)</f>
        <v>0</v>
      </c>
      <c r="M25" s="163">
        <f>-('Balance Sheet'!M10-'Balance Sheet'!L10)</f>
        <v>0</v>
      </c>
      <c r="N25" s="231"/>
      <c r="O25" s="4"/>
      <c r="Q25" s="4"/>
      <c r="R25" s="4"/>
      <c r="S25" s="4"/>
      <c r="T25" s="4"/>
      <c r="U25" s="4"/>
      <c r="V25" s="4"/>
      <c r="W25" s="4"/>
      <c r="X25" s="4"/>
      <c r="Y25" s="4"/>
    </row>
    <row r="26" spans="1:25" ht="15.75" customHeight="1">
      <c r="A26" s="4"/>
      <c r="B26" s="53" t="s">
        <v>228</v>
      </c>
      <c r="C26" s="62" t="s">
        <v>29</v>
      </c>
      <c r="D26" s="234">
        <f t="shared" ref="D26:M26" si="2">SUM(D20:D25,D17)</f>
        <v>20141</v>
      </c>
      <c r="E26" s="234">
        <f t="shared" si="2"/>
        <v>13369</v>
      </c>
      <c r="F26" s="234">
        <f t="shared" si="2"/>
        <v>12677</v>
      </c>
      <c r="G26" s="234">
        <f t="shared" si="2"/>
        <v>17633</v>
      </c>
      <c r="H26" s="235">
        <f t="shared" si="2"/>
        <v>20910</v>
      </c>
      <c r="I26" s="33">
        <f t="shared" si="2"/>
        <v>42717.537882503442</v>
      </c>
      <c r="J26" s="33">
        <f t="shared" si="2"/>
        <v>26287.8848509692</v>
      </c>
      <c r="K26" s="33">
        <f t="shared" si="2"/>
        <v>26831.654071581557</v>
      </c>
      <c r="L26" s="33">
        <f t="shared" si="2"/>
        <v>28217.186458693017</v>
      </c>
      <c r="M26" s="33">
        <f t="shared" si="2"/>
        <v>29620.047192473732</v>
      </c>
      <c r="N26" s="4"/>
      <c r="O26" s="4"/>
      <c r="P26" s="4"/>
      <c r="Q26" s="4"/>
      <c r="R26" s="4"/>
      <c r="S26" s="4"/>
      <c r="T26" s="4"/>
      <c r="U26" s="4"/>
      <c r="V26" s="4"/>
      <c r="W26" s="4"/>
      <c r="X26" s="4"/>
      <c r="Y26" s="4"/>
    </row>
    <row r="27" spans="1:25" ht="15.75" customHeight="1">
      <c r="A27" s="4"/>
      <c r="B27" s="4"/>
      <c r="C27" s="6"/>
      <c r="D27" s="7"/>
      <c r="E27" s="7"/>
      <c r="F27" s="7"/>
      <c r="G27" s="7"/>
      <c r="H27" s="48"/>
      <c r="I27" s="99"/>
      <c r="J27" s="48"/>
      <c r="K27" s="48"/>
      <c r="L27" s="48"/>
      <c r="M27" s="48"/>
      <c r="N27" s="4"/>
      <c r="O27" s="4"/>
      <c r="P27" s="4"/>
      <c r="Q27" s="4"/>
      <c r="R27" s="4"/>
      <c r="S27" s="4"/>
      <c r="T27" s="4"/>
      <c r="U27" s="4"/>
      <c r="V27" s="4"/>
      <c r="W27" s="4"/>
      <c r="X27" s="4"/>
      <c r="Y27" s="4"/>
    </row>
    <row r="28" spans="1:25" ht="15.75" customHeight="1">
      <c r="A28" s="4"/>
      <c r="B28" s="101" t="s">
        <v>230</v>
      </c>
      <c r="C28" s="6"/>
      <c r="D28" s="7"/>
      <c r="E28" s="7"/>
      <c r="F28" s="7"/>
      <c r="G28" s="7"/>
      <c r="H28" s="48"/>
      <c r="I28" s="99"/>
      <c r="J28" s="48"/>
      <c r="K28" s="48"/>
      <c r="L28" s="48"/>
      <c r="M28" s="48"/>
      <c r="N28" s="4"/>
      <c r="O28" s="4"/>
      <c r="P28" s="4"/>
      <c r="Q28" s="4"/>
      <c r="R28" s="4"/>
      <c r="S28" s="4"/>
      <c r="T28" s="4"/>
      <c r="U28" s="4"/>
      <c r="V28" s="4"/>
      <c r="W28" s="4"/>
      <c r="X28" s="4"/>
      <c r="Y28" s="4"/>
    </row>
    <row r="29" spans="1:25" ht="15.75" customHeight="1">
      <c r="A29" s="4"/>
      <c r="B29" s="57" t="s">
        <v>231</v>
      </c>
      <c r="C29" s="6" t="s">
        <v>29</v>
      </c>
      <c r="D29" s="48">
        <f>(279-'Balance Sheet'!D8)</f>
        <v>-2</v>
      </c>
      <c r="E29" s="48">
        <f>'Balance Sheet'!D8-'Balance Sheet'!E8</f>
        <v>-3</v>
      </c>
      <c r="F29" s="48">
        <f>'Balance Sheet'!E8-'Balance Sheet'!F8</f>
        <v>-2</v>
      </c>
      <c r="G29" s="48">
        <f>'Balance Sheet'!F8-'Balance Sheet'!G8</f>
        <v>-3</v>
      </c>
      <c r="H29" s="48">
        <f>'Balance Sheet'!G8-'Balance Sheet'!H8</f>
        <v>-3</v>
      </c>
      <c r="I29" s="52">
        <f>'Balance Sheet'!H8-'Balance Sheet'!I8</f>
        <v>-4.4095399999999927</v>
      </c>
      <c r="J29" s="55">
        <f>'Balance Sheet'!I8-'Balance Sheet'!J8</f>
        <v>9.3609853499999645</v>
      </c>
      <c r="K29" s="55">
        <f>'Balance Sheet'!J8-'Balance Sheet'!K8</f>
        <v>-12.318774141374945</v>
      </c>
      <c r="L29" s="55">
        <f>'Balance Sheet'!K8-'Balance Sheet'!L8</f>
        <v>11.168302918578775</v>
      </c>
      <c r="M29" s="55">
        <f>'Balance Sheet'!L8-'Balance Sheet'!M8</f>
        <v>-12.369778278406329</v>
      </c>
      <c r="N29" s="4"/>
      <c r="O29" s="4"/>
      <c r="P29" s="4"/>
      <c r="Q29" s="4"/>
      <c r="R29" s="4"/>
      <c r="S29" s="4"/>
      <c r="T29" s="4"/>
      <c r="U29" s="4"/>
      <c r="V29" s="4"/>
      <c r="W29" s="4"/>
      <c r="X29" s="4"/>
      <c r="Y29" s="4"/>
    </row>
    <row r="30" spans="1:25" ht="15.75" customHeight="1">
      <c r="A30" s="4"/>
      <c r="B30" s="57" t="s">
        <v>234</v>
      </c>
      <c r="C30" s="6" t="s">
        <v>29</v>
      </c>
      <c r="D30" s="48">
        <f>'Balance Assumptions'!D57*-1</f>
        <v>-2934</v>
      </c>
      <c r="E30" s="48">
        <f>'Balance Assumptions'!E57*-1</f>
        <v>-5509</v>
      </c>
      <c r="F30" s="48">
        <f>'Balance Assumptions'!F57*-1</f>
        <v>-6654</v>
      </c>
      <c r="G30" s="48">
        <f>'Balance Assumptions'!G57*-1</f>
        <v>-20258</v>
      </c>
      <c r="H30" s="48">
        <f>'Balance Assumptions'!H57*-1</f>
        <v>-9509</v>
      </c>
      <c r="I30" s="52">
        <f>'Balance Assumptions'!I57*-1</f>
        <v>-10586.055</v>
      </c>
      <c r="J30" s="55">
        <f>'Balance Assumptions'!J57*-1</f>
        <v>-8832.2632200000007</v>
      </c>
      <c r="K30" s="55">
        <f>'Balance Assumptions'!K57*-1</f>
        <v>-6908.4768182625003</v>
      </c>
      <c r="L30" s="55">
        <f>'Balance Assumptions'!L57*-1</f>
        <v>-7204.9756468199057</v>
      </c>
      <c r="M30" s="55">
        <f>'Balance Assumptions'!M57*-1</f>
        <v>-7514.2201037800642</v>
      </c>
      <c r="N30" s="4"/>
      <c r="O30" s="4"/>
      <c r="P30" s="4"/>
      <c r="Q30" s="4"/>
      <c r="R30" s="4"/>
      <c r="S30" s="4"/>
      <c r="T30" s="4"/>
      <c r="U30" s="4"/>
      <c r="V30" s="4"/>
      <c r="W30" s="4"/>
      <c r="X30" s="4"/>
      <c r="Y30" s="4"/>
    </row>
    <row r="31" spans="1:25" ht="15.75" customHeight="1">
      <c r="A31" s="4"/>
      <c r="B31" s="57" t="s">
        <v>236</v>
      </c>
      <c r="C31" s="6" t="s">
        <v>29</v>
      </c>
      <c r="D31" s="48">
        <v>13</v>
      </c>
      <c r="E31" s="48">
        <v>165</v>
      </c>
      <c r="F31" s="48">
        <v>6</v>
      </c>
      <c r="G31" s="48">
        <v>8</v>
      </c>
      <c r="H31" s="48">
        <v>3500</v>
      </c>
      <c r="I31" s="52">
        <v>0</v>
      </c>
      <c r="J31" s="55">
        <v>0</v>
      </c>
      <c r="K31" s="55">
        <v>0</v>
      </c>
      <c r="L31" s="55">
        <v>0</v>
      </c>
      <c r="M31" s="55">
        <v>0</v>
      </c>
      <c r="N31" s="4"/>
      <c r="O31" s="4"/>
      <c r="P31" s="4"/>
      <c r="Q31" s="4"/>
      <c r="R31" s="4"/>
      <c r="S31" s="4"/>
      <c r="T31" s="4"/>
      <c r="U31" s="4"/>
      <c r="V31" s="4"/>
      <c r="W31" s="4"/>
      <c r="X31" s="4"/>
      <c r="Y31" s="4"/>
    </row>
    <row r="32" spans="1:25" ht="15.6">
      <c r="A32" s="4"/>
      <c r="B32" s="219" t="s">
        <v>238</v>
      </c>
      <c r="C32" s="121" t="s">
        <v>29</v>
      </c>
      <c r="D32" s="122">
        <v>0</v>
      </c>
      <c r="E32" s="122">
        <v>-1738</v>
      </c>
      <c r="F32" s="122">
        <v>0</v>
      </c>
      <c r="G32" s="122">
        <v>0</v>
      </c>
      <c r="H32" s="122">
        <v>-2515</v>
      </c>
      <c r="I32" s="162">
        <v>-1500</v>
      </c>
      <c r="J32" s="163">
        <v>-3000</v>
      </c>
      <c r="K32" s="163">
        <v>-3000</v>
      </c>
      <c r="L32" s="163">
        <v>-3000</v>
      </c>
      <c r="M32" s="163">
        <v>-3000</v>
      </c>
      <c r="N32" s="497" t="s">
        <v>240</v>
      </c>
      <c r="O32" s="529"/>
      <c r="P32" s="529"/>
      <c r="Q32" s="529"/>
      <c r="R32" s="529"/>
      <c r="S32" s="529"/>
      <c r="T32" s="529"/>
      <c r="U32" s="4"/>
      <c r="V32" s="4"/>
      <c r="W32" s="4"/>
      <c r="X32" s="4"/>
      <c r="Y32" s="4"/>
    </row>
    <row r="33" spans="1:25" ht="15.75" customHeight="1">
      <c r="A33" s="4"/>
      <c r="B33" s="53" t="s">
        <v>241</v>
      </c>
      <c r="C33" s="62" t="s">
        <v>29</v>
      </c>
      <c r="D33" s="33">
        <f t="shared" ref="D33:M33" si="3">SUM(D29:D32)</f>
        <v>-2923</v>
      </c>
      <c r="E33" s="33">
        <f t="shared" si="3"/>
        <v>-7085</v>
      </c>
      <c r="F33" s="33">
        <f t="shared" si="3"/>
        <v>-6650</v>
      </c>
      <c r="G33" s="33">
        <f t="shared" si="3"/>
        <v>-20253</v>
      </c>
      <c r="H33" s="33">
        <f t="shared" si="3"/>
        <v>-8527</v>
      </c>
      <c r="I33" s="64">
        <f t="shared" si="3"/>
        <v>-12090.464540000001</v>
      </c>
      <c r="J33" s="33">
        <f t="shared" si="3"/>
        <v>-11822.902234650001</v>
      </c>
      <c r="K33" s="33">
        <f t="shared" si="3"/>
        <v>-9920.7955924038761</v>
      </c>
      <c r="L33" s="33">
        <f t="shared" si="3"/>
        <v>-10193.807343901328</v>
      </c>
      <c r="M33" s="33">
        <f t="shared" si="3"/>
        <v>-10526.58988205847</v>
      </c>
      <c r="N33" s="529"/>
      <c r="O33" s="530"/>
      <c r="P33" s="530"/>
      <c r="Q33" s="530"/>
      <c r="R33" s="530"/>
      <c r="S33" s="530"/>
      <c r="T33" s="529"/>
      <c r="U33" s="4"/>
      <c r="V33" s="4"/>
      <c r="W33" s="4"/>
      <c r="X33" s="4"/>
      <c r="Y33" s="4"/>
    </row>
    <row r="34" spans="1:25" ht="15.75" customHeight="1">
      <c r="A34" s="4"/>
      <c r="B34" s="4"/>
      <c r="C34" s="6"/>
      <c r="D34" s="7"/>
      <c r="E34" s="7"/>
      <c r="F34" s="7"/>
      <c r="G34" s="7"/>
      <c r="H34" s="48"/>
      <c r="I34" s="99"/>
      <c r="J34" s="48"/>
      <c r="K34" s="48"/>
      <c r="L34" s="48"/>
      <c r="M34" s="48"/>
      <c r="N34" s="529"/>
      <c r="O34" s="529"/>
      <c r="P34" s="529"/>
      <c r="Q34" s="529"/>
      <c r="R34" s="529"/>
      <c r="S34" s="529"/>
      <c r="T34" s="529"/>
      <c r="U34" s="4"/>
      <c r="V34" s="4"/>
      <c r="W34" s="4"/>
      <c r="X34" s="4"/>
      <c r="Y34" s="4"/>
    </row>
    <row r="35" spans="1:25" ht="15.75" customHeight="1">
      <c r="A35" s="4"/>
      <c r="B35" s="101" t="s">
        <v>245</v>
      </c>
      <c r="C35" s="6"/>
      <c r="D35" s="7"/>
      <c r="E35" s="7"/>
      <c r="F35" s="7"/>
      <c r="G35" s="7"/>
      <c r="H35" s="48"/>
      <c r="I35" s="99"/>
      <c r="J35" s="48"/>
      <c r="K35" s="48"/>
      <c r="L35" s="48"/>
      <c r="M35" s="48"/>
      <c r="N35" s="4"/>
      <c r="O35" s="4"/>
      <c r="P35" s="4"/>
      <c r="Q35" s="4"/>
      <c r="R35" s="4"/>
      <c r="S35" s="4"/>
      <c r="T35" s="4"/>
      <c r="U35" s="4"/>
      <c r="V35" s="4"/>
      <c r="W35" s="4"/>
      <c r="X35" s="4"/>
      <c r="Y35" s="4"/>
    </row>
    <row r="36" spans="1:25" ht="15.75" customHeight="1">
      <c r="A36" s="4"/>
      <c r="B36" s="57" t="s">
        <v>247</v>
      </c>
      <c r="C36" s="6" t="s">
        <v>29</v>
      </c>
      <c r="D36" s="48">
        <f>'Income Statement'!D48*-1</f>
        <v>-2860</v>
      </c>
      <c r="E36" s="48">
        <f>'Income Statement'!E48*-1</f>
        <v>-3311</v>
      </c>
      <c r="F36" s="48">
        <f>'Income Statement'!F48*-1</f>
        <v>-2856</v>
      </c>
      <c r="G36" s="48">
        <f>'Income Statement'!G48*-1</f>
        <v>-3302</v>
      </c>
      <c r="H36" s="48">
        <f>'Income Statement'!H48*-1</f>
        <v>-3752</v>
      </c>
      <c r="I36" s="52">
        <f>'Income Statement'!I48*-1</f>
        <v>-3733.2575128317535</v>
      </c>
      <c r="J36" s="55">
        <f>'Income Statement'!J48*-1</f>
        <v>-5462.3295589008339</v>
      </c>
      <c r="K36" s="55">
        <f>'Income Statement'!K48*-1</f>
        <v>-5920.9529227885287</v>
      </c>
      <c r="L36" s="55">
        <f>'Income Statement'!L48*-1</f>
        <v>-6327.8348550216979</v>
      </c>
      <c r="M36" s="55">
        <f>'Income Statement'!M48*-1</f>
        <v>-6763.4073370328961</v>
      </c>
      <c r="N36" s="4"/>
      <c r="O36" s="4"/>
      <c r="P36" s="4"/>
      <c r="Q36" s="4"/>
      <c r="R36" s="4"/>
      <c r="S36" s="4"/>
      <c r="T36" s="4"/>
      <c r="U36" s="4"/>
      <c r="V36" s="4"/>
      <c r="W36" s="4"/>
      <c r="X36" s="4"/>
      <c r="Y36" s="4"/>
    </row>
    <row r="37" spans="1:25" ht="15.75" customHeight="1">
      <c r="A37" s="4"/>
      <c r="B37" s="57" t="s">
        <v>249</v>
      </c>
      <c r="C37" s="6" t="s">
        <v>29</v>
      </c>
      <c r="D37" s="48">
        <f>'Income Statement'!D51*-1</f>
        <v>-594</v>
      </c>
      <c r="E37" s="48">
        <f>'Income Statement'!E51*-1</f>
        <v>-556</v>
      </c>
      <c r="F37" s="48">
        <f>'Income Statement'!F51*-1</f>
        <v>-486</v>
      </c>
      <c r="G37" s="48">
        <f>'Income Statement'!G51*-1</f>
        <v>-408</v>
      </c>
      <c r="H37" s="48">
        <f>'Income Statement'!H51*-1</f>
        <v>-408</v>
      </c>
      <c r="I37" s="52">
        <f>'Income Statement'!I51*-1</f>
        <v>-400</v>
      </c>
      <c r="J37" s="55">
        <f>'Income Statement'!J51*-1</f>
        <v>-400</v>
      </c>
      <c r="K37" s="55">
        <f>'Income Statement'!K51*-1</f>
        <v>-350</v>
      </c>
      <c r="L37" s="55">
        <f>'Income Statement'!L51*-1</f>
        <v>-350</v>
      </c>
      <c r="M37" s="55">
        <f>'Income Statement'!M51*-1</f>
        <v>-300</v>
      </c>
      <c r="N37" s="4"/>
      <c r="O37" s="4"/>
      <c r="P37" s="4"/>
      <c r="Q37" s="4"/>
      <c r="R37" s="4"/>
      <c r="S37" s="4"/>
      <c r="T37" s="4"/>
      <c r="U37" s="4"/>
      <c r="V37" s="4"/>
      <c r="W37" s="4"/>
      <c r="X37" s="4"/>
      <c r="Y37" s="4"/>
    </row>
    <row r="38" spans="1:25" ht="15.75" customHeight="1">
      <c r="A38" s="4"/>
      <c r="B38" s="57" t="s">
        <v>251</v>
      </c>
      <c r="C38" s="6" t="s">
        <v>29</v>
      </c>
      <c r="D38" s="48">
        <v>-627</v>
      </c>
      <c r="E38" s="48">
        <v>-626</v>
      </c>
      <c r="F38" s="48">
        <v>-2157</v>
      </c>
      <c r="G38" s="48">
        <v>0</v>
      </c>
      <c r="H38" s="48">
        <v>0</v>
      </c>
      <c r="I38" s="52">
        <f>-(('Balance Sheet'!I31+'Balance Sheet'!I37)-('Balance Sheet'!H31+'Balance Sheet'!H37))*-1</f>
        <v>-1360</v>
      </c>
      <c r="J38" s="55">
        <f>-(('Balance Sheet'!J31+'Balance Sheet'!J37)-('Balance Sheet'!I31+'Balance Sheet'!I37))*-1</f>
        <v>-1360.25</v>
      </c>
      <c r="K38" s="55">
        <f>-(('Balance Sheet'!K31+'Balance Sheet'!K37)-('Balance Sheet'!J31+'Balance Sheet'!J37))*-1</f>
        <v>-1360.25</v>
      </c>
      <c r="L38" s="55">
        <f>-(('Balance Sheet'!L31+'Balance Sheet'!L37)-('Balance Sheet'!K31+'Balance Sheet'!K37))*-1</f>
        <v>-1360.25</v>
      </c>
      <c r="M38" s="55">
        <f>-(('Balance Sheet'!M31+'Balance Sheet'!M37)-('Balance Sheet'!L31+'Balance Sheet'!L37))*-1</f>
        <v>-1360.25</v>
      </c>
      <c r="N38" s="4"/>
      <c r="O38" s="4"/>
      <c r="P38" s="4"/>
      <c r="Q38" s="4"/>
      <c r="R38" s="4"/>
      <c r="S38" s="4"/>
      <c r="T38" s="4"/>
      <c r="U38" s="4"/>
      <c r="V38" s="4"/>
      <c r="W38" s="4"/>
      <c r="X38" s="4"/>
      <c r="Y38" s="4"/>
    </row>
    <row r="39" spans="1:25" ht="15.75" customHeight="1">
      <c r="A39" s="4"/>
      <c r="B39" s="57" t="s">
        <v>254</v>
      </c>
      <c r="C39" s="6" t="s">
        <v>29</v>
      </c>
      <c r="D39" s="48">
        <v>-60</v>
      </c>
      <c r="E39" s="48">
        <v>0</v>
      </c>
      <c r="F39" s="48">
        <v>0</v>
      </c>
      <c r="G39" s="48">
        <v>0</v>
      </c>
      <c r="H39" s="48">
        <v>0</v>
      </c>
      <c r="I39" s="52">
        <v>0</v>
      </c>
      <c r="J39" s="55">
        <v>0</v>
      </c>
      <c r="K39" s="55">
        <v>0</v>
      </c>
      <c r="L39" s="55">
        <v>0</v>
      </c>
      <c r="M39" s="55">
        <v>0</v>
      </c>
      <c r="N39" s="4"/>
      <c r="O39" s="4"/>
      <c r="P39" s="4"/>
      <c r="Q39" s="4"/>
      <c r="R39" s="4"/>
      <c r="S39" s="4"/>
      <c r="T39" s="4"/>
      <c r="U39" s="4"/>
      <c r="V39" s="4"/>
      <c r="W39" s="4"/>
      <c r="X39" s="4"/>
      <c r="Y39" s="4"/>
    </row>
    <row r="40" spans="1:25" ht="15.75" customHeight="1">
      <c r="A40" s="4"/>
      <c r="B40" s="57" t="s">
        <v>255</v>
      </c>
      <c r="C40" s="6" t="s">
        <v>29</v>
      </c>
      <c r="D40" s="48">
        <v>0</v>
      </c>
      <c r="E40" s="48">
        <v>0</v>
      </c>
      <c r="F40" s="48">
        <v>4500</v>
      </c>
      <c r="G40" s="48">
        <v>13923</v>
      </c>
      <c r="H40" s="48">
        <v>6277</v>
      </c>
      <c r="I40" s="52">
        <f>'Debt Schedule'!I5</f>
        <v>0</v>
      </c>
      <c r="J40" s="55">
        <f>'Debt Schedule'!J5</f>
        <v>0</v>
      </c>
      <c r="K40" s="55">
        <f>'Debt Schedule'!K5</f>
        <v>0</v>
      </c>
      <c r="L40" s="55">
        <f>'Debt Schedule'!L5</f>
        <v>0</v>
      </c>
      <c r="M40" s="55">
        <f>'Debt Schedule'!M5</f>
        <v>0</v>
      </c>
      <c r="N40" s="4"/>
      <c r="O40" s="4"/>
      <c r="P40" s="4"/>
      <c r="Q40" s="4"/>
      <c r="R40" s="4"/>
      <c r="S40" s="4"/>
      <c r="T40" s="4"/>
      <c r="U40" s="4"/>
      <c r="V40" s="4"/>
      <c r="W40" s="4"/>
      <c r="X40" s="4"/>
      <c r="Y40" s="4"/>
    </row>
    <row r="41" spans="1:25" ht="15.75" customHeight="1">
      <c r="A41" s="4"/>
      <c r="B41" s="57" t="s">
        <v>257</v>
      </c>
      <c r="C41" s="6" t="s">
        <v>29</v>
      </c>
      <c r="D41" s="48">
        <v>-1440</v>
      </c>
      <c r="E41" s="48">
        <v>-1451</v>
      </c>
      <c r="F41" s="48">
        <v>-2043</v>
      </c>
      <c r="G41" s="48">
        <v>-2840</v>
      </c>
      <c r="H41" s="48">
        <v>-2526</v>
      </c>
      <c r="I41" s="52">
        <f>'Debt Schedule'!I6</f>
        <v>-3129</v>
      </c>
      <c r="J41" s="55">
        <f>'Debt Schedule'!J6</f>
        <v>-2658.25</v>
      </c>
      <c r="K41" s="55">
        <f>'Debt Schedule'!K6</f>
        <v>-2658.25</v>
      </c>
      <c r="L41" s="55">
        <f>'Debt Schedule'!L6</f>
        <v>-2658.25</v>
      </c>
      <c r="M41" s="55">
        <f>'Debt Schedule'!M6</f>
        <v>-2658.25</v>
      </c>
      <c r="N41" s="4"/>
      <c r="O41" s="4"/>
      <c r="P41" s="4"/>
      <c r="Q41" s="4"/>
      <c r="R41" s="4"/>
      <c r="S41" s="4"/>
      <c r="T41" s="4"/>
      <c r="U41" s="4"/>
      <c r="V41" s="4"/>
      <c r="W41" s="4"/>
      <c r="X41" s="4"/>
      <c r="Y41" s="4"/>
    </row>
    <row r="42" spans="1:25" ht="15.75" customHeight="1">
      <c r="A42" s="4"/>
      <c r="B42" s="219" t="s">
        <v>258</v>
      </c>
      <c r="C42" s="121" t="s">
        <v>29</v>
      </c>
      <c r="D42" s="122">
        <v>-5153</v>
      </c>
      <c r="E42" s="122">
        <v>-5058</v>
      </c>
      <c r="F42" s="122">
        <v>-3971</v>
      </c>
      <c r="G42" s="122">
        <v>-3629</v>
      </c>
      <c r="H42" s="122">
        <v>-3597</v>
      </c>
      <c r="I42" s="162">
        <f>'Debt Schedule'!I44</f>
        <v>-3668.94</v>
      </c>
      <c r="J42" s="163">
        <f>'Debt Schedule'!J44</f>
        <v>-3742.3188</v>
      </c>
      <c r="K42" s="163">
        <f>'Debt Schedule'!K44</f>
        <v>-3817.165176</v>
      </c>
      <c r="L42" s="163">
        <f>'Debt Schedule'!L44</f>
        <v>-3893.50847952</v>
      </c>
      <c r="M42" s="163">
        <f>'Debt Schedule'!M44</f>
        <v>-3971.3786491104001</v>
      </c>
      <c r="N42" s="245"/>
      <c r="O42" s="8"/>
      <c r="P42" s="8"/>
      <c r="Q42" s="4"/>
      <c r="R42" s="4"/>
      <c r="S42" s="4"/>
      <c r="T42" s="4"/>
      <c r="U42" s="4"/>
      <c r="V42" s="4"/>
      <c r="W42" s="4"/>
      <c r="X42" s="4"/>
      <c r="Y42" s="4"/>
    </row>
    <row r="43" spans="1:25" ht="15.75" customHeight="1">
      <c r="A43" s="4"/>
      <c r="B43" s="53" t="s">
        <v>262</v>
      </c>
      <c r="C43" s="62" t="s">
        <v>29</v>
      </c>
      <c r="D43" s="33">
        <f t="shared" ref="D43:M43" si="4">SUM(D36:D42)</f>
        <v>-10734</v>
      </c>
      <c r="E43" s="33">
        <f t="shared" si="4"/>
        <v>-11002</v>
      </c>
      <c r="F43" s="33">
        <f t="shared" si="4"/>
        <v>-7013</v>
      </c>
      <c r="G43" s="33">
        <f t="shared" si="4"/>
        <v>3744</v>
      </c>
      <c r="H43" s="33">
        <f t="shared" si="4"/>
        <v>-4006</v>
      </c>
      <c r="I43" s="64">
        <f t="shared" si="4"/>
        <v>-12291.197512831754</v>
      </c>
      <c r="J43" s="33">
        <f t="shared" si="4"/>
        <v>-13623.148358900835</v>
      </c>
      <c r="K43" s="33">
        <f t="shared" si="4"/>
        <v>-14106.618098788529</v>
      </c>
      <c r="L43" s="33">
        <f t="shared" si="4"/>
        <v>-14589.843334541698</v>
      </c>
      <c r="M43" s="33">
        <f t="shared" si="4"/>
        <v>-15053.285986143295</v>
      </c>
      <c r="N43" s="4"/>
      <c r="O43" s="4"/>
      <c r="P43" s="4"/>
      <c r="Q43" s="4"/>
      <c r="R43" s="4"/>
      <c r="S43" s="4"/>
      <c r="T43" s="4"/>
      <c r="U43" s="4"/>
      <c r="V43" s="4"/>
      <c r="W43" s="4"/>
      <c r="X43" s="4"/>
      <c r="Y43" s="4"/>
    </row>
    <row r="44" spans="1:25" ht="15.75" customHeight="1">
      <c r="A44" s="4"/>
      <c r="B44" s="4"/>
      <c r="C44" s="6"/>
      <c r="D44" s="7"/>
      <c r="E44" s="7"/>
      <c r="F44" s="7"/>
      <c r="G44" s="7"/>
      <c r="H44" s="48"/>
      <c r="I44" s="99"/>
      <c r="J44" s="48"/>
      <c r="K44" s="48"/>
      <c r="L44" s="48"/>
      <c r="M44" s="48"/>
      <c r="N44" s="4"/>
      <c r="O44" s="4"/>
      <c r="P44" s="4"/>
      <c r="Q44" s="4"/>
      <c r="R44" s="4"/>
      <c r="S44" s="4"/>
      <c r="T44" s="4"/>
      <c r="U44" s="4"/>
      <c r="V44" s="4"/>
      <c r="W44" s="4"/>
      <c r="X44" s="4"/>
      <c r="Y44" s="4"/>
    </row>
    <row r="45" spans="1:25" ht="15.75" customHeight="1">
      <c r="A45" s="4"/>
      <c r="B45" s="53" t="s">
        <v>264</v>
      </c>
      <c r="C45" s="62" t="s">
        <v>29</v>
      </c>
      <c r="D45" s="33">
        <f t="shared" ref="D45:M45" si="5">D26+D33+D43</f>
        <v>6484</v>
      </c>
      <c r="E45" s="33">
        <f t="shared" si="5"/>
        <v>-4718</v>
      </c>
      <c r="F45" s="33">
        <f t="shared" si="5"/>
        <v>-986</v>
      </c>
      <c r="G45" s="33">
        <f t="shared" si="5"/>
        <v>1124</v>
      </c>
      <c r="H45" s="33">
        <f t="shared" si="5"/>
        <v>8377</v>
      </c>
      <c r="I45" s="197">
        <f t="shared" si="5"/>
        <v>18335.875829671688</v>
      </c>
      <c r="J45" s="34">
        <f t="shared" si="5"/>
        <v>841.83425741836436</v>
      </c>
      <c r="K45" s="34">
        <f t="shared" si="5"/>
        <v>2804.2403803891521</v>
      </c>
      <c r="L45" s="34">
        <f t="shared" si="5"/>
        <v>3433.5357802499911</v>
      </c>
      <c r="M45" s="34">
        <f t="shared" si="5"/>
        <v>4040.171324271967</v>
      </c>
      <c r="N45" s="4"/>
      <c r="O45" s="4"/>
      <c r="P45" s="4"/>
      <c r="Q45" s="4"/>
      <c r="R45" s="4"/>
      <c r="S45" s="4"/>
      <c r="T45" s="4"/>
      <c r="U45" s="4"/>
      <c r="V45" s="4"/>
      <c r="W45" s="4"/>
      <c r="X45" s="4"/>
      <c r="Y45" s="4"/>
    </row>
    <row r="46" spans="1:25" ht="15.75" customHeight="1">
      <c r="A46" s="4"/>
      <c r="B46" s="4" t="s">
        <v>266</v>
      </c>
      <c r="C46" s="6" t="s">
        <v>29</v>
      </c>
      <c r="D46" s="48">
        <v>7297</v>
      </c>
      <c r="E46" s="48">
        <v>13781</v>
      </c>
      <c r="F46" s="48">
        <v>9063</v>
      </c>
      <c r="G46" s="48">
        <v>8077</v>
      </c>
      <c r="H46" s="48">
        <v>9201</v>
      </c>
      <c r="I46" s="48">
        <f t="shared" ref="I46:M46" si="6">I47-I45</f>
        <v>17577.999999999996</v>
      </c>
      <c r="J46" s="48">
        <f t="shared" si="6"/>
        <v>35913.875829671684</v>
      </c>
      <c r="K46" s="48">
        <f t="shared" si="6"/>
        <v>36755.710087090047</v>
      </c>
      <c r="L46" s="48">
        <f t="shared" si="6"/>
        <v>39559.950467479197</v>
      </c>
      <c r="M46" s="48">
        <f t="shared" si="6"/>
        <v>42993.48624772919</v>
      </c>
      <c r="N46" s="4"/>
      <c r="O46" s="4"/>
      <c r="P46" s="4"/>
      <c r="Q46" s="4"/>
      <c r="R46" s="4"/>
      <c r="S46" s="4"/>
      <c r="T46" s="4"/>
      <c r="U46" s="4"/>
      <c r="V46" s="4"/>
      <c r="W46" s="4"/>
      <c r="X46" s="4"/>
      <c r="Y46" s="4"/>
    </row>
    <row r="47" spans="1:25" ht="15.75" customHeight="1">
      <c r="A47" s="4"/>
      <c r="B47" s="4" t="s">
        <v>267</v>
      </c>
      <c r="C47" s="6" t="s">
        <v>29</v>
      </c>
      <c r="D47" s="48">
        <v>13781</v>
      </c>
      <c r="E47" s="48">
        <v>9063</v>
      </c>
      <c r="F47" s="48">
        <v>8077</v>
      </c>
      <c r="G47" s="48">
        <v>9201</v>
      </c>
      <c r="H47" s="48">
        <v>17578</v>
      </c>
      <c r="I47" s="48">
        <f>'Balance Sheet'!I7</f>
        <v>35913.875829671684</v>
      </c>
      <c r="J47" s="48">
        <f>'Balance Sheet'!J7</f>
        <v>36755.710087090047</v>
      </c>
      <c r="K47" s="48">
        <f>'Balance Sheet'!K7</f>
        <v>39559.950467479197</v>
      </c>
      <c r="L47" s="48">
        <f>'Balance Sheet'!L7</f>
        <v>42993.48624772919</v>
      </c>
      <c r="M47" s="48">
        <f>'Balance Sheet'!M7</f>
        <v>47033.657572001161</v>
      </c>
      <c r="N47" s="4"/>
      <c r="O47" s="4"/>
      <c r="P47" s="4"/>
      <c r="Q47" s="4"/>
      <c r="R47" s="4"/>
      <c r="S47" s="4"/>
      <c r="T47" s="4"/>
      <c r="U47" s="4"/>
      <c r="V47" s="4"/>
      <c r="W47" s="4"/>
      <c r="X47" s="4"/>
      <c r="Y47" s="4"/>
    </row>
    <row r="48" spans="1:25" ht="15.75" customHeight="1">
      <c r="A48" s="4"/>
      <c r="B48" s="4"/>
      <c r="C48" s="253" t="s">
        <v>268</v>
      </c>
      <c r="D48" s="254">
        <f t="shared" ref="D48:H48" si="7">SUM(D45,D46)</f>
        <v>13781</v>
      </c>
      <c r="E48" s="254">
        <f t="shared" si="7"/>
        <v>9063</v>
      </c>
      <c r="F48" s="254">
        <f t="shared" si="7"/>
        <v>8077</v>
      </c>
      <c r="G48" s="254">
        <f t="shared" si="7"/>
        <v>9201</v>
      </c>
      <c r="H48" s="254">
        <f t="shared" si="7"/>
        <v>17578</v>
      </c>
      <c r="I48" s="4"/>
      <c r="J48" s="4"/>
      <c r="K48" s="4"/>
      <c r="L48" s="4"/>
      <c r="M48" s="4"/>
      <c r="N48" s="4"/>
      <c r="O48" s="4"/>
      <c r="P48" s="4"/>
      <c r="Q48" s="4"/>
      <c r="R48" s="4"/>
      <c r="S48" s="4"/>
      <c r="T48" s="4"/>
      <c r="U48" s="4"/>
      <c r="V48" s="4"/>
      <c r="W48" s="4"/>
      <c r="X48" s="4"/>
      <c r="Y48" s="4"/>
    </row>
    <row r="49" spans="1:25" ht="15.75" customHeight="1">
      <c r="A49" s="4"/>
      <c r="B49" s="4"/>
      <c r="C49" s="6"/>
      <c r="D49" s="7"/>
      <c r="E49" s="7"/>
      <c r="F49" s="7"/>
      <c r="G49" s="7"/>
      <c r="H49" s="7"/>
      <c r="I49" s="4"/>
      <c r="J49" s="4"/>
      <c r="K49" s="4"/>
      <c r="L49" s="4"/>
      <c r="M49" s="4"/>
      <c r="N49" s="4"/>
      <c r="O49" s="4"/>
      <c r="P49" s="4"/>
      <c r="Q49" s="4"/>
      <c r="R49" s="4"/>
      <c r="S49" s="4"/>
      <c r="T49" s="4"/>
      <c r="U49" s="4"/>
      <c r="V49" s="4"/>
      <c r="W49" s="4"/>
      <c r="X49" s="4"/>
      <c r="Y49" s="4"/>
    </row>
    <row r="50" spans="1:25" ht="15.75" customHeight="1">
      <c r="A50" s="4"/>
      <c r="B50" s="4"/>
      <c r="C50" s="6"/>
      <c r="D50" s="7"/>
      <c r="E50" s="7"/>
      <c r="F50" s="7"/>
      <c r="G50" s="7"/>
      <c r="H50" s="7"/>
      <c r="I50" s="4"/>
      <c r="J50" s="4"/>
      <c r="K50" s="4"/>
      <c r="L50" s="4"/>
      <c r="M50" s="4"/>
      <c r="N50" s="4"/>
      <c r="O50" s="4"/>
      <c r="P50" s="4"/>
      <c r="Q50" s="4"/>
      <c r="R50" s="4"/>
      <c r="S50" s="4"/>
      <c r="T50" s="4"/>
      <c r="U50" s="4"/>
      <c r="V50" s="4"/>
      <c r="W50" s="4"/>
      <c r="X50" s="4"/>
      <c r="Y50" s="4"/>
    </row>
    <row r="51" spans="1:25" ht="15.75" customHeight="1">
      <c r="A51" s="4"/>
      <c r="B51" s="4"/>
      <c r="C51" s="6"/>
      <c r="D51" s="7"/>
      <c r="E51" s="7"/>
      <c r="F51" s="7"/>
      <c r="G51" s="7"/>
      <c r="H51" s="7"/>
      <c r="I51" s="4"/>
      <c r="J51" s="4"/>
      <c r="K51" s="4"/>
      <c r="L51" s="4"/>
      <c r="M51" s="4"/>
      <c r="N51" s="4"/>
      <c r="O51" s="4"/>
      <c r="P51" s="4"/>
      <c r="Q51" s="4"/>
      <c r="R51" s="4"/>
      <c r="S51" s="4"/>
      <c r="T51" s="4"/>
      <c r="U51" s="4"/>
      <c r="V51" s="4"/>
      <c r="W51" s="4"/>
      <c r="X51" s="4"/>
      <c r="Y51" s="4"/>
    </row>
    <row r="52" spans="1:25" ht="15.75" customHeight="1">
      <c r="A52" s="4"/>
      <c r="B52" s="4"/>
      <c r="C52" s="6"/>
      <c r="D52" s="7"/>
      <c r="E52" s="7"/>
      <c r="F52" s="7"/>
      <c r="G52" s="7"/>
      <c r="H52" s="7"/>
      <c r="I52" s="4"/>
      <c r="J52" s="4"/>
      <c r="K52" s="4"/>
      <c r="L52" s="4"/>
      <c r="M52" s="4"/>
      <c r="N52" s="4"/>
      <c r="O52" s="4"/>
      <c r="P52" s="4"/>
      <c r="Q52" s="4"/>
      <c r="R52" s="4"/>
      <c r="S52" s="4"/>
      <c r="T52" s="4"/>
      <c r="U52" s="4"/>
      <c r="V52" s="4"/>
      <c r="W52" s="4"/>
      <c r="X52" s="4"/>
      <c r="Y52" s="4"/>
    </row>
    <row r="53" spans="1:25" ht="15.75" customHeight="1">
      <c r="A53" s="4"/>
      <c r="B53" s="4"/>
      <c r="C53" s="6"/>
      <c r="D53" s="7"/>
      <c r="E53" s="7"/>
      <c r="F53" s="7"/>
      <c r="G53" s="7"/>
      <c r="H53" s="7"/>
      <c r="I53" s="4"/>
      <c r="J53" s="4"/>
      <c r="K53" s="4"/>
      <c r="L53" s="4"/>
      <c r="M53" s="4"/>
      <c r="N53" s="4"/>
      <c r="O53" s="4"/>
      <c r="P53" s="4"/>
      <c r="Q53" s="4"/>
      <c r="R53" s="4"/>
      <c r="S53" s="4"/>
      <c r="T53" s="4"/>
      <c r="U53" s="4"/>
      <c r="V53" s="4"/>
      <c r="W53" s="4"/>
      <c r="X53" s="4"/>
      <c r="Y53" s="4"/>
    </row>
    <row r="54" spans="1:25" ht="15.75" customHeight="1">
      <c r="A54" s="4"/>
      <c r="B54" s="4"/>
      <c r="C54" s="6"/>
      <c r="D54" s="7"/>
      <c r="E54" s="7"/>
      <c r="F54" s="7"/>
      <c r="G54" s="7"/>
      <c r="H54" s="7"/>
      <c r="I54" s="4"/>
      <c r="J54" s="4"/>
      <c r="K54" s="4"/>
      <c r="L54" s="4"/>
      <c r="M54" s="4"/>
      <c r="N54" s="4"/>
      <c r="O54" s="4"/>
      <c r="P54" s="4"/>
      <c r="Q54" s="4"/>
      <c r="R54" s="4"/>
      <c r="S54" s="4"/>
      <c r="T54" s="4"/>
      <c r="U54" s="4"/>
      <c r="V54" s="4"/>
      <c r="W54" s="4"/>
      <c r="X54" s="4"/>
      <c r="Y54" s="4"/>
    </row>
    <row r="55" spans="1:25" ht="15.75" customHeight="1">
      <c r="A55" s="4"/>
      <c r="B55" s="4"/>
      <c r="C55" s="6"/>
      <c r="D55" s="7"/>
      <c r="E55" s="7"/>
      <c r="F55" s="7"/>
      <c r="G55" s="7"/>
      <c r="H55" s="7"/>
      <c r="I55" s="4"/>
      <c r="J55" s="4"/>
      <c r="K55" s="4"/>
      <c r="L55" s="4"/>
      <c r="M55" s="4"/>
      <c r="N55" s="4"/>
      <c r="O55" s="4"/>
      <c r="P55" s="4"/>
      <c r="Q55" s="4"/>
      <c r="R55" s="4"/>
      <c r="S55" s="4"/>
      <c r="T55" s="4"/>
      <c r="U55" s="4"/>
      <c r="V55" s="4"/>
      <c r="W55" s="4"/>
      <c r="X55" s="4"/>
      <c r="Y55" s="4"/>
    </row>
    <row r="56" spans="1:25" ht="15.75" customHeight="1">
      <c r="A56" s="4"/>
      <c r="B56" s="4"/>
      <c r="C56" s="6"/>
      <c r="D56" s="7"/>
      <c r="E56" s="7"/>
      <c r="F56" s="7"/>
      <c r="G56" s="7"/>
      <c r="H56" s="7"/>
      <c r="I56" s="4"/>
      <c r="J56" s="4"/>
      <c r="K56" s="4"/>
      <c r="L56" s="4"/>
      <c r="M56" s="4"/>
      <c r="N56" s="4"/>
      <c r="O56" s="4"/>
      <c r="P56" s="4"/>
      <c r="Q56" s="4"/>
      <c r="R56" s="4"/>
      <c r="S56" s="4"/>
      <c r="T56" s="4"/>
      <c r="U56" s="4"/>
      <c r="V56" s="4"/>
      <c r="W56" s="4"/>
      <c r="X56" s="4"/>
      <c r="Y56" s="4"/>
    </row>
    <row r="57" spans="1:25" ht="15.75" customHeight="1">
      <c r="A57" s="4"/>
      <c r="B57" s="4"/>
      <c r="C57" s="6"/>
      <c r="D57" s="7"/>
      <c r="E57" s="7"/>
      <c r="F57" s="7"/>
      <c r="G57" s="7"/>
      <c r="H57" s="7"/>
      <c r="I57" s="4"/>
      <c r="J57" s="4"/>
      <c r="K57" s="4"/>
      <c r="L57" s="4"/>
      <c r="M57" s="4"/>
      <c r="N57" s="4"/>
      <c r="O57" s="4"/>
      <c r="P57" s="4"/>
      <c r="Q57" s="4"/>
      <c r="R57" s="4"/>
      <c r="S57" s="4"/>
      <c r="T57" s="4"/>
      <c r="U57" s="4"/>
      <c r="V57" s="4"/>
      <c r="W57" s="4"/>
      <c r="X57" s="4"/>
      <c r="Y57" s="4"/>
    </row>
    <row r="58" spans="1:25" ht="15.75" customHeight="1">
      <c r="A58" s="4"/>
      <c r="B58" s="4"/>
      <c r="C58" s="6"/>
      <c r="D58" s="7"/>
      <c r="E58" s="7"/>
      <c r="F58" s="7"/>
      <c r="G58" s="7"/>
      <c r="H58" s="7"/>
      <c r="I58" s="4"/>
      <c r="J58" s="4"/>
      <c r="K58" s="4"/>
      <c r="L58" s="4"/>
      <c r="M58" s="4"/>
      <c r="N58" s="4"/>
      <c r="O58" s="4"/>
      <c r="P58" s="4"/>
      <c r="Q58" s="4"/>
      <c r="R58" s="4"/>
      <c r="S58" s="4"/>
      <c r="T58" s="4"/>
      <c r="U58" s="4"/>
      <c r="V58" s="4"/>
      <c r="W58" s="4"/>
      <c r="X58" s="4"/>
      <c r="Y58" s="4"/>
    </row>
    <row r="59" spans="1:25" ht="15.75" customHeight="1">
      <c r="A59" s="4"/>
      <c r="B59" s="4"/>
      <c r="C59" s="6"/>
      <c r="D59" s="7"/>
      <c r="E59" s="7"/>
      <c r="F59" s="7"/>
      <c r="G59" s="7"/>
      <c r="H59" s="7"/>
      <c r="I59" s="4"/>
      <c r="J59" s="4"/>
      <c r="K59" s="4"/>
      <c r="L59" s="4"/>
      <c r="M59" s="4"/>
      <c r="N59" s="4"/>
      <c r="O59" s="4"/>
      <c r="P59" s="4"/>
      <c r="Q59" s="4"/>
      <c r="R59" s="4"/>
      <c r="S59" s="4"/>
      <c r="T59" s="4"/>
      <c r="U59" s="4"/>
      <c r="V59" s="4"/>
      <c r="W59" s="4"/>
      <c r="X59" s="4"/>
      <c r="Y59" s="4"/>
    </row>
    <row r="60" spans="1:25" ht="15.75" customHeight="1">
      <c r="A60" s="4"/>
      <c r="B60" s="4"/>
      <c r="C60" s="6"/>
      <c r="D60" s="7"/>
      <c r="E60" s="7"/>
      <c r="F60" s="7"/>
      <c r="G60" s="7"/>
      <c r="H60" s="7"/>
      <c r="I60" s="4"/>
      <c r="J60" s="4"/>
      <c r="K60" s="4"/>
      <c r="L60" s="4"/>
      <c r="M60" s="4"/>
      <c r="N60" s="4"/>
      <c r="O60" s="4"/>
      <c r="P60" s="4"/>
      <c r="Q60" s="4"/>
      <c r="R60" s="4"/>
      <c r="S60" s="4"/>
      <c r="T60" s="4"/>
      <c r="U60" s="4"/>
      <c r="V60" s="4"/>
      <c r="W60" s="4"/>
      <c r="X60" s="4"/>
      <c r="Y60" s="4"/>
    </row>
    <row r="61" spans="1:25" ht="15.75" customHeight="1">
      <c r="A61" s="4"/>
      <c r="B61" s="4"/>
      <c r="C61" s="6"/>
      <c r="D61" s="7"/>
      <c r="E61" s="7"/>
      <c r="F61" s="7"/>
      <c r="G61" s="7"/>
      <c r="H61" s="7"/>
      <c r="I61" s="4"/>
      <c r="J61" s="4"/>
      <c r="K61" s="4"/>
      <c r="L61" s="4"/>
      <c r="M61" s="4"/>
      <c r="N61" s="4"/>
      <c r="O61" s="4"/>
      <c r="P61" s="4"/>
      <c r="Q61" s="4"/>
      <c r="R61" s="4"/>
      <c r="S61" s="4"/>
      <c r="T61" s="4"/>
      <c r="U61" s="4"/>
      <c r="V61" s="4"/>
      <c r="W61" s="4"/>
      <c r="X61" s="4"/>
      <c r="Y61" s="4"/>
    </row>
    <row r="62" spans="1:25" ht="15.75" customHeight="1">
      <c r="A62" s="4"/>
      <c r="B62" s="4"/>
      <c r="C62" s="6"/>
      <c r="D62" s="7"/>
      <c r="E62" s="7"/>
      <c r="F62" s="7"/>
      <c r="G62" s="7"/>
      <c r="H62" s="7"/>
      <c r="I62" s="4"/>
      <c r="J62" s="4"/>
      <c r="K62" s="4"/>
      <c r="L62" s="4"/>
      <c r="M62" s="4"/>
      <c r="N62" s="4"/>
      <c r="O62" s="4"/>
      <c r="P62" s="4"/>
      <c r="Q62" s="4"/>
      <c r="R62" s="4"/>
      <c r="S62" s="4"/>
      <c r="T62" s="4"/>
      <c r="U62" s="4"/>
      <c r="V62" s="4"/>
      <c r="W62" s="4"/>
      <c r="X62" s="4"/>
      <c r="Y62" s="4"/>
    </row>
    <row r="63" spans="1:25" ht="15.75" customHeight="1">
      <c r="A63" s="4"/>
      <c r="B63" s="4"/>
      <c r="C63" s="6"/>
      <c r="D63" s="7"/>
      <c r="E63" s="7"/>
      <c r="F63" s="7"/>
      <c r="G63" s="7"/>
      <c r="H63" s="7"/>
      <c r="I63" s="4"/>
      <c r="J63" s="4"/>
      <c r="K63" s="4"/>
      <c r="L63" s="4"/>
      <c r="M63" s="4"/>
      <c r="N63" s="4"/>
      <c r="O63" s="4"/>
      <c r="P63" s="4"/>
      <c r="Q63" s="4"/>
      <c r="R63" s="4"/>
      <c r="S63" s="4"/>
      <c r="T63" s="4"/>
      <c r="U63" s="4"/>
      <c r="V63" s="4"/>
      <c r="W63" s="4"/>
      <c r="X63" s="4"/>
      <c r="Y63" s="4"/>
    </row>
    <row r="64" spans="1:25" ht="15.75" customHeight="1">
      <c r="A64" s="4"/>
      <c r="B64" s="4"/>
      <c r="C64" s="6"/>
      <c r="D64" s="7"/>
      <c r="E64" s="7"/>
      <c r="F64" s="7"/>
      <c r="G64" s="7"/>
      <c r="H64" s="7"/>
      <c r="I64" s="4"/>
      <c r="J64" s="4"/>
      <c r="K64" s="4"/>
      <c r="L64" s="4"/>
      <c r="M64" s="4"/>
      <c r="N64" s="4"/>
      <c r="O64" s="4"/>
      <c r="P64" s="4"/>
      <c r="Q64" s="4"/>
      <c r="R64" s="4"/>
      <c r="S64" s="4"/>
      <c r="T64" s="4"/>
      <c r="U64" s="4"/>
      <c r="V64" s="4"/>
      <c r="W64" s="4"/>
      <c r="X64" s="4"/>
      <c r="Y64" s="4"/>
    </row>
    <row r="65" spans="1:25" ht="15.75" customHeight="1">
      <c r="A65" s="4"/>
      <c r="B65" s="4"/>
      <c r="C65" s="6"/>
      <c r="D65" s="7"/>
      <c r="E65" s="7"/>
      <c r="F65" s="7"/>
      <c r="G65" s="7"/>
      <c r="H65" s="7"/>
      <c r="I65" s="4"/>
      <c r="J65" s="4"/>
      <c r="K65" s="4"/>
      <c r="L65" s="4"/>
      <c r="M65" s="4"/>
      <c r="N65" s="4"/>
      <c r="O65" s="4"/>
      <c r="P65" s="4"/>
      <c r="Q65" s="4"/>
      <c r="R65" s="4"/>
      <c r="S65" s="4"/>
      <c r="T65" s="4"/>
      <c r="U65" s="4"/>
      <c r="V65" s="4"/>
      <c r="W65" s="4"/>
      <c r="X65" s="4"/>
      <c r="Y65" s="4"/>
    </row>
    <row r="66" spans="1:25" ht="15.75" customHeight="1">
      <c r="A66" s="4"/>
      <c r="B66" s="4"/>
      <c r="C66" s="6"/>
      <c r="D66" s="7"/>
      <c r="E66" s="7"/>
      <c r="F66" s="7"/>
      <c r="G66" s="7"/>
      <c r="H66" s="7"/>
      <c r="I66" s="4"/>
      <c r="J66" s="4"/>
      <c r="K66" s="4"/>
      <c r="L66" s="4"/>
      <c r="M66" s="4"/>
      <c r="N66" s="4"/>
      <c r="O66" s="4"/>
      <c r="P66" s="4"/>
      <c r="Q66" s="4"/>
      <c r="R66" s="4"/>
      <c r="S66" s="4"/>
      <c r="T66" s="4"/>
      <c r="U66" s="4"/>
      <c r="V66" s="4"/>
      <c r="W66" s="4"/>
      <c r="X66" s="4"/>
      <c r="Y66" s="4"/>
    </row>
    <row r="67" spans="1:25" ht="15.75" customHeight="1">
      <c r="A67" s="4"/>
      <c r="B67" s="4"/>
      <c r="C67" s="6"/>
      <c r="D67" s="7"/>
      <c r="E67" s="7"/>
      <c r="F67" s="7"/>
      <c r="G67" s="7"/>
      <c r="H67" s="7"/>
      <c r="I67" s="4"/>
      <c r="J67" s="4"/>
      <c r="K67" s="4"/>
      <c r="L67" s="4"/>
      <c r="M67" s="4"/>
      <c r="N67" s="4"/>
      <c r="O67" s="4"/>
      <c r="P67" s="4"/>
      <c r="Q67" s="4"/>
      <c r="R67" s="4"/>
      <c r="S67" s="4"/>
      <c r="T67" s="4"/>
      <c r="U67" s="4"/>
      <c r="V67" s="4"/>
      <c r="W67" s="4"/>
      <c r="X67" s="4"/>
      <c r="Y67" s="4"/>
    </row>
    <row r="68" spans="1:25" ht="15.75" customHeight="1">
      <c r="A68" s="4"/>
      <c r="B68" s="4"/>
      <c r="C68" s="6"/>
      <c r="D68" s="7"/>
      <c r="E68" s="7"/>
      <c r="F68" s="7"/>
      <c r="G68" s="7"/>
      <c r="H68" s="7"/>
      <c r="I68" s="4"/>
      <c r="J68" s="4"/>
      <c r="K68" s="4"/>
      <c r="L68" s="4"/>
      <c r="M68" s="4"/>
      <c r="N68" s="4"/>
      <c r="O68" s="4"/>
      <c r="P68" s="4"/>
      <c r="Q68" s="4"/>
      <c r="R68" s="4"/>
      <c r="S68" s="4"/>
      <c r="T68" s="4"/>
      <c r="U68" s="4"/>
      <c r="V68" s="4"/>
      <c r="W68" s="4"/>
      <c r="X68" s="4"/>
      <c r="Y68" s="4"/>
    </row>
    <row r="69" spans="1:25" ht="15.75" customHeight="1">
      <c r="A69" s="4"/>
      <c r="B69" s="4"/>
      <c r="C69" s="6"/>
      <c r="D69" s="7"/>
      <c r="E69" s="7"/>
      <c r="F69" s="7"/>
      <c r="G69" s="7"/>
      <c r="H69" s="7"/>
      <c r="I69" s="4"/>
      <c r="J69" s="4"/>
      <c r="K69" s="4"/>
      <c r="L69" s="4"/>
      <c r="M69" s="4"/>
      <c r="N69" s="4"/>
      <c r="O69" s="4"/>
      <c r="P69" s="4"/>
      <c r="Q69" s="4"/>
      <c r="R69" s="4"/>
      <c r="S69" s="4"/>
      <c r="T69" s="4"/>
      <c r="U69" s="4"/>
      <c r="V69" s="4"/>
      <c r="W69" s="4"/>
      <c r="X69" s="4"/>
      <c r="Y69" s="4"/>
    </row>
    <row r="70" spans="1:25" ht="15.75" customHeight="1">
      <c r="A70" s="4"/>
      <c r="B70" s="4"/>
      <c r="C70" s="6"/>
      <c r="D70" s="7"/>
      <c r="E70" s="7"/>
      <c r="F70" s="7"/>
      <c r="G70" s="7"/>
      <c r="H70" s="7"/>
      <c r="I70" s="4"/>
      <c r="J70" s="4"/>
      <c r="K70" s="4"/>
      <c r="L70" s="4"/>
      <c r="M70" s="4"/>
      <c r="N70" s="4"/>
      <c r="O70" s="4"/>
      <c r="P70" s="4"/>
      <c r="Q70" s="4"/>
      <c r="R70" s="4"/>
      <c r="S70" s="4"/>
      <c r="T70" s="4"/>
      <c r="U70" s="4"/>
      <c r="V70" s="4"/>
      <c r="W70" s="4"/>
      <c r="X70" s="4"/>
      <c r="Y70" s="4"/>
    </row>
    <row r="71" spans="1:25" ht="15.75" customHeight="1">
      <c r="A71" s="4"/>
      <c r="B71" s="4"/>
      <c r="C71" s="6"/>
      <c r="D71" s="7"/>
      <c r="E71" s="7"/>
      <c r="F71" s="7"/>
      <c r="G71" s="7"/>
      <c r="H71" s="7"/>
      <c r="I71" s="4"/>
      <c r="J71" s="4"/>
      <c r="K71" s="4"/>
      <c r="L71" s="4"/>
      <c r="M71" s="4"/>
      <c r="N71" s="4"/>
      <c r="O71" s="4"/>
      <c r="P71" s="4"/>
      <c r="Q71" s="4"/>
      <c r="R71" s="4"/>
      <c r="S71" s="4"/>
      <c r="T71" s="4"/>
      <c r="U71" s="4"/>
      <c r="V71" s="4"/>
      <c r="W71" s="4"/>
      <c r="X71" s="4"/>
      <c r="Y71" s="4"/>
    </row>
    <row r="72" spans="1:25" ht="15.75" customHeight="1">
      <c r="A72" s="4"/>
      <c r="B72" s="4"/>
      <c r="C72" s="6"/>
      <c r="D72" s="7"/>
      <c r="E72" s="7"/>
      <c r="F72" s="7"/>
      <c r="G72" s="7"/>
      <c r="H72" s="7"/>
      <c r="I72" s="4"/>
      <c r="J72" s="4"/>
      <c r="K72" s="4"/>
      <c r="L72" s="4"/>
      <c r="M72" s="4"/>
      <c r="N72" s="4"/>
      <c r="O72" s="4"/>
      <c r="P72" s="4"/>
      <c r="Q72" s="4"/>
      <c r="R72" s="4"/>
      <c r="S72" s="4"/>
      <c r="T72" s="4"/>
      <c r="U72" s="4"/>
      <c r="V72" s="4"/>
      <c r="W72" s="4"/>
      <c r="X72" s="4"/>
      <c r="Y72" s="4"/>
    </row>
    <row r="73" spans="1:25" ht="15.75" customHeight="1">
      <c r="A73" s="4"/>
      <c r="B73" s="4"/>
      <c r="C73" s="6"/>
      <c r="D73" s="7"/>
      <c r="E73" s="7"/>
      <c r="F73" s="7"/>
      <c r="G73" s="7"/>
      <c r="H73" s="7"/>
      <c r="I73" s="4"/>
      <c r="J73" s="4"/>
      <c r="K73" s="4"/>
      <c r="L73" s="4"/>
      <c r="M73" s="4"/>
      <c r="N73" s="4"/>
      <c r="O73" s="4"/>
      <c r="P73" s="4"/>
      <c r="Q73" s="4"/>
      <c r="R73" s="4"/>
      <c r="S73" s="4"/>
      <c r="T73" s="4"/>
      <c r="U73" s="4"/>
      <c r="V73" s="4"/>
      <c r="W73" s="4"/>
      <c r="X73" s="4"/>
      <c r="Y73" s="4"/>
    </row>
    <row r="74" spans="1:25" ht="15.75" customHeight="1">
      <c r="A74" s="4"/>
      <c r="B74" s="4"/>
      <c r="C74" s="6"/>
      <c r="D74" s="7"/>
      <c r="E74" s="7"/>
      <c r="F74" s="7"/>
      <c r="G74" s="7"/>
      <c r="H74" s="7"/>
      <c r="I74" s="4"/>
      <c r="J74" s="4"/>
      <c r="K74" s="4"/>
      <c r="L74" s="4"/>
      <c r="M74" s="4"/>
      <c r="N74" s="4"/>
      <c r="O74" s="4"/>
      <c r="P74" s="4"/>
      <c r="Q74" s="4"/>
      <c r="R74" s="4"/>
      <c r="S74" s="4"/>
      <c r="T74" s="4"/>
      <c r="U74" s="4"/>
      <c r="V74" s="4"/>
      <c r="W74" s="4"/>
      <c r="X74" s="4"/>
      <c r="Y74" s="4"/>
    </row>
    <row r="75" spans="1:25" ht="15.75" customHeight="1">
      <c r="A75" s="4"/>
      <c r="B75" s="4"/>
      <c r="C75" s="6"/>
      <c r="D75" s="7"/>
      <c r="E75" s="7"/>
      <c r="F75" s="7"/>
      <c r="G75" s="7"/>
      <c r="H75" s="7"/>
      <c r="I75" s="4"/>
      <c r="J75" s="4"/>
      <c r="K75" s="4"/>
      <c r="L75" s="4"/>
      <c r="M75" s="4"/>
      <c r="N75" s="4"/>
      <c r="O75" s="4"/>
      <c r="P75" s="4"/>
      <c r="Q75" s="4"/>
      <c r="R75" s="4"/>
      <c r="S75" s="4"/>
      <c r="T75" s="4"/>
      <c r="U75" s="4"/>
      <c r="V75" s="4"/>
      <c r="W75" s="4"/>
      <c r="X75" s="4"/>
      <c r="Y75" s="4"/>
    </row>
    <row r="76" spans="1:25" ht="15.75" customHeight="1">
      <c r="A76" s="4"/>
      <c r="B76" s="4"/>
      <c r="C76" s="6"/>
      <c r="D76" s="7"/>
      <c r="E76" s="7"/>
      <c r="F76" s="7"/>
      <c r="G76" s="7"/>
      <c r="H76" s="7"/>
      <c r="I76" s="4"/>
      <c r="J76" s="4"/>
      <c r="K76" s="4"/>
      <c r="L76" s="4"/>
      <c r="M76" s="4"/>
      <c r="N76" s="4"/>
      <c r="O76" s="4"/>
      <c r="P76" s="4"/>
      <c r="Q76" s="4"/>
      <c r="R76" s="4"/>
      <c r="S76" s="4"/>
      <c r="T76" s="4"/>
      <c r="U76" s="4"/>
      <c r="V76" s="4"/>
      <c r="W76" s="4"/>
      <c r="X76" s="4"/>
      <c r="Y76" s="4"/>
    </row>
    <row r="77" spans="1:25" ht="15.75" customHeight="1">
      <c r="A77" s="4"/>
      <c r="B77" s="4"/>
      <c r="C77" s="6"/>
      <c r="D77" s="7"/>
      <c r="E77" s="7"/>
      <c r="F77" s="7"/>
      <c r="G77" s="7"/>
      <c r="H77" s="7"/>
      <c r="I77" s="4"/>
      <c r="J77" s="4"/>
      <c r="K77" s="4"/>
      <c r="L77" s="4"/>
      <c r="M77" s="4"/>
      <c r="N77" s="4"/>
      <c r="O77" s="4"/>
      <c r="P77" s="4"/>
      <c r="Q77" s="4"/>
      <c r="R77" s="4"/>
      <c r="S77" s="4"/>
      <c r="T77" s="4"/>
      <c r="U77" s="4"/>
      <c r="V77" s="4"/>
      <c r="W77" s="4"/>
      <c r="X77" s="4"/>
      <c r="Y77" s="4"/>
    </row>
    <row r="78" spans="1:25" ht="15.75" customHeight="1">
      <c r="A78" s="4"/>
      <c r="B78" s="4"/>
      <c r="C78" s="6"/>
      <c r="D78" s="7"/>
      <c r="E78" s="7"/>
      <c r="F78" s="7"/>
      <c r="G78" s="7"/>
      <c r="H78" s="7"/>
      <c r="I78" s="4"/>
      <c r="J78" s="4"/>
      <c r="K78" s="4"/>
      <c r="L78" s="4"/>
      <c r="M78" s="4"/>
      <c r="N78" s="4"/>
      <c r="O78" s="4"/>
      <c r="P78" s="4"/>
      <c r="Q78" s="4"/>
      <c r="R78" s="4"/>
      <c r="S78" s="4"/>
      <c r="T78" s="4"/>
      <c r="U78" s="4"/>
      <c r="V78" s="4"/>
      <c r="W78" s="4"/>
      <c r="X78" s="4"/>
      <c r="Y78" s="4"/>
    </row>
    <row r="79" spans="1:25" ht="15.75" customHeight="1">
      <c r="A79" s="4"/>
      <c r="B79" s="4"/>
      <c r="C79" s="6"/>
      <c r="D79" s="7"/>
      <c r="E79" s="7"/>
      <c r="F79" s="7"/>
      <c r="G79" s="7"/>
      <c r="H79" s="7"/>
      <c r="I79" s="4"/>
      <c r="J79" s="4"/>
      <c r="K79" s="4"/>
      <c r="L79" s="4"/>
      <c r="M79" s="4"/>
      <c r="N79" s="4"/>
      <c r="O79" s="4"/>
      <c r="P79" s="4"/>
      <c r="Q79" s="4"/>
      <c r="R79" s="4"/>
      <c r="S79" s="4"/>
      <c r="T79" s="4"/>
      <c r="U79" s="4"/>
      <c r="V79" s="4"/>
      <c r="W79" s="4"/>
      <c r="X79" s="4"/>
      <c r="Y79" s="4"/>
    </row>
    <row r="80" spans="1:25" ht="15.75" customHeight="1">
      <c r="A80" s="4"/>
      <c r="B80" s="4"/>
      <c r="C80" s="6"/>
      <c r="D80" s="7"/>
      <c r="E80" s="7"/>
      <c r="F80" s="7"/>
      <c r="G80" s="7"/>
      <c r="H80" s="7"/>
      <c r="I80" s="4"/>
      <c r="J80" s="4"/>
      <c r="K80" s="4"/>
      <c r="L80" s="4"/>
      <c r="M80" s="4"/>
      <c r="N80" s="4"/>
      <c r="O80" s="4"/>
      <c r="P80" s="4"/>
      <c r="Q80" s="4"/>
      <c r="R80" s="4"/>
      <c r="S80" s="4"/>
      <c r="T80" s="4"/>
      <c r="U80" s="4"/>
      <c r="V80" s="4"/>
      <c r="W80" s="4"/>
      <c r="X80" s="4"/>
      <c r="Y80" s="4"/>
    </row>
    <row r="81" spans="1:25" ht="15.75" customHeight="1">
      <c r="A81" s="4"/>
      <c r="B81" s="4"/>
      <c r="C81" s="6"/>
      <c r="D81" s="7"/>
      <c r="E81" s="7"/>
      <c r="F81" s="7"/>
      <c r="G81" s="7"/>
      <c r="H81" s="7"/>
      <c r="I81" s="4"/>
      <c r="J81" s="4"/>
      <c r="K81" s="4"/>
      <c r="L81" s="4"/>
      <c r="M81" s="4"/>
      <c r="N81" s="4"/>
      <c r="O81" s="4"/>
      <c r="P81" s="4"/>
      <c r="Q81" s="4"/>
      <c r="R81" s="4"/>
      <c r="S81" s="4"/>
      <c r="T81" s="4"/>
      <c r="U81" s="4"/>
      <c r="V81" s="4"/>
      <c r="W81" s="4"/>
      <c r="X81" s="4"/>
      <c r="Y81" s="4"/>
    </row>
    <row r="82" spans="1:25" ht="15.75" customHeight="1">
      <c r="A82" s="4"/>
      <c r="B82" s="4"/>
      <c r="C82" s="6"/>
      <c r="D82" s="7"/>
      <c r="E82" s="7"/>
      <c r="F82" s="7"/>
      <c r="G82" s="7"/>
      <c r="H82" s="7"/>
      <c r="I82" s="4"/>
      <c r="J82" s="4"/>
      <c r="K82" s="4"/>
      <c r="L82" s="4"/>
      <c r="M82" s="4"/>
      <c r="N82" s="4"/>
      <c r="O82" s="4"/>
      <c r="P82" s="4"/>
      <c r="Q82" s="4"/>
      <c r="R82" s="4"/>
      <c r="S82" s="4"/>
      <c r="T82" s="4"/>
      <c r="U82" s="4"/>
      <c r="V82" s="4"/>
      <c r="W82" s="4"/>
      <c r="X82" s="4"/>
      <c r="Y82" s="4"/>
    </row>
    <row r="83" spans="1:25" ht="15.75" customHeight="1">
      <c r="A83" s="4"/>
      <c r="B83" s="4"/>
      <c r="C83" s="6"/>
      <c r="D83" s="7"/>
      <c r="E83" s="7"/>
      <c r="F83" s="7"/>
      <c r="G83" s="7"/>
      <c r="H83" s="7"/>
      <c r="I83" s="4"/>
      <c r="J83" s="4"/>
      <c r="K83" s="4"/>
      <c r="L83" s="4"/>
      <c r="M83" s="4"/>
      <c r="N83" s="4"/>
      <c r="O83" s="4"/>
      <c r="P83" s="4"/>
      <c r="Q83" s="4"/>
      <c r="R83" s="4"/>
      <c r="S83" s="4"/>
      <c r="T83" s="4"/>
      <c r="U83" s="4"/>
      <c r="V83" s="4"/>
      <c r="W83" s="4"/>
      <c r="X83" s="4"/>
      <c r="Y83" s="4"/>
    </row>
    <row r="84" spans="1:25" ht="15.75" customHeight="1">
      <c r="A84" s="4"/>
      <c r="B84" s="4"/>
      <c r="C84" s="6"/>
      <c r="D84" s="7"/>
      <c r="E84" s="7"/>
      <c r="F84" s="7"/>
      <c r="G84" s="7"/>
      <c r="H84" s="7"/>
      <c r="I84" s="4"/>
      <c r="J84" s="4"/>
      <c r="K84" s="4"/>
      <c r="L84" s="4"/>
      <c r="M84" s="4"/>
      <c r="N84" s="4"/>
      <c r="O84" s="4"/>
      <c r="P84" s="4"/>
      <c r="Q84" s="4"/>
      <c r="R84" s="4"/>
      <c r="S84" s="4"/>
      <c r="T84" s="4"/>
      <c r="U84" s="4"/>
      <c r="V84" s="4"/>
      <c r="W84" s="4"/>
      <c r="X84" s="4"/>
      <c r="Y84" s="4"/>
    </row>
    <row r="85" spans="1:25" ht="15.75" customHeight="1">
      <c r="A85" s="4"/>
      <c r="B85" s="4"/>
      <c r="C85" s="6"/>
      <c r="D85" s="7"/>
      <c r="E85" s="7"/>
      <c r="F85" s="7"/>
      <c r="G85" s="7"/>
      <c r="H85" s="7"/>
      <c r="I85" s="4"/>
      <c r="J85" s="4"/>
      <c r="K85" s="4"/>
      <c r="L85" s="4"/>
      <c r="M85" s="4"/>
      <c r="N85" s="4"/>
      <c r="O85" s="4"/>
      <c r="P85" s="4"/>
      <c r="Q85" s="4"/>
      <c r="R85" s="4"/>
      <c r="S85" s="4"/>
      <c r="T85" s="4"/>
      <c r="U85" s="4"/>
      <c r="V85" s="4"/>
      <c r="W85" s="4"/>
      <c r="X85" s="4"/>
      <c r="Y85" s="4"/>
    </row>
    <row r="86" spans="1:25" ht="15.75" customHeight="1">
      <c r="A86" s="4"/>
      <c r="B86" s="4"/>
      <c r="C86" s="6"/>
      <c r="D86" s="7"/>
      <c r="E86" s="7"/>
      <c r="F86" s="7"/>
      <c r="G86" s="7"/>
      <c r="H86" s="7"/>
      <c r="I86" s="4"/>
      <c r="J86" s="4"/>
      <c r="K86" s="4"/>
      <c r="L86" s="4"/>
      <c r="M86" s="4"/>
      <c r="N86" s="4"/>
      <c r="O86" s="4"/>
      <c r="P86" s="4"/>
      <c r="Q86" s="4"/>
      <c r="R86" s="4"/>
      <c r="S86" s="4"/>
      <c r="T86" s="4"/>
      <c r="U86" s="4"/>
      <c r="V86" s="4"/>
      <c r="W86" s="4"/>
      <c r="X86" s="4"/>
      <c r="Y86" s="4"/>
    </row>
    <row r="87" spans="1:25" ht="15.75" customHeight="1">
      <c r="A87" s="4"/>
      <c r="B87" s="4"/>
      <c r="C87" s="6"/>
      <c r="D87" s="7"/>
      <c r="E87" s="7"/>
      <c r="F87" s="7"/>
      <c r="G87" s="7"/>
      <c r="H87" s="7"/>
      <c r="I87" s="4"/>
      <c r="J87" s="4"/>
      <c r="K87" s="4"/>
      <c r="L87" s="4"/>
      <c r="M87" s="4"/>
      <c r="N87" s="4"/>
      <c r="O87" s="4"/>
      <c r="P87" s="4"/>
      <c r="Q87" s="4"/>
      <c r="R87" s="4"/>
      <c r="S87" s="4"/>
      <c r="T87" s="4"/>
      <c r="U87" s="4"/>
      <c r="V87" s="4"/>
      <c r="W87" s="4"/>
      <c r="X87" s="4"/>
      <c r="Y87" s="4"/>
    </row>
    <row r="88" spans="1:25" ht="15.75" customHeight="1">
      <c r="A88" s="4"/>
      <c r="B88" s="4"/>
      <c r="C88" s="6"/>
      <c r="D88" s="7"/>
      <c r="E88" s="7"/>
      <c r="F88" s="7"/>
      <c r="G88" s="7"/>
      <c r="H88" s="7"/>
      <c r="I88" s="4"/>
      <c r="J88" s="4"/>
      <c r="K88" s="4"/>
      <c r="L88" s="4"/>
      <c r="M88" s="4"/>
      <c r="N88" s="4"/>
      <c r="O88" s="4"/>
      <c r="P88" s="4"/>
      <c r="Q88" s="4"/>
      <c r="R88" s="4"/>
      <c r="S88" s="4"/>
      <c r="T88" s="4"/>
      <c r="U88" s="4"/>
      <c r="V88" s="4"/>
      <c r="W88" s="4"/>
      <c r="X88" s="4"/>
      <c r="Y88" s="4"/>
    </row>
    <row r="89" spans="1:25" ht="15.75" customHeight="1">
      <c r="A89" s="4"/>
      <c r="B89" s="4"/>
      <c r="C89" s="6"/>
      <c r="D89" s="7"/>
      <c r="E89" s="7"/>
      <c r="F89" s="7"/>
      <c r="G89" s="7"/>
      <c r="H89" s="7"/>
      <c r="I89" s="4"/>
      <c r="J89" s="4"/>
      <c r="K89" s="4"/>
      <c r="L89" s="4"/>
      <c r="M89" s="4"/>
      <c r="N89" s="4"/>
      <c r="O89" s="4"/>
      <c r="P89" s="4"/>
      <c r="Q89" s="4"/>
      <c r="R89" s="4"/>
      <c r="S89" s="4"/>
      <c r="T89" s="4"/>
      <c r="U89" s="4"/>
      <c r="V89" s="4"/>
      <c r="W89" s="4"/>
      <c r="X89" s="4"/>
      <c r="Y89" s="4"/>
    </row>
    <row r="90" spans="1:25" ht="15.75" customHeight="1">
      <c r="A90" s="4"/>
      <c r="B90" s="4"/>
      <c r="C90" s="6"/>
      <c r="D90" s="7"/>
      <c r="E90" s="7"/>
      <c r="F90" s="7"/>
      <c r="G90" s="7"/>
      <c r="H90" s="7"/>
      <c r="I90" s="4"/>
      <c r="J90" s="4"/>
      <c r="K90" s="4"/>
      <c r="L90" s="4"/>
      <c r="M90" s="4"/>
      <c r="N90" s="4"/>
      <c r="O90" s="4"/>
      <c r="P90" s="4"/>
      <c r="Q90" s="4"/>
      <c r="R90" s="4"/>
      <c r="S90" s="4"/>
      <c r="T90" s="4"/>
      <c r="U90" s="4"/>
      <c r="V90" s="4"/>
      <c r="W90" s="4"/>
      <c r="X90" s="4"/>
      <c r="Y90" s="4"/>
    </row>
    <row r="91" spans="1:25" ht="15.75" customHeight="1">
      <c r="A91" s="4"/>
      <c r="B91" s="4"/>
      <c r="C91" s="6"/>
      <c r="D91" s="7"/>
      <c r="E91" s="7"/>
      <c r="F91" s="7"/>
      <c r="G91" s="7"/>
      <c r="H91" s="7"/>
      <c r="I91" s="4"/>
      <c r="J91" s="4"/>
      <c r="K91" s="4"/>
      <c r="L91" s="4"/>
      <c r="M91" s="4"/>
      <c r="N91" s="4"/>
      <c r="O91" s="4"/>
      <c r="P91" s="4"/>
      <c r="Q91" s="4"/>
      <c r="R91" s="4"/>
      <c r="S91" s="4"/>
      <c r="T91" s="4"/>
      <c r="U91" s="4"/>
      <c r="V91" s="4"/>
      <c r="W91" s="4"/>
      <c r="X91" s="4"/>
      <c r="Y91" s="4"/>
    </row>
    <row r="92" spans="1:25" ht="15.75" customHeight="1">
      <c r="A92" s="4"/>
      <c r="B92" s="4"/>
      <c r="C92" s="6"/>
      <c r="D92" s="7"/>
      <c r="E92" s="7"/>
      <c r="F92" s="7"/>
      <c r="G92" s="7"/>
      <c r="H92" s="7"/>
      <c r="I92" s="4"/>
      <c r="J92" s="4"/>
      <c r="K92" s="4"/>
      <c r="L92" s="4"/>
      <c r="M92" s="4"/>
      <c r="N92" s="4"/>
      <c r="O92" s="4"/>
      <c r="P92" s="4"/>
      <c r="Q92" s="4"/>
      <c r="R92" s="4"/>
      <c r="S92" s="4"/>
      <c r="T92" s="4"/>
      <c r="U92" s="4"/>
      <c r="V92" s="4"/>
      <c r="W92" s="4"/>
      <c r="X92" s="4"/>
      <c r="Y92" s="4"/>
    </row>
    <row r="93" spans="1:25" ht="15.75" customHeight="1">
      <c r="A93" s="4"/>
      <c r="B93" s="4"/>
      <c r="C93" s="6"/>
      <c r="D93" s="7"/>
      <c r="E93" s="7"/>
      <c r="F93" s="7"/>
      <c r="G93" s="7"/>
      <c r="H93" s="7"/>
      <c r="I93" s="4"/>
      <c r="J93" s="4"/>
      <c r="K93" s="4"/>
      <c r="L93" s="4"/>
      <c r="M93" s="4"/>
      <c r="N93" s="4"/>
      <c r="O93" s="4"/>
      <c r="P93" s="4"/>
      <c r="Q93" s="4"/>
      <c r="R93" s="4"/>
      <c r="S93" s="4"/>
      <c r="T93" s="4"/>
      <c r="U93" s="4"/>
      <c r="V93" s="4"/>
      <c r="W93" s="4"/>
      <c r="X93" s="4"/>
      <c r="Y93" s="4"/>
    </row>
    <row r="94" spans="1:25" ht="15.75" customHeight="1">
      <c r="A94" s="4"/>
      <c r="B94" s="4"/>
      <c r="C94" s="6"/>
      <c r="D94" s="7"/>
      <c r="E94" s="7"/>
      <c r="F94" s="7"/>
      <c r="G94" s="7"/>
      <c r="H94" s="7"/>
      <c r="I94" s="4"/>
      <c r="J94" s="4"/>
      <c r="K94" s="4"/>
      <c r="L94" s="4"/>
      <c r="M94" s="4"/>
      <c r="N94" s="4"/>
      <c r="O94" s="4"/>
      <c r="P94" s="4"/>
      <c r="Q94" s="4"/>
      <c r="R94" s="4"/>
      <c r="S94" s="4"/>
      <c r="T94" s="4"/>
      <c r="U94" s="4"/>
      <c r="V94" s="4"/>
      <c r="W94" s="4"/>
      <c r="X94" s="4"/>
      <c r="Y94" s="4"/>
    </row>
    <row r="95" spans="1:25" ht="15.75" customHeight="1">
      <c r="A95" s="4"/>
      <c r="B95" s="4"/>
      <c r="C95" s="6"/>
      <c r="D95" s="7"/>
      <c r="E95" s="7"/>
      <c r="F95" s="7"/>
      <c r="G95" s="7"/>
      <c r="H95" s="7"/>
      <c r="I95" s="4"/>
      <c r="J95" s="4"/>
      <c r="K95" s="4"/>
      <c r="L95" s="4"/>
      <c r="M95" s="4"/>
      <c r="N95" s="4"/>
      <c r="O95" s="4"/>
      <c r="P95" s="4"/>
      <c r="Q95" s="4"/>
      <c r="R95" s="4"/>
      <c r="S95" s="4"/>
      <c r="T95" s="4"/>
      <c r="U95" s="4"/>
      <c r="V95" s="4"/>
      <c r="W95" s="4"/>
      <c r="X95" s="4"/>
      <c r="Y95" s="4"/>
    </row>
    <row r="96" spans="1:25" ht="15.75" customHeight="1">
      <c r="A96" s="4"/>
      <c r="B96" s="4"/>
      <c r="C96" s="6"/>
      <c r="D96" s="7"/>
      <c r="E96" s="7"/>
      <c r="F96" s="7"/>
      <c r="G96" s="7"/>
      <c r="H96" s="7"/>
      <c r="I96" s="4"/>
      <c r="J96" s="4"/>
      <c r="K96" s="4"/>
      <c r="L96" s="4"/>
      <c r="M96" s="4"/>
      <c r="N96" s="4"/>
      <c r="O96" s="4"/>
      <c r="P96" s="4"/>
      <c r="Q96" s="4"/>
      <c r="R96" s="4"/>
      <c r="S96" s="4"/>
      <c r="T96" s="4"/>
      <c r="U96" s="4"/>
      <c r="V96" s="4"/>
      <c r="W96" s="4"/>
      <c r="X96" s="4"/>
      <c r="Y96" s="4"/>
    </row>
    <row r="97" spans="1:25" ht="15.75" customHeight="1">
      <c r="A97" s="4"/>
      <c r="B97" s="4"/>
      <c r="C97" s="6"/>
      <c r="D97" s="7"/>
      <c r="E97" s="7"/>
      <c r="F97" s="7"/>
      <c r="G97" s="7"/>
      <c r="H97" s="7"/>
      <c r="I97" s="4"/>
      <c r="J97" s="4"/>
      <c r="K97" s="4"/>
      <c r="L97" s="4"/>
      <c r="M97" s="4"/>
      <c r="N97" s="4"/>
      <c r="O97" s="4"/>
      <c r="P97" s="4"/>
      <c r="Q97" s="4"/>
      <c r="R97" s="4"/>
      <c r="S97" s="4"/>
      <c r="T97" s="4"/>
      <c r="U97" s="4"/>
      <c r="V97" s="4"/>
      <c r="W97" s="4"/>
      <c r="X97" s="4"/>
      <c r="Y97" s="4"/>
    </row>
    <row r="98" spans="1:25" ht="15.75" customHeight="1">
      <c r="A98" s="4"/>
      <c r="B98" s="4"/>
      <c r="C98" s="6"/>
      <c r="D98" s="7"/>
      <c r="E98" s="7"/>
      <c r="F98" s="7"/>
      <c r="G98" s="7"/>
      <c r="H98" s="7"/>
      <c r="I98" s="4"/>
      <c r="J98" s="4"/>
      <c r="K98" s="4"/>
      <c r="L98" s="4"/>
      <c r="M98" s="4"/>
      <c r="N98" s="4"/>
      <c r="O98" s="4"/>
      <c r="P98" s="4"/>
      <c r="Q98" s="4"/>
      <c r="R98" s="4"/>
      <c r="S98" s="4"/>
      <c r="T98" s="4"/>
      <c r="U98" s="4"/>
      <c r="V98" s="4"/>
      <c r="W98" s="4"/>
      <c r="X98" s="4"/>
      <c r="Y98" s="4"/>
    </row>
    <row r="99" spans="1:25" ht="15.75" customHeight="1">
      <c r="A99" s="4"/>
      <c r="B99" s="4"/>
      <c r="C99" s="6"/>
      <c r="D99" s="7"/>
      <c r="E99" s="7"/>
      <c r="F99" s="7"/>
      <c r="G99" s="7"/>
      <c r="H99" s="7"/>
      <c r="I99" s="4"/>
      <c r="J99" s="4"/>
      <c r="K99" s="4"/>
      <c r="L99" s="4"/>
      <c r="M99" s="4"/>
      <c r="N99" s="4"/>
      <c r="O99" s="4"/>
      <c r="P99" s="4"/>
      <c r="Q99" s="4"/>
      <c r="R99" s="4"/>
      <c r="S99" s="4"/>
      <c r="T99" s="4"/>
      <c r="U99" s="4"/>
      <c r="V99" s="4"/>
      <c r="W99" s="4"/>
      <c r="X99" s="4"/>
      <c r="Y99" s="4"/>
    </row>
    <row r="100" spans="1:25" ht="15.75" customHeight="1">
      <c r="A100" s="4"/>
      <c r="B100" s="4"/>
      <c r="C100" s="6"/>
      <c r="D100" s="7"/>
      <c r="E100" s="7"/>
      <c r="F100" s="7"/>
      <c r="G100" s="7"/>
      <c r="H100" s="7"/>
      <c r="I100" s="4"/>
      <c r="J100" s="4"/>
      <c r="K100" s="4"/>
      <c r="L100" s="4"/>
      <c r="M100" s="4"/>
      <c r="N100" s="4"/>
      <c r="O100" s="4"/>
      <c r="P100" s="4"/>
      <c r="Q100" s="4"/>
      <c r="R100" s="4"/>
      <c r="S100" s="4"/>
      <c r="T100" s="4"/>
      <c r="U100" s="4"/>
      <c r="V100" s="4"/>
      <c r="W100" s="4"/>
      <c r="X100" s="4"/>
      <c r="Y100" s="4"/>
    </row>
    <row r="101" spans="1:25" ht="15.75" customHeight="1">
      <c r="A101" s="4"/>
      <c r="B101" s="4"/>
      <c r="C101" s="6"/>
      <c r="D101" s="7"/>
      <c r="E101" s="7"/>
      <c r="F101" s="7"/>
      <c r="G101" s="7"/>
      <c r="H101" s="7"/>
      <c r="I101" s="4"/>
      <c r="J101" s="4"/>
      <c r="K101" s="4"/>
      <c r="L101" s="4"/>
      <c r="M101" s="4"/>
      <c r="N101" s="4"/>
      <c r="O101" s="4"/>
      <c r="P101" s="4"/>
      <c r="Q101" s="4"/>
      <c r="R101" s="4"/>
      <c r="S101" s="4"/>
      <c r="T101" s="4"/>
      <c r="U101" s="4"/>
      <c r="V101" s="4"/>
      <c r="W101" s="4"/>
      <c r="X101" s="4"/>
      <c r="Y101" s="4"/>
    </row>
    <row r="102" spans="1:25" ht="15.75" customHeight="1">
      <c r="A102" s="4"/>
      <c r="B102" s="4"/>
      <c r="C102" s="6"/>
      <c r="D102" s="7"/>
      <c r="E102" s="7"/>
      <c r="F102" s="7"/>
      <c r="G102" s="7"/>
      <c r="H102" s="7"/>
      <c r="I102" s="4"/>
      <c r="J102" s="4"/>
      <c r="K102" s="4"/>
      <c r="L102" s="4"/>
      <c r="M102" s="4"/>
      <c r="N102" s="4"/>
      <c r="O102" s="4"/>
      <c r="P102" s="4"/>
      <c r="Q102" s="4"/>
      <c r="R102" s="4"/>
      <c r="S102" s="4"/>
      <c r="T102" s="4"/>
      <c r="U102" s="4"/>
      <c r="V102" s="4"/>
      <c r="W102" s="4"/>
      <c r="X102" s="4"/>
      <c r="Y102" s="4"/>
    </row>
    <row r="103" spans="1:25" ht="15.75" customHeight="1">
      <c r="A103" s="4"/>
      <c r="B103" s="4"/>
      <c r="C103" s="6"/>
      <c r="D103" s="7"/>
      <c r="E103" s="7"/>
      <c r="F103" s="7"/>
      <c r="G103" s="7"/>
      <c r="H103" s="7"/>
      <c r="I103" s="4"/>
      <c r="J103" s="4"/>
      <c r="K103" s="4"/>
      <c r="L103" s="4"/>
      <c r="M103" s="4"/>
      <c r="N103" s="4"/>
      <c r="O103" s="4"/>
      <c r="P103" s="4"/>
      <c r="Q103" s="4"/>
      <c r="R103" s="4"/>
      <c r="S103" s="4"/>
      <c r="T103" s="4"/>
      <c r="U103" s="4"/>
      <c r="V103" s="4"/>
      <c r="W103" s="4"/>
      <c r="X103" s="4"/>
      <c r="Y103" s="4"/>
    </row>
    <row r="104" spans="1:25" ht="15.75" customHeight="1">
      <c r="A104" s="4"/>
      <c r="B104" s="4"/>
      <c r="C104" s="6"/>
      <c r="D104" s="7"/>
      <c r="E104" s="7"/>
      <c r="F104" s="7"/>
      <c r="G104" s="7"/>
      <c r="H104" s="7"/>
      <c r="I104" s="4"/>
      <c r="J104" s="4"/>
      <c r="K104" s="4"/>
      <c r="L104" s="4"/>
      <c r="M104" s="4"/>
      <c r="N104" s="4"/>
      <c r="O104" s="4"/>
      <c r="P104" s="4"/>
      <c r="Q104" s="4"/>
      <c r="R104" s="4"/>
      <c r="S104" s="4"/>
      <c r="T104" s="4"/>
      <c r="U104" s="4"/>
      <c r="V104" s="4"/>
      <c r="W104" s="4"/>
      <c r="X104" s="4"/>
      <c r="Y104" s="4"/>
    </row>
    <row r="105" spans="1:25" ht="15.75" customHeight="1">
      <c r="A105" s="4"/>
      <c r="B105" s="4"/>
      <c r="C105" s="6"/>
      <c r="D105" s="7"/>
      <c r="E105" s="7"/>
      <c r="F105" s="7"/>
      <c r="G105" s="7"/>
      <c r="H105" s="7"/>
      <c r="I105" s="4"/>
      <c r="J105" s="4"/>
      <c r="K105" s="4"/>
      <c r="L105" s="4"/>
      <c r="M105" s="4"/>
      <c r="N105" s="4"/>
      <c r="O105" s="4"/>
      <c r="P105" s="4"/>
      <c r="Q105" s="4"/>
      <c r="R105" s="4"/>
      <c r="S105" s="4"/>
      <c r="T105" s="4"/>
      <c r="U105" s="4"/>
      <c r="V105" s="4"/>
      <c r="W105" s="4"/>
      <c r="X105" s="4"/>
      <c r="Y105" s="4"/>
    </row>
    <row r="106" spans="1:25" ht="15.75" customHeight="1">
      <c r="A106" s="4"/>
      <c r="B106" s="4"/>
      <c r="C106" s="6"/>
      <c r="D106" s="7"/>
      <c r="E106" s="7"/>
      <c r="F106" s="7"/>
      <c r="G106" s="7"/>
      <c r="H106" s="7"/>
      <c r="I106" s="4"/>
      <c r="J106" s="4"/>
      <c r="K106" s="4"/>
      <c r="L106" s="4"/>
      <c r="M106" s="4"/>
      <c r="N106" s="4"/>
      <c r="O106" s="4"/>
      <c r="P106" s="4"/>
      <c r="Q106" s="4"/>
      <c r="R106" s="4"/>
      <c r="S106" s="4"/>
      <c r="T106" s="4"/>
      <c r="U106" s="4"/>
      <c r="V106" s="4"/>
      <c r="W106" s="4"/>
      <c r="X106" s="4"/>
      <c r="Y106" s="4"/>
    </row>
    <row r="107" spans="1:25" ht="15.75" customHeight="1">
      <c r="A107" s="4"/>
      <c r="B107" s="4"/>
      <c r="C107" s="6"/>
      <c r="D107" s="7"/>
      <c r="E107" s="7"/>
      <c r="F107" s="7"/>
      <c r="G107" s="7"/>
      <c r="H107" s="7"/>
      <c r="I107" s="4"/>
      <c r="J107" s="4"/>
      <c r="K107" s="4"/>
      <c r="L107" s="4"/>
      <c r="M107" s="4"/>
      <c r="N107" s="4"/>
      <c r="O107" s="4"/>
      <c r="P107" s="4"/>
      <c r="Q107" s="4"/>
      <c r="R107" s="4"/>
      <c r="S107" s="4"/>
      <c r="T107" s="4"/>
      <c r="U107" s="4"/>
      <c r="V107" s="4"/>
      <c r="W107" s="4"/>
      <c r="X107" s="4"/>
      <c r="Y107" s="4"/>
    </row>
    <row r="108" spans="1:25" ht="15.75" customHeight="1">
      <c r="A108" s="4"/>
      <c r="B108" s="4"/>
      <c r="C108" s="6"/>
      <c r="D108" s="7"/>
      <c r="E108" s="7"/>
      <c r="F108" s="7"/>
      <c r="G108" s="7"/>
      <c r="H108" s="7"/>
      <c r="I108" s="4"/>
      <c r="J108" s="4"/>
      <c r="K108" s="4"/>
      <c r="L108" s="4"/>
      <c r="M108" s="4"/>
      <c r="N108" s="4"/>
      <c r="O108" s="4"/>
      <c r="P108" s="4"/>
      <c r="Q108" s="4"/>
      <c r="R108" s="4"/>
      <c r="S108" s="4"/>
      <c r="T108" s="4"/>
      <c r="U108" s="4"/>
      <c r="V108" s="4"/>
      <c r="W108" s="4"/>
      <c r="X108" s="4"/>
      <c r="Y108" s="4"/>
    </row>
    <row r="109" spans="1:25" ht="15.75" customHeight="1">
      <c r="A109" s="4"/>
      <c r="B109" s="4"/>
      <c r="C109" s="6"/>
      <c r="D109" s="7"/>
      <c r="E109" s="7"/>
      <c r="F109" s="7"/>
      <c r="G109" s="7"/>
      <c r="H109" s="7"/>
      <c r="I109" s="4"/>
      <c r="J109" s="4"/>
      <c r="K109" s="4"/>
      <c r="L109" s="4"/>
      <c r="M109" s="4"/>
      <c r="N109" s="4"/>
      <c r="O109" s="4"/>
      <c r="P109" s="4"/>
      <c r="Q109" s="4"/>
      <c r="R109" s="4"/>
      <c r="S109" s="4"/>
      <c r="T109" s="4"/>
      <c r="U109" s="4"/>
      <c r="V109" s="4"/>
      <c r="W109" s="4"/>
      <c r="X109" s="4"/>
      <c r="Y109" s="4"/>
    </row>
    <row r="110" spans="1:25" ht="15.75" customHeight="1">
      <c r="A110" s="4"/>
      <c r="B110" s="4"/>
      <c r="C110" s="6"/>
      <c r="D110" s="7"/>
      <c r="E110" s="7"/>
      <c r="F110" s="7"/>
      <c r="G110" s="7"/>
      <c r="H110" s="7"/>
      <c r="I110" s="4"/>
      <c r="J110" s="4"/>
      <c r="K110" s="4"/>
      <c r="L110" s="4"/>
      <c r="M110" s="4"/>
      <c r="N110" s="4"/>
      <c r="O110" s="4"/>
      <c r="P110" s="4"/>
      <c r="Q110" s="4"/>
      <c r="R110" s="4"/>
      <c r="S110" s="4"/>
      <c r="T110" s="4"/>
      <c r="U110" s="4"/>
      <c r="V110" s="4"/>
      <c r="W110" s="4"/>
      <c r="X110" s="4"/>
      <c r="Y110" s="4"/>
    </row>
    <row r="111" spans="1:25" ht="15.75" customHeight="1">
      <c r="A111" s="4"/>
      <c r="B111" s="4"/>
      <c r="C111" s="6"/>
      <c r="D111" s="7"/>
      <c r="E111" s="7"/>
      <c r="F111" s="7"/>
      <c r="G111" s="7"/>
      <c r="H111" s="7"/>
      <c r="I111" s="4"/>
      <c r="J111" s="4"/>
      <c r="K111" s="4"/>
      <c r="L111" s="4"/>
      <c r="M111" s="4"/>
      <c r="N111" s="4"/>
      <c r="O111" s="4"/>
      <c r="P111" s="4"/>
      <c r="Q111" s="4"/>
      <c r="R111" s="4"/>
      <c r="S111" s="4"/>
      <c r="T111" s="4"/>
      <c r="U111" s="4"/>
      <c r="V111" s="4"/>
      <c r="W111" s="4"/>
      <c r="X111" s="4"/>
      <c r="Y111" s="4"/>
    </row>
    <row r="112" spans="1:25" ht="15.75" customHeight="1">
      <c r="A112" s="4"/>
      <c r="B112" s="4"/>
      <c r="C112" s="6"/>
      <c r="D112" s="7"/>
      <c r="E112" s="7"/>
      <c r="F112" s="7"/>
      <c r="G112" s="7"/>
      <c r="H112" s="7"/>
      <c r="I112" s="4"/>
      <c r="J112" s="4"/>
      <c r="K112" s="4"/>
      <c r="L112" s="4"/>
      <c r="M112" s="4"/>
      <c r="N112" s="4"/>
      <c r="O112" s="4"/>
      <c r="P112" s="4"/>
      <c r="Q112" s="4"/>
      <c r="R112" s="4"/>
      <c r="S112" s="4"/>
      <c r="T112" s="4"/>
      <c r="U112" s="4"/>
      <c r="V112" s="4"/>
      <c r="W112" s="4"/>
      <c r="X112" s="4"/>
      <c r="Y112" s="4"/>
    </row>
    <row r="113" spans="1:25" ht="15.75" customHeight="1">
      <c r="A113" s="4"/>
      <c r="B113" s="4"/>
      <c r="C113" s="6"/>
      <c r="D113" s="7"/>
      <c r="E113" s="7"/>
      <c r="F113" s="7"/>
      <c r="G113" s="7"/>
      <c r="H113" s="7"/>
      <c r="I113" s="4"/>
      <c r="J113" s="4"/>
      <c r="K113" s="4"/>
      <c r="L113" s="4"/>
      <c r="M113" s="4"/>
      <c r="N113" s="4"/>
      <c r="O113" s="4"/>
      <c r="P113" s="4"/>
      <c r="Q113" s="4"/>
      <c r="R113" s="4"/>
      <c r="S113" s="4"/>
      <c r="T113" s="4"/>
      <c r="U113" s="4"/>
      <c r="V113" s="4"/>
      <c r="W113" s="4"/>
      <c r="X113" s="4"/>
      <c r="Y113" s="4"/>
    </row>
    <row r="114" spans="1:25" ht="15.75" customHeight="1">
      <c r="A114" s="4"/>
      <c r="B114" s="4"/>
      <c r="C114" s="6"/>
      <c r="D114" s="7"/>
      <c r="E114" s="7"/>
      <c r="F114" s="7"/>
      <c r="G114" s="7"/>
      <c r="H114" s="7"/>
      <c r="I114" s="4"/>
      <c r="J114" s="4"/>
      <c r="K114" s="4"/>
      <c r="L114" s="4"/>
      <c r="M114" s="4"/>
      <c r="N114" s="4"/>
      <c r="O114" s="4"/>
      <c r="P114" s="4"/>
      <c r="Q114" s="4"/>
      <c r="R114" s="4"/>
      <c r="S114" s="4"/>
      <c r="T114" s="4"/>
      <c r="U114" s="4"/>
      <c r="V114" s="4"/>
      <c r="W114" s="4"/>
      <c r="X114" s="4"/>
      <c r="Y114" s="4"/>
    </row>
    <row r="115" spans="1:25" ht="15.75" customHeight="1">
      <c r="A115" s="4"/>
      <c r="B115" s="4"/>
      <c r="C115" s="6"/>
      <c r="D115" s="7"/>
      <c r="E115" s="7"/>
      <c r="F115" s="7"/>
      <c r="G115" s="7"/>
      <c r="H115" s="7"/>
      <c r="I115" s="4"/>
      <c r="J115" s="4"/>
      <c r="K115" s="4"/>
      <c r="L115" s="4"/>
      <c r="M115" s="4"/>
      <c r="N115" s="4"/>
      <c r="O115" s="4"/>
      <c r="P115" s="4"/>
      <c r="Q115" s="4"/>
      <c r="R115" s="4"/>
      <c r="S115" s="4"/>
      <c r="T115" s="4"/>
      <c r="U115" s="4"/>
      <c r="V115" s="4"/>
      <c r="W115" s="4"/>
      <c r="X115" s="4"/>
      <c r="Y115" s="4"/>
    </row>
    <row r="116" spans="1:25" ht="15.75" customHeight="1">
      <c r="A116" s="4"/>
      <c r="B116" s="4"/>
      <c r="C116" s="6"/>
      <c r="D116" s="7"/>
      <c r="E116" s="7"/>
      <c r="F116" s="7"/>
      <c r="G116" s="7"/>
      <c r="H116" s="7"/>
      <c r="I116" s="4"/>
      <c r="J116" s="4"/>
      <c r="K116" s="4"/>
      <c r="L116" s="4"/>
      <c r="M116" s="4"/>
      <c r="N116" s="4"/>
      <c r="O116" s="4"/>
      <c r="P116" s="4"/>
      <c r="Q116" s="4"/>
      <c r="R116" s="4"/>
      <c r="S116" s="4"/>
      <c r="T116" s="4"/>
      <c r="U116" s="4"/>
      <c r="V116" s="4"/>
      <c r="W116" s="4"/>
      <c r="X116" s="4"/>
      <c r="Y116" s="4"/>
    </row>
    <row r="117" spans="1:25" ht="15.75" customHeight="1">
      <c r="A117" s="4"/>
      <c r="B117" s="4"/>
      <c r="C117" s="6"/>
      <c r="D117" s="7"/>
      <c r="E117" s="7"/>
      <c r="F117" s="7"/>
      <c r="G117" s="7"/>
      <c r="H117" s="7"/>
      <c r="I117" s="4"/>
      <c r="J117" s="4"/>
      <c r="K117" s="4"/>
      <c r="L117" s="4"/>
      <c r="M117" s="4"/>
      <c r="N117" s="4"/>
      <c r="O117" s="4"/>
      <c r="P117" s="4"/>
      <c r="Q117" s="4"/>
      <c r="R117" s="4"/>
      <c r="S117" s="4"/>
      <c r="T117" s="4"/>
      <c r="U117" s="4"/>
      <c r="V117" s="4"/>
      <c r="W117" s="4"/>
      <c r="X117" s="4"/>
      <c r="Y117" s="4"/>
    </row>
    <row r="118" spans="1:25" ht="15.75" customHeight="1">
      <c r="A118" s="4"/>
      <c r="B118" s="4"/>
      <c r="C118" s="6"/>
      <c r="D118" s="7"/>
      <c r="E118" s="7"/>
      <c r="F118" s="7"/>
      <c r="G118" s="7"/>
      <c r="H118" s="7"/>
      <c r="I118" s="4"/>
      <c r="J118" s="4"/>
      <c r="K118" s="4"/>
      <c r="L118" s="4"/>
      <c r="M118" s="4"/>
      <c r="N118" s="4"/>
      <c r="O118" s="4"/>
      <c r="P118" s="4"/>
      <c r="Q118" s="4"/>
      <c r="R118" s="4"/>
      <c r="S118" s="4"/>
      <c r="T118" s="4"/>
      <c r="U118" s="4"/>
      <c r="V118" s="4"/>
      <c r="W118" s="4"/>
      <c r="X118" s="4"/>
      <c r="Y118" s="4"/>
    </row>
    <row r="119" spans="1:25" ht="15.75" customHeight="1">
      <c r="A119" s="4"/>
      <c r="B119" s="4"/>
      <c r="C119" s="6"/>
      <c r="D119" s="7"/>
      <c r="E119" s="7"/>
      <c r="F119" s="7"/>
      <c r="G119" s="7"/>
      <c r="H119" s="7"/>
      <c r="I119" s="4"/>
      <c r="J119" s="4"/>
      <c r="K119" s="4"/>
      <c r="L119" s="4"/>
      <c r="M119" s="4"/>
      <c r="N119" s="4"/>
      <c r="O119" s="4"/>
      <c r="P119" s="4"/>
      <c r="Q119" s="4"/>
      <c r="R119" s="4"/>
      <c r="S119" s="4"/>
      <c r="T119" s="4"/>
      <c r="U119" s="4"/>
      <c r="V119" s="4"/>
      <c r="W119" s="4"/>
      <c r="X119" s="4"/>
      <c r="Y119" s="4"/>
    </row>
    <row r="120" spans="1:25" ht="15.75" customHeight="1">
      <c r="A120" s="4"/>
      <c r="B120" s="4"/>
      <c r="C120" s="6"/>
      <c r="D120" s="7"/>
      <c r="E120" s="7"/>
      <c r="F120" s="7"/>
      <c r="G120" s="7"/>
      <c r="H120" s="7"/>
      <c r="I120" s="4"/>
      <c r="J120" s="4"/>
      <c r="K120" s="4"/>
      <c r="L120" s="4"/>
      <c r="M120" s="4"/>
      <c r="N120" s="4"/>
      <c r="O120" s="4"/>
      <c r="P120" s="4"/>
      <c r="Q120" s="4"/>
      <c r="R120" s="4"/>
      <c r="S120" s="4"/>
      <c r="T120" s="4"/>
      <c r="U120" s="4"/>
      <c r="V120" s="4"/>
      <c r="W120" s="4"/>
      <c r="X120" s="4"/>
      <c r="Y120" s="4"/>
    </row>
    <row r="121" spans="1:25" ht="15.75" customHeight="1">
      <c r="A121" s="4"/>
      <c r="B121" s="4"/>
      <c r="C121" s="6"/>
      <c r="D121" s="7"/>
      <c r="E121" s="7"/>
      <c r="F121" s="7"/>
      <c r="G121" s="7"/>
      <c r="H121" s="7"/>
      <c r="I121" s="4"/>
      <c r="J121" s="4"/>
      <c r="K121" s="4"/>
      <c r="L121" s="4"/>
      <c r="M121" s="4"/>
      <c r="N121" s="4"/>
      <c r="O121" s="4"/>
      <c r="P121" s="4"/>
      <c r="Q121" s="4"/>
      <c r="R121" s="4"/>
      <c r="S121" s="4"/>
      <c r="T121" s="4"/>
      <c r="U121" s="4"/>
      <c r="V121" s="4"/>
      <c r="W121" s="4"/>
      <c r="X121" s="4"/>
      <c r="Y121" s="4"/>
    </row>
    <row r="122" spans="1:25" ht="15.75" customHeight="1">
      <c r="A122" s="4"/>
      <c r="B122" s="4"/>
      <c r="C122" s="6"/>
      <c r="D122" s="7"/>
      <c r="E122" s="7"/>
      <c r="F122" s="7"/>
      <c r="G122" s="7"/>
      <c r="H122" s="7"/>
      <c r="I122" s="4"/>
      <c r="J122" s="4"/>
      <c r="K122" s="4"/>
      <c r="L122" s="4"/>
      <c r="M122" s="4"/>
      <c r="N122" s="4"/>
      <c r="O122" s="4"/>
      <c r="P122" s="4"/>
      <c r="Q122" s="4"/>
      <c r="R122" s="4"/>
      <c r="S122" s="4"/>
      <c r="T122" s="4"/>
      <c r="U122" s="4"/>
      <c r="V122" s="4"/>
      <c r="W122" s="4"/>
      <c r="X122" s="4"/>
      <c r="Y122" s="4"/>
    </row>
    <row r="123" spans="1:25" ht="15.75" customHeight="1">
      <c r="A123" s="4"/>
      <c r="B123" s="4"/>
      <c r="C123" s="6"/>
      <c r="D123" s="7"/>
      <c r="E123" s="7"/>
      <c r="F123" s="7"/>
      <c r="G123" s="7"/>
      <c r="H123" s="7"/>
      <c r="I123" s="4"/>
      <c r="J123" s="4"/>
      <c r="K123" s="4"/>
      <c r="L123" s="4"/>
      <c r="M123" s="4"/>
      <c r="N123" s="4"/>
      <c r="O123" s="4"/>
      <c r="P123" s="4"/>
      <c r="Q123" s="4"/>
      <c r="R123" s="4"/>
      <c r="S123" s="4"/>
      <c r="T123" s="4"/>
      <c r="U123" s="4"/>
      <c r="V123" s="4"/>
      <c r="W123" s="4"/>
      <c r="X123" s="4"/>
      <c r="Y123" s="4"/>
    </row>
    <row r="124" spans="1:25" ht="15.75" customHeight="1">
      <c r="A124" s="4"/>
      <c r="B124" s="4"/>
      <c r="C124" s="6"/>
      <c r="D124" s="7"/>
      <c r="E124" s="7"/>
      <c r="F124" s="7"/>
      <c r="G124" s="7"/>
      <c r="H124" s="7"/>
      <c r="I124" s="4"/>
      <c r="J124" s="4"/>
      <c r="K124" s="4"/>
      <c r="L124" s="4"/>
      <c r="M124" s="4"/>
      <c r="N124" s="4"/>
      <c r="O124" s="4"/>
      <c r="P124" s="4"/>
      <c r="Q124" s="4"/>
      <c r="R124" s="4"/>
      <c r="S124" s="4"/>
      <c r="T124" s="4"/>
      <c r="U124" s="4"/>
      <c r="V124" s="4"/>
      <c r="W124" s="4"/>
      <c r="X124" s="4"/>
      <c r="Y124" s="4"/>
    </row>
    <row r="125" spans="1:25" ht="15.75" customHeight="1">
      <c r="A125" s="4"/>
      <c r="B125" s="4"/>
      <c r="C125" s="6"/>
      <c r="D125" s="7"/>
      <c r="E125" s="7"/>
      <c r="F125" s="7"/>
      <c r="G125" s="7"/>
      <c r="H125" s="7"/>
      <c r="I125" s="4"/>
      <c r="J125" s="4"/>
      <c r="K125" s="4"/>
      <c r="L125" s="4"/>
      <c r="M125" s="4"/>
      <c r="N125" s="4"/>
      <c r="O125" s="4"/>
      <c r="P125" s="4"/>
      <c r="Q125" s="4"/>
      <c r="R125" s="4"/>
      <c r="S125" s="4"/>
      <c r="T125" s="4"/>
      <c r="U125" s="4"/>
      <c r="V125" s="4"/>
      <c r="W125" s="4"/>
      <c r="X125" s="4"/>
      <c r="Y125" s="4"/>
    </row>
    <row r="126" spans="1:25" ht="15.75" customHeight="1">
      <c r="A126" s="4"/>
      <c r="B126" s="4"/>
      <c r="C126" s="6"/>
      <c r="D126" s="7"/>
      <c r="E126" s="7"/>
      <c r="F126" s="7"/>
      <c r="G126" s="7"/>
      <c r="H126" s="7"/>
      <c r="I126" s="4"/>
      <c r="J126" s="4"/>
      <c r="K126" s="4"/>
      <c r="L126" s="4"/>
      <c r="M126" s="4"/>
      <c r="N126" s="4"/>
      <c r="O126" s="4"/>
      <c r="P126" s="4"/>
      <c r="Q126" s="4"/>
      <c r="R126" s="4"/>
      <c r="S126" s="4"/>
      <c r="T126" s="4"/>
      <c r="U126" s="4"/>
      <c r="V126" s="4"/>
      <c r="W126" s="4"/>
      <c r="X126" s="4"/>
      <c r="Y126" s="4"/>
    </row>
    <row r="127" spans="1:25" ht="15.75" customHeight="1">
      <c r="A127" s="4"/>
      <c r="B127" s="4"/>
      <c r="C127" s="6"/>
      <c r="D127" s="7"/>
      <c r="E127" s="7"/>
      <c r="F127" s="7"/>
      <c r="G127" s="7"/>
      <c r="H127" s="7"/>
      <c r="I127" s="4"/>
      <c r="J127" s="4"/>
      <c r="K127" s="4"/>
      <c r="L127" s="4"/>
      <c r="M127" s="4"/>
      <c r="N127" s="4"/>
      <c r="O127" s="4"/>
      <c r="P127" s="4"/>
      <c r="Q127" s="4"/>
      <c r="R127" s="4"/>
      <c r="S127" s="4"/>
      <c r="T127" s="4"/>
      <c r="U127" s="4"/>
      <c r="V127" s="4"/>
      <c r="W127" s="4"/>
      <c r="X127" s="4"/>
      <c r="Y127" s="4"/>
    </row>
    <row r="128" spans="1:25" ht="15.75" customHeight="1">
      <c r="A128" s="4"/>
      <c r="B128" s="4"/>
      <c r="C128" s="6"/>
      <c r="D128" s="7"/>
      <c r="E128" s="7"/>
      <c r="F128" s="7"/>
      <c r="G128" s="7"/>
      <c r="H128" s="7"/>
      <c r="I128" s="4"/>
      <c r="J128" s="4"/>
      <c r="K128" s="4"/>
      <c r="L128" s="4"/>
      <c r="M128" s="4"/>
      <c r="N128" s="4"/>
      <c r="O128" s="4"/>
      <c r="P128" s="4"/>
      <c r="Q128" s="4"/>
      <c r="R128" s="4"/>
      <c r="S128" s="4"/>
      <c r="T128" s="4"/>
      <c r="U128" s="4"/>
      <c r="V128" s="4"/>
      <c r="W128" s="4"/>
      <c r="X128" s="4"/>
      <c r="Y128" s="4"/>
    </row>
    <row r="129" spans="1:25" ht="15.75" customHeight="1">
      <c r="A129" s="4"/>
      <c r="B129" s="4"/>
      <c r="C129" s="6"/>
      <c r="D129" s="7"/>
      <c r="E129" s="7"/>
      <c r="F129" s="7"/>
      <c r="G129" s="7"/>
      <c r="H129" s="7"/>
      <c r="I129" s="4"/>
      <c r="J129" s="4"/>
      <c r="K129" s="4"/>
      <c r="L129" s="4"/>
      <c r="M129" s="4"/>
      <c r="N129" s="4"/>
      <c r="O129" s="4"/>
      <c r="P129" s="4"/>
      <c r="Q129" s="4"/>
      <c r="R129" s="4"/>
      <c r="S129" s="4"/>
      <c r="T129" s="4"/>
      <c r="U129" s="4"/>
      <c r="V129" s="4"/>
      <c r="W129" s="4"/>
      <c r="X129" s="4"/>
      <c r="Y129" s="4"/>
    </row>
    <row r="130" spans="1:25" ht="15.75" customHeight="1">
      <c r="A130" s="4"/>
      <c r="B130" s="4"/>
      <c r="C130" s="6"/>
      <c r="D130" s="7"/>
      <c r="E130" s="7"/>
      <c r="F130" s="7"/>
      <c r="G130" s="7"/>
      <c r="H130" s="7"/>
      <c r="I130" s="4"/>
      <c r="J130" s="4"/>
      <c r="K130" s="4"/>
      <c r="L130" s="4"/>
      <c r="M130" s="4"/>
      <c r="N130" s="4"/>
      <c r="O130" s="4"/>
      <c r="P130" s="4"/>
      <c r="Q130" s="4"/>
      <c r="R130" s="4"/>
      <c r="S130" s="4"/>
      <c r="T130" s="4"/>
      <c r="U130" s="4"/>
      <c r="V130" s="4"/>
      <c r="W130" s="4"/>
      <c r="X130" s="4"/>
      <c r="Y130" s="4"/>
    </row>
    <row r="131" spans="1:25" ht="15.75" customHeight="1">
      <c r="A131" s="4"/>
      <c r="B131" s="4"/>
      <c r="C131" s="6"/>
      <c r="D131" s="7"/>
      <c r="E131" s="7"/>
      <c r="F131" s="7"/>
      <c r="G131" s="7"/>
      <c r="H131" s="7"/>
      <c r="I131" s="4"/>
      <c r="J131" s="4"/>
      <c r="K131" s="4"/>
      <c r="L131" s="4"/>
      <c r="M131" s="4"/>
      <c r="N131" s="4"/>
      <c r="O131" s="4"/>
      <c r="P131" s="4"/>
      <c r="Q131" s="4"/>
      <c r="R131" s="4"/>
      <c r="S131" s="4"/>
      <c r="T131" s="4"/>
      <c r="U131" s="4"/>
      <c r="V131" s="4"/>
      <c r="W131" s="4"/>
      <c r="X131" s="4"/>
      <c r="Y131" s="4"/>
    </row>
    <row r="132" spans="1:25" ht="15.75" customHeight="1">
      <c r="A132" s="4"/>
      <c r="B132" s="4"/>
      <c r="C132" s="6"/>
      <c r="D132" s="7"/>
      <c r="E132" s="7"/>
      <c r="F132" s="7"/>
      <c r="G132" s="7"/>
      <c r="H132" s="7"/>
      <c r="I132" s="4"/>
      <c r="J132" s="4"/>
      <c r="K132" s="4"/>
      <c r="L132" s="4"/>
      <c r="M132" s="4"/>
      <c r="N132" s="4"/>
      <c r="O132" s="4"/>
      <c r="P132" s="4"/>
      <c r="Q132" s="4"/>
      <c r="R132" s="4"/>
      <c r="S132" s="4"/>
      <c r="T132" s="4"/>
      <c r="U132" s="4"/>
      <c r="V132" s="4"/>
      <c r="W132" s="4"/>
      <c r="X132" s="4"/>
      <c r="Y132" s="4"/>
    </row>
    <row r="133" spans="1:25" ht="15.75" customHeight="1">
      <c r="A133" s="4"/>
      <c r="B133" s="4"/>
      <c r="C133" s="6"/>
      <c r="D133" s="7"/>
      <c r="E133" s="7"/>
      <c r="F133" s="7"/>
      <c r="G133" s="7"/>
      <c r="H133" s="7"/>
      <c r="I133" s="4"/>
      <c r="J133" s="4"/>
      <c r="K133" s="4"/>
      <c r="L133" s="4"/>
      <c r="M133" s="4"/>
      <c r="N133" s="4"/>
      <c r="O133" s="4"/>
      <c r="P133" s="4"/>
      <c r="Q133" s="4"/>
      <c r="R133" s="4"/>
      <c r="S133" s="4"/>
      <c r="T133" s="4"/>
      <c r="U133" s="4"/>
      <c r="V133" s="4"/>
      <c r="W133" s="4"/>
      <c r="X133" s="4"/>
      <c r="Y133" s="4"/>
    </row>
    <row r="134" spans="1:25" ht="15.75" customHeight="1">
      <c r="A134" s="4"/>
      <c r="B134" s="4"/>
      <c r="C134" s="6"/>
      <c r="D134" s="7"/>
      <c r="E134" s="7"/>
      <c r="F134" s="7"/>
      <c r="G134" s="7"/>
      <c r="H134" s="7"/>
      <c r="I134" s="4"/>
      <c r="J134" s="4"/>
      <c r="K134" s="4"/>
      <c r="L134" s="4"/>
      <c r="M134" s="4"/>
      <c r="N134" s="4"/>
      <c r="O134" s="4"/>
      <c r="P134" s="4"/>
      <c r="Q134" s="4"/>
      <c r="R134" s="4"/>
      <c r="S134" s="4"/>
      <c r="T134" s="4"/>
      <c r="U134" s="4"/>
      <c r="V134" s="4"/>
      <c r="W134" s="4"/>
      <c r="X134" s="4"/>
      <c r="Y134" s="4"/>
    </row>
    <row r="135" spans="1:25" ht="15.75" customHeight="1">
      <c r="A135" s="4"/>
      <c r="B135" s="4"/>
      <c r="C135" s="6"/>
      <c r="D135" s="7"/>
      <c r="E135" s="7"/>
      <c r="F135" s="7"/>
      <c r="G135" s="7"/>
      <c r="H135" s="7"/>
      <c r="I135" s="4"/>
      <c r="J135" s="4"/>
      <c r="K135" s="4"/>
      <c r="L135" s="4"/>
      <c r="M135" s="4"/>
      <c r="N135" s="4"/>
      <c r="O135" s="4"/>
      <c r="P135" s="4"/>
      <c r="Q135" s="4"/>
      <c r="R135" s="4"/>
      <c r="S135" s="4"/>
      <c r="T135" s="4"/>
      <c r="U135" s="4"/>
      <c r="V135" s="4"/>
      <c r="W135" s="4"/>
      <c r="X135" s="4"/>
      <c r="Y135" s="4"/>
    </row>
    <row r="136" spans="1:25" ht="15.75" customHeight="1">
      <c r="A136" s="4"/>
      <c r="B136" s="4"/>
      <c r="C136" s="6"/>
      <c r="D136" s="7"/>
      <c r="E136" s="7"/>
      <c r="F136" s="7"/>
      <c r="G136" s="7"/>
      <c r="H136" s="7"/>
      <c r="I136" s="4"/>
      <c r="J136" s="4"/>
      <c r="K136" s="4"/>
      <c r="L136" s="4"/>
      <c r="M136" s="4"/>
      <c r="N136" s="4"/>
      <c r="O136" s="4"/>
      <c r="P136" s="4"/>
      <c r="Q136" s="4"/>
      <c r="R136" s="4"/>
      <c r="S136" s="4"/>
      <c r="T136" s="4"/>
      <c r="U136" s="4"/>
      <c r="V136" s="4"/>
      <c r="W136" s="4"/>
      <c r="X136" s="4"/>
      <c r="Y136" s="4"/>
    </row>
    <row r="137" spans="1:25" ht="15.75" customHeight="1">
      <c r="A137" s="4"/>
      <c r="B137" s="4"/>
      <c r="C137" s="6"/>
      <c r="D137" s="7"/>
      <c r="E137" s="7"/>
      <c r="F137" s="7"/>
      <c r="G137" s="7"/>
      <c r="H137" s="7"/>
      <c r="I137" s="4"/>
      <c r="J137" s="4"/>
      <c r="K137" s="4"/>
      <c r="L137" s="4"/>
      <c r="M137" s="4"/>
      <c r="N137" s="4"/>
      <c r="O137" s="4"/>
      <c r="P137" s="4"/>
      <c r="Q137" s="4"/>
      <c r="R137" s="4"/>
      <c r="S137" s="4"/>
      <c r="T137" s="4"/>
      <c r="U137" s="4"/>
      <c r="V137" s="4"/>
      <c r="W137" s="4"/>
      <c r="X137" s="4"/>
      <c r="Y137" s="4"/>
    </row>
    <row r="138" spans="1:25" ht="15.75" customHeight="1">
      <c r="A138" s="4"/>
      <c r="B138" s="4"/>
      <c r="C138" s="6"/>
      <c r="D138" s="7"/>
      <c r="E138" s="7"/>
      <c r="F138" s="7"/>
      <c r="G138" s="7"/>
      <c r="H138" s="7"/>
      <c r="I138" s="4"/>
      <c r="J138" s="4"/>
      <c r="K138" s="4"/>
      <c r="L138" s="4"/>
      <c r="M138" s="4"/>
      <c r="N138" s="4"/>
      <c r="O138" s="4"/>
      <c r="P138" s="4"/>
      <c r="Q138" s="4"/>
      <c r="R138" s="4"/>
      <c r="S138" s="4"/>
      <c r="T138" s="4"/>
      <c r="U138" s="4"/>
      <c r="V138" s="4"/>
      <c r="W138" s="4"/>
      <c r="X138" s="4"/>
      <c r="Y138" s="4"/>
    </row>
    <row r="139" spans="1:25" ht="15.75" customHeight="1">
      <c r="A139" s="4"/>
      <c r="B139" s="4"/>
      <c r="C139" s="6"/>
      <c r="D139" s="7"/>
      <c r="E139" s="7"/>
      <c r="F139" s="7"/>
      <c r="G139" s="7"/>
      <c r="H139" s="7"/>
      <c r="I139" s="4"/>
      <c r="J139" s="4"/>
      <c r="K139" s="4"/>
      <c r="L139" s="4"/>
      <c r="M139" s="4"/>
      <c r="N139" s="4"/>
      <c r="O139" s="4"/>
      <c r="P139" s="4"/>
      <c r="Q139" s="4"/>
      <c r="R139" s="4"/>
      <c r="S139" s="4"/>
      <c r="T139" s="4"/>
      <c r="U139" s="4"/>
      <c r="V139" s="4"/>
      <c r="W139" s="4"/>
      <c r="X139" s="4"/>
      <c r="Y139" s="4"/>
    </row>
    <row r="140" spans="1:25" ht="15.75" customHeight="1">
      <c r="A140" s="4"/>
      <c r="B140" s="4"/>
      <c r="C140" s="6"/>
      <c r="D140" s="7"/>
      <c r="E140" s="7"/>
      <c r="F140" s="7"/>
      <c r="G140" s="7"/>
      <c r="H140" s="7"/>
      <c r="I140" s="4"/>
      <c r="J140" s="4"/>
      <c r="K140" s="4"/>
      <c r="L140" s="4"/>
      <c r="M140" s="4"/>
      <c r="N140" s="4"/>
      <c r="O140" s="4"/>
      <c r="P140" s="4"/>
      <c r="Q140" s="4"/>
      <c r="R140" s="4"/>
      <c r="S140" s="4"/>
      <c r="T140" s="4"/>
      <c r="U140" s="4"/>
      <c r="V140" s="4"/>
      <c r="W140" s="4"/>
      <c r="X140" s="4"/>
      <c r="Y140" s="4"/>
    </row>
    <row r="141" spans="1:25" ht="15.75" customHeight="1">
      <c r="A141" s="4"/>
      <c r="B141" s="4"/>
      <c r="C141" s="6"/>
      <c r="D141" s="7"/>
      <c r="E141" s="7"/>
      <c r="F141" s="7"/>
      <c r="G141" s="7"/>
      <c r="H141" s="7"/>
      <c r="I141" s="4"/>
      <c r="J141" s="4"/>
      <c r="K141" s="4"/>
      <c r="L141" s="4"/>
      <c r="M141" s="4"/>
      <c r="N141" s="4"/>
      <c r="O141" s="4"/>
      <c r="P141" s="4"/>
      <c r="Q141" s="4"/>
      <c r="R141" s="4"/>
      <c r="S141" s="4"/>
      <c r="T141" s="4"/>
      <c r="U141" s="4"/>
      <c r="V141" s="4"/>
      <c r="W141" s="4"/>
      <c r="X141" s="4"/>
      <c r="Y141" s="4"/>
    </row>
    <row r="142" spans="1:25" ht="15.75" customHeight="1">
      <c r="A142" s="4"/>
      <c r="B142" s="4"/>
      <c r="C142" s="6"/>
      <c r="D142" s="7"/>
      <c r="E142" s="7"/>
      <c r="F142" s="7"/>
      <c r="G142" s="7"/>
      <c r="H142" s="7"/>
      <c r="I142" s="4"/>
      <c r="J142" s="4"/>
      <c r="K142" s="4"/>
      <c r="L142" s="4"/>
      <c r="M142" s="4"/>
      <c r="N142" s="4"/>
      <c r="O142" s="4"/>
      <c r="P142" s="4"/>
      <c r="Q142" s="4"/>
      <c r="R142" s="4"/>
      <c r="S142" s="4"/>
      <c r="T142" s="4"/>
      <c r="U142" s="4"/>
      <c r="V142" s="4"/>
      <c r="W142" s="4"/>
      <c r="X142" s="4"/>
      <c r="Y142" s="4"/>
    </row>
    <row r="143" spans="1:25" ht="15.75" customHeight="1">
      <c r="A143" s="4"/>
      <c r="B143" s="4"/>
      <c r="C143" s="6"/>
      <c r="D143" s="7"/>
      <c r="E143" s="7"/>
      <c r="F143" s="7"/>
      <c r="G143" s="7"/>
      <c r="H143" s="7"/>
      <c r="I143" s="4"/>
      <c r="J143" s="4"/>
      <c r="K143" s="4"/>
      <c r="L143" s="4"/>
      <c r="M143" s="4"/>
      <c r="N143" s="4"/>
      <c r="O143" s="4"/>
      <c r="P143" s="4"/>
      <c r="Q143" s="4"/>
      <c r="R143" s="4"/>
      <c r="S143" s="4"/>
      <c r="T143" s="4"/>
      <c r="U143" s="4"/>
      <c r="V143" s="4"/>
      <c r="W143" s="4"/>
      <c r="X143" s="4"/>
      <c r="Y143" s="4"/>
    </row>
    <row r="144" spans="1:25" ht="15.75" customHeight="1">
      <c r="A144" s="4"/>
      <c r="B144" s="4"/>
      <c r="C144" s="6"/>
      <c r="D144" s="7"/>
      <c r="E144" s="7"/>
      <c r="F144" s="7"/>
      <c r="G144" s="7"/>
      <c r="H144" s="7"/>
      <c r="I144" s="4"/>
      <c r="J144" s="4"/>
      <c r="K144" s="4"/>
      <c r="L144" s="4"/>
      <c r="M144" s="4"/>
      <c r="N144" s="4"/>
      <c r="O144" s="4"/>
      <c r="P144" s="4"/>
      <c r="Q144" s="4"/>
      <c r="R144" s="4"/>
      <c r="S144" s="4"/>
      <c r="T144" s="4"/>
      <c r="U144" s="4"/>
      <c r="V144" s="4"/>
      <c r="W144" s="4"/>
      <c r="X144" s="4"/>
      <c r="Y144" s="4"/>
    </row>
    <row r="145" spans="1:25" ht="15.75" customHeight="1">
      <c r="A145" s="4"/>
      <c r="B145" s="4"/>
      <c r="C145" s="6"/>
      <c r="D145" s="7"/>
      <c r="E145" s="7"/>
      <c r="F145" s="7"/>
      <c r="G145" s="7"/>
      <c r="H145" s="7"/>
      <c r="I145" s="4"/>
      <c r="J145" s="4"/>
      <c r="K145" s="4"/>
      <c r="L145" s="4"/>
      <c r="M145" s="4"/>
      <c r="N145" s="4"/>
      <c r="O145" s="4"/>
      <c r="P145" s="4"/>
      <c r="Q145" s="4"/>
      <c r="R145" s="4"/>
      <c r="S145" s="4"/>
      <c r="T145" s="4"/>
      <c r="U145" s="4"/>
      <c r="V145" s="4"/>
      <c r="W145" s="4"/>
      <c r="X145" s="4"/>
      <c r="Y145" s="4"/>
    </row>
    <row r="146" spans="1:25" ht="15.75" customHeight="1">
      <c r="A146" s="4"/>
      <c r="B146" s="4"/>
      <c r="C146" s="6"/>
      <c r="D146" s="7"/>
      <c r="E146" s="7"/>
      <c r="F146" s="7"/>
      <c r="G146" s="7"/>
      <c r="H146" s="7"/>
      <c r="I146" s="4"/>
      <c r="J146" s="4"/>
      <c r="K146" s="4"/>
      <c r="L146" s="4"/>
      <c r="M146" s="4"/>
      <c r="N146" s="4"/>
      <c r="O146" s="4"/>
      <c r="P146" s="4"/>
      <c r="Q146" s="4"/>
      <c r="R146" s="4"/>
      <c r="S146" s="4"/>
      <c r="T146" s="4"/>
      <c r="U146" s="4"/>
      <c r="V146" s="4"/>
      <c r="W146" s="4"/>
      <c r="X146" s="4"/>
      <c r="Y146" s="4"/>
    </row>
    <row r="147" spans="1:25" ht="15.75" customHeight="1">
      <c r="A147" s="4"/>
      <c r="B147" s="4"/>
      <c r="C147" s="6"/>
      <c r="D147" s="7"/>
      <c r="E147" s="7"/>
      <c r="F147" s="7"/>
      <c r="G147" s="7"/>
      <c r="H147" s="7"/>
      <c r="I147" s="4"/>
      <c r="J147" s="4"/>
      <c r="K147" s="4"/>
      <c r="L147" s="4"/>
      <c r="M147" s="4"/>
      <c r="N147" s="4"/>
      <c r="O147" s="4"/>
      <c r="P147" s="4"/>
      <c r="Q147" s="4"/>
      <c r="R147" s="4"/>
      <c r="S147" s="4"/>
      <c r="T147" s="4"/>
      <c r="U147" s="4"/>
      <c r="V147" s="4"/>
      <c r="W147" s="4"/>
      <c r="X147" s="4"/>
      <c r="Y147" s="4"/>
    </row>
    <row r="148" spans="1:25" ht="15.75" customHeight="1">
      <c r="A148" s="4"/>
      <c r="B148" s="4"/>
      <c r="C148" s="6"/>
      <c r="D148" s="7"/>
      <c r="E148" s="7"/>
      <c r="F148" s="7"/>
      <c r="G148" s="7"/>
      <c r="H148" s="7"/>
      <c r="I148" s="4"/>
      <c r="J148" s="4"/>
      <c r="K148" s="4"/>
      <c r="L148" s="4"/>
      <c r="M148" s="4"/>
      <c r="N148" s="4"/>
      <c r="O148" s="4"/>
      <c r="P148" s="4"/>
      <c r="Q148" s="4"/>
      <c r="R148" s="4"/>
      <c r="S148" s="4"/>
      <c r="T148" s="4"/>
      <c r="U148" s="4"/>
      <c r="V148" s="4"/>
      <c r="W148" s="4"/>
      <c r="X148" s="4"/>
      <c r="Y148" s="4"/>
    </row>
    <row r="149" spans="1:25" ht="15.75" customHeight="1">
      <c r="A149" s="4"/>
      <c r="B149" s="4"/>
      <c r="C149" s="6"/>
      <c r="D149" s="7"/>
      <c r="E149" s="7"/>
      <c r="F149" s="7"/>
      <c r="G149" s="7"/>
      <c r="H149" s="7"/>
      <c r="I149" s="4"/>
      <c r="J149" s="4"/>
      <c r="K149" s="4"/>
      <c r="L149" s="4"/>
      <c r="M149" s="4"/>
      <c r="N149" s="4"/>
      <c r="O149" s="4"/>
      <c r="P149" s="4"/>
      <c r="Q149" s="4"/>
      <c r="R149" s="4"/>
      <c r="S149" s="4"/>
      <c r="T149" s="4"/>
      <c r="U149" s="4"/>
      <c r="V149" s="4"/>
      <c r="W149" s="4"/>
      <c r="X149" s="4"/>
      <c r="Y149" s="4"/>
    </row>
    <row r="150" spans="1:25" ht="15.75" customHeight="1">
      <c r="A150" s="4"/>
      <c r="B150" s="4"/>
      <c r="C150" s="6"/>
      <c r="D150" s="7"/>
      <c r="E150" s="7"/>
      <c r="F150" s="7"/>
      <c r="G150" s="7"/>
      <c r="H150" s="7"/>
      <c r="I150" s="4"/>
      <c r="J150" s="4"/>
      <c r="K150" s="4"/>
      <c r="L150" s="4"/>
      <c r="M150" s="4"/>
      <c r="N150" s="4"/>
      <c r="O150" s="4"/>
      <c r="P150" s="4"/>
      <c r="Q150" s="4"/>
      <c r="R150" s="4"/>
      <c r="S150" s="4"/>
      <c r="T150" s="4"/>
      <c r="U150" s="4"/>
      <c r="V150" s="4"/>
      <c r="W150" s="4"/>
      <c r="X150" s="4"/>
      <c r="Y150" s="4"/>
    </row>
    <row r="151" spans="1:25" ht="15.75" customHeight="1">
      <c r="A151" s="4"/>
      <c r="B151" s="4"/>
      <c r="C151" s="6"/>
      <c r="D151" s="7"/>
      <c r="E151" s="7"/>
      <c r="F151" s="7"/>
      <c r="G151" s="7"/>
      <c r="H151" s="7"/>
      <c r="I151" s="4"/>
      <c r="J151" s="4"/>
      <c r="K151" s="4"/>
      <c r="L151" s="4"/>
      <c r="M151" s="4"/>
      <c r="N151" s="4"/>
      <c r="O151" s="4"/>
      <c r="P151" s="4"/>
      <c r="Q151" s="4"/>
      <c r="R151" s="4"/>
      <c r="S151" s="4"/>
      <c r="T151" s="4"/>
      <c r="U151" s="4"/>
      <c r="V151" s="4"/>
      <c r="W151" s="4"/>
      <c r="X151" s="4"/>
      <c r="Y151" s="4"/>
    </row>
    <row r="152" spans="1:25" ht="15.75" customHeight="1">
      <c r="A152" s="4"/>
      <c r="B152" s="4"/>
      <c r="C152" s="6"/>
      <c r="D152" s="7"/>
      <c r="E152" s="7"/>
      <c r="F152" s="7"/>
      <c r="G152" s="7"/>
      <c r="H152" s="7"/>
      <c r="I152" s="4"/>
      <c r="J152" s="4"/>
      <c r="K152" s="4"/>
      <c r="L152" s="4"/>
      <c r="M152" s="4"/>
      <c r="N152" s="4"/>
      <c r="O152" s="4"/>
      <c r="P152" s="4"/>
      <c r="Q152" s="4"/>
      <c r="R152" s="4"/>
      <c r="S152" s="4"/>
      <c r="T152" s="4"/>
      <c r="U152" s="4"/>
      <c r="V152" s="4"/>
      <c r="W152" s="4"/>
      <c r="X152" s="4"/>
      <c r="Y152" s="4"/>
    </row>
    <row r="153" spans="1:25" ht="15.75" customHeight="1">
      <c r="A153" s="4"/>
      <c r="B153" s="4"/>
      <c r="C153" s="6"/>
      <c r="D153" s="7"/>
      <c r="E153" s="7"/>
      <c r="F153" s="7"/>
      <c r="G153" s="7"/>
      <c r="H153" s="7"/>
      <c r="I153" s="4"/>
      <c r="J153" s="4"/>
      <c r="K153" s="4"/>
      <c r="L153" s="4"/>
      <c r="M153" s="4"/>
      <c r="N153" s="4"/>
      <c r="O153" s="4"/>
      <c r="P153" s="4"/>
      <c r="Q153" s="4"/>
      <c r="R153" s="4"/>
      <c r="S153" s="4"/>
      <c r="T153" s="4"/>
      <c r="U153" s="4"/>
      <c r="V153" s="4"/>
      <c r="W153" s="4"/>
      <c r="X153" s="4"/>
      <c r="Y153" s="4"/>
    </row>
    <row r="154" spans="1:25" ht="15.75" customHeight="1">
      <c r="A154" s="4"/>
      <c r="B154" s="4"/>
      <c r="C154" s="6"/>
      <c r="D154" s="7"/>
      <c r="E154" s="7"/>
      <c r="F154" s="7"/>
      <c r="G154" s="7"/>
      <c r="H154" s="7"/>
      <c r="I154" s="4"/>
      <c r="J154" s="4"/>
      <c r="K154" s="4"/>
      <c r="L154" s="4"/>
      <c r="M154" s="4"/>
      <c r="N154" s="4"/>
      <c r="O154" s="4"/>
      <c r="P154" s="4"/>
      <c r="Q154" s="4"/>
      <c r="R154" s="4"/>
      <c r="S154" s="4"/>
      <c r="T154" s="4"/>
      <c r="U154" s="4"/>
      <c r="V154" s="4"/>
      <c r="W154" s="4"/>
      <c r="X154" s="4"/>
      <c r="Y154" s="4"/>
    </row>
    <row r="155" spans="1:25" ht="15.75" customHeight="1">
      <c r="A155" s="4"/>
      <c r="B155" s="4"/>
      <c r="C155" s="6"/>
      <c r="D155" s="7"/>
      <c r="E155" s="7"/>
      <c r="F155" s="7"/>
      <c r="G155" s="7"/>
      <c r="H155" s="7"/>
      <c r="I155" s="4"/>
      <c r="J155" s="4"/>
      <c r="K155" s="4"/>
      <c r="L155" s="4"/>
      <c r="M155" s="4"/>
      <c r="N155" s="4"/>
      <c r="O155" s="4"/>
      <c r="P155" s="4"/>
      <c r="Q155" s="4"/>
      <c r="R155" s="4"/>
      <c r="S155" s="4"/>
      <c r="T155" s="4"/>
      <c r="U155" s="4"/>
      <c r="V155" s="4"/>
      <c r="W155" s="4"/>
      <c r="X155" s="4"/>
      <c r="Y155" s="4"/>
    </row>
    <row r="156" spans="1:25" ht="15.75" customHeight="1">
      <c r="A156" s="4"/>
      <c r="B156" s="4"/>
      <c r="C156" s="6"/>
      <c r="D156" s="7"/>
      <c r="E156" s="7"/>
      <c r="F156" s="7"/>
      <c r="G156" s="7"/>
      <c r="H156" s="7"/>
      <c r="I156" s="4"/>
      <c r="J156" s="4"/>
      <c r="K156" s="4"/>
      <c r="L156" s="4"/>
      <c r="M156" s="4"/>
      <c r="N156" s="4"/>
      <c r="O156" s="4"/>
      <c r="P156" s="4"/>
      <c r="Q156" s="4"/>
      <c r="R156" s="4"/>
      <c r="S156" s="4"/>
      <c r="T156" s="4"/>
      <c r="U156" s="4"/>
      <c r="V156" s="4"/>
      <c r="W156" s="4"/>
      <c r="X156" s="4"/>
      <c r="Y156" s="4"/>
    </row>
    <row r="157" spans="1:25" ht="15.75" customHeight="1">
      <c r="A157" s="4"/>
      <c r="B157" s="4"/>
      <c r="C157" s="6"/>
      <c r="D157" s="7"/>
      <c r="E157" s="7"/>
      <c r="F157" s="7"/>
      <c r="G157" s="7"/>
      <c r="H157" s="7"/>
      <c r="I157" s="4"/>
      <c r="J157" s="4"/>
      <c r="K157" s="4"/>
      <c r="L157" s="4"/>
      <c r="M157" s="4"/>
      <c r="N157" s="4"/>
      <c r="O157" s="4"/>
      <c r="P157" s="4"/>
      <c r="Q157" s="4"/>
      <c r="R157" s="4"/>
      <c r="S157" s="4"/>
      <c r="T157" s="4"/>
      <c r="U157" s="4"/>
      <c r="V157" s="4"/>
      <c r="W157" s="4"/>
      <c r="X157" s="4"/>
      <c r="Y157" s="4"/>
    </row>
    <row r="158" spans="1:25" ht="15.75" customHeight="1">
      <c r="A158" s="4"/>
      <c r="B158" s="4"/>
      <c r="C158" s="6"/>
      <c r="D158" s="7"/>
      <c r="E158" s="7"/>
      <c r="F158" s="7"/>
      <c r="G158" s="7"/>
      <c r="H158" s="7"/>
      <c r="I158" s="4"/>
      <c r="J158" s="4"/>
      <c r="K158" s="4"/>
      <c r="L158" s="4"/>
      <c r="M158" s="4"/>
      <c r="N158" s="4"/>
      <c r="O158" s="4"/>
      <c r="P158" s="4"/>
      <c r="Q158" s="4"/>
      <c r="R158" s="4"/>
      <c r="S158" s="4"/>
      <c r="T158" s="4"/>
      <c r="U158" s="4"/>
      <c r="V158" s="4"/>
      <c r="W158" s="4"/>
      <c r="X158" s="4"/>
      <c r="Y158" s="4"/>
    </row>
    <row r="159" spans="1:25" ht="15.75" customHeight="1">
      <c r="A159" s="4"/>
      <c r="B159" s="4"/>
      <c r="C159" s="6"/>
      <c r="D159" s="7"/>
      <c r="E159" s="7"/>
      <c r="F159" s="7"/>
      <c r="G159" s="7"/>
      <c r="H159" s="7"/>
      <c r="I159" s="4"/>
      <c r="J159" s="4"/>
      <c r="K159" s="4"/>
      <c r="L159" s="4"/>
      <c r="M159" s="4"/>
      <c r="N159" s="4"/>
      <c r="O159" s="4"/>
      <c r="P159" s="4"/>
      <c r="Q159" s="4"/>
      <c r="R159" s="4"/>
      <c r="S159" s="4"/>
      <c r="T159" s="4"/>
      <c r="U159" s="4"/>
      <c r="V159" s="4"/>
      <c r="W159" s="4"/>
      <c r="X159" s="4"/>
      <c r="Y159" s="4"/>
    </row>
    <row r="160" spans="1:25" ht="15.75" customHeight="1">
      <c r="A160" s="4"/>
      <c r="B160" s="4"/>
      <c r="C160" s="6"/>
      <c r="D160" s="7"/>
      <c r="E160" s="7"/>
      <c r="F160" s="7"/>
      <c r="G160" s="7"/>
      <c r="H160" s="7"/>
      <c r="I160" s="4"/>
      <c r="J160" s="4"/>
      <c r="K160" s="4"/>
      <c r="L160" s="4"/>
      <c r="M160" s="4"/>
      <c r="N160" s="4"/>
      <c r="O160" s="4"/>
      <c r="P160" s="4"/>
      <c r="Q160" s="4"/>
      <c r="R160" s="4"/>
      <c r="S160" s="4"/>
      <c r="T160" s="4"/>
      <c r="U160" s="4"/>
      <c r="V160" s="4"/>
      <c r="W160" s="4"/>
      <c r="X160" s="4"/>
      <c r="Y160" s="4"/>
    </row>
    <row r="161" spans="1:25" ht="15.75" customHeight="1">
      <c r="A161" s="4"/>
      <c r="B161" s="4"/>
      <c r="C161" s="6"/>
      <c r="D161" s="7"/>
      <c r="E161" s="7"/>
      <c r="F161" s="7"/>
      <c r="G161" s="7"/>
      <c r="H161" s="7"/>
      <c r="I161" s="4"/>
      <c r="J161" s="4"/>
      <c r="K161" s="4"/>
      <c r="L161" s="4"/>
      <c r="M161" s="4"/>
      <c r="N161" s="4"/>
      <c r="O161" s="4"/>
      <c r="P161" s="4"/>
      <c r="Q161" s="4"/>
      <c r="R161" s="4"/>
      <c r="S161" s="4"/>
      <c r="T161" s="4"/>
      <c r="U161" s="4"/>
      <c r="V161" s="4"/>
      <c r="W161" s="4"/>
      <c r="X161" s="4"/>
      <c r="Y161" s="4"/>
    </row>
    <row r="162" spans="1:25" ht="15.75" customHeight="1">
      <c r="A162" s="4"/>
      <c r="B162" s="4"/>
      <c r="C162" s="6"/>
      <c r="D162" s="7"/>
      <c r="E162" s="7"/>
      <c r="F162" s="7"/>
      <c r="G162" s="7"/>
      <c r="H162" s="7"/>
      <c r="I162" s="4"/>
      <c r="J162" s="4"/>
      <c r="K162" s="4"/>
      <c r="L162" s="4"/>
      <c r="M162" s="4"/>
      <c r="N162" s="4"/>
      <c r="O162" s="4"/>
      <c r="P162" s="4"/>
      <c r="Q162" s="4"/>
      <c r="R162" s="4"/>
      <c r="S162" s="4"/>
      <c r="T162" s="4"/>
      <c r="U162" s="4"/>
      <c r="V162" s="4"/>
      <c r="W162" s="4"/>
      <c r="X162" s="4"/>
      <c r="Y162" s="4"/>
    </row>
    <row r="163" spans="1:25" ht="15.75" customHeight="1">
      <c r="A163" s="4"/>
      <c r="B163" s="4"/>
      <c r="C163" s="6"/>
      <c r="D163" s="7"/>
      <c r="E163" s="7"/>
      <c r="F163" s="7"/>
      <c r="G163" s="7"/>
      <c r="H163" s="7"/>
      <c r="I163" s="4"/>
      <c r="J163" s="4"/>
      <c r="K163" s="4"/>
      <c r="L163" s="4"/>
      <c r="M163" s="4"/>
      <c r="N163" s="4"/>
      <c r="O163" s="4"/>
      <c r="P163" s="4"/>
      <c r="Q163" s="4"/>
      <c r="R163" s="4"/>
      <c r="S163" s="4"/>
      <c r="T163" s="4"/>
      <c r="U163" s="4"/>
      <c r="V163" s="4"/>
      <c r="W163" s="4"/>
      <c r="X163" s="4"/>
      <c r="Y163" s="4"/>
    </row>
    <row r="164" spans="1:25" ht="15.75" customHeight="1">
      <c r="A164" s="4"/>
      <c r="B164" s="4"/>
      <c r="C164" s="6"/>
      <c r="D164" s="7"/>
      <c r="E164" s="7"/>
      <c r="F164" s="7"/>
      <c r="G164" s="7"/>
      <c r="H164" s="7"/>
      <c r="I164" s="4"/>
      <c r="J164" s="4"/>
      <c r="K164" s="4"/>
      <c r="L164" s="4"/>
      <c r="M164" s="4"/>
      <c r="N164" s="4"/>
      <c r="O164" s="4"/>
      <c r="P164" s="4"/>
      <c r="Q164" s="4"/>
      <c r="R164" s="4"/>
      <c r="S164" s="4"/>
      <c r="T164" s="4"/>
      <c r="U164" s="4"/>
      <c r="V164" s="4"/>
      <c r="W164" s="4"/>
      <c r="X164" s="4"/>
      <c r="Y164" s="4"/>
    </row>
    <row r="165" spans="1:25" ht="15.75" customHeight="1">
      <c r="A165" s="4"/>
      <c r="B165" s="4"/>
      <c r="C165" s="6"/>
      <c r="D165" s="7"/>
      <c r="E165" s="7"/>
      <c r="F165" s="7"/>
      <c r="G165" s="7"/>
      <c r="H165" s="7"/>
      <c r="I165" s="4"/>
      <c r="J165" s="4"/>
      <c r="K165" s="4"/>
      <c r="L165" s="4"/>
      <c r="M165" s="4"/>
      <c r="N165" s="4"/>
      <c r="O165" s="4"/>
      <c r="P165" s="4"/>
      <c r="Q165" s="4"/>
      <c r="R165" s="4"/>
      <c r="S165" s="4"/>
      <c r="T165" s="4"/>
      <c r="U165" s="4"/>
      <c r="V165" s="4"/>
      <c r="W165" s="4"/>
      <c r="X165" s="4"/>
      <c r="Y165" s="4"/>
    </row>
    <row r="166" spans="1:25" ht="15.75" customHeight="1">
      <c r="A166" s="4"/>
      <c r="B166" s="4"/>
      <c r="C166" s="6"/>
      <c r="D166" s="7"/>
      <c r="E166" s="7"/>
      <c r="F166" s="7"/>
      <c r="G166" s="7"/>
      <c r="H166" s="7"/>
      <c r="I166" s="4"/>
      <c r="J166" s="4"/>
      <c r="K166" s="4"/>
      <c r="L166" s="4"/>
      <c r="M166" s="4"/>
      <c r="N166" s="4"/>
      <c r="O166" s="4"/>
      <c r="P166" s="4"/>
      <c r="Q166" s="4"/>
      <c r="R166" s="4"/>
      <c r="S166" s="4"/>
      <c r="T166" s="4"/>
      <c r="U166" s="4"/>
      <c r="V166" s="4"/>
      <c r="W166" s="4"/>
      <c r="X166" s="4"/>
      <c r="Y166" s="4"/>
    </row>
    <row r="167" spans="1:25" ht="15.75" customHeight="1">
      <c r="A167" s="4"/>
      <c r="B167" s="4"/>
      <c r="C167" s="6"/>
      <c r="D167" s="7"/>
      <c r="E167" s="7"/>
      <c r="F167" s="7"/>
      <c r="G167" s="7"/>
      <c r="H167" s="7"/>
      <c r="I167" s="4"/>
      <c r="J167" s="4"/>
      <c r="K167" s="4"/>
      <c r="L167" s="4"/>
      <c r="M167" s="4"/>
      <c r="N167" s="4"/>
      <c r="O167" s="4"/>
      <c r="P167" s="4"/>
      <c r="Q167" s="4"/>
      <c r="R167" s="4"/>
      <c r="S167" s="4"/>
      <c r="T167" s="4"/>
      <c r="U167" s="4"/>
      <c r="V167" s="4"/>
      <c r="W167" s="4"/>
      <c r="X167" s="4"/>
      <c r="Y167" s="4"/>
    </row>
    <row r="168" spans="1:25" ht="15.75" customHeight="1">
      <c r="A168" s="4"/>
      <c r="B168" s="4"/>
      <c r="C168" s="6"/>
      <c r="D168" s="7"/>
      <c r="E168" s="7"/>
      <c r="F168" s="7"/>
      <c r="G168" s="7"/>
      <c r="H168" s="7"/>
      <c r="I168" s="4"/>
      <c r="J168" s="4"/>
      <c r="K168" s="4"/>
      <c r="L168" s="4"/>
      <c r="M168" s="4"/>
      <c r="N168" s="4"/>
      <c r="O168" s="4"/>
      <c r="P168" s="4"/>
      <c r="Q168" s="4"/>
      <c r="R168" s="4"/>
      <c r="S168" s="4"/>
      <c r="T168" s="4"/>
      <c r="U168" s="4"/>
      <c r="V168" s="4"/>
      <c r="W168" s="4"/>
      <c r="X168" s="4"/>
      <c r="Y168" s="4"/>
    </row>
    <row r="169" spans="1:25" ht="15.75" customHeight="1">
      <c r="A169" s="4"/>
      <c r="B169" s="4"/>
      <c r="C169" s="6"/>
      <c r="D169" s="7"/>
      <c r="E169" s="7"/>
      <c r="F169" s="7"/>
      <c r="G169" s="7"/>
      <c r="H169" s="7"/>
      <c r="I169" s="4"/>
      <c r="J169" s="4"/>
      <c r="K169" s="4"/>
      <c r="L169" s="4"/>
      <c r="M169" s="4"/>
      <c r="N169" s="4"/>
      <c r="O169" s="4"/>
      <c r="P169" s="4"/>
      <c r="Q169" s="4"/>
      <c r="R169" s="4"/>
      <c r="S169" s="4"/>
      <c r="T169" s="4"/>
      <c r="U169" s="4"/>
      <c r="V169" s="4"/>
      <c r="W169" s="4"/>
      <c r="X169" s="4"/>
      <c r="Y169" s="4"/>
    </row>
    <row r="170" spans="1:25" ht="15.75" customHeight="1">
      <c r="A170" s="4"/>
      <c r="B170" s="4"/>
      <c r="C170" s="6"/>
      <c r="D170" s="7"/>
      <c r="E170" s="7"/>
      <c r="F170" s="7"/>
      <c r="G170" s="7"/>
      <c r="H170" s="7"/>
      <c r="I170" s="4"/>
      <c r="J170" s="4"/>
      <c r="K170" s="4"/>
      <c r="L170" s="4"/>
      <c r="M170" s="4"/>
      <c r="N170" s="4"/>
      <c r="O170" s="4"/>
      <c r="P170" s="4"/>
      <c r="Q170" s="4"/>
      <c r="R170" s="4"/>
      <c r="S170" s="4"/>
      <c r="T170" s="4"/>
      <c r="U170" s="4"/>
      <c r="V170" s="4"/>
      <c r="W170" s="4"/>
      <c r="X170" s="4"/>
      <c r="Y170" s="4"/>
    </row>
    <row r="171" spans="1:25" ht="15.75" customHeight="1">
      <c r="A171" s="4"/>
      <c r="B171" s="4"/>
      <c r="C171" s="6"/>
      <c r="D171" s="7"/>
      <c r="E171" s="7"/>
      <c r="F171" s="7"/>
      <c r="G171" s="7"/>
      <c r="H171" s="7"/>
      <c r="I171" s="4"/>
      <c r="J171" s="4"/>
      <c r="K171" s="4"/>
      <c r="L171" s="4"/>
      <c r="M171" s="4"/>
      <c r="N171" s="4"/>
      <c r="O171" s="4"/>
      <c r="P171" s="4"/>
      <c r="Q171" s="4"/>
      <c r="R171" s="4"/>
      <c r="S171" s="4"/>
      <c r="T171" s="4"/>
      <c r="U171" s="4"/>
      <c r="V171" s="4"/>
      <c r="W171" s="4"/>
      <c r="X171" s="4"/>
      <c r="Y171" s="4"/>
    </row>
    <row r="172" spans="1:25" ht="15.75" customHeight="1">
      <c r="A172" s="4"/>
      <c r="B172" s="4"/>
      <c r="C172" s="6"/>
      <c r="D172" s="7"/>
      <c r="E172" s="7"/>
      <c r="F172" s="7"/>
      <c r="G172" s="7"/>
      <c r="H172" s="7"/>
      <c r="I172" s="4"/>
      <c r="J172" s="4"/>
      <c r="K172" s="4"/>
      <c r="L172" s="4"/>
      <c r="M172" s="4"/>
      <c r="N172" s="4"/>
      <c r="O172" s="4"/>
      <c r="P172" s="4"/>
      <c r="Q172" s="4"/>
      <c r="R172" s="4"/>
      <c r="S172" s="4"/>
      <c r="T172" s="4"/>
      <c r="U172" s="4"/>
      <c r="V172" s="4"/>
      <c r="W172" s="4"/>
      <c r="X172" s="4"/>
      <c r="Y172" s="4"/>
    </row>
    <row r="173" spans="1:25" ht="15.75" customHeight="1">
      <c r="A173" s="4"/>
      <c r="B173" s="4"/>
      <c r="C173" s="6"/>
      <c r="D173" s="7"/>
      <c r="E173" s="7"/>
      <c r="F173" s="7"/>
      <c r="G173" s="7"/>
      <c r="H173" s="7"/>
      <c r="I173" s="4"/>
      <c r="J173" s="4"/>
      <c r="K173" s="4"/>
      <c r="L173" s="4"/>
      <c r="M173" s="4"/>
      <c r="N173" s="4"/>
      <c r="O173" s="4"/>
      <c r="P173" s="4"/>
      <c r="Q173" s="4"/>
      <c r="R173" s="4"/>
      <c r="S173" s="4"/>
      <c r="T173" s="4"/>
      <c r="U173" s="4"/>
      <c r="V173" s="4"/>
      <c r="W173" s="4"/>
      <c r="X173" s="4"/>
      <c r="Y173" s="4"/>
    </row>
    <row r="174" spans="1:25" ht="15.75" customHeight="1">
      <c r="A174" s="4"/>
      <c r="B174" s="4"/>
      <c r="C174" s="6"/>
      <c r="D174" s="7"/>
      <c r="E174" s="7"/>
      <c r="F174" s="7"/>
      <c r="G174" s="7"/>
      <c r="H174" s="7"/>
      <c r="I174" s="4"/>
      <c r="J174" s="4"/>
      <c r="K174" s="4"/>
      <c r="L174" s="4"/>
      <c r="M174" s="4"/>
      <c r="N174" s="4"/>
      <c r="O174" s="4"/>
      <c r="P174" s="4"/>
      <c r="Q174" s="4"/>
      <c r="R174" s="4"/>
      <c r="S174" s="4"/>
      <c r="T174" s="4"/>
      <c r="U174" s="4"/>
      <c r="V174" s="4"/>
      <c r="W174" s="4"/>
      <c r="X174" s="4"/>
      <c r="Y174" s="4"/>
    </row>
    <row r="175" spans="1:25" ht="15.75" customHeight="1">
      <c r="A175" s="4"/>
      <c r="B175" s="4"/>
      <c r="C175" s="6"/>
      <c r="D175" s="7"/>
      <c r="E175" s="7"/>
      <c r="F175" s="7"/>
      <c r="G175" s="7"/>
      <c r="H175" s="7"/>
      <c r="I175" s="4"/>
      <c r="J175" s="4"/>
      <c r="K175" s="4"/>
      <c r="L175" s="4"/>
      <c r="M175" s="4"/>
      <c r="N175" s="4"/>
      <c r="O175" s="4"/>
      <c r="P175" s="4"/>
      <c r="Q175" s="4"/>
      <c r="R175" s="4"/>
      <c r="S175" s="4"/>
      <c r="T175" s="4"/>
      <c r="U175" s="4"/>
      <c r="V175" s="4"/>
      <c r="W175" s="4"/>
      <c r="X175" s="4"/>
      <c r="Y175" s="4"/>
    </row>
    <row r="176" spans="1:25" ht="15.75" customHeight="1">
      <c r="A176" s="4"/>
      <c r="B176" s="4"/>
      <c r="C176" s="6"/>
      <c r="D176" s="7"/>
      <c r="E176" s="7"/>
      <c r="F176" s="7"/>
      <c r="G176" s="7"/>
      <c r="H176" s="7"/>
      <c r="I176" s="4"/>
      <c r="J176" s="4"/>
      <c r="K176" s="4"/>
      <c r="L176" s="4"/>
      <c r="M176" s="4"/>
      <c r="N176" s="4"/>
      <c r="O176" s="4"/>
      <c r="P176" s="4"/>
      <c r="Q176" s="4"/>
      <c r="R176" s="4"/>
      <c r="S176" s="4"/>
      <c r="T176" s="4"/>
      <c r="U176" s="4"/>
      <c r="V176" s="4"/>
      <c r="W176" s="4"/>
      <c r="X176" s="4"/>
      <c r="Y176" s="4"/>
    </row>
    <row r="177" spans="1:25" ht="15.75" customHeight="1">
      <c r="A177" s="4"/>
      <c r="B177" s="4"/>
      <c r="C177" s="6"/>
      <c r="D177" s="7"/>
      <c r="E177" s="7"/>
      <c r="F177" s="7"/>
      <c r="G177" s="7"/>
      <c r="H177" s="7"/>
      <c r="I177" s="4"/>
      <c r="J177" s="4"/>
      <c r="K177" s="4"/>
      <c r="L177" s="4"/>
      <c r="M177" s="4"/>
      <c r="N177" s="4"/>
      <c r="O177" s="4"/>
      <c r="P177" s="4"/>
      <c r="Q177" s="4"/>
      <c r="R177" s="4"/>
      <c r="S177" s="4"/>
      <c r="T177" s="4"/>
      <c r="U177" s="4"/>
      <c r="V177" s="4"/>
      <c r="W177" s="4"/>
      <c r="X177" s="4"/>
      <c r="Y177" s="4"/>
    </row>
    <row r="178" spans="1:25" ht="15.75" customHeight="1">
      <c r="A178" s="4"/>
      <c r="B178" s="4"/>
      <c r="C178" s="6"/>
      <c r="D178" s="7"/>
      <c r="E178" s="7"/>
      <c r="F178" s="7"/>
      <c r="G178" s="7"/>
      <c r="H178" s="7"/>
      <c r="I178" s="4"/>
      <c r="J178" s="4"/>
      <c r="K178" s="4"/>
      <c r="L178" s="4"/>
      <c r="M178" s="4"/>
      <c r="N178" s="4"/>
      <c r="O178" s="4"/>
      <c r="P178" s="4"/>
      <c r="Q178" s="4"/>
      <c r="R178" s="4"/>
      <c r="S178" s="4"/>
      <c r="T178" s="4"/>
      <c r="U178" s="4"/>
      <c r="V178" s="4"/>
      <c r="W178" s="4"/>
      <c r="X178" s="4"/>
      <c r="Y178" s="4"/>
    </row>
    <row r="179" spans="1:25" ht="15.75" customHeight="1">
      <c r="A179" s="4"/>
      <c r="B179" s="4"/>
      <c r="C179" s="6"/>
      <c r="D179" s="7"/>
      <c r="E179" s="7"/>
      <c r="F179" s="7"/>
      <c r="G179" s="7"/>
      <c r="H179" s="7"/>
      <c r="I179" s="4"/>
      <c r="J179" s="4"/>
      <c r="K179" s="4"/>
      <c r="L179" s="4"/>
      <c r="M179" s="4"/>
      <c r="N179" s="4"/>
      <c r="O179" s="4"/>
      <c r="P179" s="4"/>
      <c r="Q179" s="4"/>
      <c r="R179" s="4"/>
      <c r="S179" s="4"/>
      <c r="T179" s="4"/>
      <c r="U179" s="4"/>
      <c r="V179" s="4"/>
      <c r="W179" s="4"/>
      <c r="X179" s="4"/>
      <c r="Y179" s="4"/>
    </row>
    <row r="180" spans="1:25" ht="15.75" customHeight="1">
      <c r="A180" s="4"/>
      <c r="B180" s="4"/>
      <c r="C180" s="6"/>
      <c r="D180" s="7"/>
      <c r="E180" s="7"/>
      <c r="F180" s="7"/>
      <c r="G180" s="7"/>
      <c r="H180" s="7"/>
      <c r="I180" s="4"/>
      <c r="J180" s="4"/>
      <c r="K180" s="4"/>
      <c r="L180" s="4"/>
      <c r="M180" s="4"/>
      <c r="N180" s="4"/>
      <c r="O180" s="4"/>
      <c r="P180" s="4"/>
      <c r="Q180" s="4"/>
      <c r="R180" s="4"/>
      <c r="S180" s="4"/>
      <c r="T180" s="4"/>
      <c r="U180" s="4"/>
      <c r="V180" s="4"/>
      <c r="W180" s="4"/>
      <c r="X180" s="4"/>
      <c r="Y180" s="4"/>
    </row>
    <row r="181" spans="1:25" ht="15.75" customHeight="1">
      <c r="A181" s="4"/>
      <c r="B181" s="4"/>
      <c r="C181" s="6"/>
      <c r="D181" s="7"/>
      <c r="E181" s="7"/>
      <c r="F181" s="7"/>
      <c r="G181" s="7"/>
      <c r="H181" s="7"/>
      <c r="I181" s="4"/>
      <c r="J181" s="4"/>
      <c r="K181" s="4"/>
      <c r="L181" s="4"/>
      <c r="M181" s="4"/>
      <c r="N181" s="4"/>
      <c r="O181" s="4"/>
      <c r="P181" s="4"/>
      <c r="Q181" s="4"/>
      <c r="R181" s="4"/>
      <c r="S181" s="4"/>
      <c r="T181" s="4"/>
      <c r="U181" s="4"/>
      <c r="V181" s="4"/>
      <c r="W181" s="4"/>
      <c r="X181" s="4"/>
      <c r="Y181" s="4"/>
    </row>
    <row r="182" spans="1:25" ht="15.75" customHeight="1">
      <c r="A182" s="4"/>
      <c r="B182" s="4"/>
      <c r="C182" s="6"/>
      <c r="D182" s="7"/>
      <c r="E182" s="7"/>
      <c r="F182" s="7"/>
      <c r="G182" s="7"/>
      <c r="H182" s="7"/>
      <c r="I182" s="4"/>
      <c r="J182" s="4"/>
      <c r="K182" s="4"/>
      <c r="L182" s="4"/>
      <c r="M182" s="4"/>
      <c r="N182" s="4"/>
      <c r="O182" s="4"/>
      <c r="P182" s="4"/>
      <c r="Q182" s="4"/>
      <c r="R182" s="4"/>
      <c r="S182" s="4"/>
      <c r="T182" s="4"/>
      <c r="U182" s="4"/>
      <c r="V182" s="4"/>
      <c r="W182" s="4"/>
      <c r="X182" s="4"/>
      <c r="Y182" s="4"/>
    </row>
    <row r="183" spans="1:25" ht="15.75" customHeight="1">
      <c r="A183" s="4"/>
      <c r="B183" s="4"/>
      <c r="C183" s="6"/>
      <c r="D183" s="7"/>
      <c r="E183" s="7"/>
      <c r="F183" s="7"/>
      <c r="G183" s="7"/>
      <c r="H183" s="7"/>
      <c r="I183" s="4"/>
      <c r="J183" s="4"/>
      <c r="K183" s="4"/>
      <c r="L183" s="4"/>
      <c r="M183" s="4"/>
      <c r="N183" s="4"/>
      <c r="O183" s="4"/>
      <c r="P183" s="4"/>
      <c r="Q183" s="4"/>
      <c r="R183" s="4"/>
      <c r="S183" s="4"/>
      <c r="T183" s="4"/>
      <c r="U183" s="4"/>
      <c r="V183" s="4"/>
      <c r="W183" s="4"/>
      <c r="X183" s="4"/>
      <c r="Y183" s="4"/>
    </row>
    <row r="184" spans="1:25" ht="15.75" customHeight="1">
      <c r="A184" s="4"/>
      <c r="B184" s="4"/>
      <c r="C184" s="6"/>
      <c r="D184" s="7"/>
      <c r="E184" s="7"/>
      <c r="F184" s="7"/>
      <c r="G184" s="7"/>
      <c r="H184" s="7"/>
      <c r="I184" s="4"/>
      <c r="J184" s="4"/>
      <c r="K184" s="4"/>
      <c r="L184" s="4"/>
      <c r="M184" s="4"/>
      <c r="N184" s="4"/>
      <c r="O184" s="4"/>
      <c r="P184" s="4"/>
      <c r="Q184" s="4"/>
      <c r="R184" s="4"/>
      <c r="S184" s="4"/>
      <c r="T184" s="4"/>
      <c r="U184" s="4"/>
      <c r="V184" s="4"/>
      <c r="W184" s="4"/>
      <c r="X184" s="4"/>
      <c r="Y184" s="4"/>
    </row>
    <row r="185" spans="1:25" ht="15.75" customHeight="1">
      <c r="A185" s="4"/>
      <c r="B185" s="4"/>
      <c r="C185" s="6"/>
      <c r="D185" s="7"/>
      <c r="E185" s="7"/>
      <c r="F185" s="7"/>
      <c r="G185" s="7"/>
      <c r="H185" s="7"/>
      <c r="I185" s="4"/>
      <c r="J185" s="4"/>
      <c r="K185" s="4"/>
      <c r="L185" s="4"/>
      <c r="M185" s="4"/>
      <c r="N185" s="4"/>
      <c r="O185" s="4"/>
      <c r="P185" s="4"/>
      <c r="Q185" s="4"/>
      <c r="R185" s="4"/>
      <c r="S185" s="4"/>
      <c r="T185" s="4"/>
      <c r="U185" s="4"/>
      <c r="V185" s="4"/>
      <c r="W185" s="4"/>
      <c r="X185" s="4"/>
      <c r="Y185" s="4"/>
    </row>
    <row r="186" spans="1:25" ht="15.75" customHeight="1">
      <c r="A186" s="4"/>
      <c r="B186" s="4"/>
      <c r="C186" s="6"/>
      <c r="D186" s="7"/>
      <c r="E186" s="7"/>
      <c r="F186" s="7"/>
      <c r="G186" s="7"/>
      <c r="H186" s="7"/>
      <c r="I186" s="4"/>
      <c r="J186" s="4"/>
      <c r="K186" s="4"/>
      <c r="L186" s="4"/>
      <c r="M186" s="4"/>
      <c r="N186" s="4"/>
      <c r="O186" s="4"/>
      <c r="P186" s="4"/>
      <c r="Q186" s="4"/>
      <c r="R186" s="4"/>
      <c r="S186" s="4"/>
      <c r="T186" s="4"/>
      <c r="U186" s="4"/>
      <c r="V186" s="4"/>
      <c r="W186" s="4"/>
      <c r="X186" s="4"/>
      <c r="Y186" s="4"/>
    </row>
    <row r="187" spans="1:25" ht="15.75" customHeight="1">
      <c r="A187" s="4"/>
      <c r="B187" s="4"/>
      <c r="C187" s="6"/>
      <c r="D187" s="7"/>
      <c r="E187" s="7"/>
      <c r="F187" s="7"/>
      <c r="G187" s="7"/>
      <c r="H187" s="7"/>
      <c r="I187" s="4"/>
      <c r="J187" s="4"/>
      <c r="K187" s="4"/>
      <c r="L187" s="4"/>
      <c r="M187" s="4"/>
      <c r="N187" s="4"/>
      <c r="O187" s="4"/>
      <c r="P187" s="4"/>
      <c r="Q187" s="4"/>
      <c r="R187" s="4"/>
      <c r="S187" s="4"/>
      <c r="T187" s="4"/>
      <c r="U187" s="4"/>
      <c r="V187" s="4"/>
      <c r="W187" s="4"/>
      <c r="X187" s="4"/>
      <c r="Y187" s="4"/>
    </row>
    <row r="188" spans="1:25" ht="15.75" customHeight="1">
      <c r="A188" s="4"/>
      <c r="B188" s="4"/>
      <c r="C188" s="6"/>
      <c r="D188" s="7"/>
      <c r="E188" s="7"/>
      <c r="F188" s="7"/>
      <c r="G188" s="7"/>
      <c r="H188" s="7"/>
      <c r="I188" s="4"/>
      <c r="J188" s="4"/>
      <c r="K188" s="4"/>
      <c r="L188" s="4"/>
      <c r="M188" s="4"/>
      <c r="N188" s="4"/>
      <c r="O188" s="4"/>
      <c r="P188" s="4"/>
      <c r="Q188" s="4"/>
      <c r="R188" s="4"/>
      <c r="S188" s="4"/>
      <c r="T188" s="4"/>
      <c r="U188" s="4"/>
      <c r="V188" s="4"/>
      <c r="W188" s="4"/>
      <c r="X188" s="4"/>
      <c r="Y188" s="4"/>
    </row>
    <row r="189" spans="1:25" ht="15.75" customHeight="1">
      <c r="A189" s="4"/>
      <c r="B189" s="4"/>
      <c r="C189" s="6"/>
      <c r="D189" s="7"/>
      <c r="E189" s="7"/>
      <c r="F189" s="7"/>
      <c r="G189" s="7"/>
      <c r="H189" s="7"/>
      <c r="I189" s="4"/>
      <c r="J189" s="4"/>
      <c r="K189" s="4"/>
      <c r="L189" s="4"/>
      <c r="M189" s="4"/>
      <c r="N189" s="4"/>
      <c r="O189" s="4"/>
      <c r="P189" s="4"/>
      <c r="Q189" s="4"/>
      <c r="R189" s="4"/>
      <c r="S189" s="4"/>
      <c r="T189" s="4"/>
      <c r="U189" s="4"/>
      <c r="V189" s="4"/>
      <c r="W189" s="4"/>
      <c r="X189" s="4"/>
      <c r="Y189" s="4"/>
    </row>
    <row r="190" spans="1:25" ht="15.75" customHeight="1">
      <c r="A190" s="4"/>
      <c r="B190" s="4"/>
      <c r="C190" s="6"/>
      <c r="D190" s="7"/>
      <c r="E190" s="7"/>
      <c r="F190" s="7"/>
      <c r="G190" s="7"/>
      <c r="H190" s="7"/>
      <c r="I190" s="4"/>
      <c r="J190" s="4"/>
      <c r="K190" s="4"/>
      <c r="L190" s="4"/>
      <c r="M190" s="4"/>
      <c r="N190" s="4"/>
      <c r="O190" s="4"/>
      <c r="P190" s="4"/>
      <c r="Q190" s="4"/>
      <c r="R190" s="4"/>
      <c r="S190" s="4"/>
      <c r="T190" s="4"/>
      <c r="U190" s="4"/>
      <c r="V190" s="4"/>
      <c r="W190" s="4"/>
      <c r="X190" s="4"/>
      <c r="Y190" s="4"/>
    </row>
    <row r="191" spans="1:25" ht="15.75" customHeight="1">
      <c r="A191" s="4"/>
      <c r="B191" s="4"/>
      <c r="C191" s="6"/>
      <c r="D191" s="7"/>
      <c r="E191" s="7"/>
      <c r="F191" s="7"/>
      <c r="G191" s="7"/>
      <c r="H191" s="7"/>
      <c r="I191" s="4"/>
      <c r="J191" s="4"/>
      <c r="K191" s="4"/>
      <c r="L191" s="4"/>
      <c r="M191" s="4"/>
      <c r="N191" s="4"/>
      <c r="O191" s="4"/>
      <c r="P191" s="4"/>
      <c r="Q191" s="4"/>
      <c r="R191" s="4"/>
      <c r="S191" s="4"/>
      <c r="T191" s="4"/>
      <c r="U191" s="4"/>
      <c r="V191" s="4"/>
      <c r="W191" s="4"/>
      <c r="X191" s="4"/>
      <c r="Y191" s="4"/>
    </row>
    <row r="192" spans="1:25" ht="15.75" customHeight="1">
      <c r="A192" s="4"/>
      <c r="B192" s="4"/>
      <c r="C192" s="6"/>
      <c r="D192" s="7"/>
      <c r="E192" s="7"/>
      <c r="F192" s="7"/>
      <c r="G192" s="7"/>
      <c r="H192" s="7"/>
      <c r="I192" s="4"/>
      <c r="J192" s="4"/>
      <c r="K192" s="4"/>
      <c r="L192" s="4"/>
      <c r="M192" s="4"/>
      <c r="N192" s="4"/>
      <c r="O192" s="4"/>
      <c r="P192" s="4"/>
      <c r="Q192" s="4"/>
      <c r="R192" s="4"/>
      <c r="S192" s="4"/>
      <c r="T192" s="4"/>
      <c r="U192" s="4"/>
      <c r="V192" s="4"/>
      <c r="W192" s="4"/>
      <c r="X192" s="4"/>
      <c r="Y192" s="4"/>
    </row>
    <row r="193" spans="1:25" ht="15.75" customHeight="1">
      <c r="A193" s="4"/>
      <c r="B193" s="4"/>
      <c r="C193" s="6"/>
      <c r="D193" s="7"/>
      <c r="E193" s="7"/>
      <c r="F193" s="7"/>
      <c r="G193" s="7"/>
      <c r="H193" s="7"/>
      <c r="I193" s="4"/>
      <c r="J193" s="4"/>
      <c r="K193" s="4"/>
      <c r="L193" s="4"/>
      <c r="M193" s="4"/>
      <c r="N193" s="4"/>
      <c r="O193" s="4"/>
      <c r="P193" s="4"/>
      <c r="Q193" s="4"/>
      <c r="R193" s="4"/>
      <c r="S193" s="4"/>
      <c r="T193" s="4"/>
      <c r="U193" s="4"/>
      <c r="V193" s="4"/>
      <c r="W193" s="4"/>
      <c r="X193" s="4"/>
      <c r="Y193" s="4"/>
    </row>
    <row r="194" spans="1:25" ht="15.75" customHeight="1">
      <c r="A194" s="4"/>
      <c r="B194" s="4"/>
      <c r="C194" s="6"/>
      <c r="D194" s="7"/>
      <c r="E194" s="7"/>
      <c r="F194" s="7"/>
      <c r="G194" s="7"/>
      <c r="H194" s="7"/>
      <c r="I194" s="4"/>
      <c r="J194" s="4"/>
      <c r="K194" s="4"/>
      <c r="L194" s="4"/>
      <c r="M194" s="4"/>
      <c r="N194" s="4"/>
      <c r="O194" s="4"/>
      <c r="P194" s="4"/>
      <c r="Q194" s="4"/>
      <c r="R194" s="4"/>
      <c r="S194" s="4"/>
      <c r="T194" s="4"/>
      <c r="U194" s="4"/>
      <c r="V194" s="4"/>
      <c r="W194" s="4"/>
      <c r="X194" s="4"/>
      <c r="Y194" s="4"/>
    </row>
    <row r="195" spans="1:25" ht="15.75" customHeight="1">
      <c r="A195" s="4"/>
      <c r="B195" s="4"/>
      <c r="C195" s="6"/>
      <c r="D195" s="7"/>
      <c r="E195" s="7"/>
      <c r="F195" s="7"/>
      <c r="G195" s="7"/>
      <c r="H195" s="7"/>
      <c r="I195" s="4"/>
      <c r="J195" s="4"/>
      <c r="K195" s="4"/>
      <c r="L195" s="4"/>
      <c r="M195" s="4"/>
      <c r="N195" s="4"/>
      <c r="O195" s="4"/>
      <c r="P195" s="4"/>
      <c r="Q195" s="4"/>
      <c r="R195" s="4"/>
      <c r="S195" s="4"/>
      <c r="T195" s="4"/>
      <c r="U195" s="4"/>
      <c r="V195" s="4"/>
      <c r="W195" s="4"/>
      <c r="X195" s="4"/>
      <c r="Y195" s="4"/>
    </row>
    <row r="196" spans="1:25" ht="15.75" customHeight="1">
      <c r="A196" s="4"/>
      <c r="B196" s="4"/>
      <c r="C196" s="6"/>
      <c r="D196" s="7"/>
      <c r="E196" s="7"/>
      <c r="F196" s="7"/>
      <c r="G196" s="7"/>
      <c r="H196" s="7"/>
      <c r="I196" s="4"/>
      <c r="J196" s="4"/>
      <c r="K196" s="4"/>
      <c r="L196" s="4"/>
      <c r="M196" s="4"/>
      <c r="N196" s="4"/>
      <c r="O196" s="4"/>
      <c r="P196" s="4"/>
      <c r="Q196" s="4"/>
      <c r="R196" s="4"/>
      <c r="S196" s="4"/>
      <c r="T196" s="4"/>
      <c r="U196" s="4"/>
      <c r="V196" s="4"/>
      <c r="W196" s="4"/>
      <c r="X196" s="4"/>
      <c r="Y196" s="4"/>
    </row>
    <row r="197" spans="1:25" ht="15.75" customHeight="1">
      <c r="A197" s="4"/>
      <c r="B197" s="4"/>
      <c r="C197" s="6"/>
      <c r="D197" s="7"/>
      <c r="E197" s="7"/>
      <c r="F197" s="7"/>
      <c r="G197" s="7"/>
      <c r="H197" s="7"/>
      <c r="I197" s="4"/>
      <c r="J197" s="4"/>
      <c r="K197" s="4"/>
      <c r="L197" s="4"/>
      <c r="M197" s="4"/>
      <c r="N197" s="4"/>
      <c r="O197" s="4"/>
      <c r="P197" s="4"/>
      <c r="Q197" s="4"/>
      <c r="R197" s="4"/>
      <c r="S197" s="4"/>
      <c r="T197" s="4"/>
      <c r="U197" s="4"/>
      <c r="V197" s="4"/>
      <c r="W197" s="4"/>
      <c r="X197" s="4"/>
      <c r="Y197" s="4"/>
    </row>
    <row r="198" spans="1:25" ht="15.75" customHeight="1">
      <c r="A198" s="4"/>
      <c r="B198" s="4"/>
      <c r="C198" s="6"/>
      <c r="D198" s="7"/>
      <c r="E198" s="7"/>
      <c r="F198" s="7"/>
      <c r="G198" s="7"/>
      <c r="H198" s="7"/>
      <c r="I198" s="4"/>
      <c r="J198" s="4"/>
      <c r="K198" s="4"/>
      <c r="L198" s="4"/>
      <c r="M198" s="4"/>
      <c r="N198" s="4"/>
      <c r="O198" s="4"/>
      <c r="P198" s="4"/>
      <c r="Q198" s="4"/>
      <c r="R198" s="4"/>
      <c r="S198" s="4"/>
      <c r="T198" s="4"/>
      <c r="U198" s="4"/>
      <c r="V198" s="4"/>
      <c r="W198" s="4"/>
      <c r="X198" s="4"/>
      <c r="Y198" s="4"/>
    </row>
    <row r="199" spans="1:25" ht="15.75" customHeight="1">
      <c r="A199" s="4"/>
      <c r="B199" s="4"/>
      <c r="C199" s="6"/>
      <c r="D199" s="7"/>
      <c r="E199" s="7"/>
      <c r="F199" s="7"/>
      <c r="G199" s="7"/>
      <c r="H199" s="7"/>
      <c r="I199" s="4"/>
      <c r="J199" s="4"/>
      <c r="K199" s="4"/>
      <c r="L199" s="4"/>
      <c r="M199" s="4"/>
      <c r="N199" s="4"/>
      <c r="O199" s="4"/>
      <c r="P199" s="4"/>
      <c r="Q199" s="4"/>
      <c r="R199" s="4"/>
      <c r="S199" s="4"/>
      <c r="T199" s="4"/>
      <c r="U199" s="4"/>
      <c r="V199" s="4"/>
      <c r="W199" s="4"/>
      <c r="X199" s="4"/>
      <c r="Y199" s="4"/>
    </row>
    <row r="200" spans="1:25" ht="15.75" customHeight="1">
      <c r="A200" s="4"/>
      <c r="B200" s="4"/>
      <c r="C200" s="6"/>
      <c r="D200" s="7"/>
      <c r="E200" s="7"/>
      <c r="F200" s="7"/>
      <c r="G200" s="7"/>
      <c r="H200" s="7"/>
      <c r="I200" s="4"/>
      <c r="J200" s="4"/>
      <c r="K200" s="4"/>
      <c r="L200" s="4"/>
      <c r="M200" s="4"/>
      <c r="N200" s="4"/>
      <c r="O200" s="4"/>
      <c r="P200" s="4"/>
      <c r="Q200" s="4"/>
      <c r="R200" s="4"/>
      <c r="S200" s="4"/>
      <c r="T200" s="4"/>
      <c r="U200" s="4"/>
      <c r="V200" s="4"/>
      <c r="W200" s="4"/>
      <c r="X200" s="4"/>
      <c r="Y200" s="4"/>
    </row>
    <row r="201" spans="1:25" ht="15.75" customHeight="1">
      <c r="A201" s="4"/>
      <c r="B201" s="4"/>
      <c r="C201" s="6"/>
      <c r="D201" s="7"/>
      <c r="E201" s="7"/>
      <c r="F201" s="7"/>
      <c r="G201" s="7"/>
      <c r="H201" s="7"/>
      <c r="I201" s="4"/>
      <c r="J201" s="4"/>
      <c r="K201" s="4"/>
      <c r="L201" s="4"/>
      <c r="M201" s="4"/>
      <c r="N201" s="4"/>
      <c r="O201" s="4"/>
      <c r="P201" s="4"/>
      <c r="Q201" s="4"/>
      <c r="R201" s="4"/>
      <c r="S201" s="4"/>
      <c r="T201" s="4"/>
      <c r="U201" s="4"/>
      <c r="V201" s="4"/>
      <c r="W201" s="4"/>
      <c r="X201" s="4"/>
      <c r="Y201" s="4"/>
    </row>
    <row r="202" spans="1:25" ht="15.75" customHeight="1">
      <c r="A202" s="4"/>
      <c r="B202" s="4"/>
      <c r="C202" s="6"/>
      <c r="D202" s="7"/>
      <c r="E202" s="7"/>
      <c r="F202" s="7"/>
      <c r="G202" s="7"/>
      <c r="H202" s="7"/>
      <c r="I202" s="4"/>
      <c r="J202" s="4"/>
      <c r="K202" s="4"/>
      <c r="L202" s="4"/>
      <c r="M202" s="4"/>
      <c r="N202" s="4"/>
      <c r="O202" s="4"/>
      <c r="P202" s="4"/>
      <c r="Q202" s="4"/>
      <c r="R202" s="4"/>
      <c r="S202" s="4"/>
      <c r="T202" s="4"/>
      <c r="U202" s="4"/>
      <c r="V202" s="4"/>
      <c r="W202" s="4"/>
      <c r="X202" s="4"/>
      <c r="Y202" s="4"/>
    </row>
    <row r="203" spans="1:25" ht="15.75" customHeight="1">
      <c r="A203" s="4"/>
      <c r="B203" s="4"/>
      <c r="C203" s="6"/>
      <c r="D203" s="7"/>
      <c r="E203" s="7"/>
      <c r="F203" s="7"/>
      <c r="G203" s="7"/>
      <c r="H203" s="7"/>
      <c r="I203" s="4"/>
      <c r="J203" s="4"/>
      <c r="K203" s="4"/>
      <c r="L203" s="4"/>
      <c r="M203" s="4"/>
      <c r="N203" s="4"/>
      <c r="O203" s="4"/>
      <c r="P203" s="4"/>
      <c r="Q203" s="4"/>
      <c r="R203" s="4"/>
      <c r="S203" s="4"/>
      <c r="T203" s="4"/>
      <c r="U203" s="4"/>
      <c r="V203" s="4"/>
      <c r="W203" s="4"/>
      <c r="X203" s="4"/>
      <c r="Y203" s="4"/>
    </row>
    <row r="204" spans="1:25" ht="15.75" customHeight="1">
      <c r="A204" s="4"/>
      <c r="B204" s="4"/>
      <c r="C204" s="6"/>
      <c r="D204" s="7"/>
      <c r="E204" s="7"/>
      <c r="F204" s="7"/>
      <c r="G204" s="7"/>
      <c r="H204" s="7"/>
      <c r="I204" s="4"/>
      <c r="J204" s="4"/>
      <c r="K204" s="4"/>
      <c r="L204" s="4"/>
      <c r="M204" s="4"/>
      <c r="N204" s="4"/>
      <c r="O204" s="4"/>
      <c r="P204" s="4"/>
      <c r="Q204" s="4"/>
      <c r="R204" s="4"/>
      <c r="S204" s="4"/>
      <c r="T204" s="4"/>
      <c r="U204" s="4"/>
      <c r="V204" s="4"/>
      <c r="W204" s="4"/>
      <c r="X204" s="4"/>
      <c r="Y204" s="4"/>
    </row>
    <row r="205" spans="1:25" ht="15.75" customHeight="1">
      <c r="A205" s="4"/>
      <c r="B205" s="4"/>
      <c r="C205" s="6"/>
      <c r="D205" s="7"/>
      <c r="E205" s="7"/>
      <c r="F205" s="7"/>
      <c r="G205" s="7"/>
      <c r="H205" s="7"/>
      <c r="I205" s="4"/>
      <c r="J205" s="4"/>
      <c r="K205" s="4"/>
      <c r="L205" s="4"/>
      <c r="M205" s="4"/>
      <c r="N205" s="4"/>
      <c r="O205" s="4"/>
      <c r="P205" s="4"/>
      <c r="Q205" s="4"/>
      <c r="R205" s="4"/>
      <c r="S205" s="4"/>
      <c r="T205" s="4"/>
      <c r="U205" s="4"/>
      <c r="V205" s="4"/>
      <c r="W205" s="4"/>
      <c r="X205" s="4"/>
      <c r="Y205" s="4"/>
    </row>
    <row r="206" spans="1:25" ht="15.75" customHeight="1">
      <c r="A206" s="4"/>
      <c r="B206" s="4"/>
      <c r="C206" s="6"/>
      <c r="D206" s="7"/>
      <c r="E206" s="7"/>
      <c r="F206" s="7"/>
      <c r="G206" s="7"/>
      <c r="H206" s="7"/>
      <c r="I206" s="4"/>
      <c r="J206" s="4"/>
      <c r="K206" s="4"/>
      <c r="L206" s="4"/>
      <c r="M206" s="4"/>
      <c r="N206" s="4"/>
      <c r="O206" s="4"/>
      <c r="P206" s="4"/>
      <c r="Q206" s="4"/>
      <c r="R206" s="4"/>
      <c r="S206" s="4"/>
      <c r="T206" s="4"/>
      <c r="U206" s="4"/>
      <c r="V206" s="4"/>
      <c r="W206" s="4"/>
      <c r="X206" s="4"/>
      <c r="Y206" s="4"/>
    </row>
    <row r="207" spans="1:25" ht="15.75" customHeight="1">
      <c r="A207" s="4"/>
      <c r="B207" s="4"/>
      <c r="C207" s="6"/>
      <c r="D207" s="7"/>
      <c r="E207" s="7"/>
      <c r="F207" s="7"/>
      <c r="G207" s="7"/>
      <c r="H207" s="7"/>
      <c r="I207" s="4"/>
      <c r="J207" s="4"/>
      <c r="K207" s="4"/>
      <c r="L207" s="4"/>
      <c r="M207" s="4"/>
      <c r="N207" s="4"/>
      <c r="O207" s="4"/>
      <c r="P207" s="4"/>
      <c r="Q207" s="4"/>
      <c r="R207" s="4"/>
      <c r="S207" s="4"/>
      <c r="T207" s="4"/>
      <c r="U207" s="4"/>
      <c r="V207" s="4"/>
      <c r="W207" s="4"/>
      <c r="X207" s="4"/>
      <c r="Y207" s="4"/>
    </row>
    <row r="208" spans="1:25" ht="15.75" customHeight="1">
      <c r="A208" s="4"/>
      <c r="B208" s="4"/>
      <c r="C208" s="6"/>
      <c r="D208" s="7"/>
      <c r="E208" s="7"/>
      <c r="F208" s="7"/>
      <c r="G208" s="7"/>
      <c r="H208" s="7"/>
      <c r="I208" s="4"/>
      <c r="J208" s="4"/>
      <c r="K208" s="4"/>
      <c r="L208" s="4"/>
      <c r="M208" s="4"/>
      <c r="N208" s="4"/>
      <c r="O208" s="4"/>
      <c r="P208" s="4"/>
      <c r="Q208" s="4"/>
      <c r="R208" s="4"/>
      <c r="S208" s="4"/>
      <c r="T208" s="4"/>
      <c r="U208" s="4"/>
      <c r="V208" s="4"/>
      <c r="W208" s="4"/>
      <c r="X208" s="4"/>
      <c r="Y208" s="4"/>
    </row>
    <row r="209" spans="1:25" ht="15.75" customHeight="1">
      <c r="A209" s="4"/>
      <c r="B209" s="4"/>
      <c r="C209" s="6"/>
      <c r="D209" s="7"/>
      <c r="E209" s="7"/>
      <c r="F209" s="7"/>
      <c r="G209" s="7"/>
      <c r="H209" s="7"/>
      <c r="I209" s="4"/>
      <c r="J209" s="4"/>
      <c r="K209" s="4"/>
      <c r="L209" s="4"/>
      <c r="M209" s="4"/>
      <c r="N209" s="4"/>
      <c r="O209" s="4"/>
      <c r="P209" s="4"/>
      <c r="Q209" s="4"/>
      <c r="R209" s="4"/>
      <c r="S209" s="4"/>
      <c r="T209" s="4"/>
      <c r="U209" s="4"/>
      <c r="V209" s="4"/>
      <c r="W209" s="4"/>
      <c r="X209" s="4"/>
      <c r="Y209" s="4"/>
    </row>
    <row r="210" spans="1:25" ht="15.75" customHeight="1">
      <c r="A210" s="4"/>
      <c r="B210" s="4"/>
      <c r="C210" s="6"/>
      <c r="D210" s="7"/>
      <c r="E210" s="7"/>
      <c r="F210" s="7"/>
      <c r="G210" s="7"/>
      <c r="H210" s="7"/>
      <c r="I210" s="4"/>
      <c r="J210" s="4"/>
      <c r="K210" s="4"/>
      <c r="L210" s="4"/>
      <c r="M210" s="4"/>
      <c r="N210" s="4"/>
      <c r="O210" s="4"/>
      <c r="P210" s="4"/>
      <c r="Q210" s="4"/>
      <c r="R210" s="4"/>
      <c r="S210" s="4"/>
      <c r="T210" s="4"/>
      <c r="U210" s="4"/>
      <c r="V210" s="4"/>
      <c r="W210" s="4"/>
      <c r="X210" s="4"/>
      <c r="Y210" s="4"/>
    </row>
    <row r="211" spans="1:25" ht="15.75" customHeight="1">
      <c r="A211" s="4"/>
      <c r="B211" s="4"/>
      <c r="C211" s="6"/>
      <c r="D211" s="7"/>
      <c r="E211" s="7"/>
      <c r="F211" s="7"/>
      <c r="G211" s="7"/>
      <c r="H211" s="7"/>
      <c r="I211" s="4"/>
      <c r="J211" s="4"/>
      <c r="K211" s="4"/>
      <c r="L211" s="4"/>
      <c r="M211" s="4"/>
      <c r="N211" s="4"/>
      <c r="O211" s="4"/>
      <c r="P211" s="4"/>
      <c r="Q211" s="4"/>
      <c r="R211" s="4"/>
      <c r="S211" s="4"/>
      <c r="T211" s="4"/>
      <c r="U211" s="4"/>
      <c r="V211" s="4"/>
      <c r="W211" s="4"/>
      <c r="X211" s="4"/>
      <c r="Y211" s="4"/>
    </row>
    <row r="212" spans="1:25" ht="15.75" customHeight="1">
      <c r="A212" s="4"/>
      <c r="B212" s="4"/>
      <c r="C212" s="6"/>
      <c r="D212" s="7"/>
      <c r="E212" s="7"/>
      <c r="F212" s="7"/>
      <c r="G212" s="7"/>
      <c r="H212" s="7"/>
      <c r="I212" s="4"/>
      <c r="J212" s="4"/>
      <c r="K212" s="4"/>
      <c r="L212" s="4"/>
      <c r="M212" s="4"/>
      <c r="N212" s="4"/>
      <c r="O212" s="4"/>
      <c r="P212" s="4"/>
      <c r="Q212" s="4"/>
      <c r="R212" s="4"/>
      <c r="S212" s="4"/>
      <c r="T212" s="4"/>
      <c r="U212" s="4"/>
      <c r="V212" s="4"/>
      <c r="W212" s="4"/>
      <c r="X212" s="4"/>
      <c r="Y212" s="4"/>
    </row>
    <row r="213" spans="1:25" ht="15.75" customHeight="1">
      <c r="A213" s="4"/>
      <c r="B213" s="4"/>
      <c r="C213" s="6"/>
      <c r="D213" s="7"/>
      <c r="E213" s="7"/>
      <c r="F213" s="7"/>
      <c r="G213" s="7"/>
      <c r="H213" s="7"/>
      <c r="I213" s="4"/>
      <c r="J213" s="4"/>
      <c r="K213" s="4"/>
      <c r="L213" s="4"/>
      <c r="M213" s="4"/>
      <c r="N213" s="4"/>
      <c r="O213" s="4"/>
      <c r="P213" s="4"/>
      <c r="Q213" s="4"/>
      <c r="R213" s="4"/>
      <c r="S213" s="4"/>
      <c r="T213" s="4"/>
      <c r="U213" s="4"/>
      <c r="V213" s="4"/>
      <c r="W213" s="4"/>
      <c r="X213" s="4"/>
      <c r="Y213" s="4"/>
    </row>
    <row r="214" spans="1:25" ht="15.75" customHeight="1">
      <c r="A214" s="4"/>
      <c r="B214" s="4"/>
      <c r="C214" s="6"/>
      <c r="D214" s="7"/>
      <c r="E214" s="7"/>
      <c r="F214" s="7"/>
      <c r="G214" s="7"/>
      <c r="H214" s="7"/>
      <c r="I214" s="4"/>
      <c r="J214" s="4"/>
      <c r="K214" s="4"/>
      <c r="L214" s="4"/>
      <c r="M214" s="4"/>
      <c r="N214" s="4"/>
      <c r="O214" s="4"/>
      <c r="P214" s="4"/>
      <c r="Q214" s="4"/>
      <c r="R214" s="4"/>
      <c r="S214" s="4"/>
      <c r="T214" s="4"/>
      <c r="U214" s="4"/>
      <c r="V214" s="4"/>
      <c r="W214" s="4"/>
      <c r="X214" s="4"/>
      <c r="Y214" s="4"/>
    </row>
    <row r="215" spans="1:25" ht="15.75" customHeight="1">
      <c r="A215" s="4"/>
      <c r="B215" s="4"/>
      <c r="C215" s="6"/>
      <c r="D215" s="7"/>
      <c r="E215" s="7"/>
      <c r="F215" s="7"/>
      <c r="G215" s="7"/>
      <c r="H215" s="7"/>
      <c r="I215" s="4"/>
      <c r="J215" s="4"/>
      <c r="K215" s="4"/>
      <c r="L215" s="4"/>
      <c r="M215" s="4"/>
      <c r="N215" s="4"/>
      <c r="O215" s="4"/>
      <c r="P215" s="4"/>
      <c r="Q215" s="4"/>
      <c r="R215" s="4"/>
      <c r="S215" s="4"/>
      <c r="T215" s="4"/>
      <c r="U215" s="4"/>
      <c r="V215" s="4"/>
      <c r="W215" s="4"/>
      <c r="X215" s="4"/>
      <c r="Y215" s="4"/>
    </row>
    <row r="216" spans="1:25" ht="15.75" customHeight="1">
      <c r="A216" s="4"/>
      <c r="B216" s="4"/>
      <c r="C216" s="6"/>
      <c r="D216" s="7"/>
      <c r="E216" s="7"/>
      <c r="F216" s="7"/>
      <c r="G216" s="7"/>
      <c r="H216" s="7"/>
      <c r="I216" s="4"/>
      <c r="J216" s="4"/>
      <c r="K216" s="4"/>
      <c r="L216" s="4"/>
      <c r="M216" s="4"/>
      <c r="N216" s="4"/>
      <c r="O216" s="4"/>
      <c r="P216" s="4"/>
      <c r="Q216" s="4"/>
      <c r="R216" s="4"/>
      <c r="S216" s="4"/>
      <c r="T216" s="4"/>
      <c r="U216" s="4"/>
      <c r="V216" s="4"/>
      <c r="W216" s="4"/>
      <c r="X216" s="4"/>
      <c r="Y216" s="4"/>
    </row>
    <row r="217" spans="1:25" ht="15.75" customHeight="1">
      <c r="A217" s="4"/>
      <c r="B217" s="4"/>
      <c r="C217" s="6"/>
      <c r="D217" s="7"/>
      <c r="E217" s="7"/>
      <c r="F217" s="7"/>
      <c r="G217" s="7"/>
      <c r="H217" s="7"/>
      <c r="I217" s="4"/>
      <c r="J217" s="4"/>
      <c r="K217" s="4"/>
      <c r="L217" s="4"/>
      <c r="M217" s="4"/>
      <c r="N217" s="4"/>
      <c r="O217" s="4"/>
      <c r="P217" s="4"/>
      <c r="Q217" s="4"/>
      <c r="R217" s="4"/>
      <c r="S217" s="4"/>
      <c r="T217" s="4"/>
      <c r="U217" s="4"/>
      <c r="V217" s="4"/>
      <c r="W217" s="4"/>
      <c r="X217" s="4"/>
      <c r="Y217" s="4"/>
    </row>
    <row r="218" spans="1:25" ht="15.75" customHeight="1">
      <c r="A218" s="4"/>
      <c r="B218" s="4"/>
      <c r="C218" s="6"/>
      <c r="D218" s="7"/>
      <c r="E218" s="7"/>
      <c r="F218" s="7"/>
      <c r="G218" s="7"/>
      <c r="H218" s="7"/>
      <c r="I218" s="4"/>
      <c r="J218" s="4"/>
      <c r="K218" s="4"/>
      <c r="L218" s="4"/>
      <c r="M218" s="4"/>
      <c r="N218" s="4"/>
      <c r="O218" s="4"/>
      <c r="P218" s="4"/>
      <c r="Q218" s="4"/>
      <c r="R218" s="4"/>
      <c r="S218" s="4"/>
      <c r="T218" s="4"/>
      <c r="U218" s="4"/>
      <c r="V218" s="4"/>
      <c r="W218" s="4"/>
      <c r="X218" s="4"/>
      <c r="Y218" s="4"/>
    </row>
    <row r="219" spans="1:25" ht="15.75" customHeight="1">
      <c r="A219" s="4"/>
      <c r="B219" s="4"/>
      <c r="C219" s="6"/>
      <c r="D219" s="7"/>
      <c r="E219" s="7"/>
      <c r="F219" s="7"/>
      <c r="G219" s="7"/>
      <c r="H219" s="7"/>
      <c r="I219" s="4"/>
      <c r="J219" s="4"/>
      <c r="K219" s="4"/>
      <c r="L219" s="4"/>
      <c r="M219" s="4"/>
      <c r="N219" s="4"/>
      <c r="O219" s="4"/>
      <c r="P219" s="4"/>
      <c r="Q219" s="4"/>
      <c r="R219" s="4"/>
      <c r="S219" s="4"/>
      <c r="T219" s="4"/>
      <c r="U219" s="4"/>
      <c r="V219" s="4"/>
      <c r="W219" s="4"/>
      <c r="X219" s="4"/>
      <c r="Y219" s="4"/>
    </row>
    <row r="220" spans="1:25" ht="15.75" customHeight="1">
      <c r="A220" s="4"/>
      <c r="B220" s="4"/>
      <c r="C220" s="6"/>
      <c r="D220" s="7"/>
      <c r="E220" s="7"/>
      <c r="F220" s="7"/>
      <c r="G220" s="7"/>
      <c r="H220" s="7"/>
      <c r="I220" s="4"/>
      <c r="J220" s="4"/>
      <c r="K220" s="4"/>
      <c r="L220" s="4"/>
      <c r="M220" s="4"/>
      <c r="N220" s="4"/>
      <c r="O220" s="4"/>
      <c r="P220" s="4"/>
      <c r="Q220" s="4"/>
      <c r="R220" s="4"/>
      <c r="S220" s="4"/>
      <c r="T220" s="4"/>
      <c r="U220" s="4"/>
      <c r="V220" s="4"/>
      <c r="W220" s="4"/>
      <c r="X220" s="4"/>
      <c r="Y220" s="4"/>
    </row>
    <row r="221" spans="1:25" ht="15.75" customHeight="1">
      <c r="A221" s="4"/>
      <c r="B221" s="4"/>
      <c r="C221" s="6"/>
      <c r="D221" s="7"/>
      <c r="E221" s="7"/>
      <c r="F221" s="7"/>
      <c r="G221" s="7"/>
      <c r="H221" s="7"/>
      <c r="I221" s="4"/>
      <c r="J221" s="4"/>
      <c r="K221" s="4"/>
      <c r="L221" s="4"/>
      <c r="M221" s="4"/>
      <c r="N221" s="4"/>
      <c r="O221" s="4"/>
      <c r="P221" s="4"/>
      <c r="Q221" s="4"/>
      <c r="R221" s="4"/>
      <c r="S221" s="4"/>
      <c r="T221" s="4"/>
      <c r="U221" s="4"/>
      <c r="V221" s="4"/>
      <c r="W221" s="4"/>
      <c r="X221" s="4"/>
      <c r="Y221" s="4"/>
    </row>
    <row r="222" spans="1:25" ht="15.75" customHeight="1">
      <c r="A222" s="4"/>
      <c r="B222" s="4"/>
      <c r="C222" s="6"/>
      <c r="D222" s="7"/>
      <c r="E222" s="7"/>
      <c r="F222" s="7"/>
      <c r="G222" s="7"/>
      <c r="H222" s="7"/>
      <c r="I222" s="4"/>
      <c r="J222" s="4"/>
      <c r="K222" s="4"/>
      <c r="L222" s="4"/>
      <c r="M222" s="4"/>
      <c r="N222" s="4"/>
      <c r="O222" s="4"/>
      <c r="P222" s="4"/>
      <c r="Q222" s="4"/>
      <c r="R222" s="4"/>
      <c r="S222" s="4"/>
      <c r="T222" s="4"/>
      <c r="U222" s="4"/>
      <c r="V222" s="4"/>
      <c r="W222" s="4"/>
      <c r="X222" s="4"/>
      <c r="Y222" s="4"/>
    </row>
    <row r="223" spans="1:25" ht="15.75" customHeight="1">
      <c r="A223" s="4"/>
      <c r="B223" s="4"/>
      <c r="C223" s="6"/>
      <c r="D223" s="7"/>
      <c r="E223" s="7"/>
      <c r="F223" s="7"/>
      <c r="G223" s="7"/>
      <c r="H223" s="7"/>
      <c r="I223" s="4"/>
      <c r="J223" s="4"/>
      <c r="K223" s="4"/>
      <c r="L223" s="4"/>
      <c r="M223" s="4"/>
      <c r="N223" s="4"/>
      <c r="O223" s="4"/>
      <c r="P223" s="4"/>
      <c r="Q223" s="4"/>
      <c r="R223" s="4"/>
      <c r="S223" s="4"/>
      <c r="T223" s="4"/>
      <c r="U223" s="4"/>
      <c r="V223" s="4"/>
      <c r="W223" s="4"/>
      <c r="X223" s="4"/>
      <c r="Y223" s="4"/>
    </row>
    <row r="224" spans="1:25" ht="15.75" customHeight="1">
      <c r="A224" s="4"/>
      <c r="B224" s="4"/>
      <c r="C224" s="6"/>
      <c r="D224" s="7"/>
      <c r="E224" s="7"/>
      <c r="F224" s="7"/>
      <c r="G224" s="7"/>
      <c r="H224" s="7"/>
      <c r="I224" s="4"/>
      <c r="J224" s="4"/>
      <c r="K224" s="4"/>
      <c r="L224" s="4"/>
      <c r="M224" s="4"/>
      <c r="N224" s="4"/>
      <c r="O224" s="4"/>
      <c r="P224" s="4"/>
      <c r="Q224" s="4"/>
      <c r="R224" s="4"/>
      <c r="S224" s="4"/>
      <c r="T224" s="4"/>
      <c r="U224" s="4"/>
      <c r="V224" s="4"/>
      <c r="W224" s="4"/>
      <c r="X224" s="4"/>
      <c r="Y224" s="4"/>
    </row>
    <row r="225" spans="1:25" ht="15.75" customHeight="1">
      <c r="A225" s="4"/>
      <c r="B225" s="4"/>
      <c r="C225" s="6"/>
      <c r="D225" s="7"/>
      <c r="E225" s="7"/>
      <c r="F225" s="7"/>
      <c r="G225" s="7"/>
      <c r="H225" s="7"/>
      <c r="I225" s="4"/>
      <c r="J225" s="4"/>
      <c r="K225" s="4"/>
      <c r="L225" s="4"/>
      <c r="M225" s="4"/>
      <c r="N225" s="4"/>
      <c r="O225" s="4"/>
      <c r="P225" s="4"/>
      <c r="Q225" s="4"/>
      <c r="R225" s="4"/>
      <c r="S225" s="4"/>
      <c r="T225" s="4"/>
      <c r="U225" s="4"/>
      <c r="V225" s="4"/>
      <c r="W225" s="4"/>
      <c r="X225" s="4"/>
      <c r="Y225" s="4"/>
    </row>
    <row r="226" spans="1:25" ht="15.75" customHeight="1">
      <c r="A226" s="4"/>
      <c r="B226" s="4"/>
      <c r="C226" s="6"/>
      <c r="D226" s="7"/>
      <c r="E226" s="7"/>
      <c r="F226" s="7"/>
      <c r="G226" s="7"/>
      <c r="H226" s="7"/>
      <c r="I226" s="4"/>
      <c r="J226" s="4"/>
      <c r="K226" s="4"/>
      <c r="L226" s="4"/>
      <c r="M226" s="4"/>
      <c r="N226" s="4"/>
      <c r="O226" s="4"/>
      <c r="P226" s="4"/>
      <c r="Q226" s="4"/>
      <c r="R226" s="4"/>
      <c r="S226" s="4"/>
      <c r="T226" s="4"/>
      <c r="U226" s="4"/>
      <c r="V226" s="4"/>
      <c r="W226" s="4"/>
      <c r="X226" s="4"/>
      <c r="Y226" s="4"/>
    </row>
    <row r="227" spans="1:25" ht="15.75" customHeight="1">
      <c r="A227" s="4"/>
      <c r="B227" s="4"/>
      <c r="C227" s="6"/>
      <c r="D227" s="7"/>
      <c r="E227" s="7"/>
      <c r="F227" s="7"/>
      <c r="G227" s="7"/>
      <c r="H227" s="7"/>
      <c r="I227" s="4"/>
      <c r="J227" s="4"/>
      <c r="K227" s="4"/>
      <c r="L227" s="4"/>
      <c r="M227" s="4"/>
      <c r="N227" s="4"/>
      <c r="O227" s="4"/>
      <c r="P227" s="4"/>
      <c r="Q227" s="4"/>
      <c r="R227" s="4"/>
      <c r="S227" s="4"/>
      <c r="T227" s="4"/>
      <c r="U227" s="4"/>
      <c r="V227" s="4"/>
      <c r="W227" s="4"/>
      <c r="X227" s="4"/>
      <c r="Y227" s="4"/>
    </row>
    <row r="228" spans="1:25" ht="15.75" customHeight="1">
      <c r="A228" s="4"/>
      <c r="B228" s="4"/>
      <c r="C228" s="6"/>
      <c r="D228" s="7"/>
      <c r="E228" s="7"/>
      <c r="F228" s="7"/>
      <c r="G228" s="7"/>
      <c r="H228" s="7"/>
      <c r="I228" s="4"/>
      <c r="J228" s="4"/>
      <c r="K228" s="4"/>
      <c r="L228" s="4"/>
      <c r="M228" s="4"/>
      <c r="N228" s="4"/>
      <c r="O228" s="4"/>
      <c r="P228" s="4"/>
      <c r="Q228" s="4"/>
      <c r="R228" s="4"/>
      <c r="S228" s="4"/>
      <c r="T228" s="4"/>
      <c r="U228" s="4"/>
      <c r="V228" s="4"/>
      <c r="W228" s="4"/>
      <c r="X228" s="4"/>
      <c r="Y228" s="4"/>
    </row>
    <row r="229" spans="1:25" ht="15.75" customHeight="1">
      <c r="A229" s="4"/>
      <c r="B229" s="4"/>
      <c r="C229" s="6"/>
      <c r="D229" s="7"/>
      <c r="E229" s="7"/>
      <c r="F229" s="7"/>
      <c r="G229" s="7"/>
      <c r="H229" s="7"/>
      <c r="I229" s="4"/>
      <c r="J229" s="4"/>
      <c r="K229" s="4"/>
      <c r="L229" s="4"/>
      <c r="M229" s="4"/>
      <c r="N229" s="4"/>
      <c r="O229" s="4"/>
      <c r="P229" s="4"/>
      <c r="Q229" s="4"/>
      <c r="R229" s="4"/>
      <c r="S229" s="4"/>
      <c r="T229" s="4"/>
      <c r="U229" s="4"/>
      <c r="V229" s="4"/>
      <c r="W229" s="4"/>
      <c r="X229" s="4"/>
      <c r="Y229" s="4"/>
    </row>
    <row r="230" spans="1:25" ht="15.75" customHeight="1">
      <c r="A230" s="4"/>
      <c r="B230" s="4"/>
      <c r="C230" s="6"/>
      <c r="D230" s="7"/>
      <c r="E230" s="7"/>
      <c r="F230" s="7"/>
      <c r="G230" s="7"/>
      <c r="H230" s="7"/>
      <c r="I230" s="4"/>
      <c r="J230" s="4"/>
      <c r="K230" s="4"/>
      <c r="L230" s="4"/>
      <c r="M230" s="4"/>
      <c r="N230" s="4"/>
      <c r="O230" s="4"/>
      <c r="P230" s="4"/>
      <c r="Q230" s="4"/>
      <c r="R230" s="4"/>
      <c r="S230" s="4"/>
      <c r="T230" s="4"/>
      <c r="U230" s="4"/>
      <c r="V230" s="4"/>
      <c r="W230" s="4"/>
      <c r="X230" s="4"/>
      <c r="Y230" s="4"/>
    </row>
    <row r="231" spans="1:25" ht="15.75" customHeight="1">
      <c r="A231" s="4"/>
      <c r="B231" s="4"/>
      <c r="C231" s="6"/>
      <c r="D231" s="7"/>
      <c r="E231" s="7"/>
      <c r="F231" s="7"/>
      <c r="G231" s="7"/>
      <c r="H231" s="7"/>
      <c r="I231" s="4"/>
      <c r="J231" s="4"/>
      <c r="K231" s="4"/>
      <c r="L231" s="4"/>
      <c r="M231" s="4"/>
      <c r="N231" s="4"/>
      <c r="O231" s="4"/>
      <c r="P231" s="4"/>
      <c r="Q231" s="4"/>
      <c r="R231" s="4"/>
      <c r="S231" s="4"/>
      <c r="T231" s="4"/>
      <c r="U231" s="4"/>
      <c r="V231" s="4"/>
      <c r="W231" s="4"/>
      <c r="X231" s="4"/>
      <c r="Y231" s="4"/>
    </row>
    <row r="232" spans="1:25" ht="15.75" customHeight="1">
      <c r="A232" s="4"/>
      <c r="B232" s="4"/>
      <c r="C232" s="6"/>
      <c r="D232" s="7"/>
      <c r="E232" s="7"/>
      <c r="F232" s="7"/>
      <c r="G232" s="7"/>
      <c r="H232" s="7"/>
      <c r="I232" s="4"/>
      <c r="J232" s="4"/>
      <c r="K232" s="4"/>
      <c r="L232" s="4"/>
      <c r="M232" s="4"/>
      <c r="N232" s="4"/>
      <c r="O232" s="4"/>
      <c r="P232" s="4"/>
      <c r="Q232" s="4"/>
      <c r="R232" s="4"/>
      <c r="S232" s="4"/>
      <c r="T232" s="4"/>
      <c r="U232" s="4"/>
      <c r="V232" s="4"/>
      <c r="W232" s="4"/>
      <c r="X232" s="4"/>
      <c r="Y232" s="4"/>
    </row>
    <row r="233" spans="1:25" ht="15.75" customHeight="1">
      <c r="A233" s="4"/>
      <c r="B233" s="4"/>
      <c r="C233" s="6"/>
      <c r="D233" s="7"/>
      <c r="E233" s="7"/>
      <c r="F233" s="7"/>
      <c r="G233" s="7"/>
      <c r="H233" s="7"/>
      <c r="I233" s="4"/>
      <c r="J233" s="4"/>
      <c r="K233" s="4"/>
      <c r="L233" s="4"/>
      <c r="M233" s="4"/>
      <c r="N233" s="4"/>
      <c r="O233" s="4"/>
      <c r="P233" s="4"/>
      <c r="Q233" s="4"/>
      <c r="R233" s="4"/>
      <c r="S233" s="4"/>
      <c r="T233" s="4"/>
      <c r="U233" s="4"/>
      <c r="V233" s="4"/>
      <c r="W233" s="4"/>
      <c r="X233" s="4"/>
      <c r="Y233" s="4"/>
    </row>
    <row r="234" spans="1:25" ht="15.75" customHeight="1">
      <c r="A234" s="4"/>
      <c r="B234" s="4"/>
      <c r="C234" s="6"/>
      <c r="D234" s="7"/>
      <c r="E234" s="7"/>
      <c r="F234" s="7"/>
      <c r="G234" s="7"/>
      <c r="H234" s="7"/>
      <c r="I234" s="4"/>
      <c r="J234" s="4"/>
      <c r="K234" s="4"/>
      <c r="L234" s="4"/>
      <c r="M234" s="4"/>
      <c r="N234" s="4"/>
      <c r="O234" s="4"/>
      <c r="P234" s="4"/>
      <c r="Q234" s="4"/>
      <c r="R234" s="4"/>
      <c r="S234" s="4"/>
      <c r="T234" s="4"/>
      <c r="U234" s="4"/>
      <c r="V234" s="4"/>
      <c r="W234" s="4"/>
      <c r="X234" s="4"/>
      <c r="Y234" s="4"/>
    </row>
    <row r="235" spans="1:25" ht="15.75" customHeight="1">
      <c r="A235" s="4"/>
      <c r="B235" s="4"/>
      <c r="C235" s="6"/>
      <c r="D235" s="7"/>
      <c r="E235" s="7"/>
      <c r="F235" s="7"/>
      <c r="G235" s="7"/>
      <c r="H235" s="7"/>
      <c r="I235" s="4"/>
      <c r="J235" s="4"/>
      <c r="K235" s="4"/>
      <c r="L235" s="4"/>
      <c r="M235" s="4"/>
      <c r="N235" s="4"/>
      <c r="O235" s="4"/>
      <c r="P235" s="4"/>
      <c r="Q235" s="4"/>
      <c r="R235" s="4"/>
      <c r="S235" s="4"/>
      <c r="T235" s="4"/>
      <c r="U235" s="4"/>
      <c r="V235" s="4"/>
      <c r="W235" s="4"/>
      <c r="X235" s="4"/>
      <c r="Y235" s="4"/>
    </row>
    <row r="236" spans="1:25" ht="15.75" customHeight="1">
      <c r="A236" s="4"/>
      <c r="B236" s="4"/>
      <c r="C236" s="6"/>
      <c r="D236" s="7"/>
      <c r="E236" s="7"/>
      <c r="F236" s="7"/>
      <c r="G236" s="7"/>
      <c r="H236" s="7"/>
      <c r="I236" s="4"/>
      <c r="J236" s="4"/>
      <c r="K236" s="4"/>
      <c r="L236" s="4"/>
      <c r="M236" s="4"/>
      <c r="N236" s="4"/>
      <c r="O236" s="4"/>
      <c r="P236" s="4"/>
      <c r="Q236" s="4"/>
      <c r="R236" s="4"/>
      <c r="S236" s="4"/>
      <c r="T236" s="4"/>
      <c r="U236" s="4"/>
      <c r="V236" s="4"/>
      <c r="W236" s="4"/>
      <c r="X236" s="4"/>
      <c r="Y236" s="4"/>
    </row>
    <row r="237" spans="1:25" ht="15.75" customHeight="1">
      <c r="A237" s="4"/>
      <c r="B237" s="4"/>
      <c r="C237" s="6"/>
      <c r="D237" s="7"/>
      <c r="E237" s="7"/>
      <c r="F237" s="7"/>
      <c r="G237" s="7"/>
      <c r="H237" s="7"/>
      <c r="I237" s="4"/>
      <c r="J237" s="4"/>
      <c r="K237" s="4"/>
      <c r="L237" s="4"/>
      <c r="M237" s="4"/>
      <c r="N237" s="4"/>
      <c r="O237" s="4"/>
      <c r="P237" s="4"/>
      <c r="Q237" s="4"/>
      <c r="R237" s="4"/>
      <c r="S237" s="4"/>
      <c r="T237" s="4"/>
      <c r="U237" s="4"/>
      <c r="V237" s="4"/>
      <c r="W237" s="4"/>
      <c r="X237" s="4"/>
      <c r="Y237" s="4"/>
    </row>
    <row r="238" spans="1:25" ht="15.75" customHeight="1">
      <c r="A238" s="4"/>
      <c r="B238" s="4"/>
      <c r="C238" s="6"/>
      <c r="D238" s="7"/>
      <c r="E238" s="7"/>
      <c r="F238" s="7"/>
      <c r="G238" s="7"/>
      <c r="H238" s="7"/>
      <c r="I238" s="4"/>
      <c r="J238" s="4"/>
      <c r="K238" s="4"/>
      <c r="L238" s="4"/>
      <c r="M238" s="4"/>
      <c r="N238" s="4"/>
      <c r="O238" s="4"/>
      <c r="P238" s="4"/>
      <c r="Q238" s="4"/>
      <c r="R238" s="4"/>
      <c r="S238" s="4"/>
      <c r="T238" s="4"/>
      <c r="U238" s="4"/>
      <c r="V238" s="4"/>
      <c r="W238" s="4"/>
      <c r="X238" s="4"/>
      <c r="Y238" s="4"/>
    </row>
    <row r="239" spans="1:25" ht="15.75" customHeight="1">
      <c r="A239" s="4"/>
      <c r="B239" s="4"/>
      <c r="C239" s="6"/>
      <c r="D239" s="7"/>
      <c r="E239" s="7"/>
      <c r="F239" s="7"/>
      <c r="G239" s="7"/>
      <c r="H239" s="7"/>
      <c r="I239" s="4"/>
      <c r="J239" s="4"/>
      <c r="K239" s="4"/>
      <c r="L239" s="4"/>
      <c r="M239" s="4"/>
      <c r="N239" s="4"/>
      <c r="O239" s="4"/>
      <c r="P239" s="4"/>
      <c r="Q239" s="4"/>
      <c r="R239" s="4"/>
      <c r="S239" s="4"/>
      <c r="T239" s="4"/>
      <c r="U239" s="4"/>
      <c r="V239" s="4"/>
      <c r="W239" s="4"/>
      <c r="X239" s="4"/>
      <c r="Y239" s="4"/>
    </row>
    <row r="240" spans="1:25" ht="15.75" customHeight="1">
      <c r="A240" s="4"/>
      <c r="B240" s="4"/>
      <c r="C240" s="6"/>
      <c r="D240" s="7"/>
      <c r="E240" s="7"/>
      <c r="F240" s="7"/>
      <c r="G240" s="7"/>
      <c r="H240" s="7"/>
      <c r="I240" s="4"/>
      <c r="J240" s="4"/>
      <c r="K240" s="4"/>
      <c r="L240" s="4"/>
      <c r="M240" s="4"/>
      <c r="N240" s="4"/>
      <c r="O240" s="4"/>
      <c r="P240" s="4"/>
      <c r="Q240" s="4"/>
      <c r="R240" s="4"/>
      <c r="S240" s="4"/>
      <c r="T240" s="4"/>
      <c r="U240" s="4"/>
      <c r="V240" s="4"/>
      <c r="W240" s="4"/>
      <c r="X240" s="4"/>
      <c r="Y240" s="4"/>
    </row>
    <row r="241" spans="1:25" ht="15.75" customHeight="1">
      <c r="A241" s="4"/>
      <c r="B241" s="4"/>
      <c r="C241" s="6"/>
      <c r="D241" s="7"/>
      <c r="E241" s="7"/>
      <c r="F241" s="7"/>
      <c r="G241" s="7"/>
      <c r="H241" s="7"/>
      <c r="I241" s="4"/>
      <c r="J241" s="4"/>
      <c r="K241" s="4"/>
      <c r="L241" s="4"/>
      <c r="M241" s="4"/>
      <c r="N241" s="4"/>
      <c r="O241" s="4"/>
      <c r="P241" s="4"/>
      <c r="Q241" s="4"/>
      <c r="R241" s="4"/>
      <c r="S241" s="4"/>
      <c r="T241" s="4"/>
      <c r="U241" s="4"/>
      <c r="V241" s="4"/>
      <c r="W241" s="4"/>
      <c r="X241" s="4"/>
      <c r="Y241" s="4"/>
    </row>
    <row r="242" spans="1:25" ht="15.75" customHeight="1">
      <c r="A242" s="4"/>
      <c r="B242" s="4"/>
      <c r="C242" s="6"/>
      <c r="D242" s="7"/>
      <c r="E242" s="7"/>
      <c r="F242" s="7"/>
      <c r="G242" s="7"/>
      <c r="H242" s="7"/>
      <c r="I242" s="4"/>
      <c r="J242" s="4"/>
      <c r="K242" s="4"/>
      <c r="L242" s="4"/>
      <c r="M242" s="4"/>
      <c r="N242" s="4"/>
      <c r="O242" s="4"/>
      <c r="P242" s="4"/>
      <c r="Q242" s="4"/>
      <c r="R242" s="4"/>
      <c r="S242" s="4"/>
      <c r="T242" s="4"/>
      <c r="U242" s="4"/>
      <c r="V242" s="4"/>
      <c r="W242" s="4"/>
      <c r="X242" s="4"/>
      <c r="Y242" s="4"/>
    </row>
    <row r="243" spans="1:25" ht="15.75" customHeight="1">
      <c r="A243" s="4"/>
      <c r="B243" s="4"/>
      <c r="C243" s="6"/>
      <c r="D243" s="7"/>
      <c r="E243" s="7"/>
      <c r="F243" s="7"/>
      <c r="G243" s="7"/>
      <c r="H243" s="7"/>
      <c r="I243" s="4"/>
      <c r="J243" s="4"/>
      <c r="K243" s="4"/>
      <c r="L243" s="4"/>
      <c r="M243" s="4"/>
      <c r="N243" s="4"/>
      <c r="O243" s="4"/>
      <c r="P243" s="4"/>
      <c r="Q243" s="4"/>
      <c r="R243" s="4"/>
      <c r="S243" s="4"/>
      <c r="T243" s="4"/>
      <c r="U243" s="4"/>
      <c r="V243" s="4"/>
      <c r="W243" s="4"/>
      <c r="X243" s="4"/>
      <c r="Y243" s="4"/>
    </row>
    <row r="244" spans="1:25" ht="15.75" customHeight="1">
      <c r="A244" s="4"/>
      <c r="B244" s="4"/>
      <c r="C244" s="6"/>
      <c r="D244" s="7"/>
      <c r="E244" s="7"/>
      <c r="F244" s="7"/>
      <c r="G244" s="7"/>
      <c r="H244" s="7"/>
      <c r="I244" s="4"/>
      <c r="J244" s="4"/>
      <c r="K244" s="4"/>
      <c r="L244" s="4"/>
      <c r="M244" s="4"/>
      <c r="N244" s="4"/>
      <c r="O244" s="4"/>
      <c r="P244" s="4"/>
      <c r="Q244" s="4"/>
      <c r="R244" s="4"/>
      <c r="S244" s="4"/>
      <c r="T244" s="4"/>
      <c r="U244" s="4"/>
      <c r="V244" s="4"/>
      <c r="W244" s="4"/>
      <c r="X244" s="4"/>
      <c r="Y244" s="4"/>
    </row>
    <row r="245" spans="1:25" ht="15.75" customHeight="1">
      <c r="A245" s="4"/>
      <c r="B245" s="4"/>
      <c r="C245" s="6"/>
      <c r="D245" s="7"/>
      <c r="E245" s="7"/>
      <c r="F245" s="7"/>
      <c r="G245" s="7"/>
      <c r="H245" s="7"/>
      <c r="I245" s="4"/>
      <c r="J245" s="4"/>
      <c r="K245" s="4"/>
      <c r="L245" s="4"/>
      <c r="M245" s="4"/>
      <c r="N245" s="4"/>
      <c r="O245" s="4"/>
      <c r="P245" s="4"/>
      <c r="Q245" s="4"/>
      <c r="R245" s="4"/>
      <c r="S245" s="4"/>
      <c r="T245" s="4"/>
      <c r="U245" s="4"/>
      <c r="V245" s="4"/>
      <c r="W245" s="4"/>
      <c r="X245" s="4"/>
      <c r="Y245" s="4"/>
    </row>
    <row r="246" spans="1:25" ht="15.75" customHeight="1">
      <c r="Q246" s="4"/>
      <c r="R246" s="4"/>
      <c r="S246" s="4"/>
      <c r="T246" s="4"/>
      <c r="U246" s="4"/>
      <c r="V246" s="4"/>
      <c r="W246" s="4"/>
      <c r="X246" s="4"/>
      <c r="Y246" s="4"/>
    </row>
    <row r="247" spans="1:25" ht="15.75" customHeight="1">
      <c r="Q247" s="4"/>
      <c r="R247" s="4"/>
      <c r="S247" s="4"/>
      <c r="T247" s="4"/>
      <c r="U247" s="4"/>
      <c r="V247" s="4"/>
      <c r="W247" s="4"/>
      <c r="X247" s="4"/>
      <c r="Y247" s="4"/>
    </row>
    <row r="248" spans="1:25" ht="15.75" customHeight="1">
      <c r="Q248" s="4"/>
      <c r="R248" s="4"/>
      <c r="S248" s="4"/>
      <c r="T248" s="4"/>
      <c r="U248" s="4"/>
      <c r="V248" s="4"/>
      <c r="W248" s="4"/>
      <c r="X248" s="4"/>
      <c r="Y248" s="4"/>
    </row>
    <row r="249" spans="1:25" ht="15.75" customHeight="1">
      <c r="Q249" s="4"/>
      <c r="R249" s="4"/>
      <c r="S249" s="4"/>
      <c r="T249" s="4"/>
      <c r="U249" s="4"/>
      <c r="V249" s="4"/>
      <c r="W249" s="4"/>
      <c r="X249" s="4"/>
      <c r="Y249" s="4"/>
    </row>
    <row r="250" spans="1:25" ht="15.75" customHeight="1">
      <c r="Q250" s="4"/>
      <c r="R250" s="4"/>
      <c r="S250" s="4"/>
      <c r="T250" s="4"/>
      <c r="U250" s="4"/>
      <c r="V250" s="4"/>
      <c r="W250" s="4"/>
      <c r="X250" s="4"/>
      <c r="Y250" s="4"/>
    </row>
    <row r="251" spans="1:25" ht="15.75" customHeight="1">
      <c r="Q251" s="4"/>
      <c r="R251" s="4"/>
      <c r="S251" s="4"/>
      <c r="T251" s="4"/>
      <c r="U251" s="4"/>
      <c r="V251" s="4"/>
      <c r="W251" s="4"/>
      <c r="X251" s="4"/>
      <c r="Y251" s="4"/>
    </row>
    <row r="252" spans="1:25" ht="15.75" customHeight="1">
      <c r="Q252" s="4"/>
      <c r="R252" s="4"/>
      <c r="S252" s="4"/>
      <c r="T252" s="4"/>
      <c r="U252" s="4"/>
      <c r="V252" s="4"/>
      <c r="W252" s="4"/>
      <c r="X252" s="4"/>
      <c r="Y252" s="4"/>
    </row>
    <row r="253" spans="1:25" ht="15.75" customHeight="1">
      <c r="Q253" s="4"/>
      <c r="R253" s="4"/>
      <c r="S253" s="4"/>
      <c r="T253" s="4"/>
      <c r="U253" s="4"/>
      <c r="V253" s="4"/>
      <c r="W253" s="4"/>
      <c r="X253" s="4"/>
      <c r="Y253" s="4"/>
    </row>
    <row r="254" spans="1:25" ht="15.75" customHeight="1">
      <c r="Q254" s="4"/>
      <c r="R254" s="4"/>
      <c r="S254" s="4"/>
      <c r="T254" s="4"/>
      <c r="U254" s="4"/>
      <c r="V254" s="4"/>
      <c r="W254" s="4"/>
      <c r="X254" s="4"/>
      <c r="Y254" s="4"/>
    </row>
    <row r="255" spans="1:25" ht="15.75" customHeight="1">
      <c r="Q255" s="4"/>
      <c r="R255" s="4"/>
      <c r="S255" s="4"/>
      <c r="T255" s="4"/>
      <c r="U255" s="4"/>
      <c r="V255" s="4"/>
      <c r="W255" s="4"/>
      <c r="X255" s="4"/>
      <c r="Y255" s="4"/>
    </row>
    <row r="256" spans="1:25" ht="15.75" customHeight="1">
      <c r="Q256" s="4"/>
      <c r="R256" s="4"/>
      <c r="S256" s="4"/>
      <c r="T256" s="4"/>
      <c r="U256" s="4"/>
      <c r="V256" s="4"/>
      <c r="W256" s="4"/>
      <c r="X256" s="4"/>
      <c r="Y256" s="4"/>
    </row>
    <row r="257" spans="17:25" ht="15.75" customHeight="1">
      <c r="Q257" s="4"/>
      <c r="R257" s="4"/>
      <c r="S257" s="4"/>
      <c r="T257" s="4"/>
      <c r="U257" s="4"/>
      <c r="V257" s="4"/>
      <c r="W257" s="4"/>
      <c r="X257" s="4"/>
      <c r="Y257" s="4"/>
    </row>
    <row r="258" spans="17:25" ht="15.75" customHeight="1">
      <c r="Q258" s="4"/>
      <c r="R258" s="4"/>
      <c r="S258" s="4"/>
      <c r="T258" s="4"/>
      <c r="U258" s="4"/>
      <c r="V258" s="4"/>
      <c r="W258" s="4"/>
      <c r="X258" s="4"/>
      <c r="Y258" s="4"/>
    </row>
    <row r="259" spans="17:25" ht="15.75" customHeight="1">
      <c r="Q259" s="4"/>
      <c r="R259" s="4"/>
      <c r="S259" s="4"/>
      <c r="T259" s="4"/>
      <c r="U259" s="4"/>
      <c r="V259" s="4"/>
      <c r="W259" s="4"/>
      <c r="X259" s="4"/>
      <c r="Y259" s="4"/>
    </row>
    <row r="260" spans="17:25" ht="15.75" customHeight="1">
      <c r="Q260" s="4"/>
      <c r="R260" s="4"/>
      <c r="S260" s="4"/>
      <c r="T260" s="4"/>
      <c r="U260" s="4"/>
      <c r="V260" s="4"/>
      <c r="W260" s="4"/>
      <c r="X260" s="4"/>
      <c r="Y260" s="4"/>
    </row>
    <row r="261" spans="17:25" ht="15.75" customHeight="1">
      <c r="Q261" s="4"/>
      <c r="R261" s="4"/>
      <c r="S261" s="4"/>
      <c r="T261" s="4"/>
      <c r="U261" s="4"/>
      <c r="V261" s="4"/>
      <c r="W261" s="4"/>
      <c r="X261" s="4"/>
      <c r="Y261" s="4"/>
    </row>
    <row r="262" spans="17:25" ht="15.75" customHeight="1">
      <c r="Q262" s="4"/>
      <c r="R262" s="4"/>
      <c r="S262" s="4"/>
      <c r="T262" s="4"/>
      <c r="U262" s="4"/>
      <c r="V262" s="4"/>
      <c r="W262" s="4"/>
      <c r="X262" s="4"/>
      <c r="Y262" s="4"/>
    </row>
    <row r="263" spans="17:25" ht="15.75" customHeight="1">
      <c r="Q263" s="4"/>
      <c r="R263" s="4"/>
      <c r="S263" s="4"/>
      <c r="T263" s="4"/>
      <c r="U263" s="4"/>
      <c r="V263" s="4"/>
      <c r="W263" s="4"/>
      <c r="X263" s="4"/>
      <c r="Y263" s="4"/>
    </row>
    <row r="264" spans="17:25" ht="15.75" customHeight="1">
      <c r="Q264" s="4"/>
      <c r="R264" s="4"/>
      <c r="S264" s="4"/>
      <c r="T264" s="4"/>
      <c r="U264" s="4"/>
      <c r="V264" s="4"/>
      <c r="W264" s="4"/>
      <c r="X264" s="4"/>
      <c r="Y264" s="4"/>
    </row>
    <row r="265" spans="17:25" ht="15.75" customHeight="1">
      <c r="Q265" s="4"/>
      <c r="R265" s="4"/>
      <c r="S265" s="4"/>
      <c r="T265" s="4"/>
      <c r="U265" s="4"/>
      <c r="V265" s="4"/>
      <c r="W265" s="4"/>
      <c r="X265" s="4"/>
      <c r="Y265" s="4"/>
    </row>
    <row r="266" spans="17:25" ht="15.75" customHeight="1">
      <c r="Q266" s="4"/>
      <c r="R266" s="4"/>
      <c r="S266" s="4"/>
      <c r="T266" s="4"/>
      <c r="U266" s="4"/>
      <c r="V266" s="4"/>
      <c r="W266" s="4"/>
      <c r="X266" s="4"/>
      <c r="Y266" s="4"/>
    </row>
    <row r="267" spans="17:25" ht="15.75" customHeight="1">
      <c r="Q267" s="4"/>
      <c r="R267" s="4"/>
      <c r="S267" s="4"/>
      <c r="T267" s="4"/>
      <c r="U267" s="4"/>
      <c r="V267" s="4"/>
      <c r="W267" s="4"/>
      <c r="X267" s="4"/>
      <c r="Y267" s="4"/>
    </row>
    <row r="268" spans="17:25" ht="15.75" customHeight="1">
      <c r="Q268" s="4"/>
      <c r="R268" s="4"/>
      <c r="S268" s="4"/>
      <c r="T268" s="4"/>
      <c r="U268" s="4"/>
      <c r="V268" s="4"/>
      <c r="W268" s="4"/>
      <c r="X268" s="4"/>
      <c r="Y268" s="4"/>
    </row>
    <row r="269" spans="17:25" ht="15.75" customHeight="1">
      <c r="Q269" s="4"/>
      <c r="R269" s="4"/>
      <c r="S269" s="4"/>
      <c r="T269" s="4"/>
      <c r="U269" s="4"/>
      <c r="V269" s="4"/>
      <c r="W269" s="4"/>
      <c r="X269" s="4"/>
      <c r="Y269" s="4"/>
    </row>
    <row r="270" spans="17:25" ht="15.75" customHeight="1">
      <c r="Q270" s="4"/>
      <c r="R270" s="4"/>
      <c r="S270" s="4"/>
      <c r="T270" s="4"/>
      <c r="U270" s="4"/>
      <c r="V270" s="4"/>
      <c r="W270" s="4"/>
      <c r="X270" s="4"/>
      <c r="Y270" s="4"/>
    </row>
    <row r="271" spans="17:25" ht="15.75" customHeight="1">
      <c r="Q271" s="4"/>
      <c r="R271" s="4"/>
      <c r="S271" s="4"/>
      <c r="T271" s="4"/>
      <c r="U271" s="4"/>
      <c r="V271" s="4"/>
      <c r="W271" s="4"/>
      <c r="X271" s="4"/>
      <c r="Y271" s="4"/>
    </row>
    <row r="272" spans="17:25" ht="15.75" customHeight="1">
      <c r="Q272" s="4"/>
      <c r="R272" s="4"/>
      <c r="S272" s="4"/>
      <c r="T272" s="4"/>
      <c r="U272" s="4"/>
      <c r="V272" s="4"/>
      <c r="W272" s="4"/>
      <c r="X272" s="4"/>
      <c r="Y272" s="4"/>
    </row>
    <row r="273" spans="17:25" ht="15.75" customHeight="1">
      <c r="Q273" s="4"/>
      <c r="R273" s="4"/>
      <c r="S273" s="4"/>
      <c r="T273" s="4"/>
      <c r="U273" s="4"/>
      <c r="V273" s="4"/>
      <c r="W273" s="4"/>
      <c r="X273" s="4"/>
      <c r="Y273" s="4"/>
    </row>
    <row r="274" spans="17:25" ht="15.75" customHeight="1">
      <c r="Q274" s="4"/>
      <c r="R274" s="4"/>
      <c r="S274" s="4"/>
      <c r="T274" s="4"/>
      <c r="U274" s="4"/>
      <c r="V274" s="4"/>
      <c r="W274" s="4"/>
      <c r="X274" s="4"/>
      <c r="Y274" s="4"/>
    </row>
    <row r="275" spans="17:25" ht="15.75" customHeight="1">
      <c r="Q275" s="4"/>
      <c r="R275" s="4"/>
      <c r="S275" s="4"/>
      <c r="T275" s="4"/>
      <c r="U275" s="4"/>
      <c r="V275" s="4"/>
      <c r="W275" s="4"/>
      <c r="X275" s="4"/>
      <c r="Y275" s="4"/>
    </row>
    <row r="276" spans="17:25" ht="15.75" customHeight="1">
      <c r="Q276" s="4"/>
      <c r="R276" s="4"/>
      <c r="S276" s="4"/>
      <c r="T276" s="4"/>
      <c r="U276" s="4"/>
      <c r="V276" s="4"/>
      <c r="W276" s="4"/>
      <c r="X276" s="4"/>
      <c r="Y276" s="4"/>
    </row>
    <row r="277" spans="17:25" ht="15.75" customHeight="1">
      <c r="Q277" s="4"/>
      <c r="R277" s="4"/>
      <c r="S277" s="4"/>
      <c r="T277" s="4"/>
      <c r="U277" s="4"/>
      <c r="V277" s="4"/>
      <c r="W277" s="4"/>
      <c r="X277" s="4"/>
      <c r="Y277" s="4"/>
    </row>
    <row r="278" spans="17:25" ht="15.75" customHeight="1">
      <c r="Q278" s="4"/>
      <c r="R278" s="4"/>
      <c r="S278" s="4"/>
      <c r="T278" s="4"/>
      <c r="U278" s="4"/>
      <c r="V278" s="4"/>
      <c r="W278" s="4"/>
      <c r="X278" s="4"/>
      <c r="Y278" s="4"/>
    </row>
    <row r="279" spans="17:25" ht="15.75" customHeight="1">
      <c r="Q279" s="4"/>
      <c r="R279" s="4"/>
      <c r="S279" s="4"/>
      <c r="T279" s="4"/>
      <c r="U279" s="4"/>
      <c r="V279" s="4"/>
      <c r="W279" s="4"/>
      <c r="X279" s="4"/>
      <c r="Y279" s="4"/>
    </row>
    <row r="280" spans="17:25" ht="15.75" customHeight="1">
      <c r="Q280" s="4"/>
      <c r="R280" s="4"/>
      <c r="S280" s="4"/>
      <c r="T280" s="4"/>
      <c r="U280" s="4"/>
      <c r="V280" s="4"/>
      <c r="W280" s="4"/>
      <c r="X280" s="4"/>
      <c r="Y280" s="4"/>
    </row>
    <row r="281" spans="17:25" ht="15.75" customHeight="1">
      <c r="Q281" s="4"/>
      <c r="R281" s="4"/>
      <c r="S281" s="4"/>
      <c r="T281" s="4"/>
      <c r="U281" s="4"/>
      <c r="V281" s="4"/>
      <c r="W281" s="4"/>
      <c r="X281" s="4"/>
      <c r="Y281" s="4"/>
    </row>
    <row r="282" spans="17:25" ht="15.75" customHeight="1">
      <c r="Q282" s="4"/>
      <c r="R282" s="4"/>
      <c r="S282" s="4"/>
      <c r="T282" s="4"/>
      <c r="U282" s="4"/>
      <c r="V282" s="4"/>
      <c r="W282" s="4"/>
      <c r="X282" s="4"/>
      <c r="Y282" s="4"/>
    </row>
    <row r="283" spans="17:25" ht="15.75" customHeight="1">
      <c r="Q283" s="4"/>
      <c r="R283" s="4"/>
      <c r="S283" s="4"/>
      <c r="T283" s="4"/>
      <c r="U283" s="4"/>
      <c r="V283" s="4"/>
      <c r="W283" s="4"/>
      <c r="X283" s="4"/>
      <c r="Y283" s="4"/>
    </row>
    <row r="284" spans="17:25" ht="15.75" customHeight="1">
      <c r="Q284" s="4"/>
      <c r="R284" s="4"/>
      <c r="S284" s="4"/>
      <c r="T284" s="4"/>
      <c r="U284" s="4"/>
      <c r="V284" s="4"/>
      <c r="W284" s="4"/>
      <c r="X284" s="4"/>
      <c r="Y284" s="4"/>
    </row>
    <row r="285" spans="17:25" ht="15.75" customHeight="1">
      <c r="Q285" s="4"/>
      <c r="R285" s="4"/>
      <c r="S285" s="4"/>
      <c r="T285" s="4"/>
      <c r="U285" s="4"/>
      <c r="V285" s="4"/>
      <c r="W285" s="4"/>
      <c r="X285" s="4"/>
      <c r="Y285" s="4"/>
    </row>
    <row r="286" spans="17:25" ht="15.75" customHeight="1">
      <c r="Q286" s="4"/>
      <c r="R286" s="4"/>
      <c r="S286" s="4"/>
      <c r="T286" s="4"/>
      <c r="U286" s="4"/>
      <c r="V286" s="4"/>
      <c r="W286" s="4"/>
      <c r="X286" s="4"/>
      <c r="Y286" s="4"/>
    </row>
    <row r="287" spans="17:25" ht="15.75" customHeight="1">
      <c r="Q287" s="4"/>
      <c r="R287" s="4"/>
      <c r="S287" s="4"/>
      <c r="T287" s="4"/>
      <c r="U287" s="4"/>
      <c r="V287" s="4"/>
      <c r="W287" s="4"/>
      <c r="X287" s="4"/>
      <c r="Y287" s="4"/>
    </row>
    <row r="288" spans="17:25" ht="15.75" customHeight="1">
      <c r="Q288" s="4"/>
      <c r="R288" s="4"/>
      <c r="S288" s="4"/>
      <c r="T288" s="4"/>
      <c r="U288" s="4"/>
      <c r="V288" s="4"/>
      <c r="W288" s="4"/>
      <c r="X288" s="4"/>
      <c r="Y288" s="4"/>
    </row>
    <row r="289" spans="17:25" ht="15.75" customHeight="1">
      <c r="Q289" s="4"/>
      <c r="R289" s="4"/>
      <c r="S289" s="4"/>
      <c r="T289" s="4"/>
      <c r="U289" s="4"/>
      <c r="V289" s="4"/>
      <c r="W289" s="4"/>
      <c r="X289" s="4"/>
      <c r="Y289" s="4"/>
    </row>
    <row r="290" spans="17:25" ht="15.75" customHeight="1">
      <c r="Q290" s="4"/>
      <c r="R290" s="4"/>
      <c r="S290" s="4"/>
      <c r="T290" s="4"/>
      <c r="U290" s="4"/>
      <c r="V290" s="4"/>
      <c r="W290" s="4"/>
      <c r="X290" s="4"/>
      <c r="Y290" s="4"/>
    </row>
    <row r="291" spans="17:25" ht="15.75" customHeight="1">
      <c r="Q291" s="4"/>
      <c r="R291" s="4"/>
      <c r="S291" s="4"/>
      <c r="T291" s="4"/>
      <c r="U291" s="4"/>
      <c r="V291" s="4"/>
      <c r="W291" s="4"/>
      <c r="X291" s="4"/>
      <c r="Y291" s="4"/>
    </row>
    <row r="292" spans="17:25" ht="15.75" customHeight="1">
      <c r="Q292" s="4"/>
      <c r="R292" s="4"/>
      <c r="S292" s="4"/>
      <c r="T292" s="4"/>
      <c r="U292" s="4"/>
      <c r="V292" s="4"/>
      <c r="W292" s="4"/>
      <c r="X292" s="4"/>
      <c r="Y292" s="4"/>
    </row>
    <row r="293" spans="17:25" ht="15.75" customHeight="1">
      <c r="Q293" s="4"/>
      <c r="R293" s="4"/>
      <c r="S293" s="4"/>
      <c r="T293" s="4"/>
      <c r="U293" s="4"/>
      <c r="V293" s="4"/>
      <c r="W293" s="4"/>
      <c r="X293" s="4"/>
      <c r="Y293" s="4"/>
    </row>
    <row r="294" spans="17:25" ht="15.75" customHeight="1">
      <c r="Q294" s="4"/>
      <c r="R294" s="4"/>
      <c r="S294" s="4"/>
      <c r="T294" s="4"/>
      <c r="U294" s="4"/>
      <c r="V294" s="4"/>
      <c r="W294" s="4"/>
      <c r="X294" s="4"/>
      <c r="Y294" s="4"/>
    </row>
    <row r="295" spans="17:25" ht="15.75" customHeight="1">
      <c r="Q295" s="4"/>
      <c r="R295" s="4"/>
      <c r="S295" s="4"/>
      <c r="T295" s="4"/>
      <c r="U295" s="4"/>
      <c r="V295" s="4"/>
      <c r="W295" s="4"/>
      <c r="X295" s="4"/>
      <c r="Y295" s="4"/>
    </row>
    <row r="296" spans="17:25" ht="15.75" customHeight="1">
      <c r="Q296" s="4"/>
      <c r="R296" s="4"/>
      <c r="S296" s="4"/>
      <c r="T296" s="4"/>
      <c r="U296" s="4"/>
      <c r="V296" s="4"/>
      <c r="W296" s="4"/>
      <c r="X296" s="4"/>
      <c r="Y296" s="4"/>
    </row>
    <row r="297" spans="17:25" ht="15.75" customHeight="1">
      <c r="Q297" s="4"/>
      <c r="R297" s="4"/>
      <c r="S297" s="4"/>
      <c r="T297" s="4"/>
      <c r="U297" s="4"/>
      <c r="V297" s="4"/>
      <c r="W297" s="4"/>
      <c r="X297" s="4"/>
      <c r="Y297" s="4"/>
    </row>
    <row r="298" spans="17:25" ht="15.75" customHeight="1">
      <c r="Q298" s="4"/>
      <c r="R298" s="4"/>
      <c r="S298" s="4"/>
      <c r="T298" s="4"/>
      <c r="U298" s="4"/>
      <c r="V298" s="4"/>
      <c r="W298" s="4"/>
      <c r="X298" s="4"/>
      <c r="Y298" s="4"/>
    </row>
    <row r="299" spans="17:25" ht="15.75" customHeight="1">
      <c r="Q299" s="4"/>
      <c r="R299" s="4"/>
      <c r="S299" s="4"/>
      <c r="T299" s="4"/>
      <c r="U299" s="4"/>
      <c r="V299" s="4"/>
      <c r="W299" s="4"/>
      <c r="X299" s="4"/>
      <c r="Y299" s="4"/>
    </row>
    <row r="300" spans="17:25" ht="15.75" customHeight="1">
      <c r="Q300" s="4"/>
      <c r="R300" s="4"/>
      <c r="S300" s="4"/>
      <c r="T300" s="4"/>
      <c r="U300" s="4"/>
      <c r="V300" s="4"/>
      <c r="W300" s="4"/>
      <c r="X300" s="4"/>
      <c r="Y300" s="4"/>
    </row>
    <row r="301" spans="17:25" ht="15.75" customHeight="1">
      <c r="Q301" s="4"/>
      <c r="R301" s="4"/>
      <c r="S301" s="4"/>
      <c r="T301" s="4"/>
      <c r="U301" s="4"/>
      <c r="V301" s="4"/>
      <c r="W301" s="4"/>
      <c r="X301" s="4"/>
      <c r="Y301" s="4"/>
    </row>
    <row r="302" spans="17:25" ht="15.75" customHeight="1">
      <c r="Q302" s="4"/>
      <c r="R302" s="4"/>
      <c r="S302" s="4"/>
      <c r="T302" s="4"/>
      <c r="U302" s="4"/>
      <c r="V302" s="4"/>
      <c r="W302" s="4"/>
      <c r="X302" s="4"/>
      <c r="Y302" s="4"/>
    </row>
    <row r="303" spans="17:25" ht="15.75" customHeight="1">
      <c r="Q303" s="4"/>
      <c r="R303" s="4"/>
      <c r="S303" s="4"/>
      <c r="T303" s="4"/>
      <c r="U303" s="4"/>
      <c r="V303" s="4"/>
      <c r="W303" s="4"/>
      <c r="X303" s="4"/>
      <c r="Y303" s="4"/>
    </row>
    <row r="304" spans="17:25" ht="15.75" customHeight="1">
      <c r="Q304" s="4"/>
      <c r="R304" s="4"/>
      <c r="S304" s="4"/>
      <c r="T304" s="4"/>
      <c r="U304" s="4"/>
      <c r="V304" s="4"/>
      <c r="W304" s="4"/>
      <c r="X304" s="4"/>
      <c r="Y304" s="4"/>
    </row>
    <row r="305" spans="17:25" ht="15.75" customHeight="1">
      <c r="Q305" s="4"/>
      <c r="R305" s="4"/>
      <c r="S305" s="4"/>
      <c r="T305" s="4"/>
      <c r="U305" s="4"/>
      <c r="V305" s="4"/>
      <c r="W305" s="4"/>
      <c r="X305" s="4"/>
      <c r="Y305" s="4"/>
    </row>
    <row r="306" spans="17:25" ht="15.75" customHeight="1">
      <c r="Q306" s="4"/>
      <c r="R306" s="4"/>
      <c r="S306" s="4"/>
      <c r="T306" s="4"/>
      <c r="U306" s="4"/>
      <c r="V306" s="4"/>
      <c r="W306" s="4"/>
      <c r="X306" s="4"/>
      <c r="Y306" s="4"/>
    </row>
    <row r="307" spans="17:25" ht="15.75" customHeight="1">
      <c r="Q307" s="4"/>
      <c r="R307" s="4"/>
      <c r="S307" s="4"/>
      <c r="T307" s="4"/>
      <c r="U307" s="4"/>
      <c r="V307" s="4"/>
      <c r="W307" s="4"/>
      <c r="X307" s="4"/>
      <c r="Y307" s="4"/>
    </row>
    <row r="308" spans="17:25" ht="15.75" customHeight="1">
      <c r="Q308" s="4"/>
      <c r="R308" s="4"/>
      <c r="S308" s="4"/>
      <c r="T308" s="4"/>
      <c r="U308" s="4"/>
      <c r="V308" s="4"/>
      <c r="W308" s="4"/>
      <c r="X308" s="4"/>
      <c r="Y308" s="4"/>
    </row>
    <row r="309" spans="17:25" ht="15.75" customHeight="1">
      <c r="Q309" s="4"/>
      <c r="R309" s="4"/>
      <c r="S309" s="4"/>
      <c r="T309" s="4"/>
      <c r="U309" s="4"/>
      <c r="V309" s="4"/>
      <c r="W309" s="4"/>
      <c r="X309" s="4"/>
      <c r="Y309" s="4"/>
    </row>
    <row r="310" spans="17:25" ht="15.75" customHeight="1">
      <c r="Q310" s="4"/>
      <c r="R310" s="4"/>
      <c r="S310" s="4"/>
      <c r="T310" s="4"/>
      <c r="U310" s="4"/>
      <c r="V310" s="4"/>
      <c r="W310" s="4"/>
      <c r="X310" s="4"/>
      <c r="Y310" s="4"/>
    </row>
    <row r="311" spans="17:25" ht="15.75" customHeight="1">
      <c r="Q311" s="4"/>
      <c r="R311" s="4"/>
      <c r="S311" s="4"/>
      <c r="T311" s="4"/>
      <c r="U311" s="4"/>
      <c r="V311" s="4"/>
      <c r="W311" s="4"/>
      <c r="X311" s="4"/>
      <c r="Y311" s="4"/>
    </row>
    <row r="312" spans="17:25" ht="15.75" customHeight="1">
      <c r="Q312" s="4"/>
      <c r="R312" s="4"/>
      <c r="S312" s="4"/>
      <c r="T312" s="4"/>
      <c r="U312" s="4"/>
      <c r="V312" s="4"/>
      <c r="W312" s="4"/>
      <c r="X312" s="4"/>
      <c r="Y312" s="4"/>
    </row>
    <row r="313" spans="17:25" ht="15.75" customHeight="1">
      <c r="Q313" s="4"/>
      <c r="R313" s="4"/>
      <c r="S313" s="4"/>
      <c r="T313" s="4"/>
      <c r="U313" s="4"/>
      <c r="V313" s="4"/>
      <c r="W313" s="4"/>
      <c r="X313" s="4"/>
      <c r="Y313" s="4"/>
    </row>
    <row r="314" spans="17:25" ht="15.75" customHeight="1">
      <c r="Q314" s="4"/>
      <c r="R314" s="4"/>
      <c r="S314" s="4"/>
      <c r="T314" s="4"/>
      <c r="U314" s="4"/>
      <c r="V314" s="4"/>
      <c r="W314" s="4"/>
      <c r="X314" s="4"/>
      <c r="Y314" s="4"/>
    </row>
    <row r="315" spans="17:25" ht="15.75" customHeight="1">
      <c r="Q315" s="4"/>
      <c r="R315" s="4"/>
      <c r="S315" s="4"/>
      <c r="T315" s="4"/>
      <c r="U315" s="4"/>
      <c r="V315" s="4"/>
      <c r="W315" s="4"/>
      <c r="X315" s="4"/>
      <c r="Y315" s="4"/>
    </row>
    <row r="316" spans="17:25" ht="15.75" customHeight="1">
      <c r="Q316" s="4"/>
      <c r="R316" s="4"/>
      <c r="S316" s="4"/>
      <c r="T316" s="4"/>
      <c r="U316" s="4"/>
      <c r="V316" s="4"/>
      <c r="W316" s="4"/>
      <c r="X316" s="4"/>
      <c r="Y316" s="4"/>
    </row>
    <row r="317" spans="17:25" ht="15.75" customHeight="1">
      <c r="Q317" s="4"/>
      <c r="R317" s="4"/>
      <c r="S317" s="4"/>
      <c r="T317" s="4"/>
      <c r="U317" s="4"/>
      <c r="V317" s="4"/>
      <c r="W317" s="4"/>
      <c r="X317" s="4"/>
      <c r="Y317" s="4"/>
    </row>
    <row r="318" spans="17:25" ht="15.75" customHeight="1">
      <c r="Q318" s="4"/>
      <c r="R318" s="4"/>
      <c r="S318" s="4"/>
      <c r="T318" s="4"/>
      <c r="U318" s="4"/>
      <c r="V318" s="4"/>
      <c r="W318" s="4"/>
      <c r="X318" s="4"/>
      <c r="Y318" s="4"/>
    </row>
    <row r="319" spans="17:25" ht="15.75" customHeight="1">
      <c r="Q319" s="4"/>
      <c r="R319" s="4"/>
      <c r="S319" s="4"/>
      <c r="T319" s="4"/>
      <c r="U319" s="4"/>
      <c r="V319" s="4"/>
      <c r="W319" s="4"/>
      <c r="X319" s="4"/>
      <c r="Y319" s="4"/>
    </row>
    <row r="320" spans="17:25" ht="15.75" customHeight="1">
      <c r="Q320" s="4"/>
      <c r="R320" s="4"/>
      <c r="S320" s="4"/>
      <c r="T320" s="4"/>
      <c r="U320" s="4"/>
      <c r="V320" s="4"/>
      <c r="W320" s="4"/>
      <c r="X320" s="4"/>
      <c r="Y320" s="4"/>
    </row>
    <row r="321" spans="17:25" ht="15.75" customHeight="1">
      <c r="Q321" s="4"/>
      <c r="R321" s="4"/>
      <c r="S321" s="4"/>
      <c r="T321" s="4"/>
      <c r="U321" s="4"/>
      <c r="V321" s="4"/>
      <c r="W321" s="4"/>
      <c r="X321" s="4"/>
      <c r="Y321" s="4"/>
    </row>
    <row r="322" spans="17:25" ht="15.75" customHeight="1">
      <c r="Q322" s="4"/>
      <c r="R322" s="4"/>
      <c r="S322" s="4"/>
      <c r="T322" s="4"/>
      <c r="U322" s="4"/>
      <c r="V322" s="4"/>
      <c r="W322" s="4"/>
      <c r="X322" s="4"/>
      <c r="Y322" s="4"/>
    </row>
    <row r="323" spans="17:25" ht="15.75" customHeight="1">
      <c r="Q323" s="4"/>
      <c r="R323" s="4"/>
      <c r="S323" s="4"/>
      <c r="T323" s="4"/>
      <c r="U323" s="4"/>
      <c r="V323" s="4"/>
      <c r="W323" s="4"/>
      <c r="X323" s="4"/>
      <c r="Y323" s="4"/>
    </row>
    <row r="324" spans="17:25" ht="15.75" customHeight="1">
      <c r="Q324" s="4"/>
      <c r="R324" s="4"/>
      <c r="S324" s="4"/>
      <c r="T324" s="4"/>
      <c r="U324" s="4"/>
      <c r="V324" s="4"/>
      <c r="W324" s="4"/>
      <c r="X324" s="4"/>
      <c r="Y324" s="4"/>
    </row>
    <row r="325" spans="17:25" ht="15.75" customHeight="1">
      <c r="Q325" s="4"/>
      <c r="R325" s="4"/>
      <c r="S325" s="4"/>
      <c r="T325" s="4"/>
      <c r="U325" s="4"/>
      <c r="V325" s="4"/>
      <c r="W325" s="4"/>
      <c r="X325" s="4"/>
      <c r="Y325" s="4"/>
    </row>
    <row r="326" spans="17:25" ht="15.75" customHeight="1">
      <c r="Q326" s="4"/>
      <c r="R326" s="4"/>
      <c r="S326" s="4"/>
      <c r="T326" s="4"/>
      <c r="U326" s="4"/>
      <c r="V326" s="4"/>
      <c r="W326" s="4"/>
      <c r="X326" s="4"/>
      <c r="Y326" s="4"/>
    </row>
    <row r="327" spans="17:25" ht="15.75" customHeight="1">
      <c r="Q327" s="4"/>
      <c r="R327" s="4"/>
      <c r="S327" s="4"/>
      <c r="T327" s="4"/>
      <c r="U327" s="4"/>
      <c r="V327" s="4"/>
      <c r="W327" s="4"/>
      <c r="X327" s="4"/>
      <c r="Y327" s="4"/>
    </row>
    <row r="328" spans="17:25" ht="15.75" customHeight="1">
      <c r="Q328" s="4"/>
      <c r="R328" s="4"/>
      <c r="S328" s="4"/>
      <c r="T328" s="4"/>
      <c r="U328" s="4"/>
      <c r="V328" s="4"/>
      <c r="W328" s="4"/>
      <c r="X328" s="4"/>
      <c r="Y328" s="4"/>
    </row>
    <row r="329" spans="17:25" ht="15.75" customHeight="1">
      <c r="Q329" s="4"/>
      <c r="R329" s="4"/>
      <c r="S329" s="4"/>
      <c r="T329" s="4"/>
      <c r="U329" s="4"/>
      <c r="V329" s="4"/>
      <c r="W329" s="4"/>
      <c r="X329" s="4"/>
      <c r="Y329" s="4"/>
    </row>
    <row r="330" spans="17:25" ht="15.75" customHeight="1">
      <c r="Q330" s="4"/>
      <c r="R330" s="4"/>
      <c r="S330" s="4"/>
      <c r="T330" s="4"/>
      <c r="U330" s="4"/>
      <c r="V330" s="4"/>
      <c r="W330" s="4"/>
      <c r="X330" s="4"/>
      <c r="Y330" s="4"/>
    </row>
    <row r="331" spans="17:25" ht="15.75" customHeight="1">
      <c r="Q331" s="4"/>
      <c r="R331" s="4"/>
      <c r="S331" s="4"/>
      <c r="T331" s="4"/>
      <c r="U331" s="4"/>
      <c r="V331" s="4"/>
      <c r="W331" s="4"/>
      <c r="X331" s="4"/>
      <c r="Y331" s="4"/>
    </row>
    <row r="332" spans="17:25" ht="15.75" customHeight="1">
      <c r="Q332" s="4"/>
      <c r="R332" s="4"/>
      <c r="S332" s="4"/>
      <c r="T332" s="4"/>
      <c r="U332" s="4"/>
      <c r="V332" s="4"/>
      <c r="W332" s="4"/>
      <c r="X332" s="4"/>
      <c r="Y332" s="4"/>
    </row>
    <row r="333" spans="17:25" ht="15.75" customHeight="1">
      <c r="Q333" s="4"/>
      <c r="R333" s="4"/>
      <c r="S333" s="4"/>
      <c r="T333" s="4"/>
      <c r="U333" s="4"/>
      <c r="V333" s="4"/>
      <c r="W333" s="4"/>
      <c r="X333" s="4"/>
      <c r="Y333" s="4"/>
    </row>
    <row r="334" spans="17:25" ht="15.75" customHeight="1">
      <c r="Q334" s="4"/>
      <c r="R334" s="4"/>
      <c r="S334" s="4"/>
      <c r="T334" s="4"/>
      <c r="U334" s="4"/>
      <c r="V334" s="4"/>
      <c r="W334" s="4"/>
      <c r="X334" s="4"/>
      <c r="Y334" s="4"/>
    </row>
    <row r="335" spans="17:25" ht="15.75" customHeight="1">
      <c r="Q335" s="4"/>
      <c r="R335" s="4"/>
      <c r="S335" s="4"/>
      <c r="T335" s="4"/>
      <c r="U335" s="4"/>
      <c r="V335" s="4"/>
      <c r="W335" s="4"/>
      <c r="X335" s="4"/>
      <c r="Y335" s="4"/>
    </row>
    <row r="336" spans="17:25" ht="15.75" customHeight="1">
      <c r="Q336" s="4"/>
      <c r="R336" s="4"/>
      <c r="S336" s="4"/>
      <c r="T336" s="4"/>
      <c r="U336" s="4"/>
      <c r="V336" s="4"/>
      <c r="W336" s="4"/>
      <c r="X336" s="4"/>
      <c r="Y336" s="4"/>
    </row>
    <row r="337" spans="17:25" ht="15.75" customHeight="1">
      <c r="Q337" s="4"/>
      <c r="R337" s="4"/>
      <c r="S337" s="4"/>
      <c r="T337" s="4"/>
      <c r="U337" s="4"/>
      <c r="V337" s="4"/>
      <c r="W337" s="4"/>
      <c r="X337" s="4"/>
      <c r="Y337" s="4"/>
    </row>
    <row r="338" spans="17:25" ht="15.75" customHeight="1">
      <c r="Q338" s="4"/>
      <c r="R338" s="4"/>
      <c r="S338" s="4"/>
      <c r="T338" s="4"/>
      <c r="U338" s="4"/>
      <c r="V338" s="4"/>
      <c r="W338" s="4"/>
      <c r="X338" s="4"/>
      <c r="Y338" s="4"/>
    </row>
    <row r="339" spans="17:25" ht="15.75" customHeight="1">
      <c r="Q339" s="4"/>
      <c r="R339" s="4"/>
      <c r="S339" s="4"/>
      <c r="T339" s="4"/>
      <c r="U339" s="4"/>
      <c r="V339" s="4"/>
      <c r="W339" s="4"/>
      <c r="X339" s="4"/>
      <c r="Y339" s="4"/>
    </row>
    <row r="340" spans="17:25" ht="15.75" customHeight="1">
      <c r="Q340" s="4"/>
      <c r="R340" s="4"/>
      <c r="S340" s="4"/>
      <c r="T340" s="4"/>
      <c r="U340" s="4"/>
      <c r="V340" s="4"/>
      <c r="W340" s="4"/>
      <c r="X340" s="4"/>
      <c r="Y340" s="4"/>
    </row>
    <row r="341" spans="17:25" ht="15.75" customHeight="1">
      <c r="Q341" s="4"/>
      <c r="R341" s="4"/>
      <c r="S341" s="4"/>
      <c r="T341" s="4"/>
      <c r="U341" s="4"/>
      <c r="V341" s="4"/>
      <c r="W341" s="4"/>
      <c r="X341" s="4"/>
      <c r="Y341" s="4"/>
    </row>
    <row r="342" spans="17:25" ht="15.75" customHeight="1">
      <c r="Q342" s="4"/>
      <c r="R342" s="4"/>
      <c r="S342" s="4"/>
      <c r="T342" s="4"/>
      <c r="U342" s="4"/>
      <c r="V342" s="4"/>
      <c r="W342" s="4"/>
      <c r="X342" s="4"/>
      <c r="Y342" s="4"/>
    </row>
    <row r="343" spans="17:25" ht="15.75" customHeight="1">
      <c r="Q343" s="4"/>
      <c r="R343" s="4"/>
      <c r="S343" s="4"/>
      <c r="T343" s="4"/>
      <c r="U343" s="4"/>
      <c r="V343" s="4"/>
      <c r="W343" s="4"/>
      <c r="X343" s="4"/>
      <c r="Y343" s="4"/>
    </row>
    <row r="344" spans="17:25" ht="15.75" customHeight="1">
      <c r="Q344" s="4"/>
      <c r="R344" s="4"/>
      <c r="S344" s="4"/>
      <c r="T344" s="4"/>
      <c r="U344" s="4"/>
      <c r="V344" s="4"/>
      <c r="W344" s="4"/>
      <c r="X344" s="4"/>
      <c r="Y344" s="4"/>
    </row>
    <row r="345" spans="17:25" ht="15.75" customHeight="1">
      <c r="Q345" s="4"/>
      <c r="R345" s="4"/>
      <c r="S345" s="4"/>
      <c r="T345" s="4"/>
      <c r="U345" s="4"/>
      <c r="V345" s="4"/>
      <c r="W345" s="4"/>
      <c r="X345" s="4"/>
      <c r="Y345" s="4"/>
    </row>
    <row r="346" spans="17:25" ht="15.75" customHeight="1">
      <c r="Q346" s="4"/>
      <c r="R346" s="4"/>
      <c r="S346" s="4"/>
      <c r="T346" s="4"/>
      <c r="U346" s="4"/>
      <c r="V346" s="4"/>
      <c r="W346" s="4"/>
      <c r="X346" s="4"/>
      <c r="Y346" s="4"/>
    </row>
    <row r="347" spans="17:25" ht="15.75" customHeight="1">
      <c r="Q347" s="4"/>
      <c r="R347" s="4"/>
      <c r="S347" s="4"/>
      <c r="T347" s="4"/>
      <c r="U347" s="4"/>
      <c r="V347" s="4"/>
      <c r="W347" s="4"/>
      <c r="X347" s="4"/>
      <c r="Y347" s="4"/>
    </row>
    <row r="348" spans="17:25" ht="15.75" customHeight="1">
      <c r="Q348" s="4"/>
      <c r="R348" s="4"/>
      <c r="S348" s="4"/>
      <c r="T348" s="4"/>
      <c r="U348" s="4"/>
      <c r="V348" s="4"/>
      <c r="W348" s="4"/>
      <c r="X348" s="4"/>
      <c r="Y348" s="4"/>
    </row>
    <row r="349" spans="17:25" ht="15.75" customHeight="1">
      <c r="Q349" s="4"/>
      <c r="R349" s="4"/>
      <c r="S349" s="4"/>
      <c r="T349" s="4"/>
      <c r="U349" s="4"/>
      <c r="V349" s="4"/>
      <c r="W349" s="4"/>
      <c r="X349" s="4"/>
      <c r="Y349" s="4"/>
    </row>
    <row r="350" spans="17:25" ht="15.75" customHeight="1">
      <c r="Q350" s="4"/>
      <c r="R350" s="4"/>
      <c r="S350" s="4"/>
      <c r="T350" s="4"/>
      <c r="U350" s="4"/>
      <c r="V350" s="4"/>
      <c r="W350" s="4"/>
      <c r="X350" s="4"/>
      <c r="Y350" s="4"/>
    </row>
    <row r="351" spans="17:25" ht="15.75" customHeight="1">
      <c r="Q351" s="4"/>
      <c r="R351" s="4"/>
      <c r="S351" s="4"/>
      <c r="T351" s="4"/>
      <c r="U351" s="4"/>
      <c r="V351" s="4"/>
      <c r="W351" s="4"/>
      <c r="X351" s="4"/>
      <c r="Y351" s="4"/>
    </row>
    <row r="352" spans="17:25" ht="15.75" customHeight="1">
      <c r="Q352" s="4"/>
      <c r="R352" s="4"/>
      <c r="S352" s="4"/>
      <c r="T352" s="4"/>
      <c r="U352" s="4"/>
      <c r="V352" s="4"/>
      <c r="W352" s="4"/>
      <c r="X352" s="4"/>
      <c r="Y352" s="4"/>
    </row>
    <row r="353" spans="17:25" ht="15.75" customHeight="1">
      <c r="Q353" s="4"/>
      <c r="R353" s="4"/>
      <c r="S353" s="4"/>
      <c r="T353" s="4"/>
      <c r="U353" s="4"/>
      <c r="V353" s="4"/>
      <c r="W353" s="4"/>
      <c r="X353" s="4"/>
      <c r="Y353" s="4"/>
    </row>
    <row r="354" spans="17:25" ht="15.75" customHeight="1">
      <c r="Q354" s="4"/>
      <c r="R354" s="4"/>
      <c r="S354" s="4"/>
      <c r="T354" s="4"/>
      <c r="U354" s="4"/>
      <c r="V354" s="4"/>
      <c r="W354" s="4"/>
      <c r="X354" s="4"/>
      <c r="Y354" s="4"/>
    </row>
    <row r="355" spans="17:25" ht="15.75" customHeight="1">
      <c r="Q355" s="4"/>
      <c r="R355" s="4"/>
      <c r="S355" s="4"/>
      <c r="T355" s="4"/>
      <c r="U355" s="4"/>
      <c r="V355" s="4"/>
      <c r="W355" s="4"/>
      <c r="X355" s="4"/>
      <c r="Y355" s="4"/>
    </row>
    <row r="356" spans="17:25" ht="15.75" customHeight="1">
      <c r="Q356" s="4"/>
      <c r="R356" s="4"/>
      <c r="S356" s="4"/>
      <c r="T356" s="4"/>
      <c r="U356" s="4"/>
      <c r="V356" s="4"/>
      <c r="W356" s="4"/>
      <c r="X356" s="4"/>
      <c r="Y356" s="4"/>
    </row>
    <row r="357" spans="17:25" ht="15.75" customHeight="1">
      <c r="Q357" s="4"/>
      <c r="R357" s="4"/>
      <c r="S357" s="4"/>
      <c r="T357" s="4"/>
      <c r="U357" s="4"/>
      <c r="V357" s="4"/>
      <c r="W357" s="4"/>
      <c r="X357" s="4"/>
      <c r="Y357" s="4"/>
    </row>
    <row r="358" spans="17:25" ht="15.75" customHeight="1">
      <c r="Q358" s="4"/>
      <c r="R358" s="4"/>
      <c r="S358" s="4"/>
      <c r="T358" s="4"/>
      <c r="U358" s="4"/>
      <c r="V358" s="4"/>
      <c r="W358" s="4"/>
      <c r="X358" s="4"/>
      <c r="Y358" s="4"/>
    </row>
    <row r="359" spans="17:25" ht="15.75" customHeight="1">
      <c r="Q359" s="4"/>
      <c r="R359" s="4"/>
      <c r="S359" s="4"/>
      <c r="T359" s="4"/>
      <c r="U359" s="4"/>
      <c r="V359" s="4"/>
      <c r="W359" s="4"/>
      <c r="X359" s="4"/>
      <c r="Y359" s="4"/>
    </row>
    <row r="360" spans="17:25" ht="15.75" customHeight="1">
      <c r="Q360" s="4"/>
      <c r="R360" s="4"/>
      <c r="S360" s="4"/>
      <c r="T360" s="4"/>
      <c r="U360" s="4"/>
      <c r="V360" s="4"/>
      <c r="W360" s="4"/>
      <c r="X360" s="4"/>
      <c r="Y360" s="4"/>
    </row>
    <row r="361" spans="17:25" ht="15.75" customHeight="1">
      <c r="Q361" s="4"/>
      <c r="R361" s="4"/>
      <c r="S361" s="4"/>
      <c r="T361" s="4"/>
      <c r="U361" s="4"/>
      <c r="V361" s="4"/>
      <c r="W361" s="4"/>
      <c r="X361" s="4"/>
      <c r="Y361" s="4"/>
    </row>
    <row r="362" spans="17:25" ht="15.75" customHeight="1">
      <c r="Q362" s="4"/>
      <c r="R362" s="4"/>
      <c r="S362" s="4"/>
      <c r="T362" s="4"/>
      <c r="U362" s="4"/>
      <c r="V362" s="4"/>
      <c r="W362" s="4"/>
      <c r="X362" s="4"/>
      <c r="Y362" s="4"/>
    </row>
    <row r="363" spans="17:25" ht="15.75" customHeight="1">
      <c r="Q363" s="4"/>
      <c r="R363" s="4"/>
      <c r="S363" s="4"/>
      <c r="T363" s="4"/>
      <c r="U363" s="4"/>
      <c r="V363" s="4"/>
      <c r="W363" s="4"/>
      <c r="X363" s="4"/>
      <c r="Y363" s="4"/>
    </row>
    <row r="364" spans="17:25" ht="15.75" customHeight="1">
      <c r="Q364" s="4"/>
      <c r="R364" s="4"/>
      <c r="S364" s="4"/>
      <c r="T364" s="4"/>
      <c r="U364" s="4"/>
      <c r="V364" s="4"/>
      <c r="W364" s="4"/>
      <c r="X364" s="4"/>
      <c r="Y364" s="4"/>
    </row>
    <row r="365" spans="17:25" ht="15.75" customHeight="1">
      <c r="Q365" s="4"/>
      <c r="R365" s="4"/>
      <c r="S365" s="4"/>
      <c r="T365" s="4"/>
      <c r="U365" s="4"/>
      <c r="V365" s="4"/>
      <c r="W365" s="4"/>
      <c r="X365" s="4"/>
      <c r="Y365" s="4"/>
    </row>
    <row r="366" spans="17:25" ht="15.75" customHeight="1">
      <c r="Q366" s="4"/>
      <c r="R366" s="4"/>
      <c r="S366" s="4"/>
      <c r="T366" s="4"/>
      <c r="U366" s="4"/>
      <c r="V366" s="4"/>
      <c r="W366" s="4"/>
      <c r="X366" s="4"/>
      <c r="Y366" s="4"/>
    </row>
    <row r="367" spans="17:25" ht="15.75" customHeight="1">
      <c r="Q367" s="4"/>
      <c r="R367" s="4"/>
      <c r="S367" s="4"/>
      <c r="T367" s="4"/>
      <c r="U367" s="4"/>
      <c r="V367" s="4"/>
      <c r="W367" s="4"/>
      <c r="X367" s="4"/>
      <c r="Y367" s="4"/>
    </row>
    <row r="368" spans="17:25" ht="15.75" customHeight="1">
      <c r="Q368" s="4"/>
      <c r="R368" s="4"/>
      <c r="S368" s="4"/>
      <c r="T368" s="4"/>
      <c r="U368" s="4"/>
      <c r="V368" s="4"/>
      <c r="W368" s="4"/>
      <c r="X368" s="4"/>
      <c r="Y368" s="4"/>
    </row>
    <row r="369" spans="17:25" ht="15.75" customHeight="1">
      <c r="Q369" s="4"/>
      <c r="R369" s="4"/>
      <c r="S369" s="4"/>
      <c r="T369" s="4"/>
      <c r="U369" s="4"/>
      <c r="V369" s="4"/>
      <c r="W369" s="4"/>
      <c r="X369" s="4"/>
      <c r="Y369" s="4"/>
    </row>
    <row r="370" spans="17:25" ht="15.75" customHeight="1">
      <c r="Q370" s="4"/>
      <c r="R370" s="4"/>
      <c r="S370" s="4"/>
      <c r="T370" s="4"/>
      <c r="U370" s="4"/>
      <c r="V370" s="4"/>
      <c r="W370" s="4"/>
      <c r="X370" s="4"/>
      <c r="Y370" s="4"/>
    </row>
    <row r="371" spans="17:25" ht="15.75" customHeight="1">
      <c r="Q371" s="4"/>
      <c r="R371" s="4"/>
      <c r="S371" s="4"/>
      <c r="T371" s="4"/>
      <c r="U371" s="4"/>
      <c r="V371" s="4"/>
      <c r="W371" s="4"/>
      <c r="X371" s="4"/>
      <c r="Y371" s="4"/>
    </row>
    <row r="372" spans="17:25" ht="15.75" customHeight="1">
      <c r="Q372" s="4"/>
      <c r="R372" s="4"/>
      <c r="S372" s="4"/>
      <c r="T372" s="4"/>
      <c r="U372" s="4"/>
      <c r="V372" s="4"/>
      <c r="W372" s="4"/>
      <c r="X372" s="4"/>
      <c r="Y372" s="4"/>
    </row>
    <row r="373" spans="17:25" ht="15.75" customHeight="1">
      <c r="Q373" s="4"/>
      <c r="R373" s="4"/>
      <c r="S373" s="4"/>
      <c r="T373" s="4"/>
      <c r="U373" s="4"/>
      <c r="V373" s="4"/>
      <c r="W373" s="4"/>
      <c r="X373" s="4"/>
      <c r="Y373" s="4"/>
    </row>
    <row r="374" spans="17:25" ht="15.75" customHeight="1">
      <c r="Q374" s="4"/>
      <c r="R374" s="4"/>
      <c r="S374" s="4"/>
      <c r="T374" s="4"/>
      <c r="U374" s="4"/>
      <c r="V374" s="4"/>
      <c r="W374" s="4"/>
      <c r="X374" s="4"/>
      <c r="Y374" s="4"/>
    </row>
    <row r="375" spans="17:25" ht="15.75" customHeight="1">
      <c r="Q375" s="4"/>
      <c r="R375" s="4"/>
      <c r="S375" s="4"/>
      <c r="T375" s="4"/>
      <c r="U375" s="4"/>
      <c r="V375" s="4"/>
      <c r="W375" s="4"/>
      <c r="X375" s="4"/>
      <c r="Y375" s="4"/>
    </row>
    <row r="376" spans="17:25" ht="15.75" customHeight="1">
      <c r="Q376" s="4"/>
      <c r="R376" s="4"/>
      <c r="S376" s="4"/>
      <c r="T376" s="4"/>
      <c r="U376" s="4"/>
      <c r="V376" s="4"/>
      <c r="W376" s="4"/>
      <c r="X376" s="4"/>
      <c r="Y376" s="4"/>
    </row>
    <row r="377" spans="17:25" ht="15.75" customHeight="1">
      <c r="Q377" s="4"/>
      <c r="R377" s="4"/>
      <c r="S377" s="4"/>
      <c r="T377" s="4"/>
      <c r="U377" s="4"/>
      <c r="V377" s="4"/>
      <c r="W377" s="4"/>
      <c r="X377" s="4"/>
      <c r="Y377" s="4"/>
    </row>
    <row r="378" spans="17:25" ht="15.75" customHeight="1">
      <c r="Q378" s="4"/>
      <c r="R378" s="4"/>
      <c r="S378" s="4"/>
      <c r="T378" s="4"/>
      <c r="U378" s="4"/>
      <c r="V378" s="4"/>
      <c r="W378" s="4"/>
      <c r="X378" s="4"/>
      <c r="Y378" s="4"/>
    </row>
    <row r="379" spans="17:25" ht="15.75" customHeight="1">
      <c r="Q379" s="4"/>
      <c r="R379" s="4"/>
      <c r="S379" s="4"/>
      <c r="T379" s="4"/>
      <c r="U379" s="4"/>
      <c r="V379" s="4"/>
      <c r="W379" s="4"/>
      <c r="X379" s="4"/>
      <c r="Y379" s="4"/>
    </row>
    <row r="380" spans="17:25" ht="15.75" customHeight="1">
      <c r="Q380" s="4"/>
      <c r="R380" s="4"/>
      <c r="S380" s="4"/>
      <c r="T380" s="4"/>
      <c r="U380" s="4"/>
      <c r="V380" s="4"/>
      <c r="W380" s="4"/>
      <c r="X380" s="4"/>
      <c r="Y380" s="4"/>
    </row>
    <row r="381" spans="17:25" ht="15.75" customHeight="1">
      <c r="Q381" s="4"/>
      <c r="R381" s="4"/>
      <c r="S381" s="4"/>
      <c r="T381" s="4"/>
      <c r="U381" s="4"/>
      <c r="V381" s="4"/>
      <c r="W381" s="4"/>
      <c r="X381" s="4"/>
      <c r="Y381" s="4"/>
    </row>
    <row r="382" spans="17:25" ht="15.75" customHeight="1">
      <c r="Q382" s="4"/>
      <c r="R382" s="4"/>
      <c r="S382" s="4"/>
      <c r="T382" s="4"/>
      <c r="U382" s="4"/>
      <c r="V382" s="4"/>
      <c r="W382" s="4"/>
      <c r="X382" s="4"/>
      <c r="Y382" s="4"/>
    </row>
    <row r="383" spans="17:25" ht="15.75" customHeight="1">
      <c r="Q383" s="4"/>
      <c r="R383" s="4"/>
      <c r="S383" s="4"/>
      <c r="T383" s="4"/>
      <c r="U383" s="4"/>
      <c r="V383" s="4"/>
      <c r="W383" s="4"/>
      <c r="X383" s="4"/>
      <c r="Y383" s="4"/>
    </row>
    <row r="384" spans="17:25" ht="15.75" customHeight="1">
      <c r="Q384" s="4"/>
      <c r="R384" s="4"/>
      <c r="S384" s="4"/>
      <c r="T384" s="4"/>
      <c r="U384" s="4"/>
      <c r="V384" s="4"/>
      <c r="W384" s="4"/>
      <c r="X384" s="4"/>
      <c r="Y384" s="4"/>
    </row>
    <row r="385" spans="17:25" ht="15.75" customHeight="1">
      <c r="Q385" s="4"/>
      <c r="R385" s="4"/>
      <c r="S385" s="4"/>
      <c r="T385" s="4"/>
      <c r="U385" s="4"/>
      <c r="V385" s="4"/>
      <c r="W385" s="4"/>
      <c r="X385" s="4"/>
      <c r="Y385" s="4"/>
    </row>
    <row r="386" spans="17:25" ht="15.75" customHeight="1">
      <c r="Q386" s="4"/>
      <c r="R386" s="4"/>
      <c r="S386" s="4"/>
      <c r="T386" s="4"/>
      <c r="U386" s="4"/>
      <c r="V386" s="4"/>
      <c r="W386" s="4"/>
      <c r="X386" s="4"/>
      <c r="Y386" s="4"/>
    </row>
    <row r="387" spans="17:25" ht="15.75" customHeight="1">
      <c r="Q387" s="4"/>
      <c r="R387" s="4"/>
      <c r="S387" s="4"/>
      <c r="T387" s="4"/>
      <c r="U387" s="4"/>
      <c r="V387" s="4"/>
      <c r="W387" s="4"/>
      <c r="X387" s="4"/>
      <c r="Y387" s="4"/>
    </row>
    <row r="388" spans="17:25" ht="15.75" customHeight="1">
      <c r="Q388" s="4"/>
      <c r="R388" s="4"/>
      <c r="S388" s="4"/>
      <c r="T388" s="4"/>
      <c r="U388" s="4"/>
      <c r="V388" s="4"/>
      <c r="W388" s="4"/>
      <c r="X388" s="4"/>
      <c r="Y388" s="4"/>
    </row>
    <row r="389" spans="17:25" ht="15.75" customHeight="1">
      <c r="Q389" s="4"/>
      <c r="R389" s="4"/>
      <c r="S389" s="4"/>
      <c r="T389" s="4"/>
      <c r="U389" s="4"/>
      <c r="V389" s="4"/>
      <c r="W389" s="4"/>
      <c r="X389" s="4"/>
      <c r="Y389" s="4"/>
    </row>
    <row r="390" spans="17:25" ht="15.75" customHeight="1">
      <c r="Q390" s="4"/>
      <c r="R390" s="4"/>
      <c r="S390" s="4"/>
      <c r="T390" s="4"/>
      <c r="U390" s="4"/>
      <c r="V390" s="4"/>
      <c r="W390" s="4"/>
      <c r="X390" s="4"/>
      <c r="Y390" s="4"/>
    </row>
    <row r="391" spans="17:25" ht="15.75" customHeight="1">
      <c r="Q391" s="4"/>
      <c r="R391" s="4"/>
      <c r="S391" s="4"/>
      <c r="T391" s="4"/>
      <c r="U391" s="4"/>
      <c r="V391" s="4"/>
      <c r="W391" s="4"/>
      <c r="X391" s="4"/>
      <c r="Y391" s="4"/>
    </row>
    <row r="392" spans="17:25" ht="15.75" customHeight="1">
      <c r="Q392" s="4"/>
      <c r="R392" s="4"/>
      <c r="S392" s="4"/>
      <c r="T392" s="4"/>
      <c r="U392" s="4"/>
      <c r="V392" s="4"/>
      <c r="W392" s="4"/>
      <c r="X392" s="4"/>
      <c r="Y392" s="4"/>
    </row>
    <row r="393" spans="17:25" ht="15.75" customHeight="1">
      <c r="Q393" s="4"/>
      <c r="R393" s="4"/>
      <c r="S393" s="4"/>
      <c r="T393" s="4"/>
      <c r="U393" s="4"/>
      <c r="V393" s="4"/>
      <c r="W393" s="4"/>
      <c r="X393" s="4"/>
      <c r="Y393" s="4"/>
    </row>
    <row r="394" spans="17:25" ht="15.75" customHeight="1">
      <c r="Q394" s="4"/>
      <c r="R394" s="4"/>
      <c r="S394" s="4"/>
      <c r="T394" s="4"/>
      <c r="U394" s="4"/>
      <c r="V394" s="4"/>
      <c r="W394" s="4"/>
      <c r="X394" s="4"/>
      <c r="Y394" s="4"/>
    </row>
    <row r="395" spans="17:25" ht="15.75" customHeight="1">
      <c r="Q395" s="4"/>
      <c r="R395" s="4"/>
      <c r="S395" s="4"/>
      <c r="T395" s="4"/>
      <c r="U395" s="4"/>
      <c r="V395" s="4"/>
      <c r="W395" s="4"/>
      <c r="X395" s="4"/>
      <c r="Y395" s="4"/>
    </row>
    <row r="396" spans="17:25" ht="15.75" customHeight="1">
      <c r="Q396" s="4"/>
      <c r="R396" s="4"/>
      <c r="S396" s="4"/>
      <c r="T396" s="4"/>
      <c r="U396" s="4"/>
      <c r="V396" s="4"/>
      <c r="W396" s="4"/>
      <c r="X396" s="4"/>
      <c r="Y396" s="4"/>
    </row>
    <row r="397" spans="17:25" ht="15.75" customHeight="1">
      <c r="Q397" s="4"/>
      <c r="R397" s="4"/>
      <c r="S397" s="4"/>
      <c r="T397" s="4"/>
      <c r="U397" s="4"/>
      <c r="V397" s="4"/>
      <c r="W397" s="4"/>
      <c r="X397" s="4"/>
      <c r="Y397" s="4"/>
    </row>
    <row r="398" spans="17:25" ht="15.75" customHeight="1">
      <c r="Q398" s="4"/>
      <c r="R398" s="4"/>
      <c r="S398" s="4"/>
      <c r="T398" s="4"/>
      <c r="U398" s="4"/>
      <c r="V398" s="4"/>
      <c r="W398" s="4"/>
      <c r="X398" s="4"/>
      <c r="Y398" s="4"/>
    </row>
    <row r="399" spans="17:25" ht="15.75" customHeight="1">
      <c r="Q399" s="4"/>
      <c r="R399" s="4"/>
      <c r="S399" s="4"/>
      <c r="T399" s="4"/>
      <c r="U399" s="4"/>
      <c r="V399" s="4"/>
      <c r="W399" s="4"/>
      <c r="X399" s="4"/>
      <c r="Y399" s="4"/>
    </row>
    <row r="400" spans="17:25" ht="15.75" customHeight="1">
      <c r="Q400" s="4"/>
      <c r="R400" s="4"/>
      <c r="S400" s="4"/>
      <c r="T400" s="4"/>
      <c r="U400" s="4"/>
      <c r="V400" s="4"/>
      <c r="W400" s="4"/>
      <c r="X400" s="4"/>
      <c r="Y400" s="4"/>
    </row>
    <row r="401" spans="17:25" ht="15.75" customHeight="1">
      <c r="Q401" s="4"/>
      <c r="R401" s="4"/>
      <c r="S401" s="4"/>
      <c r="T401" s="4"/>
      <c r="U401" s="4"/>
      <c r="V401" s="4"/>
      <c r="W401" s="4"/>
      <c r="X401" s="4"/>
      <c r="Y401" s="4"/>
    </row>
    <row r="402" spans="17:25" ht="15.75" customHeight="1">
      <c r="Q402" s="4"/>
      <c r="R402" s="4"/>
      <c r="S402" s="4"/>
      <c r="T402" s="4"/>
      <c r="U402" s="4"/>
      <c r="V402" s="4"/>
      <c r="W402" s="4"/>
      <c r="X402" s="4"/>
      <c r="Y402" s="4"/>
    </row>
    <row r="403" spans="17:25" ht="15.75" customHeight="1">
      <c r="Q403" s="4"/>
      <c r="R403" s="4"/>
      <c r="S403" s="4"/>
      <c r="T403" s="4"/>
      <c r="U403" s="4"/>
      <c r="V403" s="4"/>
      <c r="W403" s="4"/>
      <c r="X403" s="4"/>
      <c r="Y403" s="4"/>
    </row>
    <row r="404" spans="17:25" ht="15.75" customHeight="1">
      <c r="Q404" s="4"/>
      <c r="R404" s="4"/>
      <c r="S404" s="4"/>
      <c r="T404" s="4"/>
      <c r="U404" s="4"/>
      <c r="V404" s="4"/>
      <c r="W404" s="4"/>
      <c r="X404" s="4"/>
      <c r="Y404" s="4"/>
    </row>
    <row r="405" spans="17:25" ht="15.75" customHeight="1">
      <c r="Q405" s="4"/>
      <c r="R405" s="4"/>
      <c r="S405" s="4"/>
      <c r="T405" s="4"/>
      <c r="U405" s="4"/>
      <c r="V405" s="4"/>
      <c r="W405" s="4"/>
      <c r="X405" s="4"/>
      <c r="Y405" s="4"/>
    </row>
    <row r="406" spans="17:25" ht="15.75" customHeight="1">
      <c r="Q406" s="4"/>
      <c r="R406" s="4"/>
      <c r="S406" s="4"/>
      <c r="T406" s="4"/>
      <c r="U406" s="4"/>
      <c r="V406" s="4"/>
      <c r="W406" s="4"/>
      <c r="X406" s="4"/>
      <c r="Y406" s="4"/>
    </row>
    <row r="407" spans="17:25" ht="15.75" customHeight="1">
      <c r="Q407" s="4"/>
      <c r="R407" s="4"/>
      <c r="S407" s="4"/>
      <c r="T407" s="4"/>
      <c r="U407" s="4"/>
      <c r="V407" s="4"/>
      <c r="W407" s="4"/>
      <c r="X407" s="4"/>
      <c r="Y407" s="4"/>
    </row>
    <row r="408" spans="17:25" ht="15.75" customHeight="1">
      <c r="Q408" s="4"/>
      <c r="R408" s="4"/>
      <c r="S408" s="4"/>
      <c r="T408" s="4"/>
      <c r="U408" s="4"/>
      <c r="V408" s="4"/>
      <c r="W408" s="4"/>
      <c r="X408" s="4"/>
      <c r="Y408" s="4"/>
    </row>
    <row r="409" spans="17:25" ht="15.75" customHeight="1">
      <c r="Q409" s="4"/>
      <c r="R409" s="4"/>
      <c r="S409" s="4"/>
      <c r="T409" s="4"/>
      <c r="U409" s="4"/>
      <c r="V409" s="4"/>
      <c r="W409" s="4"/>
      <c r="X409" s="4"/>
      <c r="Y409" s="4"/>
    </row>
    <row r="410" spans="17:25" ht="15.75" customHeight="1">
      <c r="Q410" s="4"/>
      <c r="R410" s="4"/>
      <c r="S410" s="4"/>
      <c r="T410" s="4"/>
      <c r="U410" s="4"/>
      <c r="V410" s="4"/>
      <c r="W410" s="4"/>
      <c r="X410" s="4"/>
      <c r="Y410" s="4"/>
    </row>
    <row r="411" spans="17:25" ht="15.75" customHeight="1">
      <c r="Q411" s="4"/>
      <c r="R411" s="4"/>
      <c r="S411" s="4"/>
      <c r="T411" s="4"/>
      <c r="U411" s="4"/>
      <c r="V411" s="4"/>
      <c r="W411" s="4"/>
      <c r="X411" s="4"/>
      <c r="Y411" s="4"/>
    </row>
    <row r="412" spans="17:25" ht="15.75" customHeight="1">
      <c r="Q412" s="4"/>
      <c r="R412" s="4"/>
      <c r="S412" s="4"/>
      <c r="T412" s="4"/>
      <c r="U412" s="4"/>
      <c r="V412" s="4"/>
      <c r="W412" s="4"/>
      <c r="X412" s="4"/>
      <c r="Y412" s="4"/>
    </row>
    <row r="413" spans="17:25" ht="15.75" customHeight="1">
      <c r="Q413" s="4"/>
      <c r="R413" s="4"/>
      <c r="S413" s="4"/>
      <c r="T413" s="4"/>
      <c r="U413" s="4"/>
      <c r="V413" s="4"/>
      <c r="W413" s="4"/>
      <c r="X413" s="4"/>
      <c r="Y413" s="4"/>
    </row>
    <row r="414" spans="17:25" ht="15.75" customHeight="1">
      <c r="Q414" s="4"/>
      <c r="R414" s="4"/>
      <c r="S414" s="4"/>
      <c r="T414" s="4"/>
      <c r="U414" s="4"/>
      <c r="V414" s="4"/>
      <c r="W414" s="4"/>
      <c r="X414" s="4"/>
      <c r="Y414" s="4"/>
    </row>
    <row r="415" spans="17:25" ht="15.75" customHeight="1">
      <c r="Q415" s="4"/>
      <c r="R415" s="4"/>
      <c r="S415" s="4"/>
      <c r="T415" s="4"/>
      <c r="U415" s="4"/>
      <c r="V415" s="4"/>
      <c r="W415" s="4"/>
      <c r="X415" s="4"/>
      <c r="Y415" s="4"/>
    </row>
    <row r="416" spans="17:25" ht="15.75" customHeight="1">
      <c r="Q416" s="4"/>
      <c r="R416" s="4"/>
      <c r="S416" s="4"/>
      <c r="T416" s="4"/>
      <c r="U416" s="4"/>
      <c r="V416" s="4"/>
      <c r="W416" s="4"/>
      <c r="X416" s="4"/>
      <c r="Y416" s="4"/>
    </row>
    <row r="417" spans="17:25" ht="15.75" customHeight="1">
      <c r="Q417" s="4"/>
      <c r="R417" s="4"/>
      <c r="S417" s="4"/>
      <c r="T417" s="4"/>
      <c r="U417" s="4"/>
      <c r="V417" s="4"/>
      <c r="W417" s="4"/>
      <c r="X417" s="4"/>
      <c r="Y417" s="4"/>
    </row>
    <row r="418" spans="17:25" ht="15.75" customHeight="1">
      <c r="Q418" s="4"/>
      <c r="R418" s="4"/>
      <c r="S418" s="4"/>
      <c r="T418" s="4"/>
      <c r="U418" s="4"/>
      <c r="V418" s="4"/>
      <c r="W418" s="4"/>
      <c r="X418" s="4"/>
      <c r="Y418" s="4"/>
    </row>
    <row r="419" spans="17:25" ht="15.75" customHeight="1">
      <c r="Q419" s="4"/>
      <c r="R419" s="4"/>
      <c r="S419" s="4"/>
      <c r="T419" s="4"/>
      <c r="U419" s="4"/>
      <c r="V419" s="4"/>
      <c r="W419" s="4"/>
      <c r="X419" s="4"/>
      <c r="Y419" s="4"/>
    </row>
    <row r="420" spans="17:25" ht="15.75" customHeight="1">
      <c r="Q420" s="4"/>
      <c r="R420" s="4"/>
      <c r="S420" s="4"/>
      <c r="T420" s="4"/>
      <c r="U420" s="4"/>
      <c r="V420" s="4"/>
      <c r="W420" s="4"/>
      <c r="X420" s="4"/>
      <c r="Y420" s="4"/>
    </row>
    <row r="421" spans="17:25" ht="15.75" customHeight="1">
      <c r="Q421" s="4"/>
      <c r="R421" s="4"/>
      <c r="S421" s="4"/>
      <c r="T421" s="4"/>
      <c r="U421" s="4"/>
      <c r="V421" s="4"/>
      <c r="W421" s="4"/>
      <c r="X421" s="4"/>
      <c r="Y421" s="4"/>
    </row>
    <row r="422" spans="17:25" ht="15.75" customHeight="1">
      <c r="Q422" s="4"/>
      <c r="R422" s="4"/>
      <c r="S422" s="4"/>
      <c r="T422" s="4"/>
      <c r="U422" s="4"/>
      <c r="V422" s="4"/>
      <c r="W422" s="4"/>
      <c r="X422" s="4"/>
      <c r="Y422" s="4"/>
    </row>
    <row r="423" spans="17:25" ht="15.75" customHeight="1">
      <c r="Q423" s="4"/>
      <c r="R423" s="4"/>
      <c r="S423" s="4"/>
      <c r="T423" s="4"/>
      <c r="U423" s="4"/>
      <c r="V423" s="4"/>
      <c r="W423" s="4"/>
      <c r="X423" s="4"/>
      <c r="Y423" s="4"/>
    </row>
    <row r="424" spans="17:25" ht="15.75" customHeight="1">
      <c r="Q424" s="4"/>
      <c r="R424" s="4"/>
      <c r="S424" s="4"/>
      <c r="T424" s="4"/>
      <c r="U424" s="4"/>
      <c r="V424" s="4"/>
      <c r="W424" s="4"/>
      <c r="X424" s="4"/>
      <c r="Y424" s="4"/>
    </row>
    <row r="425" spans="17:25" ht="15.75" customHeight="1">
      <c r="Q425" s="4"/>
      <c r="R425" s="4"/>
      <c r="S425" s="4"/>
      <c r="T425" s="4"/>
      <c r="U425" s="4"/>
      <c r="V425" s="4"/>
      <c r="W425" s="4"/>
      <c r="X425" s="4"/>
      <c r="Y425" s="4"/>
    </row>
    <row r="426" spans="17:25" ht="15.75" customHeight="1">
      <c r="Q426" s="4"/>
      <c r="R426" s="4"/>
      <c r="S426" s="4"/>
      <c r="T426" s="4"/>
      <c r="U426" s="4"/>
      <c r="V426" s="4"/>
      <c r="W426" s="4"/>
      <c r="X426" s="4"/>
      <c r="Y426" s="4"/>
    </row>
    <row r="427" spans="17:25" ht="15.75" customHeight="1">
      <c r="Q427" s="4"/>
      <c r="R427" s="4"/>
      <c r="S427" s="4"/>
      <c r="T427" s="4"/>
      <c r="U427" s="4"/>
      <c r="V427" s="4"/>
      <c r="W427" s="4"/>
      <c r="X427" s="4"/>
      <c r="Y427" s="4"/>
    </row>
    <row r="428" spans="17:25" ht="15.75" customHeight="1">
      <c r="Q428" s="4"/>
      <c r="R428" s="4"/>
      <c r="S428" s="4"/>
      <c r="T428" s="4"/>
      <c r="U428" s="4"/>
      <c r="V428" s="4"/>
      <c r="W428" s="4"/>
      <c r="X428" s="4"/>
      <c r="Y428" s="4"/>
    </row>
    <row r="429" spans="17:25" ht="15.75" customHeight="1">
      <c r="Q429" s="4"/>
      <c r="R429" s="4"/>
      <c r="S429" s="4"/>
      <c r="T429" s="4"/>
      <c r="U429" s="4"/>
      <c r="V429" s="4"/>
      <c r="W429" s="4"/>
      <c r="X429" s="4"/>
      <c r="Y429" s="4"/>
    </row>
    <row r="430" spans="17:25" ht="15.75" customHeight="1">
      <c r="Q430" s="4"/>
      <c r="R430" s="4"/>
      <c r="S430" s="4"/>
      <c r="T430" s="4"/>
      <c r="U430" s="4"/>
      <c r="V430" s="4"/>
      <c r="W430" s="4"/>
      <c r="X430" s="4"/>
      <c r="Y430" s="4"/>
    </row>
    <row r="431" spans="17:25" ht="15.75" customHeight="1">
      <c r="Q431" s="4"/>
      <c r="R431" s="4"/>
      <c r="S431" s="4"/>
      <c r="T431" s="4"/>
      <c r="U431" s="4"/>
      <c r="V431" s="4"/>
      <c r="W431" s="4"/>
      <c r="X431" s="4"/>
      <c r="Y431" s="4"/>
    </row>
    <row r="432" spans="17:25" ht="15.75" customHeight="1">
      <c r="Q432" s="4"/>
      <c r="R432" s="4"/>
      <c r="S432" s="4"/>
      <c r="T432" s="4"/>
      <c r="U432" s="4"/>
      <c r="V432" s="4"/>
      <c r="W432" s="4"/>
      <c r="X432" s="4"/>
      <c r="Y432" s="4"/>
    </row>
    <row r="433" spans="17:25" ht="15.75" customHeight="1">
      <c r="Q433" s="4"/>
      <c r="R433" s="4"/>
      <c r="S433" s="4"/>
      <c r="T433" s="4"/>
      <c r="U433" s="4"/>
      <c r="V433" s="4"/>
      <c r="W433" s="4"/>
      <c r="X433" s="4"/>
      <c r="Y433" s="4"/>
    </row>
    <row r="434" spans="17:25" ht="15.75" customHeight="1">
      <c r="Q434" s="4"/>
      <c r="R434" s="4"/>
      <c r="S434" s="4"/>
      <c r="T434" s="4"/>
      <c r="U434" s="4"/>
      <c r="V434" s="4"/>
      <c r="W434" s="4"/>
      <c r="X434" s="4"/>
      <c r="Y434" s="4"/>
    </row>
    <row r="435" spans="17:25" ht="15.75" customHeight="1">
      <c r="Q435" s="4"/>
      <c r="R435" s="4"/>
      <c r="S435" s="4"/>
      <c r="T435" s="4"/>
      <c r="U435" s="4"/>
      <c r="V435" s="4"/>
      <c r="W435" s="4"/>
      <c r="X435" s="4"/>
      <c r="Y435" s="4"/>
    </row>
    <row r="436" spans="17:25" ht="15.75" customHeight="1">
      <c r="Q436" s="4"/>
      <c r="R436" s="4"/>
      <c r="S436" s="4"/>
      <c r="T436" s="4"/>
      <c r="U436" s="4"/>
      <c r="V436" s="4"/>
      <c r="W436" s="4"/>
      <c r="X436" s="4"/>
      <c r="Y436" s="4"/>
    </row>
    <row r="437" spans="17:25" ht="15.75" customHeight="1">
      <c r="Q437" s="4"/>
      <c r="R437" s="4"/>
      <c r="S437" s="4"/>
      <c r="T437" s="4"/>
      <c r="U437" s="4"/>
      <c r="V437" s="4"/>
      <c r="W437" s="4"/>
      <c r="X437" s="4"/>
      <c r="Y437" s="4"/>
    </row>
    <row r="438" spans="17:25" ht="15.75" customHeight="1">
      <c r="Q438" s="4"/>
      <c r="R438" s="4"/>
      <c r="S438" s="4"/>
      <c r="T438" s="4"/>
      <c r="U438" s="4"/>
      <c r="V438" s="4"/>
      <c r="W438" s="4"/>
      <c r="X438" s="4"/>
      <c r="Y438" s="4"/>
    </row>
    <row r="439" spans="17:25" ht="15.75" customHeight="1">
      <c r="Q439" s="4"/>
      <c r="R439" s="4"/>
      <c r="S439" s="4"/>
      <c r="T439" s="4"/>
      <c r="U439" s="4"/>
      <c r="V439" s="4"/>
      <c r="W439" s="4"/>
      <c r="X439" s="4"/>
      <c r="Y439" s="4"/>
    </row>
    <row r="440" spans="17:25" ht="15.75" customHeight="1">
      <c r="Q440" s="4"/>
      <c r="R440" s="4"/>
      <c r="S440" s="4"/>
      <c r="T440" s="4"/>
      <c r="U440" s="4"/>
      <c r="V440" s="4"/>
      <c r="W440" s="4"/>
      <c r="X440" s="4"/>
      <c r="Y440" s="4"/>
    </row>
    <row r="441" spans="17:25" ht="15.75" customHeight="1">
      <c r="Q441" s="4"/>
      <c r="R441" s="4"/>
      <c r="S441" s="4"/>
      <c r="T441" s="4"/>
      <c r="U441" s="4"/>
      <c r="V441" s="4"/>
      <c r="W441" s="4"/>
      <c r="X441" s="4"/>
      <c r="Y441" s="4"/>
    </row>
    <row r="442" spans="17:25" ht="15.75" customHeight="1">
      <c r="Q442" s="4"/>
      <c r="R442" s="4"/>
      <c r="S442" s="4"/>
      <c r="T442" s="4"/>
      <c r="U442" s="4"/>
      <c r="V442" s="4"/>
      <c r="W442" s="4"/>
      <c r="X442" s="4"/>
      <c r="Y442" s="4"/>
    </row>
    <row r="443" spans="17:25" ht="15.75" customHeight="1">
      <c r="Q443" s="4"/>
      <c r="R443" s="4"/>
      <c r="S443" s="4"/>
      <c r="T443" s="4"/>
      <c r="U443" s="4"/>
      <c r="V443" s="4"/>
      <c r="W443" s="4"/>
      <c r="X443" s="4"/>
      <c r="Y443" s="4"/>
    </row>
    <row r="444" spans="17:25" ht="15.75" customHeight="1">
      <c r="Q444" s="4"/>
      <c r="R444" s="4"/>
      <c r="S444" s="4"/>
      <c r="T444" s="4"/>
      <c r="U444" s="4"/>
      <c r="V444" s="4"/>
      <c r="W444" s="4"/>
      <c r="X444" s="4"/>
      <c r="Y444" s="4"/>
    </row>
    <row r="445" spans="17:25" ht="15.75" customHeight="1">
      <c r="Q445" s="4"/>
      <c r="R445" s="4"/>
      <c r="S445" s="4"/>
      <c r="T445" s="4"/>
      <c r="U445" s="4"/>
      <c r="V445" s="4"/>
      <c r="W445" s="4"/>
      <c r="X445" s="4"/>
      <c r="Y445" s="4"/>
    </row>
    <row r="446" spans="17:25" ht="15.75" customHeight="1">
      <c r="Q446" s="4"/>
      <c r="R446" s="4"/>
      <c r="S446" s="4"/>
      <c r="T446" s="4"/>
      <c r="U446" s="4"/>
      <c r="V446" s="4"/>
      <c r="W446" s="4"/>
      <c r="X446" s="4"/>
      <c r="Y446" s="4"/>
    </row>
    <row r="447" spans="17:25" ht="15.75" customHeight="1">
      <c r="Q447" s="4"/>
      <c r="R447" s="4"/>
      <c r="S447" s="4"/>
      <c r="T447" s="4"/>
      <c r="U447" s="4"/>
      <c r="V447" s="4"/>
      <c r="W447" s="4"/>
      <c r="X447" s="4"/>
      <c r="Y447" s="4"/>
    </row>
    <row r="448" spans="17:25" ht="15.75" customHeight="1">
      <c r="Q448" s="4"/>
      <c r="R448" s="4"/>
      <c r="S448" s="4"/>
      <c r="T448" s="4"/>
      <c r="U448" s="4"/>
      <c r="V448" s="4"/>
      <c r="W448" s="4"/>
      <c r="X448" s="4"/>
      <c r="Y448" s="4"/>
    </row>
    <row r="449" spans="17:25" ht="15.75" customHeight="1">
      <c r="Q449" s="4"/>
      <c r="R449" s="4"/>
      <c r="S449" s="4"/>
      <c r="T449" s="4"/>
      <c r="U449" s="4"/>
      <c r="V449" s="4"/>
      <c r="W449" s="4"/>
      <c r="X449" s="4"/>
      <c r="Y449" s="4"/>
    </row>
    <row r="450" spans="17:25" ht="15.75" customHeight="1">
      <c r="Q450" s="4"/>
      <c r="R450" s="4"/>
      <c r="S450" s="4"/>
      <c r="T450" s="4"/>
      <c r="U450" s="4"/>
      <c r="V450" s="4"/>
      <c r="W450" s="4"/>
      <c r="X450" s="4"/>
      <c r="Y450" s="4"/>
    </row>
    <row r="451" spans="17:25" ht="15.75" customHeight="1">
      <c r="Q451" s="4"/>
      <c r="R451" s="4"/>
      <c r="S451" s="4"/>
      <c r="T451" s="4"/>
      <c r="U451" s="4"/>
      <c r="V451" s="4"/>
      <c r="W451" s="4"/>
      <c r="X451" s="4"/>
      <c r="Y451" s="4"/>
    </row>
    <row r="452" spans="17:25" ht="15.75" customHeight="1">
      <c r="Q452" s="4"/>
      <c r="R452" s="4"/>
      <c r="S452" s="4"/>
      <c r="T452" s="4"/>
      <c r="U452" s="4"/>
      <c r="V452" s="4"/>
      <c r="W452" s="4"/>
      <c r="X452" s="4"/>
      <c r="Y452" s="4"/>
    </row>
    <row r="453" spans="17:25" ht="15.75" customHeight="1">
      <c r="Q453" s="4"/>
      <c r="R453" s="4"/>
      <c r="S453" s="4"/>
      <c r="T453" s="4"/>
      <c r="U453" s="4"/>
      <c r="V453" s="4"/>
      <c r="W453" s="4"/>
      <c r="X453" s="4"/>
      <c r="Y453" s="4"/>
    </row>
    <row r="454" spans="17:25" ht="15.75" customHeight="1">
      <c r="Q454" s="4"/>
      <c r="R454" s="4"/>
      <c r="S454" s="4"/>
      <c r="T454" s="4"/>
      <c r="U454" s="4"/>
      <c r="V454" s="4"/>
      <c r="W454" s="4"/>
      <c r="X454" s="4"/>
      <c r="Y454" s="4"/>
    </row>
    <row r="455" spans="17:25" ht="15.75" customHeight="1">
      <c r="Q455" s="4"/>
      <c r="R455" s="4"/>
      <c r="S455" s="4"/>
      <c r="T455" s="4"/>
      <c r="U455" s="4"/>
      <c r="V455" s="4"/>
      <c r="W455" s="4"/>
      <c r="X455" s="4"/>
      <c r="Y455" s="4"/>
    </row>
    <row r="456" spans="17:25" ht="15.75" customHeight="1">
      <c r="Q456" s="4"/>
      <c r="R456" s="4"/>
      <c r="S456" s="4"/>
      <c r="T456" s="4"/>
      <c r="U456" s="4"/>
      <c r="V456" s="4"/>
      <c r="W456" s="4"/>
      <c r="X456" s="4"/>
      <c r="Y456" s="4"/>
    </row>
    <row r="457" spans="17:25" ht="15.75" customHeight="1">
      <c r="Q457" s="4"/>
      <c r="R457" s="4"/>
      <c r="S457" s="4"/>
      <c r="T457" s="4"/>
      <c r="U457" s="4"/>
      <c r="V457" s="4"/>
      <c r="W457" s="4"/>
      <c r="X457" s="4"/>
      <c r="Y457" s="4"/>
    </row>
    <row r="458" spans="17:25" ht="15.75" customHeight="1">
      <c r="Q458" s="4"/>
      <c r="R458" s="4"/>
      <c r="S458" s="4"/>
      <c r="T458" s="4"/>
      <c r="U458" s="4"/>
      <c r="V458" s="4"/>
      <c r="W458" s="4"/>
      <c r="X458" s="4"/>
      <c r="Y458" s="4"/>
    </row>
    <row r="459" spans="17:25" ht="15.75" customHeight="1">
      <c r="Q459" s="4"/>
      <c r="R459" s="4"/>
      <c r="S459" s="4"/>
      <c r="T459" s="4"/>
      <c r="U459" s="4"/>
      <c r="V459" s="4"/>
      <c r="W459" s="4"/>
      <c r="X459" s="4"/>
      <c r="Y459" s="4"/>
    </row>
    <row r="460" spans="17:25" ht="15.75" customHeight="1">
      <c r="Q460" s="4"/>
      <c r="R460" s="4"/>
      <c r="S460" s="4"/>
      <c r="T460" s="4"/>
      <c r="U460" s="4"/>
      <c r="V460" s="4"/>
      <c r="W460" s="4"/>
      <c r="X460" s="4"/>
      <c r="Y460" s="4"/>
    </row>
    <row r="461" spans="17:25" ht="15.75" customHeight="1">
      <c r="Q461" s="4"/>
      <c r="R461" s="4"/>
      <c r="S461" s="4"/>
      <c r="T461" s="4"/>
      <c r="U461" s="4"/>
      <c r="V461" s="4"/>
      <c r="W461" s="4"/>
      <c r="X461" s="4"/>
      <c r="Y461" s="4"/>
    </row>
    <row r="462" spans="17:25" ht="15.75" customHeight="1">
      <c r="Q462" s="4"/>
      <c r="R462" s="4"/>
      <c r="S462" s="4"/>
      <c r="T462" s="4"/>
      <c r="U462" s="4"/>
      <c r="V462" s="4"/>
      <c r="W462" s="4"/>
      <c r="X462" s="4"/>
      <c r="Y462" s="4"/>
    </row>
    <row r="463" spans="17:25" ht="15.75" customHeight="1">
      <c r="Q463" s="4"/>
      <c r="R463" s="4"/>
      <c r="S463" s="4"/>
      <c r="T463" s="4"/>
      <c r="U463" s="4"/>
      <c r="V463" s="4"/>
      <c r="W463" s="4"/>
      <c r="X463" s="4"/>
      <c r="Y463" s="4"/>
    </row>
    <row r="464" spans="17:25" ht="15.75" customHeight="1">
      <c r="Q464" s="4"/>
      <c r="R464" s="4"/>
      <c r="S464" s="4"/>
      <c r="T464" s="4"/>
      <c r="U464" s="4"/>
      <c r="V464" s="4"/>
      <c r="W464" s="4"/>
      <c r="X464" s="4"/>
      <c r="Y464" s="4"/>
    </row>
    <row r="465" spans="17:25" ht="15.75" customHeight="1">
      <c r="Q465" s="4"/>
      <c r="R465" s="4"/>
      <c r="S465" s="4"/>
      <c r="T465" s="4"/>
      <c r="U465" s="4"/>
      <c r="V465" s="4"/>
      <c r="W465" s="4"/>
      <c r="X465" s="4"/>
      <c r="Y465" s="4"/>
    </row>
    <row r="466" spans="17:25" ht="15.75" customHeight="1">
      <c r="Q466" s="4"/>
      <c r="R466" s="4"/>
      <c r="S466" s="4"/>
      <c r="T466" s="4"/>
      <c r="U466" s="4"/>
      <c r="V466" s="4"/>
      <c r="W466" s="4"/>
      <c r="X466" s="4"/>
      <c r="Y466" s="4"/>
    </row>
    <row r="467" spans="17:25" ht="15.75" customHeight="1">
      <c r="Q467" s="4"/>
      <c r="R467" s="4"/>
      <c r="S467" s="4"/>
      <c r="T467" s="4"/>
      <c r="U467" s="4"/>
      <c r="V467" s="4"/>
      <c r="W467" s="4"/>
      <c r="X467" s="4"/>
      <c r="Y467" s="4"/>
    </row>
    <row r="468" spans="17:25" ht="15.75" customHeight="1">
      <c r="Q468" s="4"/>
      <c r="R468" s="4"/>
      <c r="S468" s="4"/>
      <c r="T468" s="4"/>
      <c r="U468" s="4"/>
      <c r="V468" s="4"/>
      <c r="W468" s="4"/>
      <c r="X468" s="4"/>
      <c r="Y468" s="4"/>
    </row>
    <row r="469" spans="17:25" ht="15.75" customHeight="1">
      <c r="Q469" s="4"/>
      <c r="R469" s="4"/>
      <c r="S469" s="4"/>
      <c r="T469" s="4"/>
      <c r="U469" s="4"/>
      <c r="V469" s="4"/>
      <c r="W469" s="4"/>
      <c r="X469" s="4"/>
      <c r="Y469" s="4"/>
    </row>
    <row r="470" spans="17:25" ht="15.75" customHeight="1">
      <c r="Q470" s="4"/>
      <c r="R470" s="4"/>
      <c r="S470" s="4"/>
      <c r="T470" s="4"/>
      <c r="U470" s="4"/>
      <c r="V470" s="4"/>
      <c r="W470" s="4"/>
      <c r="X470" s="4"/>
      <c r="Y470" s="4"/>
    </row>
    <row r="471" spans="17:25" ht="15.75" customHeight="1">
      <c r="Q471" s="4"/>
      <c r="R471" s="4"/>
      <c r="S471" s="4"/>
      <c r="T471" s="4"/>
      <c r="U471" s="4"/>
      <c r="V471" s="4"/>
      <c r="W471" s="4"/>
      <c r="X471" s="4"/>
      <c r="Y471" s="4"/>
    </row>
    <row r="472" spans="17:25" ht="15.75" customHeight="1">
      <c r="Q472" s="4"/>
      <c r="R472" s="4"/>
      <c r="S472" s="4"/>
      <c r="T472" s="4"/>
      <c r="U472" s="4"/>
      <c r="V472" s="4"/>
      <c r="W472" s="4"/>
      <c r="X472" s="4"/>
      <c r="Y472" s="4"/>
    </row>
    <row r="473" spans="17:25" ht="15.75" customHeight="1">
      <c r="Q473" s="4"/>
      <c r="R473" s="4"/>
      <c r="S473" s="4"/>
      <c r="T473" s="4"/>
      <c r="U473" s="4"/>
      <c r="V473" s="4"/>
      <c r="W473" s="4"/>
      <c r="X473" s="4"/>
      <c r="Y473" s="4"/>
    </row>
    <row r="474" spans="17:25" ht="15.75" customHeight="1">
      <c r="Q474" s="4"/>
      <c r="R474" s="4"/>
      <c r="S474" s="4"/>
      <c r="T474" s="4"/>
      <c r="U474" s="4"/>
      <c r="V474" s="4"/>
      <c r="W474" s="4"/>
      <c r="X474" s="4"/>
      <c r="Y474" s="4"/>
    </row>
    <row r="475" spans="17:25" ht="15.75" customHeight="1">
      <c r="Q475" s="4"/>
      <c r="R475" s="4"/>
      <c r="S475" s="4"/>
      <c r="T475" s="4"/>
      <c r="U475" s="4"/>
      <c r="V475" s="4"/>
      <c r="W475" s="4"/>
      <c r="X475" s="4"/>
      <c r="Y475" s="4"/>
    </row>
    <row r="476" spans="17:25" ht="15.75" customHeight="1">
      <c r="Q476" s="4"/>
      <c r="R476" s="4"/>
      <c r="S476" s="4"/>
      <c r="T476" s="4"/>
      <c r="U476" s="4"/>
      <c r="V476" s="4"/>
      <c r="W476" s="4"/>
      <c r="X476" s="4"/>
      <c r="Y476" s="4"/>
    </row>
    <row r="477" spans="17:25" ht="15.75" customHeight="1">
      <c r="Q477" s="4"/>
      <c r="R477" s="4"/>
      <c r="S477" s="4"/>
      <c r="T477" s="4"/>
      <c r="U477" s="4"/>
      <c r="V477" s="4"/>
      <c r="W477" s="4"/>
      <c r="X477" s="4"/>
      <c r="Y477" s="4"/>
    </row>
    <row r="478" spans="17:25" ht="15.75" customHeight="1">
      <c r="Q478" s="4"/>
      <c r="R478" s="4"/>
      <c r="S478" s="4"/>
      <c r="T478" s="4"/>
      <c r="U478" s="4"/>
      <c r="V478" s="4"/>
      <c r="W478" s="4"/>
      <c r="X478" s="4"/>
      <c r="Y478" s="4"/>
    </row>
    <row r="479" spans="17:25" ht="15.75" customHeight="1">
      <c r="Q479" s="4"/>
      <c r="R479" s="4"/>
      <c r="S479" s="4"/>
      <c r="T479" s="4"/>
      <c r="U479" s="4"/>
      <c r="V479" s="4"/>
      <c r="W479" s="4"/>
      <c r="X479" s="4"/>
      <c r="Y479" s="4"/>
    </row>
    <row r="480" spans="17:25" ht="15.75" customHeight="1">
      <c r="Q480" s="4"/>
      <c r="R480" s="4"/>
      <c r="S480" s="4"/>
      <c r="T480" s="4"/>
      <c r="U480" s="4"/>
      <c r="V480" s="4"/>
      <c r="W480" s="4"/>
      <c r="X480" s="4"/>
      <c r="Y480" s="4"/>
    </row>
    <row r="481" spans="17:25" ht="15.75" customHeight="1">
      <c r="Q481" s="4"/>
      <c r="R481" s="4"/>
      <c r="S481" s="4"/>
      <c r="T481" s="4"/>
      <c r="U481" s="4"/>
      <c r="V481" s="4"/>
      <c r="W481" s="4"/>
      <c r="X481" s="4"/>
      <c r="Y481" s="4"/>
    </row>
    <row r="482" spans="17:25" ht="15.75" customHeight="1">
      <c r="Q482" s="4"/>
      <c r="R482" s="4"/>
      <c r="S482" s="4"/>
      <c r="T482" s="4"/>
      <c r="U482" s="4"/>
      <c r="V482" s="4"/>
      <c r="W482" s="4"/>
      <c r="X482" s="4"/>
      <c r="Y482" s="4"/>
    </row>
    <row r="483" spans="17:25" ht="15.75" customHeight="1">
      <c r="Q483" s="4"/>
      <c r="R483" s="4"/>
      <c r="S483" s="4"/>
      <c r="T483" s="4"/>
      <c r="U483" s="4"/>
      <c r="V483" s="4"/>
      <c r="W483" s="4"/>
      <c r="X483" s="4"/>
      <c r="Y483" s="4"/>
    </row>
    <row r="484" spans="17:25" ht="15.75" customHeight="1">
      <c r="Q484" s="4"/>
      <c r="R484" s="4"/>
      <c r="S484" s="4"/>
      <c r="T484" s="4"/>
      <c r="U484" s="4"/>
      <c r="V484" s="4"/>
      <c r="W484" s="4"/>
      <c r="X484" s="4"/>
      <c r="Y484" s="4"/>
    </row>
    <row r="485" spans="17:25" ht="15.75" customHeight="1">
      <c r="Q485" s="4"/>
      <c r="R485" s="4"/>
      <c r="S485" s="4"/>
      <c r="T485" s="4"/>
      <c r="U485" s="4"/>
      <c r="V485" s="4"/>
      <c r="W485" s="4"/>
      <c r="X485" s="4"/>
      <c r="Y485" s="4"/>
    </row>
    <row r="486" spans="17:25" ht="15.75" customHeight="1">
      <c r="Q486" s="4"/>
      <c r="R486" s="4"/>
      <c r="S486" s="4"/>
      <c r="T486" s="4"/>
      <c r="U486" s="4"/>
      <c r="V486" s="4"/>
      <c r="W486" s="4"/>
      <c r="X486" s="4"/>
      <c r="Y486" s="4"/>
    </row>
    <row r="487" spans="17:25" ht="15.75" customHeight="1">
      <c r="Q487" s="4"/>
      <c r="R487" s="4"/>
      <c r="S487" s="4"/>
      <c r="T487" s="4"/>
      <c r="U487" s="4"/>
      <c r="V487" s="4"/>
      <c r="W487" s="4"/>
      <c r="X487" s="4"/>
      <c r="Y487" s="4"/>
    </row>
    <row r="488" spans="17:25" ht="15.75" customHeight="1">
      <c r="Q488" s="4"/>
      <c r="R488" s="4"/>
      <c r="S488" s="4"/>
      <c r="T488" s="4"/>
      <c r="U488" s="4"/>
      <c r="V488" s="4"/>
      <c r="W488" s="4"/>
      <c r="X488" s="4"/>
      <c r="Y488" s="4"/>
    </row>
    <row r="489" spans="17:25" ht="15.75" customHeight="1">
      <c r="Q489" s="4"/>
      <c r="R489" s="4"/>
      <c r="S489" s="4"/>
      <c r="T489" s="4"/>
      <c r="U489" s="4"/>
      <c r="V489" s="4"/>
      <c r="W489" s="4"/>
      <c r="X489" s="4"/>
      <c r="Y489" s="4"/>
    </row>
    <row r="490" spans="17:25" ht="15.75" customHeight="1">
      <c r="Q490" s="4"/>
      <c r="R490" s="4"/>
      <c r="S490" s="4"/>
      <c r="T490" s="4"/>
      <c r="U490" s="4"/>
      <c r="V490" s="4"/>
      <c r="W490" s="4"/>
      <c r="X490" s="4"/>
      <c r="Y490" s="4"/>
    </row>
    <row r="491" spans="17:25" ht="15.75" customHeight="1">
      <c r="Q491" s="4"/>
      <c r="R491" s="4"/>
      <c r="S491" s="4"/>
      <c r="T491" s="4"/>
      <c r="U491" s="4"/>
      <c r="V491" s="4"/>
      <c r="W491" s="4"/>
      <c r="X491" s="4"/>
      <c r="Y491" s="4"/>
    </row>
    <row r="492" spans="17:25" ht="15.75" customHeight="1">
      <c r="Q492" s="4"/>
      <c r="R492" s="4"/>
      <c r="S492" s="4"/>
      <c r="T492" s="4"/>
      <c r="U492" s="4"/>
      <c r="V492" s="4"/>
      <c r="W492" s="4"/>
      <c r="X492" s="4"/>
      <c r="Y492" s="4"/>
    </row>
    <row r="493" spans="17:25" ht="15.75" customHeight="1">
      <c r="Q493" s="4"/>
      <c r="R493" s="4"/>
      <c r="S493" s="4"/>
      <c r="T493" s="4"/>
      <c r="U493" s="4"/>
      <c r="V493" s="4"/>
      <c r="W493" s="4"/>
      <c r="X493" s="4"/>
      <c r="Y493" s="4"/>
    </row>
    <row r="494" spans="17:25" ht="15.75" customHeight="1">
      <c r="Q494" s="4"/>
      <c r="R494" s="4"/>
      <c r="S494" s="4"/>
      <c r="T494" s="4"/>
      <c r="U494" s="4"/>
      <c r="V494" s="4"/>
      <c r="W494" s="4"/>
      <c r="X494" s="4"/>
      <c r="Y494" s="4"/>
    </row>
    <row r="495" spans="17:25" ht="15.75" customHeight="1">
      <c r="Q495" s="4"/>
      <c r="R495" s="4"/>
      <c r="S495" s="4"/>
      <c r="T495" s="4"/>
      <c r="U495" s="4"/>
      <c r="V495" s="4"/>
      <c r="W495" s="4"/>
      <c r="X495" s="4"/>
      <c r="Y495" s="4"/>
    </row>
    <row r="496" spans="17:25" ht="15.75" customHeight="1">
      <c r="Q496" s="4"/>
      <c r="R496" s="4"/>
      <c r="S496" s="4"/>
      <c r="T496" s="4"/>
      <c r="U496" s="4"/>
      <c r="V496" s="4"/>
      <c r="W496" s="4"/>
      <c r="X496" s="4"/>
      <c r="Y496" s="4"/>
    </row>
    <row r="497" spans="17:25" ht="15.75" customHeight="1">
      <c r="Q497" s="4"/>
      <c r="R497" s="4"/>
      <c r="S497" s="4"/>
      <c r="T497" s="4"/>
      <c r="U497" s="4"/>
      <c r="V497" s="4"/>
      <c r="W497" s="4"/>
      <c r="X497" s="4"/>
      <c r="Y497" s="4"/>
    </row>
    <row r="498" spans="17:25" ht="15.75" customHeight="1">
      <c r="Q498" s="4"/>
      <c r="R498" s="4"/>
      <c r="S498" s="4"/>
      <c r="T498" s="4"/>
      <c r="U498" s="4"/>
      <c r="V498" s="4"/>
      <c r="W498" s="4"/>
      <c r="X498" s="4"/>
      <c r="Y498" s="4"/>
    </row>
    <row r="499" spans="17:25" ht="15.75" customHeight="1">
      <c r="Q499" s="4"/>
      <c r="R499" s="4"/>
      <c r="S499" s="4"/>
      <c r="T499" s="4"/>
      <c r="U499" s="4"/>
      <c r="V499" s="4"/>
      <c r="W499" s="4"/>
      <c r="X499" s="4"/>
      <c r="Y499" s="4"/>
    </row>
    <row r="500" spans="17:25" ht="15.75" customHeight="1">
      <c r="Q500" s="4"/>
      <c r="R500" s="4"/>
      <c r="S500" s="4"/>
      <c r="T500" s="4"/>
      <c r="U500" s="4"/>
      <c r="V500" s="4"/>
      <c r="W500" s="4"/>
      <c r="X500" s="4"/>
      <c r="Y500" s="4"/>
    </row>
    <row r="501" spans="17:25" ht="15.75" customHeight="1">
      <c r="Q501" s="4"/>
      <c r="R501" s="4"/>
      <c r="S501" s="4"/>
      <c r="T501" s="4"/>
      <c r="U501" s="4"/>
      <c r="V501" s="4"/>
      <c r="W501" s="4"/>
      <c r="X501" s="4"/>
      <c r="Y501" s="4"/>
    </row>
    <row r="502" spans="17:25" ht="15.75" customHeight="1">
      <c r="Q502" s="4"/>
      <c r="R502" s="4"/>
      <c r="S502" s="4"/>
      <c r="T502" s="4"/>
      <c r="U502" s="4"/>
      <c r="V502" s="4"/>
      <c r="W502" s="4"/>
      <c r="X502" s="4"/>
      <c r="Y502" s="4"/>
    </row>
    <row r="503" spans="17:25" ht="15.75" customHeight="1">
      <c r="Q503" s="4"/>
      <c r="R503" s="4"/>
      <c r="S503" s="4"/>
      <c r="T503" s="4"/>
      <c r="U503" s="4"/>
      <c r="V503" s="4"/>
      <c r="W503" s="4"/>
      <c r="X503" s="4"/>
      <c r="Y503" s="4"/>
    </row>
    <row r="504" spans="17:25" ht="15.75" customHeight="1">
      <c r="Q504" s="4"/>
      <c r="R504" s="4"/>
      <c r="S504" s="4"/>
      <c r="T504" s="4"/>
      <c r="U504" s="4"/>
      <c r="V504" s="4"/>
      <c r="W504" s="4"/>
      <c r="X504" s="4"/>
      <c r="Y504" s="4"/>
    </row>
    <row r="505" spans="17:25" ht="15.75" customHeight="1">
      <c r="Q505" s="4"/>
      <c r="R505" s="4"/>
      <c r="S505" s="4"/>
      <c r="T505" s="4"/>
      <c r="U505" s="4"/>
      <c r="V505" s="4"/>
      <c r="W505" s="4"/>
      <c r="X505" s="4"/>
      <c r="Y505" s="4"/>
    </row>
    <row r="506" spans="17:25" ht="15.75" customHeight="1">
      <c r="Q506" s="4"/>
      <c r="R506" s="4"/>
      <c r="S506" s="4"/>
      <c r="T506" s="4"/>
      <c r="U506" s="4"/>
      <c r="V506" s="4"/>
      <c r="W506" s="4"/>
      <c r="X506" s="4"/>
      <c r="Y506" s="4"/>
    </row>
    <row r="507" spans="17:25" ht="15.75" customHeight="1">
      <c r="Q507" s="4"/>
      <c r="R507" s="4"/>
      <c r="S507" s="4"/>
      <c r="T507" s="4"/>
      <c r="U507" s="4"/>
      <c r="V507" s="4"/>
      <c r="W507" s="4"/>
      <c r="X507" s="4"/>
      <c r="Y507" s="4"/>
    </row>
    <row r="508" spans="17:25" ht="15.75" customHeight="1">
      <c r="Q508" s="4"/>
      <c r="R508" s="4"/>
      <c r="S508" s="4"/>
      <c r="T508" s="4"/>
      <c r="U508" s="4"/>
      <c r="V508" s="4"/>
      <c r="W508" s="4"/>
      <c r="X508" s="4"/>
      <c r="Y508" s="4"/>
    </row>
    <row r="509" spans="17:25" ht="15.75" customHeight="1">
      <c r="Q509" s="4"/>
      <c r="R509" s="4"/>
      <c r="S509" s="4"/>
      <c r="T509" s="4"/>
      <c r="U509" s="4"/>
      <c r="V509" s="4"/>
      <c r="W509" s="4"/>
      <c r="X509" s="4"/>
      <c r="Y509" s="4"/>
    </row>
    <row r="510" spans="17:25" ht="15.75" customHeight="1">
      <c r="Q510" s="4"/>
      <c r="R510" s="4"/>
      <c r="S510" s="4"/>
      <c r="T510" s="4"/>
      <c r="U510" s="4"/>
      <c r="V510" s="4"/>
      <c r="W510" s="4"/>
      <c r="X510" s="4"/>
      <c r="Y510" s="4"/>
    </row>
    <row r="511" spans="17:25" ht="15.75" customHeight="1">
      <c r="Q511" s="4"/>
      <c r="R511" s="4"/>
      <c r="S511" s="4"/>
      <c r="T511" s="4"/>
      <c r="U511" s="4"/>
      <c r="V511" s="4"/>
      <c r="W511" s="4"/>
      <c r="X511" s="4"/>
      <c r="Y511" s="4"/>
    </row>
    <row r="512" spans="17:25" ht="15.75" customHeight="1">
      <c r="Q512" s="4"/>
      <c r="R512" s="4"/>
      <c r="S512" s="4"/>
      <c r="T512" s="4"/>
      <c r="U512" s="4"/>
      <c r="V512" s="4"/>
      <c r="W512" s="4"/>
      <c r="X512" s="4"/>
      <c r="Y512" s="4"/>
    </row>
    <row r="513" spans="17:25" ht="15.75" customHeight="1">
      <c r="Q513" s="4"/>
      <c r="R513" s="4"/>
      <c r="S513" s="4"/>
      <c r="T513" s="4"/>
      <c r="U513" s="4"/>
      <c r="V513" s="4"/>
      <c r="W513" s="4"/>
      <c r="X513" s="4"/>
      <c r="Y513" s="4"/>
    </row>
    <row r="514" spans="17:25" ht="15.75" customHeight="1">
      <c r="Q514" s="4"/>
      <c r="R514" s="4"/>
      <c r="S514" s="4"/>
      <c r="T514" s="4"/>
      <c r="U514" s="4"/>
      <c r="V514" s="4"/>
      <c r="W514" s="4"/>
      <c r="X514" s="4"/>
      <c r="Y514" s="4"/>
    </row>
    <row r="515" spans="17:25" ht="15.75" customHeight="1">
      <c r="Q515" s="4"/>
      <c r="R515" s="4"/>
      <c r="S515" s="4"/>
      <c r="T515" s="4"/>
      <c r="U515" s="4"/>
      <c r="V515" s="4"/>
      <c r="W515" s="4"/>
      <c r="X515" s="4"/>
      <c r="Y515" s="4"/>
    </row>
    <row r="516" spans="17:25" ht="15.75" customHeight="1">
      <c r="Q516" s="4"/>
      <c r="R516" s="4"/>
      <c r="S516" s="4"/>
      <c r="T516" s="4"/>
      <c r="U516" s="4"/>
      <c r="V516" s="4"/>
      <c r="W516" s="4"/>
      <c r="X516" s="4"/>
      <c r="Y516" s="4"/>
    </row>
    <row r="517" spans="17:25" ht="15.75" customHeight="1">
      <c r="Q517" s="4"/>
      <c r="R517" s="4"/>
      <c r="S517" s="4"/>
      <c r="T517" s="4"/>
      <c r="U517" s="4"/>
      <c r="V517" s="4"/>
      <c r="W517" s="4"/>
      <c r="X517" s="4"/>
      <c r="Y517" s="4"/>
    </row>
    <row r="518" spans="17:25" ht="15.75" customHeight="1">
      <c r="Q518" s="4"/>
      <c r="R518" s="4"/>
      <c r="S518" s="4"/>
      <c r="T518" s="4"/>
      <c r="U518" s="4"/>
      <c r="V518" s="4"/>
      <c r="W518" s="4"/>
      <c r="X518" s="4"/>
      <c r="Y518" s="4"/>
    </row>
    <row r="519" spans="17:25" ht="15.75" customHeight="1">
      <c r="Q519" s="4"/>
      <c r="R519" s="4"/>
      <c r="S519" s="4"/>
      <c r="T519" s="4"/>
      <c r="U519" s="4"/>
      <c r="V519" s="4"/>
      <c r="W519" s="4"/>
      <c r="X519" s="4"/>
      <c r="Y519" s="4"/>
    </row>
    <row r="520" spans="17:25" ht="15.75" customHeight="1">
      <c r="Q520" s="4"/>
      <c r="R520" s="4"/>
      <c r="S520" s="4"/>
      <c r="T520" s="4"/>
      <c r="U520" s="4"/>
      <c r="V520" s="4"/>
      <c r="W520" s="4"/>
      <c r="X520" s="4"/>
      <c r="Y520" s="4"/>
    </row>
    <row r="521" spans="17:25" ht="15.75" customHeight="1">
      <c r="Q521" s="4"/>
      <c r="R521" s="4"/>
      <c r="S521" s="4"/>
      <c r="T521" s="4"/>
      <c r="U521" s="4"/>
      <c r="V521" s="4"/>
      <c r="W521" s="4"/>
      <c r="X521" s="4"/>
      <c r="Y521" s="4"/>
    </row>
    <row r="522" spans="17:25" ht="15.75" customHeight="1">
      <c r="Q522" s="4"/>
      <c r="R522" s="4"/>
      <c r="S522" s="4"/>
      <c r="T522" s="4"/>
      <c r="U522" s="4"/>
      <c r="V522" s="4"/>
      <c r="W522" s="4"/>
      <c r="X522" s="4"/>
      <c r="Y522" s="4"/>
    </row>
    <row r="523" spans="17:25" ht="15.75" customHeight="1">
      <c r="Q523" s="4"/>
      <c r="R523" s="4"/>
      <c r="S523" s="4"/>
      <c r="T523" s="4"/>
      <c r="U523" s="4"/>
      <c r="V523" s="4"/>
      <c r="W523" s="4"/>
      <c r="X523" s="4"/>
      <c r="Y523" s="4"/>
    </row>
    <row r="524" spans="17:25" ht="15.75" customHeight="1">
      <c r="Q524" s="4"/>
      <c r="R524" s="4"/>
      <c r="S524" s="4"/>
      <c r="T524" s="4"/>
      <c r="U524" s="4"/>
      <c r="V524" s="4"/>
      <c r="W524" s="4"/>
      <c r="X524" s="4"/>
      <c r="Y524" s="4"/>
    </row>
    <row r="525" spans="17:25" ht="15.75" customHeight="1">
      <c r="Q525" s="4"/>
      <c r="R525" s="4"/>
      <c r="S525" s="4"/>
      <c r="T525" s="4"/>
      <c r="U525" s="4"/>
      <c r="V525" s="4"/>
      <c r="W525" s="4"/>
      <c r="X525" s="4"/>
      <c r="Y525" s="4"/>
    </row>
    <row r="526" spans="17:25" ht="15.75" customHeight="1">
      <c r="Q526" s="4"/>
      <c r="R526" s="4"/>
      <c r="S526" s="4"/>
      <c r="T526" s="4"/>
      <c r="U526" s="4"/>
      <c r="V526" s="4"/>
      <c r="W526" s="4"/>
      <c r="X526" s="4"/>
      <c r="Y526" s="4"/>
    </row>
    <row r="527" spans="17:25" ht="15.75" customHeight="1">
      <c r="Q527" s="4"/>
      <c r="R527" s="4"/>
      <c r="S527" s="4"/>
      <c r="T527" s="4"/>
      <c r="U527" s="4"/>
      <c r="V527" s="4"/>
      <c r="W527" s="4"/>
      <c r="X527" s="4"/>
      <c r="Y527" s="4"/>
    </row>
    <row r="528" spans="17:25" ht="15.75" customHeight="1">
      <c r="Q528" s="4"/>
      <c r="R528" s="4"/>
      <c r="S528" s="4"/>
      <c r="T528" s="4"/>
      <c r="U528" s="4"/>
      <c r="V528" s="4"/>
      <c r="W528" s="4"/>
      <c r="X528" s="4"/>
      <c r="Y528" s="4"/>
    </row>
    <row r="529" spans="17:25" ht="15.75" customHeight="1">
      <c r="Q529" s="4"/>
      <c r="R529" s="4"/>
      <c r="S529" s="4"/>
      <c r="T529" s="4"/>
      <c r="U529" s="4"/>
      <c r="V529" s="4"/>
      <c r="W529" s="4"/>
      <c r="X529" s="4"/>
      <c r="Y529" s="4"/>
    </row>
    <row r="530" spans="17:25" ht="15.75" customHeight="1">
      <c r="Q530" s="4"/>
      <c r="R530" s="4"/>
      <c r="S530" s="4"/>
      <c r="T530" s="4"/>
      <c r="U530" s="4"/>
      <c r="V530" s="4"/>
      <c r="W530" s="4"/>
      <c r="X530" s="4"/>
      <c r="Y530" s="4"/>
    </row>
    <row r="531" spans="17:25" ht="15.75" customHeight="1">
      <c r="Q531" s="4"/>
      <c r="R531" s="4"/>
      <c r="S531" s="4"/>
      <c r="T531" s="4"/>
      <c r="U531" s="4"/>
      <c r="V531" s="4"/>
      <c r="W531" s="4"/>
      <c r="X531" s="4"/>
      <c r="Y531" s="4"/>
    </row>
    <row r="532" spans="17:25" ht="15.75" customHeight="1">
      <c r="Q532" s="4"/>
      <c r="R532" s="4"/>
      <c r="S532" s="4"/>
      <c r="T532" s="4"/>
      <c r="U532" s="4"/>
      <c r="V532" s="4"/>
      <c r="W532" s="4"/>
      <c r="X532" s="4"/>
      <c r="Y532" s="4"/>
    </row>
    <row r="533" spans="17:25" ht="15.75" customHeight="1">
      <c r="Q533" s="4"/>
      <c r="R533" s="4"/>
      <c r="S533" s="4"/>
      <c r="T533" s="4"/>
      <c r="U533" s="4"/>
      <c r="V533" s="4"/>
      <c r="W533" s="4"/>
      <c r="X533" s="4"/>
      <c r="Y533" s="4"/>
    </row>
    <row r="534" spans="17:25" ht="15.75" customHeight="1">
      <c r="Q534" s="4"/>
      <c r="R534" s="4"/>
      <c r="S534" s="4"/>
      <c r="T534" s="4"/>
      <c r="U534" s="4"/>
      <c r="V534" s="4"/>
      <c r="W534" s="4"/>
      <c r="X534" s="4"/>
      <c r="Y534" s="4"/>
    </row>
    <row r="535" spans="17:25" ht="15.75" customHeight="1">
      <c r="Q535" s="4"/>
      <c r="R535" s="4"/>
      <c r="S535" s="4"/>
      <c r="T535" s="4"/>
      <c r="U535" s="4"/>
      <c r="V535" s="4"/>
      <c r="W535" s="4"/>
      <c r="X535" s="4"/>
      <c r="Y535" s="4"/>
    </row>
    <row r="536" spans="17:25" ht="15.75" customHeight="1">
      <c r="Q536" s="4"/>
      <c r="R536" s="4"/>
      <c r="S536" s="4"/>
      <c r="T536" s="4"/>
      <c r="U536" s="4"/>
      <c r="V536" s="4"/>
      <c r="W536" s="4"/>
      <c r="X536" s="4"/>
      <c r="Y536" s="4"/>
    </row>
    <row r="537" spans="17:25" ht="15.75" customHeight="1">
      <c r="Q537" s="4"/>
      <c r="R537" s="4"/>
      <c r="S537" s="4"/>
      <c r="T537" s="4"/>
      <c r="U537" s="4"/>
      <c r="V537" s="4"/>
      <c r="W537" s="4"/>
      <c r="X537" s="4"/>
      <c r="Y537" s="4"/>
    </row>
    <row r="538" spans="17:25" ht="15.75" customHeight="1">
      <c r="Q538" s="4"/>
      <c r="R538" s="4"/>
      <c r="S538" s="4"/>
      <c r="T538" s="4"/>
      <c r="U538" s="4"/>
      <c r="V538" s="4"/>
      <c r="W538" s="4"/>
      <c r="X538" s="4"/>
      <c r="Y538" s="4"/>
    </row>
    <row r="539" spans="17:25" ht="15.75" customHeight="1">
      <c r="Q539" s="4"/>
      <c r="R539" s="4"/>
      <c r="S539" s="4"/>
      <c r="T539" s="4"/>
      <c r="U539" s="4"/>
      <c r="V539" s="4"/>
      <c r="W539" s="4"/>
      <c r="X539" s="4"/>
      <c r="Y539" s="4"/>
    </row>
    <row r="540" spans="17:25" ht="15.75" customHeight="1">
      <c r="Q540" s="4"/>
      <c r="R540" s="4"/>
      <c r="S540" s="4"/>
      <c r="T540" s="4"/>
      <c r="U540" s="4"/>
      <c r="V540" s="4"/>
      <c r="W540" s="4"/>
      <c r="X540" s="4"/>
      <c r="Y540" s="4"/>
    </row>
    <row r="541" spans="17:25" ht="15.75" customHeight="1">
      <c r="Q541" s="4"/>
      <c r="R541" s="4"/>
      <c r="S541" s="4"/>
      <c r="T541" s="4"/>
      <c r="U541" s="4"/>
      <c r="V541" s="4"/>
      <c r="W541" s="4"/>
      <c r="X541" s="4"/>
      <c r="Y541" s="4"/>
    </row>
    <row r="542" spans="17:25" ht="15.75" customHeight="1">
      <c r="Q542" s="4"/>
      <c r="R542" s="4"/>
      <c r="S542" s="4"/>
      <c r="T542" s="4"/>
      <c r="U542" s="4"/>
      <c r="V542" s="4"/>
      <c r="W542" s="4"/>
      <c r="X542" s="4"/>
      <c r="Y542" s="4"/>
    </row>
    <row r="543" spans="17:25" ht="15.75" customHeight="1">
      <c r="Q543" s="4"/>
      <c r="R543" s="4"/>
      <c r="S543" s="4"/>
      <c r="T543" s="4"/>
      <c r="U543" s="4"/>
      <c r="V543" s="4"/>
      <c r="W543" s="4"/>
      <c r="X543" s="4"/>
      <c r="Y543" s="4"/>
    </row>
    <row r="544" spans="17:25" ht="15.75" customHeight="1">
      <c r="Q544" s="4"/>
      <c r="R544" s="4"/>
      <c r="S544" s="4"/>
      <c r="T544" s="4"/>
      <c r="U544" s="4"/>
      <c r="V544" s="4"/>
      <c r="W544" s="4"/>
      <c r="X544" s="4"/>
      <c r="Y544" s="4"/>
    </row>
    <row r="545" spans="17:25" ht="15.75" customHeight="1">
      <c r="Q545" s="4"/>
      <c r="R545" s="4"/>
      <c r="S545" s="4"/>
      <c r="T545" s="4"/>
      <c r="U545" s="4"/>
      <c r="V545" s="4"/>
      <c r="W545" s="4"/>
      <c r="X545" s="4"/>
      <c r="Y545" s="4"/>
    </row>
    <row r="546" spans="17:25" ht="15.75" customHeight="1">
      <c r="Q546" s="4"/>
      <c r="R546" s="4"/>
      <c r="S546" s="4"/>
      <c r="T546" s="4"/>
      <c r="U546" s="4"/>
      <c r="V546" s="4"/>
      <c r="W546" s="4"/>
      <c r="X546" s="4"/>
      <c r="Y546" s="4"/>
    </row>
    <row r="547" spans="17:25" ht="15.75" customHeight="1">
      <c r="Q547" s="4"/>
      <c r="R547" s="4"/>
      <c r="S547" s="4"/>
      <c r="T547" s="4"/>
      <c r="U547" s="4"/>
      <c r="V547" s="4"/>
      <c r="W547" s="4"/>
      <c r="X547" s="4"/>
      <c r="Y547" s="4"/>
    </row>
    <row r="548" spans="17:25" ht="15.75" customHeight="1">
      <c r="Q548" s="4"/>
      <c r="R548" s="4"/>
      <c r="S548" s="4"/>
      <c r="T548" s="4"/>
      <c r="U548" s="4"/>
      <c r="V548" s="4"/>
      <c r="W548" s="4"/>
      <c r="X548" s="4"/>
      <c r="Y548" s="4"/>
    </row>
    <row r="549" spans="17:25" ht="15.75" customHeight="1">
      <c r="Q549" s="4"/>
      <c r="R549" s="4"/>
      <c r="S549" s="4"/>
      <c r="T549" s="4"/>
      <c r="U549" s="4"/>
      <c r="V549" s="4"/>
      <c r="W549" s="4"/>
      <c r="X549" s="4"/>
      <c r="Y549" s="4"/>
    </row>
    <row r="550" spans="17:25" ht="15.75" customHeight="1">
      <c r="Q550" s="4"/>
      <c r="R550" s="4"/>
      <c r="S550" s="4"/>
      <c r="T550" s="4"/>
      <c r="U550" s="4"/>
      <c r="V550" s="4"/>
      <c r="W550" s="4"/>
      <c r="X550" s="4"/>
      <c r="Y550" s="4"/>
    </row>
    <row r="551" spans="17:25" ht="15.75" customHeight="1">
      <c r="Q551" s="4"/>
      <c r="R551" s="4"/>
      <c r="S551" s="4"/>
      <c r="T551" s="4"/>
      <c r="U551" s="4"/>
      <c r="V551" s="4"/>
      <c r="W551" s="4"/>
      <c r="X551" s="4"/>
      <c r="Y551" s="4"/>
    </row>
    <row r="552" spans="17:25" ht="15.75" customHeight="1">
      <c r="Q552" s="4"/>
      <c r="R552" s="4"/>
      <c r="S552" s="4"/>
      <c r="T552" s="4"/>
      <c r="U552" s="4"/>
      <c r="V552" s="4"/>
      <c r="W552" s="4"/>
      <c r="X552" s="4"/>
      <c r="Y552" s="4"/>
    </row>
    <row r="553" spans="17:25" ht="15.75" customHeight="1">
      <c r="Q553" s="4"/>
      <c r="R553" s="4"/>
      <c r="S553" s="4"/>
      <c r="T553" s="4"/>
      <c r="U553" s="4"/>
      <c r="V553" s="4"/>
      <c r="W553" s="4"/>
      <c r="X553" s="4"/>
      <c r="Y553" s="4"/>
    </row>
    <row r="554" spans="17:25" ht="15.75" customHeight="1">
      <c r="Q554" s="4"/>
      <c r="R554" s="4"/>
      <c r="S554" s="4"/>
      <c r="T554" s="4"/>
      <c r="U554" s="4"/>
      <c r="V554" s="4"/>
      <c r="W554" s="4"/>
      <c r="X554" s="4"/>
      <c r="Y554" s="4"/>
    </row>
    <row r="555" spans="17:25" ht="15.75" customHeight="1">
      <c r="Q555" s="4"/>
      <c r="R555" s="4"/>
      <c r="S555" s="4"/>
      <c r="T555" s="4"/>
      <c r="U555" s="4"/>
      <c r="V555" s="4"/>
      <c r="W555" s="4"/>
      <c r="X555" s="4"/>
      <c r="Y555" s="4"/>
    </row>
    <row r="556" spans="17:25" ht="15.75" customHeight="1">
      <c r="Q556" s="4"/>
      <c r="R556" s="4"/>
      <c r="S556" s="4"/>
      <c r="T556" s="4"/>
      <c r="U556" s="4"/>
      <c r="V556" s="4"/>
      <c r="W556" s="4"/>
      <c r="X556" s="4"/>
      <c r="Y556" s="4"/>
    </row>
    <row r="557" spans="17:25" ht="15.75" customHeight="1">
      <c r="Q557" s="4"/>
      <c r="R557" s="4"/>
      <c r="S557" s="4"/>
      <c r="T557" s="4"/>
      <c r="U557" s="4"/>
      <c r="V557" s="4"/>
      <c r="W557" s="4"/>
      <c r="X557" s="4"/>
      <c r="Y557" s="4"/>
    </row>
    <row r="558" spans="17:25" ht="15.75" customHeight="1">
      <c r="Q558" s="4"/>
      <c r="R558" s="4"/>
      <c r="S558" s="4"/>
      <c r="T558" s="4"/>
      <c r="U558" s="4"/>
      <c r="V558" s="4"/>
      <c r="W558" s="4"/>
      <c r="X558" s="4"/>
      <c r="Y558" s="4"/>
    </row>
    <row r="559" spans="17:25" ht="15.75" customHeight="1">
      <c r="Q559" s="4"/>
      <c r="R559" s="4"/>
      <c r="S559" s="4"/>
      <c r="T559" s="4"/>
      <c r="U559" s="4"/>
      <c r="V559" s="4"/>
      <c r="W559" s="4"/>
      <c r="X559" s="4"/>
      <c r="Y559" s="4"/>
    </row>
    <row r="560" spans="17:25" ht="15.75" customHeight="1">
      <c r="Q560" s="4"/>
      <c r="R560" s="4"/>
      <c r="S560" s="4"/>
      <c r="T560" s="4"/>
      <c r="U560" s="4"/>
      <c r="V560" s="4"/>
      <c r="W560" s="4"/>
      <c r="X560" s="4"/>
      <c r="Y560" s="4"/>
    </row>
    <row r="561" spans="17:25" ht="15.75" customHeight="1">
      <c r="Q561" s="4"/>
      <c r="R561" s="4"/>
      <c r="S561" s="4"/>
      <c r="T561" s="4"/>
      <c r="U561" s="4"/>
      <c r="V561" s="4"/>
      <c r="W561" s="4"/>
      <c r="X561" s="4"/>
      <c r="Y561" s="4"/>
    </row>
    <row r="562" spans="17:25" ht="15.75" customHeight="1">
      <c r="Q562" s="4"/>
      <c r="R562" s="4"/>
      <c r="S562" s="4"/>
      <c r="T562" s="4"/>
      <c r="U562" s="4"/>
      <c r="V562" s="4"/>
      <c r="W562" s="4"/>
      <c r="X562" s="4"/>
      <c r="Y562" s="4"/>
    </row>
    <row r="563" spans="17:25" ht="15.75" customHeight="1">
      <c r="Q563" s="4"/>
      <c r="R563" s="4"/>
      <c r="S563" s="4"/>
      <c r="T563" s="4"/>
      <c r="U563" s="4"/>
      <c r="V563" s="4"/>
      <c r="W563" s="4"/>
      <c r="X563" s="4"/>
      <c r="Y563" s="4"/>
    </row>
    <row r="564" spans="17:25" ht="15.75" customHeight="1">
      <c r="Q564" s="4"/>
      <c r="R564" s="4"/>
      <c r="S564" s="4"/>
      <c r="T564" s="4"/>
      <c r="U564" s="4"/>
      <c r="V564" s="4"/>
      <c r="W564" s="4"/>
      <c r="X564" s="4"/>
      <c r="Y564" s="4"/>
    </row>
    <row r="565" spans="17:25" ht="15.75" customHeight="1">
      <c r="Q565" s="4"/>
      <c r="R565" s="4"/>
      <c r="S565" s="4"/>
      <c r="T565" s="4"/>
      <c r="U565" s="4"/>
      <c r="V565" s="4"/>
      <c r="W565" s="4"/>
      <c r="X565" s="4"/>
      <c r="Y565" s="4"/>
    </row>
    <row r="566" spans="17:25" ht="15.75" customHeight="1">
      <c r="Q566" s="4"/>
      <c r="R566" s="4"/>
      <c r="S566" s="4"/>
      <c r="T566" s="4"/>
      <c r="U566" s="4"/>
      <c r="V566" s="4"/>
      <c r="W566" s="4"/>
      <c r="X566" s="4"/>
      <c r="Y566" s="4"/>
    </row>
    <row r="567" spans="17:25" ht="15.75" customHeight="1">
      <c r="Q567" s="4"/>
      <c r="R567" s="4"/>
      <c r="S567" s="4"/>
      <c r="T567" s="4"/>
      <c r="U567" s="4"/>
      <c r="V567" s="4"/>
      <c r="W567" s="4"/>
      <c r="X567" s="4"/>
      <c r="Y567" s="4"/>
    </row>
    <row r="568" spans="17:25" ht="15.75" customHeight="1">
      <c r="Q568" s="4"/>
      <c r="R568" s="4"/>
      <c r="S568" s="4"/>
      <c r="T568" s="4"/>
      <c r="U568" s="4"/>
      <c r="V568" s="4"/>
      <c r="W568" s="4"/>
      <c r="X568" s="4"/>
      <c r="Y568" s="4"/>
    </row>
    <row r="569" spans="17:25" ht="15.75" customHeight="1">
      <c r="Q569" s="4"/>
      <c r="R569" s="4"/>
      <c r="S569" s="4"/>
      <c r="T569" s="4"/>
      <c r="U569" s="4"/>
      <c r="V569" s="4"/>
      <c r="W569" s="4"/>
      <c r="X569" s="4"/>
      <c r="Y569" s="4"/>
    </row>
    <row r="570" spans="17:25" ht="15.75" customHeight="1">
      <c r="Q570" s="4"/>
      <c r="R570" s="4"/>
      <c r="S570" s="4"/>
      <c r="T570" s="4"/>
      <c r="U570" s="4"/>
      <c r="V570" s="4"/>
      <c r="W570" s="4"/>
      <c r="X570" s="4"/>
      <c r="Y570" s="4"/>
    </row>
    <row r="571" spans="17:25" ht="15.75" customHeight="1">
      <c r="Q571" s="4"/>
      <c r="R571" s="4"/>
      <c r="S571" s="4"/>
      <c r="T571" s="4"/>
      <c r="U571" s="4"/>
      <c r="V571" s="4"/>
      <c r="W571" s="4"/>
      <c r="X571" s="4"/>
      <c r="Y571" s="4"/>
    </row>
    <row r="572" spans="17:25" ht="15.75" customHeight="1">
      <c r="Q572" s="4"/>
      <c r="R572" s="4"/>
      <c r="S572" s="4"/>
      <c r="T572" s="4"/>
      <c r="U572" s="4"/>
      <c r="V572" s="4"/>
      <c r="W572" s="4"/>
      <c r="X572" s="4"/>
      <c r="Y572" s="4"/>
    </row>
    <row r="573" spans="17:25" ht="15.75" customHeight="1">
      <c r="Q573" s="4"/>
      <c r="R573" s="4"/>
      <c r="S573" s="4"/>
      <c r="T573" s="4"/>
      <c r="U573" s="4"/>
      <c r="V573" s="4"/>
      <c r="W573" s="4"/>
      <c r="X573" s="4"/>
      <c r="Y573" s="4"/>
    </row>
    <row r="574" spans="17:25" ht="15.75" customHeight="1">
      <c r="Q574" s="4"/>
      <c r="R574" s="4"/>
      <c r="S574" s="4"/>
      <c r="T574" s="4"/>
      <c r="U574" s="4"/>
      <c r="V574" s="4"/>
      <c r="W574" s="4"/>
      <c r="X574" s="4"/>
      <c r="Y574" s="4"/>
    </row>
    <row r="575" spans="17:25" ht="15.75" customHeight="1">
      <c r="Q575" s="4"/>
      <c r="R575" s="4"/>
      <c r="S575" s="4"/>
      <c r="T575" s="4"/>
      <c r="U575" s="4"/>
      <c r="V575" s="4"/>
      <c r="W575" s="4"/>
      <c r="X575" s="4"/>
      <c r="Y575" s="4"/>
    </row>
    <row r="576" spans="17:25" ht="15.75" customHeight="1">
      <c r="Q576" s="4"/>
      <c r="R576" s="4"/>
      <c r="S576" s="4"/>
      <c r="T576" s="4"/>
      <c r="U576" s="4"/>
      <c r="V576" s="4"/>
      <c r="W576" s="4"/>
      <c r="X576" s="4"/>
      <c r="Y576" s="4"/>
    </row>
    <row r="577" spans="17:25" ht="15.75" customHeight="1">
      <c r="Q577" s="4"/>
      <c r="R577" s="4"/>
      <c r="S577" s="4"/>
      <c r="T577" s="4"/>
      <c r="U577" s="4"/>
      <c r="V577" s="4"/>
      <c r="W577" s="4"/>
      <c r="X577" s="4"/>
      <c r="Y577" s="4"/>
    </row>
    <row r="578" spans="17:25" ht="15.75" customHeight="1">
      <c r="Q578" s="4"/>
      <c r="R578" s="4"/>
      <c r="S578" s="4"/>
      <c r="T578" s="4"/>
      <c r="U578" s="4"/>
      <c r="V578" s="4"/>
      <c r="W578" s="4"/>
      <c r="X578" s="4"/>
      <c r="Y578" s="4"/>
    </row>
    <row r="579" spans="17:25" ht="15.75" customHeight="1">
      <c r="Q579" s="4"/>
      <c r="R579" s="4"/>
      <c r="S579" s="4"/>
      <c r="T579" s="4"/>
      <c r="U579" s="4"/>
      <c r="V579" s="4"/>
      <c r="W579" s="4"/>
      <c r="X579" s="4"/>
      <c r="Y579" s="4"/>
    </row>
    <row r="580" spans="17:25" ht="15.75" customHeight="1">
      <c r="Q580" s="4"/>
      <c r="R580" s="4"/>
      <c r="S580" s="4"/>
      <c r="T580" s="4"/>
      <c r="U580" s="4"/>
      <c r="V580" s="4"/>
      <c r="W580" s="4"/>
      <c r="X580" s="4"/>
      <c r="Y580" s="4"/>
    </row>
    <row r="581" spans="17:25" ht="15.75" customHeight="1">
      <c r="Q581" s="4"/>
      <c r="R581" s="4"/>
      <c r="S581" s="4"/>
      <c r="T581" s="4"/>
      <c r="U581" s="4"/>
      <c r="V581" s="4"/>
      <c r="W581" s="4"/>
      <c r="X581" s="4"/>
      <c r="Y581" s="4"/>
    </row>
    <row r="582" spans="17:25" ht="15.75" customHeight="1">
      <c r="Q582" s="4"/>
      <c r="R582" s="4"/>
      <c r="S582" s="4"/>
      <c r="T582" s="4"/>
      <c r="U582" s="4"/>
      <c r="V582" s="4"/>
      <c r="W582" s="4"/>
      <c r="X582" s="4"/>
      <c r="Y582" s="4"/>
    </row>
    <row r="583" spans="17:25" ht="15.75" customHeight="1">
      <c r="Q583" s="4"/>
      <c r="R583" s="4"/>
      <c r="S583" s="4"/>
      <c r="T583" s="4"/>
      <c r="U583" s="4"/>
      <c r="V583" s="4"/>
      <c r="W583" s="4"/>
      <c r="X583" s="4"/>
      <c r="Y583" s="4"/>
    </row>
    <row r="584" spans="17:25" ht="15.75" customHeight="1">
      <c r="Q584" s="4"/>
      <c r="R584" s="4"/>
      <c r="S584" s="4"/>
      <c r="T584" s="4"/>
      <c r="U584" s="4"/>
      <c r="V584" s="4"/>
      <c r="W584" s="4"/>
      <c r="X584" s="4"/>
      <c r="Y584" s="4"/>
    </row>
    <row r="585" spans="17:25" ht="15.75" customHeight="1">
      <c r="Q585" s="4"/>
      <c r="R585" s="4"/>
      <c r="S585" s="4"/>
      <c r="T585" s="4"/>
      <c r="U585" s="4"/>
      <c r="V585" s="4"/>
      <c r="W585" s="4"/>
      <c r="X585" s="4"/>
      <c r="Y585" s="4"/>
    </row>
    <row r="586" spans="17:25" ht="15.75" customHeight="1">
      <c r="Q586" s="4"/>
      <c r="R586" s="4"/>
      <c r="S586" s="4"/>
      <c r="T586" s="4"/>
      <c r="U586" s="4"/>
      <c r="V586" s="4"/>
      <c r="W586" s="4"/>
      <c r="X586" s="4"/>
      <c r="Y586" s="4"/>
    </row>
    <row r="587" spans="17:25" ht="15.75" customHeight="1">
      <c r="Q587" s="4"/>
      <c r="R587" s="4"/>
      <c r="S587" s="4"/>
      <c r="T587" s="4"/>
      <c r="U587" s="4"/>
      <c r="V587" s="4"/>
      <c r="W587" s="4"/>
      <c r="X587" s="4"/>
      <c r="Y587" s="4"/>
    </row>
    <row r="588" spans="17:25" ht="15.75" customHeight="1">
      <c r="Q588" s="4"/>
      <c r="R588" s="4"/>
      <c r="S588" s="4"/>
      <c r="T588" s="4"/>
      <c r="U588" s="4"/>
      <c r="V588" s="4"/>
      <c r="W588" s="4"/>
      <c r="X588" s="4"/>
      <c r="Y588" s="4"/>
    </row>
    <row r="589" spans="17:25" ht="15.75" customHeight="1">
      <c r="Q589" s="4"/>
      <c r="R589" s="4"/>
      <c r="S589" s="4"/>
      <c r="T589" s="4"/>
      <c r="U589" s="4"/>
      <c r="V589" s="4"/>
      <c r="W589" s="4"/>
      <c r="X589" s="4"/>
      <c r="Y589" s="4"/>
    </row>
    <row r="590" spans="17:25" ht="15.75" customHeight="1">
      <c r="Q590" s="4"/>
      <c r="R590" s="4"/>
      <c r="S590" s="4"/>
      <c r="T590" s="4"/>
      <c r="U590" s="4"/>
      <c r="V590" s="4"/>
      <c r="W590" s="4"/>
      <c r="X590" s="4"/>
      <c r="Y590" s="4"/>
    </row>
    <row r="591" spans="17:25" ht="15.75" customHeight="1">
      <c r="Q591" s="4"/>
      <c r="R591" s="4"/>
      <c r="S591" s="4"/>
      <c r="T591" s="4"/>
      <c r="U591" s="4"/>
      <c r="V591" s="4"/>
      <c r="W591" s="4"/>
      <c r="X591" s="4"/>
      <c r="Y591" s="4"/>
    </row>
    <row r="592" spans="17:25" ht="15.75" customHeight="1">
      <c r="Q592" s="4"/>
      <c r="R592" s="4"/>
      <c r="S592" s="4"/>
      <c r="T592" s="4"/>
      <c r="U592" s="4"/>
      <c r="V592" s="4"/>
      <c r="W592" s="4"/>
      <c r="X592" s="4"/>
      <c r="Y592" s="4"/>
    </row>
    <row r="593" spans="17:25" ht="15.75" customHeight="1">
      <c r="Q593" s="4"/>
      <c r="R593" s="4"/>
      <c r="S593" s="4"/>
      <c r="T593" s="4"/>
      <c r="U593" s="4"/>
      <c r="V593" s="4"/>
      <c r="W593" s="4"/>
      <c r="X593" s="4"/>
      <c r="Y593" s="4"/>
    </row>
    <row r="594" spans="17:25" ht="15.75" customHeight="1">
      <c r="Q594" s="4"/>
      <c r="R594" s="4"/>
      <c r="S594" s="4"/>
      <c r="T594" s="4"/>
      <c r="U594" s="4"/>
      <c r="V594" s="4"/>
      <c r="W594" s="4"/>
      <c r="X594" s="4"/>
      <c r="Y594" s="4"/>
    </row>
    <row r="595" spans="17:25" ht="15.75" customHeight="1">
      <c r="Q595" s="4"/>
      <c r="R595" s="4"/>
      <c r="S595" s="4"/>
      <c r="T595" s="4"/>
      <c r="U595" s="4"/>
      <c r="V595" s="4"/>
      <c r="W595" s="4"/>
      <c r="X595" s="4"/>
      <c r="Y595" s="4"/>
    </row>
    <row r="596" spans="17:25" ht="15.75" customHeight="1">
      <c r="Q596" s="4"/>
      <c r="R596" s="4"/>
      <c r="S596" s="4"/>
      <c r="T596" s="4"/>
      <c r="U596" s="4"/>
      <c r="V596" s="4"/>
      <c r="W596" s="4"/>
      <c r="X596" s="4"/>
      <c r="Y596" s="4"/>
    </row>
    <row r="597" spans="17:25" ht="15.75" customHeight="1">
      <c r="Q597" s="4"/>
      <c r="R597" s="4"/>
      <c r="S597" s="4"/>
      <c r="T597" s="4"/>
      <c r="U597" s="4"/>
      <c r="V597" s="4"/>
      <c r="W597" s="4"/>
      <c r="X597" s="4"/>
      <c r="Y597" s="4"/>
    </row>
    <row r="598" spans="17:25" ht="15.75" customHeight="1">
      <c r="Q598" s="4"/>
      <c r="R598" s="4"/>
      <c r="S598" s="4"/>
      <c r="T598" s="4"/>
      <c r="U598" s="4"/>
      <c r="V598" s="4"/>
      <c r="W598" s="4"/>
      <c r="X598" s="4"/>
      <c r="Y598" s="4"/>
    </row>
    <row r="599" spans="17:25" ht="15.75" customHeight="1">
      <c r="Q599" s="4"/>
      <c r="R599" s="4"/>
      <c r="S599" s="4"/>
      <c r="T599" s="4"/>
      <c r="U599" s="4"/>
      <c r="V599" s="4"/>
      <c r="W599" s="4"/>
      <c r="X599" s="4"/>
      <c r="Y599" s="4"/>
    </row>
    <row r="600" spans="17:25" ht="15.75" customHeight="1">
      <c r="Q600" s="4"/>
      <c r="R600" s="4"/>
      <c r="S600" s="4"/>
      <c r="T600" s="4"/>
      <c r="U600" s="4"/>
      <c r="V600" s="4"/>
      <c r="W600" s="4"/>
      <c r="X600" s="4"/>
      <c r="Y600" s="4"/>
    </row>
    <row r="601" spans="17:25" ht="15.75" customHeight="1">
      <c r="Q601" s="4"/>
      <c r="R601" s="4"/>
      <c r="S601" s="4"/>
      <c r="T601" s="4"/>
      <c r="U601" s="4"/>
      <c r="V601" s="4"/>
      <c r="W601" s="4"/>
      <c r="X601" s="4"/>
      <c r="Y601" s="4"/>
    </row>
    <row r="602" spans="17:25" ht="15.75" customHeight="1">
      <c r="Q602" s="4"/>
      <c r="R602" s="4"/>
      <c r="S602" s="4"/>
      <c r="T602" s="4"/>
      <c r="U602" s="4"/>
      <c r="V602" s="4"/>
      <c r="W602" s="4"/>
      <c r="X602" s="4"/>
      <c r="Y602" s="4"/>
    </row>
    <row r="603" spans="17:25" ht="15.75" customHeight="1">
      <c r="Q603" s="4"/>
      <c r="R603" s="4"/>
      <c r="S603" s="4"/>
      <c r="T603" s="4"/>
      <c r="U603" s="4"/>
      <c r="V603" s="4"/>
      <c r="W603" s="4"/>
      <c r="X603" s="4"/>
      <c r="Y603" s="4"/>
    </row>
    <row r="604" spans="17:25" ht="15.75" customHeight="1">
      <c r="Q604" s="4"/>
      <c r="R604" s="4"/>
      <c r="S604" s="4"/>
      <c r="T604" s="4"/>
      <c r="U604" s="4"/>
      <c r="V604" s="4"/>
      <c r="W604" s="4"/>
      <c r="X604" s="4"/>
      <c r="Y604" s="4"/>
    </row>
    <row r="605" spans="17:25" ht="15.75" customHeight="1">
      <c r="Q605" s="4"/>
      <c r="R605" s="4"/>
      <c r="S605" s="4"/>
      <c r="T605" s="4"/>
      <c r="U605" s="4"/>
      <c r="V605" s="4"/>
      <c r="W605" s="4"/>
      <c r="X605" s="4"/>
      <c r="Y605" s="4"/>
    </row>
    <row r="606" spans="17:25" ht="15.75" customHeight="1">
      <c r="Q606" s="4"/>
      <c r="R606" s="4"/>
      <c r="S606" s="4"/>
      <c r="T606" s="4"/>
      <c r="U606" s="4"/>
      <c r="V606" s="4"/>
      <c r="W606" s="4"/>
      <c r="X606" s="4"/>
      <c r="Y606" s="4"/>
    </row>
    <row r="607" spans="17:25" ht="15.75" customHeight="1">
      <c r="Q607" s="4"/>
      <c r="R607" s="4"/>
      <c r="S607" s="4"/>
      <c r="T607" s="4"/>
      <c r="U607" s="4"/>
      <c r="V607" s="4"/>
      <c r="W607" s="4"/>
      <c r="X607" s="4"/>
      <c r="Y607" s="4"/>
    </row>
    <row r="608" spans="17:25" ht="15.75" customHeight="1">
      <c r="Q608" s="4"/>
      <c r="R608" s="4"/>
      <c r="S608" s="4"/>
      <c r="T608" s="4"/>
      <c r="U608" s="4"/>
      <c r="V608" s="4"/>
      <c r="W608" s="4"/>
      <c r="X608" s="4"/>
      <c r="Y608" s="4"/>
    </row>
    <row r="609" spans="17:25" ht="15.75" customHeight="1">
      <c r="Q609" s="4"/>
      <c r="R609" s="4"/>
      <c r="S609" s="4"/>
      <c r="T609" s="4"/>
      <c r="U609" s="4"/>
      <c r="V609" s="4"/>
      <c r="W609" s="4"/>
      <c r="X609" s="4"/>
      <c r="Y609" s="4"/>
    </row>
    <row r="610" spans="17:25" ht="15.75" customHeight="1">
      <c r="Q610" s="4"/>
      <c r="R610" s="4"/>
      <c r="S610" s="4"/>
      <c r="T610" s="4"/>
      <c r="U610" s="4"/>
      <c r="V610" s="4"/>
      <c r="W610" s="4"/>
      <c r="X610" s="4"/>
      <c r="Y610" s="4"/>
    </row>
    <row r="611" spans="17:25" ht="15.75" customHeight="1">
      <c r="Q611" s="4"/>
      <c r="R611" s="4"/>
      <c r="S611" s="4"/>
      <c r="T611" s="4"/>
      <c r="U611" s="4"/>
      <c r="V611" s="4"/>
      <c r="W611" s="4"/>
      <c r="X611" s="4"/>
      <c r="Y611" s="4"/>
    </row>
    <row r="612" spans="17:25" ht="15.75" customHeight="1">
      <c r="Q612" s="4"/>
      <c r="R612" s="4"/>
      <c r="S612" s="4"/>
      <c r="T612" s="4"/>
      <c r="U612" s="4"/>
      <c r="V612" s="4"/>
      <c r="W612" s="4"/>
      <c r="X612" s="4"/>
      <c r="Y612" s="4"/>
    </row>
    <row r="613" spans="17:25" ht="15.75" customHeight="1">
      <c r="Q613" s="4"/>
      <c r="R613" s="4"/>
      <c r="S613" s="4"/>
      <c r="T613" s="4"/>
      <c r="U613" s="4"/>
      <c r="V613" s="4"/>
      <c r="W613" s="4"/>
      <c r="X613" s="4"/>
      <c r="Y613" s="4"/>
    </row>
    <row r="614" spans="17:25" ht="15.75" customHeight="1">
      <c r="Q614" s="4"/>
      <c r="R614" s="4"/>
      <c r="S614" s="4"/>
      <c r="T614" s="4"/>
      <c r="U614" s="4"/>
      <c r="V614" s="4"/>
      <c r="W614" s="4"/>
      <c r="X614" s="4"/>
      <c r="Y614" s="4"/>
    </row>
    <row r="615" spans="17:25" ht="15.75" customHeight="1">
      <c r="Q615" s="4"/>
      <c r="R615" s="4"/>
      <c r="S615" s="4"/>
      <c r="T615" s="4"/>
      <c r="U615" s="4"/>
      <c r="V615" s="4"/>
      <c r="W615" s="4"/>
      <c r="X615" s="4"/>
      <c r="Y615" s="4"/>
    </row>
    <row r="616" spans="17:25" ht="15.75" customHeight="1">
      <c r="Q616" s="4"/>
      <c r="R616" s="4"/>
      <c r="S616" s="4"/>
      <c r="T616" s="4"/>
      <c r="U616" s="4"/>
      <c r="V616" s="4"/>
      <c r="W616" s="4"/>
      <c r="X616" s="4"/>
      <c r="Y616" s="4"/>
    </row>
    <row r="617" spans="17:25" ht="15.75" customHeight="1">
      <c r="Q617" s="4"/>
      <c r="R617" s="4"/>
      <c r="S617" s="4"/>
      <c r="T617" s="4"/>
      <c r="U617" s="4"/>
      <c r="V617" s="4"/>
      <c r="W617" s="4"/>
      <c r="X617" s="4"/>
      <c r="Y617" s="4"/>
    </row>
    <row r="618" spans="17:25" ht="15.75" customHeight="1">
      <c r="Q618" s="4"/>
      <c r="R618" s="4"/>
      <c r="S618" s="4"/>
      <c r="T618" s="4"/>
      <c r="U618" s="4"/>
      <c r="V618" s="4"/>
      <c r="W618" s="4"/>
      <c r="X618" s="4"/>
      <c r="Y618" s="4"/>
    </row>
    <row r="619" spans="17:25" ht="15.75" customHeight="1">
      <c r="Q619" s="4"/>
      <c r="R619" s="4"/>
      <c r="S619" s="4"/>
      <c r="T619" s="4"/>
      <c r="U619" s="4"/>
      <c r="V619" s="4"/>
      <c r="W619" s="4"/>
      <c r="X619" s="4"/>
      <c r="Y619" s="4"/>
    </row>
    <row r="620" spans="17:25" ht="15.75" customHeight="1">
      <c r="Q620" s="4"/>
      <c r="R620" s="4"/>
      <c r="S620" s="4"/>
      <c r="T620" s="4"/>
      <c r="U620" s="4"/>
      <c r="V620" s="4"/>
      <c r="W620" s="4"/>
      <c r="X620" s="4"/>
      <c r="Y620" s="4"/>
    </row>
    <row r="621" spans="17:25" ht="15.75" customHeight="1">
      <c r="Q621" s="4"/>
      <c r="R621" s="4"/>
      <c r="S621" s="4"/>
      <c r="T621" s="4"/>
      <c r="U621" s="4"/>
      <c r="V621" s="4"/>
      <c r="W621" s="4"/>
      <c r="X621" s="4"/>
      <c r="Y621" s="4"/>
    </row>
    <row r="622" spans="17:25" ht="15.75" customHeight="1">
      <c r="Q622" s="4"/>
      <c r="R622" s="4"/>
      <c r="S622" s="4"/>
      <c r="T622" s="4"/>
      <c r="U622" s="4"/>
      <c r="V622" s="4"/>
      <c r="W622" s="4"/>
      <c r="X622" s="4"/>
      <c r="Y622" s="4"/>
    </row>
    <row r="623" spans="17:25" ht="15.75" customHeight="1">
      <c r="Q623" s="4"/>
      <c r="R623" s="4"/>
      <c r="S623" s="4"/>
      <c r="T623" s="4"/>
      <c r="U623" s="4"/>
      <c r="V623" s="4"/>
      <c r="W623" s="4"/>
      <c r="X623" s="4"/>
      <c r="Y623" s="4"/>
    </row>
    <row r="624" spans="17:25" ht="15.75" customHeight="1">
      <c r="Q624" s="4"/>
      <c r="R624" s="4"/>
      <c r="S624" s="4"/>
      <c r="T624" s="4"/>
      <c r="U624" s="4"/>
      <c r="V624" s="4"/>
      <c r="W624" s="4"/>
      <c r="X624" s="4"/>
      <c r="Y624" s="4"/>
    </row>
    <row r="625" spans="17:25" ht="15.75" customHeight="1">
      <c r="Q625" s="4"/>
      <c r="R625" s="4"/>
      <c r="S625" s="4"/>
      <c r="T625" s="4"/>
      <c r="U625" s="4"/>
      <c r="V625" s="4"/>
      <c r="W625" s="4"/>
      <c r="X625" s="4"/>
      <c r="Y625" s="4"/>
    </row>
    <row r="626" spans="17:25" ht="15.75" customHeight="1">
      <c r="Q626" s="4"/>
      <c r="R626" s="4"/>
      <c r="S626" s="4"/>
      <c r="T626" s="4"/>
      <c r="U626" s="4"/>
      <c r="V626" s="4"/>
      <c r="W626" s="4"/>
      <c r="X626" s="4"/>
      <c r="Y626" s="4"/>
    </row>
    <row r="627" spans="17:25" ht="15.75" customHeight="1">
      <c r="Q627" s="4"/>
      <c r="R627" s="4"/>
      <c r="S627" s="4"/>
      <c r="T627" s="4"/>
      <c r="U627" s="4"/>
      <c r="V627" s="4"/>
      <c r="W627" s="4"/>
      <c r="X627" s="4"/>
      <c r="Y627" s="4"/>
    </row>
    <row r="628" spans="17:25" ht="15.75" customHeight="1">
      <c r="Q628" s="4"/>
      <c r="R628" s="4"/>
      <c r="S628" s="4"/>
      <c r="T628" s="4"/>
      <c r="U628" s="4"/>
      <c r="V628" s="4"/>
      <c r="W628" s="4"/>
      <c r="X628" s="4"/>
      <c r="Y628" s="4"/>
    </row>
    <row r="629" spans="17:25" ht="15.75" customHeight="1">
      <c r="Q629" s="4"/>
      <c r="R629" s="4"/>
      <c r="S629" s="4"/>
      <c r="T629" s="4"/>
      <c r="U629" s="4"/>
      <c r="V629" s="4"/>
      <c r="W629" s="4"/>
      <c r="X629" s="4"/>
      <c r="Y629" s="4"/>
    </row>
    <row r="630" spans="17:25" ht="15.75" customHeight="1">
      <c r="Q630" s="4"/>
      <c r="R630" s="4"/>
      <c r="S630" s="4"/>
      <c r="T630" s="4"/>
      <c r="U630" s="4"/>
      <c r="V630" s="4"/>
      <c r="W630" s="4"/>
      <c r="X630" s="4"/>
      <c r="Y630" s="4"/>
    </row>
    <row r="631" spans="17:25" ht="15.75" customHeight="1">
      <c r="Q631" s="4"/>
      <c r="R631" s="4"/>
      <c r="S631" s="4"/>
      <c r="T631" s="4"/>
      <c r="U631" s="4"/>
      <c r="V631" s="4"/>
      <c r="W631" s="4"/>
      <c r="X631" s="4"/>
      <c r="Y631" s="4"/>
    </row>
    <row r="632" spans="17:25" ht="15.75" customHeight="1">
      <c r="Q632" s="4"/>
      <c r="R632" s="4"/>
      <c r="S632" s="4"/>
      <c r="T632" s="4"/>
      <c r="U632" s="4"/>
      <c r="V632" s="4"/>
      <c r="W632" s="4"/>
      <c r="X632" s="4"/>
      <c r="Y632" s="4"/>
    </row>
    <row r="633" spans="17:25" ht="15.75" customHeight="1">
      <c r="Q633" s="4"/>
      <c r="R633" s="4"/>
      <c r="S633" s="4"/>
      <c r="T633" s="4"/>
      <c r="U633" s="4"/>
      <c r="V633" s="4"/>
      <c r="W633" s="4"/>
      <c r="X633" s="4"/>
      <c r="Y633" s="4"/>
    </row>
    <row r="634" spans="17:25" ht="15.75" customHeight="1">
      <c r="Q634" s="4"/>
      <c r="R634" s="4"/>
      <c r="S634" s="4"/>
      <c r="T634" s="4"/>
      <c r="U634" s="4"/>
      <c r="V634" s="4"/>
      <c r="W634" s="4"/>
      <c r="X634" s="4"/>
      <c r="Y634" s="4"/>
    </row>
    <row r="635" spans="17:25" ht="15.75" customHeight="1">
      <c r="Q635" s="4"/>
      <c r="R635" s="4"/>
      <c r="S635" s="4"/>
      <c r="T635" s="4"/>
      <c r="U635" s="4"/>
      <c r="V635" s="4"/>
      <c r="W635" s="4"/>
      <c r="X635" s="4"/>
      <c r="Y635" s="4"/>
    </row>
    <row r="636" spans="17:25" ht="15.75" customHeight="1">
      <c r="Q636" s="4"/>
      <c r="R636" s="4"/>
      <c r="S636" s="4"/>
      <c r="T636" s="4"/>
      <c r="U636" s="4"/>
      <c r="V636" s="4"/>
      <c r="W636" s="4"/>
      <c r="X636" s="4"/>
      <c r="Y636" s="4"/>
    </row>
    <row r="637" spans="17:25" ht="15.75" customHeight="1">
      <c r="Q637" s="4"/>
      <c r="R637" s="4"/>
      <c r="S637" s="4"/>
      <c r="T637" s="4"/>
      <c r="U637" s="4"/>
      <c r="V637" s="4"/>
      <c r="W637" s="4"/>
      <c r="X637" s="4"/>
      <c r="Y637" s="4"/>
    </row>
    <row r="638" spans="17:25" ht="15.75" customHeight="1">
      <c r="Q638" s="4"/>
      <c r="R638" s="4"/>
      <c r="S638" s="4"/>
      <c r="T638" s="4"/>
      <c r="U638" s="4"/>
      <c r="V638" s="4"/>
      <c r="W638" s="4"/>
      <c r="X638" s="4"/>
      <c r="Y638" s="4"/>
    </row>
    <row r="639" spans="17:25" ht="15.75" customHeight="1">
      <c r="Q639" s="4"/>
      <c r="R639" s="4"/>
      <c r="S639" s="4"/>
      <c r="T639" s="4"/>
      <c r="U639" s="4"/>
      <c r="V639" s="4"/>
      <c r="W639" s="4"/>
      <c r="X639" s="4"/>
      <c r="Y639" s="4"/>
    </row>
    <row r="640" spans="17:25" ht="15.75" customHeight="1">
      <c r="Q640" s="4"/>
      <c r="R640" s="4"/>
      <c r="S640" s="4"/>
      <c r="T640" s="4"/>
      <c r="U640" s="4"/>
      <c r="V640" s="4"/>
      <c r="W640" s="4"/>
      <c r="X640" s="4"/>
      <c r="Y640" s="4"/>
    </row>
    <row r="641" spans="17:25" ht="15.75" customHeight="1">
      <c r="Q641" s="4"/>
      <c r="R641" s="4"/>
      <c r="S641" s="4"/>
      <c r="T641" s="4"/>
      <c r="U641" s="4"/>
      <c r="V641" s="4"/>
      <c r="W641" s="4"/>
      <c r="X641" s="4"/>
      <c r="Y641" s="4"/>
    </row>
    <row r="642" spans="17:25" ht="15.75" customHeight="1">
      <c r="Q642" s="4"/>
      <c r="R642" s="4"/>
      <c r="S642" s="4"/>
      <c r="T642" s="4"/>
      <c r="U642" s="4"/>
      <c r="V642" s="4"/>
      <c r="W642" s="4"/>
      <c r="X642" s="4"/>
      <c r="Y642" s="4"/>
    </row>
    <row r="643" spans="17:25" ht="15.75" customHeight="1">
      <c r="Q643" s="4"/>
      <c r="R643" s="4"/>
      <c r="S643" s="4"/>
      <c r="T643" s="4"/>
      <c r="U643" s="4"/>
      <c r="V643" s="4"/>
      <c r="W643" s="4"/>
      <c r="X643" s="4"/>
      <c r="Y643" s="4"/>
    </row>
    <row r="644" spans="17:25" ht="15.75" customHeight="1">
      <c r="Q644" s="4"/>
      <c r="R644" s="4"/>
      <c r="S644" s="4"/>
      <c r="T644" s="4"/>
      <c r="U644" s="4"/>
      <c r="V644" s="4"/>
      <c r="W644" s="4"/>
      <c r="X644" s="4"/>
      <c r="Y644" s="4"/>
    </row>
    <row r="645" spans="17:25" ht="15.75" customHeight="1">
      <c r="Q645" s="4"/>
      <c r="R645" s="4"/>
      <c r="S645" s="4"/>
      <c r="T645" s="4"/>
      <c r="U645" s="4"/>
      <c r="V645" s="4"/>
      <c r="W645" s="4"/>
      <c r="X645" s="4"/>
      <c r="Y645" s="4"/>
    </row>
    <row r="646" spans="17:25" ht="15.75" customHeight="1">
      <c r="Q646" s="4"/>
      <c r="R646" s="4"/>
      <c r="S646" s="4"/>
      <c r="T646" s="4"/>
      <c r="U646" s="4"/>
      <c r="V646" s="4"/>
      <c r="W646" s="4"/>
      <c r="X646" s="4"/>
      <c r="Y646" s="4"/>
    </row>
    <row r="647" spans="17:25" ht="15.75" customHeight="1">
      <c r="Q647" s="4"/>
      <c r="R647" s="4"/>
      <c r="S647" s="4"/>
      <c r="T647" s="4"/>
      <c r="U647" s="4"/>
      <c r="V647" s="4"/>
      <c r="W647" s="4"/>
      <c r="X647" s="4"/>
      <c r="Y647" s="4"/>
    </row>
    <row r="648" spans="17:25" ht="15.75" customHeight="1">
      <c r="Q648" s="4"/>
      <c r="R648" s="4"/>
      <c r="S648" s="4"/>
      <c r="T648" s="4"/>
      <c r="U648" s="4"/>
      <c r="V648" s="4"/>
      <c r="W648" s="4"/>
      <c r="X648" s="4"/>
      <c r="Y648" s="4"/>
    </row>
    <row r="649" spans="17:25" ht="15.75" customHeight="1">
      <c r="Q649" s="4"/>
      <c r="R649" s="4"/>
      <c r="S649" s="4"/>
      <c r="T649" s="4"/>
      <c r="U649" s="4"/>
      <c r="V649" s="4"/>
      <c r="W649" s="4"/>
      <c r="X649" s="4"/>
      <c r="Y649" s="4"/>
    </row>
    <row r="650" spans="17:25" ht="15.75" customHeight="1">
      <c r="Q650" s="4"/>
      <c r="R650" s="4"/>
      <c r="S650" s="4"/>
      <c r="T650" s="4"/>
      <c r="U650" s="4"/>
      <c r="V650" s="4"/>
      <c r="W650" s="4"/>
      <c r="X650" s="4"/>
      <c r="Y650" s="4"/>
    </row>
    <row r="651" spans="17:25" ht="15.75" customHeight="1">
      <c r="Q651" s="4"/>
      <c r="R651" s="4"/>
      <c r="S651" s="4"/>
      <c r="T651" s="4"/>
      <c r="U651" s="4"/>
      <c r="V651" s="4"/>
      <c r="W651" s="4"/>
      <c r="X651" s="4"/>
      <c r="Y651" s="4"/>
    </row>
    <row r="652" spans="17:25" ht="15.75" customHeight="1">
      <c r="Q652" s="4"/>
      <c r="R652" s="4"/>
      <c r="S652" s="4"/>
      <c r="T652" s="4"/>
      <c r="U652" s="4"/>
      <c r="V652" s="4"/>
      <c r="W652" s="4"/>
      <c r="X652" s="4"/>
      <c r="Y652" s="4"/>
    </row>
    <row r="653" spans="17:25" ht="15.75" customHeight="1">
      <c r="Q653" s="4"/>
      <c r="R653" s="4"/>
      <c r="S653" s="4"/>
      <c r="T653" s="4"/>
      <c r="U653" s="4"/>
      <c r="V653" s="4"/>
      <c r="W653" s="4"/>
      <c r="X653" s="4"/>
      <c r="Y653" s="4"/>
    </row>
    <row r="654" spans="17:25" ht="15.75" customHeight="1">
      <c r="Q654" s="4"/>
      <c r="R654" s="4"/>
      <c r="S654" s="4"/>
      <c r="T654" s="4"/>
      <c r="U654" s="4"/>
      <c r="V654" s="4"/>
      <c r="W654" s="4"/>
      <c r="X654" s="4"/>
      <c r="Y654" s="4"/>
    </row>
    <row r="655" spans="17:25" ht="15.75" customHeight="1">
      <c r="Q655" s="4"/>
      <c r="R655" s="4"/>
      <c r="S655" s="4"/>
      <c r="T655" s="4"/>
      <c r="U655" s="4"/>
      <c r="V655" s="4"/>
      <c r="W655" s="4"/>
      <c r="X655" s="4"/>
      <c r="Y655" s="4"/>
    </row>
    <row r="656" spans="17:25" ht="15.75" customHeight="1">
      <c r="Q656" s="4"/>
      <c r="R656" s="4"/>
      <c r="S656" s="4"/>
      <c r="T656" s="4"/>
      <c r="U656" s="4"/>
      <c r="V656" s="4"/>
      <c r="W656" s="4"/>
      <c r="X656" s="4"/>
      <c r="Y656" s="4"/>
    </row>
    <row r="657" spans="17:25" ht="15.75" customHeight="1">
      <c r="Q657" s="4"/>
      <c r="R657" s="4"/>
      <c r="S657" s="4"/>
      <c r="T657" s="4"/>
      <c r="U657" s="4"/>
      <c r="V657" s="4"/>
      <c r="W657" s="4"/>
      <c r="X657" s="4"/>
      <c r="Y657" s="4"/>
    </row>
    <row r="658" spans="17:25" ht="15.75" customHeight="1">
      <c r="Q658" s="4"/>
      <c r="R658" s="4"/>
      <c r="S658" s="4"/>
      <c r="T658" s="4"/>
      <c r="U658" s="4"/>
      <c r="V658" s="4"/>
      <c r="W658" s="4"/>
      <c r="X658" s="4"/>
      <c r="Y658" s="4"/>
    </row>
    <row r="659" spans="17:25" ht="15.75" customHeight="1">
      <c r="Q659" s="4"/>
      <c r="R659" s="4"/>
      <c r="S659" s="4"/>
      <c r="T659" s="4"/>
      <c r="U659" s="4"/>
      <c r="V659" s="4"/>
      <c r="W659" s="4"/>
      <c r="X659" s="4"/>
      <c r="Y659" s="4"/>
    </row>
    <row r="660" spans="17:25" ht="15.75" customHeight="1">
      <c r="Q660" s="4"/>
      <c r="R660" s="4"/>
      <c r="S660" s="4"/>
      <c r="T660" s="4"/>
      <c r="U660" s="4"/>
      <c r="V660" s="4"/>
      <c r="W660" s="4"/>
      <c r="X660" s="4"/>
      <c r="Y660" s="4"/>
    </row>
    <row r="661" spans="17:25" ht="15.75" customHeight="1">
      <c r="Q661" s="4"/>
      <c r="R661" s="4"/>
      <c r="S661" s="4"/>
      <c r="T661" s="4"/>
      <c r="U661" s="4"/>
      <c r="V661" s="4"/>
      <c r="W661" s="4"/>
      <c r="X661" s="4"/>
      <c r="Y661" s="4"/>
    </row>
    <row r="662" spans="17:25" ht="15.75" customHeight="1">
      <c r="Q662" s="4"/>
      <c r="R662" s="4"/>
      <c r="S662" s="4"/>
      <c r="T662" s="4"/>
      <c r="U662" s="4"/>
      <c r="V662" s="4"/>
      <c r="W662" s="4"/>
      <c r="X662" s="4"/>
      <c r="Y662" s="4"/>
    </row>
    <row r="663" spans="17:25" ht="15.75" customHeight="1">
      <c r="Q663" s="4"/>
      <c r="R663" s="4"/>
      <c r="S663" s="4"/>
      <c r="T663" s="4"/>
      <c r="U663" s="4"/>
      <c r="V663" s="4"/>
      <c r="W663" s="4"/>
      <c r="X663" s="4"/>
      <c r="Y663" s="4"/>
    </row>
    <row r="664" spans="17:25" ht="15.75" customHeight="1">
      <c r="Q664" s="4"/>
      <c r="R664" s="4"/>
      <c r="S664" s="4"/>
      <c r="T664" s="4"/>
      <c r="U664" s="4"/>
      <c r="V664" s="4"/>
      <c r="W664" s="4"/>
      <c r="X664" s="4"/>
      <c r="Y664" s="4"/>
    </row>
    <row r="665" spans="17:25" ht="15.75" customHeight="1">
      <c r="Q665" s="4"/>
      <c r="R665" s="4"/>
      <c r="S665" s="4"/>
      <c r="T665" s="4"/>
      <c r="U665" s="4"/>
      <c r="V665" s="4"/>
      <c r="W665" s="4"/>
      <c r="X665" s="4"/>
      <c r="Y665" s="4"/>
    </row>
    <row r="666" spans="17:25" ht="15.75" customHeight="1">
      <c r="Q666" s="4"/>
      <c r="R666" s="4"/>
      <c r="S666" s="4"/>
      <c r="T666" s="4"/>
      <c r="U666" s="4"/>
      <c r="V666" s="4"/>
      <c r="W666" s="4"/>
      <c r="X666" s="4"/>
      <c r="Y666" s="4"/>
    </row>
    <row r="667" spans="17:25" ht="15.75" customHeight="1">
      <c r="Q667" s="4"/>
      <c r="R667" s="4"/>
      <c r="S667" s="4"/>
      <c r="T667" s="4"/>
      <c r="U667" s="4"/>
      <c r="V667" s="4"/>
      <c r="W667" s="4"/>
      <c r="X667" s="4"/>
      <c r="Y667" s="4"/>
    </row>
    <row r="668" spans="17:25" ht="15.75" customHeight="1">
      <c r="Q668" s="4"/>
      <c r="R668" s="4"/>
      <c r="S668" s="4"/>
      <c r="T668" s="4"/>
      <c r="U668" s="4"/>
      <c r="V668" s="4"/>
      <c r="W668" s="4"/>
      <c r="X668" s="4"/>
      <c r="Y668" s="4"/>
    </row>
    <row r="669" spans="17:25" ht="15.75" customHeight="1">
      <c r="Q669" s="4"/>
      <c r="R669" s="4"/>
      <c r="S669" s="4"/>
      <c r="T669" s="4"/>
      <c r="U669" s="4"/>
      <c r="V669" s="4"/>
      <c r="W669" s="4"/>
      <c r="X669" s="4"/>
      <c r="Y669" s="4"/>
    </row>
    <row r="670" spans="17:25" ht="15.75" customHeight="1">
      <c r="Q670" s="4"/>
      <c r="R670" s="4"/>
      <c r="S670" s="4"/>
      <c r="T670" s="4"/>
      <c r="U670" s="4"/>
      <c r="V670" s="4"/>
      <c r="W670" s="4"/>
      <c r="X670" s="4"/>
      <c r="Y670" s="4"/>
    </row>
    <row r="671" spans="17:25" ht="15.75" customHeight="1">
      <c r="Q671" s="4"/>
      <c r="R671" s="4"/>
      <c r="S671" s="4"/>
      <c r="T671" s="4"/>
      <c r="U671" s="4"/>
      <c r="V671" s="4"/>
      <c r="W671" s="4"/>
      <c r="X671" s="4"/>
      <c r="Y671" s="4"/>
    </row>
    <row r="672" spans="17:25" ht="15.75" customHeight="1">
      <c r="Q672" s="4"/>
      <c r="R672" s="4"/>
      <c r="S672" s="4"/>
      <c r="T672" s="4"/>
      <c r="U672" s="4"/>
      <c r="V672" s="4"/>
      <c r="W672" s="4"/>
      <c r="X672" s="4"/>
      <c r="Y672" s="4"/>
    </row>
    <row r="673" spans="17:25" ht="15.75" customHeight="1">
      <c r="Q673" s="4"/>
      <c r="R673" s="4"/>
      <c r="S673" s="4"/>
      <c r="T673" s="4"/>
      <c r="U673" s="4"/>
      <c r="V673" s="4"/>
      <c r="W673" s="4"/>
      <c r="X673" s="4"/>
      <c r="Y673" s="4"/>
    </row>
    <row r="674" spans="17:25" ht="15.75" customHeight="1">
      <c r="Q674" s="4"/>
      <c r="R674" s="4"/>
      <c r="S674" s="4"/>
      <c r="T674" s="4"/>
      <c r="U674" s="4"/>
      <c r="V674" s="4"/>
      <c r="W674" s="4"/>
      <c r="X674" s="4"/>
      <c r="Y674" s="4"/>
    </row>
    <row r="675" spans="17:25" ht="15.75" customHeight="1">
      <c r="Q675" s="4"/>
      <c r="R675" s="4"/>
      <c r="S675" s="4"/>
      <c r="T675" s="4"/>
      <c r="U675" s="4"/>
      <c r="V675" s="4"/>
      <c r="W675" s="4"/>
      <c r="X675" s="4"/>
      <c r="Y675" s="4"/>
    </row>
    <row r="676" spans="17:25" ht="15.75" customHeight="1">
      <c r="Q676" s="4"/>
      <c r="R676" s="4"/>
      <c r="S676" s="4"/>
      <c r="T676" s="4"/>
      <c r="U676" s="4"/>
      <c r="V676" s="4"/>
      <c r="W676" s="4"/>
      <c r="X676" s="4"/>
      <c r="Y676" s="4"/>
    </row>
    <row r="677" spans="17:25" ht="15.75" customHeight="1">
      <c r="Q677" s="4"/>
      <c r="R677" s="4"/>
      <c r="S677" s="4"/>
      <c r="T677" s="4"/>
      <c r="U677" s="4"/>
      <c r="V677" s="4"/>
      <c r="W677" s="4"/>
      <c r="X677" s="4"/>
      <c r="Y677" s="4"/>
    </row>
    <row r="678" spans="17:25" ht="15.75" customHeight="1">
      <c r="Q678" s="4"/>
      <c r="R678" s="4"/>
      <c r="S678" s="4"/>
      <c r="T678" s="4"/>
      <c r="U678" s="4"/>
      <c r="V678" s="4"/>
      <c r="W678" s="4"/>
      <c r="X678" s="4"/>
      <c r="Y678" s="4"/>
    </row>
    <row r="679" spans="17:25" ht="15.75" customHeight="1">
      <c r="Q679" s="4"/>
      <c r="R679" s="4"/>
      <c r="S679" s="4"/>
      <c r="T679" s="4"/>
      <c r="U679" s="4"/>
      <c r="V679" s="4"/>
      <c r="W679" s="4"/>
      <c r="X679" s="4"/>
      <c r="Y679" s="4"/>
    </row>
    <row r="680" spans="17:25" ht="15.75" customHeight="1">
      <c r="Q680" s="4"/>
      <c r="R680" s="4"/>
      <c r="S680" s="4"/>
      <c r="T680" s="4"/>
      <c r="U680" s="4"/>
      <c r="V680" s="4"/>
      <c r="W680" s="4"/>
      <c r="X680" s="4"/>
      <c r="Y680" s="4"/>
    </row>
    <row r="681" spans="17:25" ht="15.75" customHeight="1">
      <c r="Q681" s="4"/>
      <c r="R681" s="4"/>
      <c r="S681" s="4"/>
      <c r="T681" s="4"/>
      <c r="U681" s="4"/>
      <c r="V681" s="4"/>
      <c r="W681" s="4"/>
      <c r="X681" s="4"/>
      <c r="Y681" s="4"/>
    </row>
    <row r="682" spans="17:25" ht="15.75" customHeight="1">
      <c r="Q682" s="4"/>
      <c r="R682" s="4"/>
      <c r="S682" s="4"/>
      <c r="T682" s="4"/>
      <c r="U682" s="4"/>
      <c r="V682" s="4"/>
      <c r="W682" s="4"/>
      <c r="X682" s="4"/>
      <c r="Y682" s="4"/>
    </row>
    <row r="683" spans="17:25" ht="15.75" customHeight="1">
      <c r="Q683" s="4"/>
      <c r="R683" s="4"/>
      <c r="S683" s="4"/>
      <c r="T683" s="4"/>
      <c r="U683" s="4"/>
      <c r="V683" s="4"/>
      <c r="W683" s="4"/>
      <c r="X683" s="4"/>
      <c r="Y683" s="4"/>
    </row>
    <row r="684" spans="17:25" ht="15.75" customHeight="1">
      <c r="Q684" s="4"/>
      <c r="R684" s="4"/>
      <c r="S684" s="4"/>
      <c r="T684" s="4"/>
      <c r="U684" s="4"/>
      <c r="V684" s="4"/>
      <c r="W684" s="4"/>
      <c r="X684" s="4"/>
      <c r="Y684" s="4"/>
    </row>
    <row r="685" spans="17:25" ht="15.75" customHeight="1">
      <c r="Q685" s="4"/>
      <c r="R685" s="4"/>
      <c r="S685" s="4"/>
      <c r="T685" s="4"/>
      <c r="U685" s="4"/>
      <c r="V685" s="4"/>
      <c r="W685" s="4"/>
      <c r="X685" s="4"/>
      <c r="Y685" s="4"/>
    </row>
    <row r="686" spans="17:25" ht="15.75" customHeight="1">
      <c r="Q686" s="4"/>
      <c r="R686" s="4"/>
      <c r="S686" s="4"/>
      <c r="T686" s="4"/>
      <c r="U686" s="4"/>
      <c r="V686" s="4"/>
      <c r="W686" s="4"/>
      <c r="X686" s="4"/>
      <c r="Y686" s="4"/>
    </row>
    <row r="687" spans="17:25" ht="15.75" customHeight="1">
      <c r="Q687" s="4"/>
      <c r="R687" s="4"/>
      <c r="S687" s="4"/>
      <c r="T687" s="4"/>
      <c r="U687" s="4"/>
      <c r="V687" s="4"/>
      <c r="W687" s="4"/>
      <c r="X687" s="4"/>
      <c r="Y687" s="4"/>
    </row>
    <row r="688" spans="17:25" ht="15.75" customHeight="1">
      <c r="Q688" s="4"/>
      <c r="R688" s="4"/>
      <c r="S688" s="4"/>
      <c r="T688" s="4"/>
      <c r="U688" s="4"/>
      <c r="V688" s="4"/>
      <c r="W688" s="4"/>
      <c r="X688" s="4"/>
      <c r="Y688" s="4"/>
    </row>
    <row r="689" spans="17:25" ht="15.75" customHeight="1">
      <c r="Q689" s="4"/>
      <c r="R689" s="4"/>
      <c r="S689" s="4"/>
      <c r="T689" s="4"/>
      <c r="U689" s="4"/>
      <c r="V689" s="4"/>
      <c r="W689" s="4"/>
      <c r="X689" s="4"/>
      <c r="Y689" s="4"/>
    </row>
    <row r="690" spans="17:25" ht="15.75" customHeight="1">
      <c r="Q690" s="4"/>
      <c r="R690" s="4"/>
      <c r="S690" s="4"/>
      <c r="T690" s="4"/>
      <c r="U690" s="4"/>
      <c r="V690" s="4"/>
      <c r="W690" s="4"/>
      <c r="X690" s="4"/>
      <c r="Y690" s="4"/>
    </row>
    <row r="691" spans="17:25" ht="15.75" customHeight="1">
      <c r="Q691" s="4"/>
      <c r="R691" s="4"/>
      <c r="S691" s="4"/>
      <c r="T691" s="4"/>
      <c r="U691" s="4"/>
      <c r="V691" s="4"/>
      <c r="W691" s="4"/>
      <c r="X691" s="4"/>
      <c r="Y691" s="4"/>
    </row>
    <row r="692" spans="17:25" ht="15.75" customHeight="1">
      <c r="Q692" s="4"/>
      <c r="R692" s="4"/>
      <c r="S692" s="4"/>
      <c r="T692" s="4"/>
      <c r="U692" s="4"/>
      <c r="V692" s="4"/>
      <c r="W692" s="4"/>
      <c r="X692" s="4"/>
      <c r="Y692" s="4"/>
    </row>
    <row r="693" spans="17:25" ht="15.75" customHeight="1">
      <c r="Q693" s="4"/>
      <c r="R693" s="4"/>
      <c r="S693" s="4"/>
      <c r="T693" s="4"/>
      <c r="U693" s="4"/>
      <c r="V693" s="4"/>
      <c r="W693" s="4"/>
      <c r="X693" s="4"/>
      <c r="Y693" s="4"/>
    </row>
    <row r="694" spans="17:25" ht="15.75" customHeight="1">
      <c r="Q694" s="4"/>
      <c r="R694" s="4"/>
      <c r="S694" s="4"/>
      <c r="T694" s="4"/>
      <c r="U694" s="4"/>
      <c r="V694" s="4"/>
      <c r="W694" s="4"/>
      <c r="X694" s="4"/>
      <c r="Y694" s="4"/>
    </row>
    <row r="695" spans="17:25" ht="15.75" customHeight="1">
      <c r="Q695" s="4"/>
      <c r="R695" s="4"/>
      <c r="S695" s="4"/>
      <c r="T695" s="4"/>
      <c r="U695" s="4"/>
      <c r="V695" s="4"/>
      <c r="W695" s="4"/>
      <c r="X695" s="4"/>
      <c r="Y695" s="4"/>
    </row>
    <row r="696" spans="17:25" ht="15.75" customHeight="1">
      <c r="Q696" s="4"/>
      <c r="R696" s="4"/>
      <c r="S696" s="4"/>
      <c r="T696" s="4"/>
      <c r="U696" s="4"/>
      <c r="V696" s="4"/>
      <c r="W696" s="4"/>
      <c r="X696" s="4"/>
      <c r="Y696" s="4"/>
    </row>
    <row r="697" spans="17:25" ht="15.75" customHeight="1">
      <c r="Q697" s="4"/>
      <c r="R697" s="4"/>
      <c r="S697" s="4"/>
      <c r="T697" s="4"/>
      <c r="U697" s="4"/>
      <c r="V697" s="4"/>
      <c r="W697" s="4"/>
      <c r="X697" s="4"/>
      <c r="Y697" s="4"/>
    </row>
    <row r="698" spans="17:25" ht="15.75" customHeight="1">
      <c r="Q698" s="4"/>
      <c r="R698" s="4"/>
      <c r="S698" s="4"/>
      <c r="T698" s="4"/>
      <c r="U698" s="4"/>
      <c r="V698" s="4"/>
      <c r="W698" s="4"/>
      <c r="X698" s="4"/>
      <c r="Y698" s="4"/>
    </row>
    <row r="699" spans="17:25" ht="15.75" customHeight="1">
      <c r="Q699" s="4"/>
      <c r="R699" s="4"/>
      <c r="S699" s="4"/>
      <c r="T699" s="4"/>
      <c r="U699" s="4"/>
      <c r="V699" s="4"/>
      <c r="W699" s="4"/>
      <c r="X699" s="4"/>
      <c r="Y699" s="4"/>
    </row>
    <row r="700" spans="17:25" ht="15.75" customHeight="1">
      <c r="Q700" s="4"/>
      <c r="R700" s="4"/>
      <c r="S700" s="4"/>
      <c r="T700" s="4"/>
      <c r="U700" s="4"/>
      <c r="V700" s="4"/>
      <c r="W700" s="4"/>
      <c r="X700" s="4"/>
      <c r="Y700" s="4"/>
    </row>
    <row r="701" spans="17:25" ht="15.75" customHeight="1">
      <c r="Q701" s="4"/>
      <c r="R701" s="4"/>
      <c r="S701" s="4"/>
      <c r="T701" s="4"/>
      <c r="U701" s="4"/>
      <c r="V701" s="4"/>
      <c r="W701" s="4"/>
      <c r="X701" s="4"/>
      <c r="Y701" s="4"/>
    </row>
    <row r="702" spans="17:25" ht="15.75" customHeight="1">
      <c r="Q702" s="4"/>
      <c r="R702" s="4"/>
      <c r="S702" s="4"/>
      <c r="T702" s="4"/>
      <c r="U702" s="4"/>
      <c r="V702" s="4"/>
      <c r="W702" s="4"/>
      <c r="X702" s="4"/>
      <c r="Y702" s="4"/>
    </row>
    <row r="703" spans="17:25" ht="15.75" customHeight="1">
      <c r="Q703" s="4"/>
      <c r="R703" s="4"/>
      <c r="S703" s="4"/>
      <c r="T703" s="4"/>
      <c r="U703" s="4"/>
      <c r="V703" s="4"/>
      <c r="W703" s="4"/>
      <c r="X703" s="4"/>
      <c r="Y703" s="4"/>
    </row>
    <row r="704" spans="17:25" ht="15.75" customHeight="1">
      <c r="Q704" s="4"/>
      <c r="R704" s="4"/>
      <c r="S704" s="4"/>
      <c r="T704" s="4"/>
      <c r="U704" s="4"/>
      <c r="V704" s="4"/>
      <c r="W704" s="4"/>
      <c r="X704" s="4"/>
      <c r="Y704" s="4"/>
    </row>
    <row r="705" spans="17:25" ht="15.75" customHeight="1">
      <c r="Q705" s="4"/>
      <c r="R705" s="4"/>
      <c r="S705" s="4"/>
      <c r="T705" s="4"/>
      <c r="U705" s="4"/>
      <c r="V705" s="4"/>
      <c r="W705" s="4"/>
      <c r="X705" s="4"/>
      <c r="Y705" s="4"/>
    </row>
    <row r="706" spans="17:25" ht="15.75" customHeight="1">
      <c r="Q706" s="4"/>
      <c r="R706" s="4"/>
      <c r="S706" s="4"/>
      <c r="T706" s="4"/>
      <c r="U706" s="4"/>
      <c r="V706" s="4"/>
      <c r="W706" s="4"/>
      <c r="X706" s="4"/>
      <c r="Y706" s="4"/>
    </row>
    <row r="707" spans="17:25" ht="15.75" customHeight="1">
      <c r="Q707" s="4"/>
      <c r="R707" s="4"/>
      <c r="S707" s="4"/>
      <c r="T707" s="4"/>
      <c r="U707" s="4"/>
      <c r="V707" s="4"/>
      <c r="W707" s="4"/>
      <c r="X707" s="4"/>
      <c r="Y707" s="4"/>
    </row>
    <row r="708" spans="17:25" ht="15.75" customHeight="1">
      <c r="Q708" s="4"/>
      <c r="R708" s="4"/>
      <c r="S708" s="4"/>
      <c r="T708" s="4"/>
      <c r="U708" s="4"/>
      <c r="V708" s="4"/>
      <c r="W708" s="4"/>
      <c r="X708" s="4"/>
      <c r="Y708" s="4"/>
    </row>
    <row r="709" spans="17:25" ht="15.75" customHeight="1">
      <c r="Q709" s="4"/>
      <c r="R709" s="4"/>
      <c r="S709" s="4"/>
      <c r="T709" s="4"/>
      <c r="U709" s="4"/>
      <c r="V709" s="4"/>
      <c r="W709" s="4"/>
      <c r="X709" s="4"/>
      <c r="Y709" s="4"/>
    </row>
    <row r="710" spans="17:25" ht="15.75" customHeight="1">
      <c r="Q710" s="4"/>
      <c r="R710" s="4"/>
      <c r="S710" s="4"/>
      <c r="T710" s="4"/>
      <c r="U710" s="4"/>
      <c r="V710" s="4"/>
      <c r="W710" s="4"/>
      <c r="X710" s="4"/>
      <c r="Y710" s="4"/>
    </row>
    <row r="711" spans="17:25" ht="15.75" customHeight="1">
      <c r="Q711" s="4"/>
      <c r="R711" s="4"/>
      <c r="S711" s="4"/>
      <c r="T711" s="4"/>
      <c r="U711" s="4"/>
      <c r="V711" s="4"/>
      <c r="W711" s="4"/>
      <c r="X711" s="4"/>
      <c r="Y711" s="4"/>
    </row>
    <row r="712" spans="17:25" ht="15.75" customHeight="1">
      <c r="Q712" s="4"/>
      <c r="R712" s="4"/>
      <c r="S712" s="4"/>
      <c r="T712" s="4"/>
      <c r="U712" s="4"/>
      <c r="V712" s="4"/>
      <c r="W712" s="4"/>
      <c r="X712" s="4"/>
      <c r="Y712" s="4"/>
    </row>
    <row r="713" spans="17:25" ht="15.75" customHeight="1">
      <c r="Q713" s="4"/>
      <c r="R713" s="4"/>
      <c r="S713" s="4"/>
      <c r="T713" s="4"/>
      <c r="U713" s="4"/>
      <c r="V713" s="4"/>
      <c r="W713" s="4"/>
      <c r="X713" s="4"/>
      <c r="Y713" s="4"/>
    </row>
    <row r="714" spans="17:25" ht="15.75" customHeight="1">
      <c r="Q714" s="4"/>
      <c r="R714" s="4"/>
      <c r="S714" s="4"/>
      <c r="T714" s="4"/>
      <c r="U714" s="4"/>
      <c r="V714" s="4"/>
      <c r="W714" s="4"/>
      <c r="X714" s="4"/>
      <c r="Y714" s="4"/>
    </row>
    <row r="715" spans="17:25" ht="15.75" customHeight="1">
      <c r="Q715" s="4"/>
      <c r="R715" s="4"/>
      <c r="S715" s="4"/>
      <c r="T715" s="4"/>
      <c r="U715" s="4"/>
      <c r="V715" s="4"/>
      <c r="W715" s="4"/>
      <c r="X715" s="4"/>
      <c r="Y715" s="4"/>
    </row>
    <row r="716" spans="17:25" ht="15.75" customHeight="1">
      <c r="Q716" s="4"/>
      <c r="R716" s="4"/>
      <c r="S716" s="4"/>
      <c r="T716" s="4"/>
      <c r="U716" s="4"/>
      <c r="V716" s="4"/>
      <c r="W716" s="4"/>
      <c r="X716" s="4"/>
      <c r="Y716" s="4"/>
    </row>
    <row r="717" spans="17:25" ht="15.75" customHeight="1">
      <c r="Q717" s="4"/>
      <c r="R717" s="4"/>
      <c r="S717" s="4"/>
      <c r="T717" s="4"/>
      <c r="U717" s="4"/>
      <c r="V717" s="4"/>
      <c r="W717" s="4"/>
      <c r="X717" s="4"/>
      <c r="Y717" s="4"/>
    </row>
    <row r="718" spans="17:25" ht="15.75" customHeight="1">
      <c r="Q718" s="4"/>
      <c r="R718" s="4"/>
      <c r="S718" s="4"/>
      <c r="T718" s="4"/>
      <c r="U718" s="4"/>
      <c r="V718" s="4"/>
      <c r="W718" s="4"/>
      <c r="X718" s="4"/>
      <c r="Y718" s="4"/>
    </row>
    <row r="719" spans="17:25" ht="15.75" customHeight="1">
      <c r="Q719" s="4"/>
      <c r="R719" s="4"/>
      <c r="S719" s="4"/>
      <c r="T719" s="4"/>
      <c r="U719" s="4"/>
      <c r="V719" s="4"/>
      <c r="W719" s="4"/>
      <c r="X719" s="4"/>
      <c r="Y719" s="4"/>
    </row>
    <row r="720" spans="17:25" ht="15.75" customHeight="1">
      <c r="Q720" s="4"/>
      <c r="R720" s="4"/>
      <c r="S720" s="4"/>
      <c r="T720" s="4"/>
      <c r="U720" s="4"/>
      <c r="V720" s="4"/>
      <c r="W720" s="4"/>
      <c r="X720" s="4"/>
      <c r="Y720" s="4"/>
    </row>
    <row r="721" spans="17:25" ht="15.75" customHeight="1">
      <c r="Q721" s="4"/>
      <c r="R721" s="4"/>
      <c r="S721" s="4"/>
      <c r="T721" s="4"/>
      <c r="U721" s="4"/>
      <c r="V721" s="4"/>
      <c r="W721" s="4"/>
      <c r="X721" s="4"/>
      <c r="Y721" s="4"/>
    </row>
    <row r="722" spans="17:25" ht="15.75" customHeight="1">
      <c r="Q722" s="4"/>
      <c r="R722" s="4"/>
      <c r="S722" s="4"/>
      <c r="T722" s="4"/>
      <c r="U722" s="4"/>
      <c r="V722" s="4"/>
      <c r="W722" s="4"/>
      <c r="X722" s="4"/>
      <c r="Y722" s="4"/>
    </row>
    <row r="723" spans="17:25" ht="15.75" customHeight="1">
      <c r="Q723" s="4"/>
      <c r="R723" s="4"/>
      <c r="S723" s="4"/>
      <c r="T723" s="4"/>
      <c r="U723" s="4"/>
      <c r="V723" s="4"/>
      <c r="W723" s="4"/>
      <c r="X723" s="4"/>
      <c r="Y723" s="4"/>
    </row>
    <row r="724" spans="17:25" ht="15.75" customHeight="1">
      <c r="Q724" s="4"/>
      <c r="R724" s="4"/>
      <c r="S724" s="4"/>
      <c r="T724" s="4"/>
      <c r="U724" s="4"/>
      <c r="V724" s="4"/>
      <c r="W724" s="4"/>
      <c r="X724" s="4"/>
      <c r="Y724" s="4"/>
    </row>
    <row r="725" spans="17:25" ht="15.75" customHeight="1">
      <c r="Q725" s="4"/>
      <c r="R725" s="4"/>
      <c r="S725" s="4"/>
      <c r="T725" s="4"/>
      <c r="U725" s="4"/>
      <c r="V725" s="4"/>
      <c r="W725" s="4"/>
      <c r="X725" s="4"/>
      <c r="Y725" s="4"/>
    </row>
    <row r="726" spans="17:25" ht="15.75" customHeight="1">
      <c r="Q726" s="4"/>
      <c r="R726" s="4"/>
      <c r="S726" s="4"/>
      <c r="T726" s="4"/>
      <c r="U726" s="4"/>
      <c r="V726" s="4"/>
      <c r="W726" s="4"/>
      <c r="X726" s="4"/>
      <c r="Y726" s="4"/>
    </row>
    <row r="727" spans="17:25" ht="15.75" customHeight="1">
      <c r="Q727" s="4"/>
      <c r="R727" s="4"/>
      <c r="S727" s="4"/>
      <c r="T727" s="4"/>
      <c r="U727" s="4"/>
      <c r="V727" s="4"/>
      <c r="W727" s="4"/>
      <c r="X727" s="4"/>
      <c r="Y727" s="4"/>
    </row>
    <row r="728" spans="17:25" ht="15.75" customHeight="1">
      <c r="Q728" s="4"/>
      <c r="R728" s="4"/>
      <c r="S728" s="4"/>
      <c r="T728" s="4"/>
      <c r="U728" s="4"/>
      <c r="V728" s="4"/>
      <c r="W728" s="4"/>
      <c r="X728" s="4"/>
      <c r="Y728" s="4"/>
    </row>
    <row r="729" spans="17:25" ht="15.75" customHeight="1">
      <c r="Q729" s="4"/>
      <c r="R729" s="4"/>
      <c r="S729" s="4"/>
      <c r="T729" s="4"/>
      <c r="U729" s="4"/>
      <c r="V729" s="4"/>
      <c r="W729" s="4"/>
      <c r="X729" s="4"/>
      <c r="Y729" s="4"/>
    </row>
    <row r="730" spans="17:25" ht="15.75" customHeight="1">
      <c r="Q730" s="4"/>
      <c r="R730" s="4"/>
      <c r="S730" s="4"/>
      <c r="T730" s="4"/>
      <c r="U730" s="4"/>
      <c r="V730" s="4"/>
      <c r="W730" s="4"/>
      <c r="X730" s="4"/>
      <c r="Y730" s="4"/>
    </row>
    <row r="731" spans="17:25" ht="15.75" customHeight="1">
      <c r="Q731" s="4"/>
      <c r="R731" s="4"/>
      <c r="S731" s="4"/>
      <c r="T731" s="4"/>
      <c r="U731" s="4"/>
      <c r="V731" s="4"/>
      <c r="W731" s="4"/>
      <c r="X731" s="4"/>
      <c r="Y731" s="4"/>
    </row>
    <row r="732" spans="17:25" ht="15.75" customHeight="1">
      <c r="Q732" s="4"/>
      <c r="R732" s="4"/>
      <c r="S732" s="4"/>
      <c r="T732" s="4"/>
      <c r="U732" s="4"/>
      <c r="V732" s="4"/>
      <c r="W732" s="4"/>
      <c r="X732" s="4"/>
      <c r="Y732" s="4"/>
    </row>
    <row r="733" spans="17:25" ht="15.75" customHeight="1">
      <c r="Q733" s="4"/>
      <c r="R733" s="4"/>
      <c r="S733" s="4"/>
      <c r="T733" s="4"/>
      <c r="U733" s="4"/>
      <c r="V733" s="4"/>
      <c r="W733" s="4"/>
      <c r="X733" s="4"/>
      <c r="Y733" s="4"/>
    </row>
    <row r="734" spans="17:25" ht="15.75" customHeight="1">
      <c r="Q734" s="4"/>
      <c r="R734" s="4"/>
      <c r="S734" s="4"/>
      <c r="T734" s="4"/>
      <c r="U734" s="4"/>
      <c r="V734" s="4"/>
      <c r="W734" s="4"/>
      <c r="X734" s="4"/>
      <c r="Y734" s="4"/>
    </row>
    <row r="735" spans="17:25" ht="15.75" customHeight="1">
      <c r="Q735" s="4"/>
      <c r="R735" s="4"/>
      <c r="S735" s="4"/>
      <c r="T735" s="4"/>
      <c r="U735" s="4"/>
      <c r="V735" s="4"/>
      <c r="W735" s="4"/>
      <c r="X735" s="4"/>
      <c r="Y735" s="4"/>
    </row>
    <row r="736" spans="17:25" ht="15.75" customHeight="1">
      <c r="Q736" s="4"/>
      <c r="R736" s="4"/>
      <c r="S736" s="4"/>
      <c r="T736" s="4"/>
      <c r="U736" s="4"/>
      <c r="V736" s="4"/>
      <c r="W736" s="4"/>
      <c r="X736" s="4"/>
      <c r="Y736" s="4"/>
    </row>
    <row r="737" spans="17:25" ht="15.75" customHeight="1">
      <c r="Q737" s="4"/>
      <c r="R737" s="4"/>
      <c r="S737" s="4"/>
      <c r="T737" s="4"/>
      <c r="U737" s="4"/>
      <c r="V737" s="4"/>
      <c r="W737" s="4"/>
      <c r="X737" s="4"/>
      <c r="Y737" s="4"/>
    </row>
    <row r="738" spans="17:25" ht="15.75" customHeight="1">
      <c r="Q738" s="4"/>
      <c r="R738" s="4"/>
      <c r="S738" s="4"/>
      <c r="T738" s="4"/>
      <c r="U738" s="4"/>
      <c r="V738" s="4"/>
      <c r="W738" s="4"/>
      <c r="X738" s="4"/>
      <c r="Y738" s="4"/>
    </row>
    <row r="739" spans="17:25" ht="15.75" customHeight="1">
      <c r="Q739" s="4"/>
      <c r="R739" s="4"/>
      <c r="S739" s="4"/>
      <c r="T739" s="4"/>
      <c r="U739" s="4"/>
      <c r="V739" s="4"/>
      <c r="W739" s="4"/>
      <c r="X739" s="4"/>
      <c r="Y739" s="4"/>
    </row>
    <row r="740" spans="17:25" ht="15.75" customHeight="1">
      <c r="Q740" s="4"/>
      <c r="R740" s="4"/>
      <c r="S740" s="4"/>
      <c r="T740" s="4"/>
      <c r="U740" s="4"/>
      <c r="V740" s="4"/>
      <c r="W740" s="4"/>
      <c r="X740" s="4"/>
      <c r="Y740" s="4"/>
    </row>
    <row r="741" spans="17:25" ht="15.75" customHeight="1">
      <c r="Q741" s="4"/>
      <c r="R741" s="4"/>
      <c r="S741" s="4"/>
      <c r="T741" s="4"/>
      <c r="U741" s="4"/>
      <c r="V741" s="4"/>
      <c r="W741" s="4"/>
      <c r="X741" s="4"/>
      <c r="Y741" s="4"/>
    </row>
    <row r="742" spans="17:25" ht="15.75" customHeight="1">
      <c r="Q742" s="4"/>
      <c r="R742" s="4"/>
      <c r="S742" s="4"/>
      <c r="T742" s="4"/>
      <c r="U742" s="4"/>
      <c r="V742" s="4"/>
      <c r="W742" s="4"/>
      <c r="X742" s="4"/>
      <c r="Y742" s="4"/>
    </row>
    <row r="743" spans="17:25" ht="15.75" customHeight="1">
      <c r="Q743" s="4"/>
      <c r="R743" s="4"/>
      <c r="S743" s="4"/>
      <c r="T743" s="4"/>
      <c r="U743" s="4"/>
      <c r="V743" s="4"/>
      <c r="W743" s="4"/>
      <c r="X743" s="4"/>
      <c r="Y743" s="4"/>
    </row>
    <row r="744" spans="17:25" ht="15.75" customHeight="1">
      <c r="Q744" s="4"/>
      <c r="R744" s="4"/>
      <c r="S744" s="4"/>
      <c r="T744" s="4"/>
      <c r="U744" s="4"/>
      <c r="V744" s="4"/>
      <c r="W744" s="4"/>
      <c r="X744" s="4"/>
      <c r="Y744" s="4"/>
    </row>
    <row r="745" spans="17:25" ht="15.75" customHeight="1">
      <c r="Q745" s="4"/>
      <c r="R745" s="4"/>
      <c r="S745" s="4"/>
      <c r="T745" s="4"/>
      <c r="U745" s="4"/>
      <c r="V745" s="4"/>
      <c r="W745" s="4"/>
      <c r="X745" s="4"/>
      <c r="Y745" s="4"/>
    </row>
    <row r="746" spans="17:25" ht="15.75" customHeight="1">
      <c r="Q746" s="4"/>
      <c r="R746" s="4"/>
      <c r="S746" s="4"/>
      <c r="T746" s="4"/>
      <c r="U746" s="4"/>
      <c r="V746" s="4"/>
      <c r="W746" s="4"/>
      <c r="X746" s="4"/>
      <c r="Y746" s="4"/>
    </row>
    <row r="747" spans="17:25" ht="15.75" customHeight="1">
      <c r="Q747" s="4"/>
      <c r="R747" s="4"/>
      <c r="S747" s="4"/>
      <c r="T747" s="4"/>
      <c r="U747" s="4"/>
      <c r="V747" s="4"/>
      <c r="W747" s="4"/>
      <c r="X747" s="4"/>
      <c r="Y747" s="4"/>
    </row>
    <row r="748" spans="17:25" ht="15.75" customHeight="1">
      <c r="Q748" s="4"/>
      <c r="R748" s="4"/>
      <c r="S748" s="4"/>
      <c r="T748" s="4"/>
      <c r="U748" s="4"/>
      <c r="V748" s="4"/>
      <c r="W748" s="4"/>
      <c r="X748" s="4"/>
      <c r="Y748" s="4"/>
    </row>
    <row r="749" spans="17:25" ht="15.75" customHeight="1">
      <c r="Q749" s="4"/>
      <c r="R749" s="4"/>
      <c r="S749" s="4"/>
      <c r="T749" s="4"/>
      <c r="U749" s="4"/>
      <c r="V749" s="4"/>
      <c r="W749" s="4"/>
      <c r="X749" s="4"/>
      <c r="Y749" s="4"/>
    </row>
    <row r="750" spans="17:25" ht="15.75" customHeight="1">
      <c r="Q750" s="4"/>
      <c r="R750" s="4"/>
      <c r="S750" s="4"/>
      <c r="T750" s="4"/>
      <c r="U750" s="4"/>
      <c r="V750" s="4"/>
      <c r="W750" s="4"/>
      <c r="X750" s="4"/>
      <c r="Y750" s="4"/>
    </row>
    <row r="751" spans="17:25" ht="15.75" customHeight="1">
      <c r="Q751" s="4"/>
      <c r="R751" s="4"/>
      <c r="S751" s="4"/>
      <c r="T751" s="4"/>
      <c r="U751" s="4"/>
      <c r="V751" s="4"/>
      <c r="W751" s="4"/>
      <c r="X751" s="4"/>
      <c r="Y751" s="4"/>
    </row>
    <row r="752" spans="17:25" ht="15.75" customHeight="1">
      <c r="Q752" s="4"/>
      <c r="R752" s="4"/>
      <c r="S752" s="4"/>
      <c r="T752" s="4"/>
      <c r="U752" s="4"/>
      <c r="V752" s="4"/>
      <c r="W752" s="4"/>
      <c r="X752" s="4"/>
      <c r="Y752" s="4"/>
    </row>
    <row r="753" spans="17:25" ht="15.75" customHeight="1">
      <c r="Q753" s="4"/>
      <c r="R753" s="4"/>
      <c r="S753" s="4"/>
      <c r="T753" s="4"/>
      <c r="U753" s="4"/>
      <c r="V753" s="4"/>
      <c r="W753" s="4"/>
      <c r="X753" s="4"/>
      <c r="Y753" s="4"/>
    </row>
    <row r="754" spans="17:25" ht="15.75" customHeight="1">
      <c r="Q754" s="4"/>
      <c r="R754" s="4"/>
      <c r="S754" s="4"/>
      <c r="T754" s="4"/>
      <c r="U754" s="4"/>
      <c r="V754" s="4"/>
      <c r="W754" s="4"/>
      <c r="X754" s="4"/>
      <c r="Y754" s="4"/>
    </row>
    <row r="755" spans="17:25" ht="15.75" customHeight="1">
      <c r="Q755" s="4"/>
      <c r="R755" s="4"/>
      <c r="S755" s="4"/>
      <c r="T755" s="4"/>
      <c r="U755" s="4"/>
      <c r="V755" s="4"/>
      <c r="W755" s="4"/>
      <c r="X755" s="4"/>
      <c r="Y755" s="4"/>
    </row>
    <row r="756" spans="17:25" ht="15.75" customHeight="1">
      <c r="Q756" s="4"/>
      <c r="R756" s="4"/>
      <c r="S756" s="4"/>
      <c r="T756" s="4"/>
      <c r="U756" s="4"/>
      <c r="V756" s="4"/>
      <c r="W756" s="4"/>
      <c r="X756" s="4"/>
      <c r="Y756" s="4"/>
    </row>
    <row r="757" spans="17:25" ht="15.75" customHeight="1">
      <c r="Q757" s="4"/>
      <c r="R757" s="4"/>
      <c r="S757" s="4"/>
      <c r="T757" s="4"/>
      <c r="U757" s="4"/>
      <c r="V757" s="4"/>
      <c r="W757" s="4"/>
      <c r="X757" s="4"/>
      <c r="Y757" s="4"/>
    </row>
    <row r="758" spans="17:25" ht="15.75" customHeight="1">
      <c r="Q758" s="4"/>
      <c r="R758" s="4"/>
      <c r="S758" s="4"/>
      <c r="T758" s="4"/>
      <c r="U758" s="4"/>
      <c r="V758" s="4"/>
      <c r="W758" s="4"/>
      <c r="X758" s="4"/>
      <c r="Y758" s="4"/>
    </row>
    <row r="759" spans="17:25" ht="15.75" customHeight="1">
      <c r="Q759" s="4"/>
      <c r="R759" s="4"/>
      <c r="S759" s="4"/>
      <c r="T759" s="4"/>
      <c r="U759" s="4"/>
      <c r="V759" s="4"/>
      <c r="W759" s="4"/>
      <c r="X759" s="4"/>
      <c r="Y759" s="4"/>
    </row>
    <row r="760" spans="17:25" ht="15.75" customHeight="1">
      <c r="Q760" s="4"/>
      <c r="R760" s="4"/>
      <c r="S760" s="4"/>
      <c r="T760" s="4"/>
      <c r="U760" s="4"/>
      <c r="V760" s="4"/>
      <c r="W760" s="4"/>
      <c r="X760" s="4"/>
      <c r="Y760" s="4"/>
    </row>
    <row r="761" spans="17:25" ht="15.75" customHeight="1">
      <c r="Q761" s="4"/>
      <c r="R761" s="4"/>
      <c r="S761" s="4"/>
      <c r="T761" s="4"/>
      <c r="U761" s="4"/>
      <c r="V761" s="4"/>
      <c r="W761" s="4"/>
      <c r="X761" s="4"/>
      <c r="Y761" s="4"/>
    </row>
    <row r="762" spans="17:25" ht="15.75" customHeight="1">
      <c r="Q762" s="4"/>
      <c r="R762" s="4"/>
      <c r="S762" s="4"/>
      <c r="T762" s="4"/>
      <c r="U762" s="4"/>
      <c r="V762" s="4"/>
      <c r="W762" s="4"/>
      <c r="X762" s="4"/>
      <c r="Y762" s="4"/>
    </row>
    <row r="763" spans="17:25" ht="15.75" customHeight="1">
      <c r="Q763" s="4"/>
      <c r="R763" s="4"/>
      <c r="S763" s="4"/>
      <c r="T763" s="4"/>
      <c r="U763" s="4"/>
      <c r="V763" s="4"/>
      <c r="W763" s="4"/>
      <c r="X763" s="4"/>
      <c r="Y763" s="4"/>
    </row>
    <row r="764" spans="17:25" ht="15.75" customHeight="1">
      <c r="Q764" s="4"/>
      <c r="R764" s="4"/>
      <c r="S764" s="4"/>
      <c r="T764" s="4"/>
      <c r="U764" s="4"/>
      <c r="V764" s="4"/>
      <c r="W764" s="4"/>
      <c r="X764" s="4"/>
      <c r="Y764" s="4"/>
    </row>
    <row r="765" spans="17:25" ht="15.75" customHeight="1">
      <c r="Q765" s="4"/>
      <c r="R765" s="4"/>
      <c r="S765" s="4"/>
      <c r="T765" s="4"/>
      <c r="U765" s="4"/>
      <c r="V765" s="4"/>
      <c r="W765" s="4"/>
      <c r="X765" s="4"/>
      <c r="Y765" s="4"/>
    </row>
    <row r="766" spans="17:25" ht="15.75" customHeight="1">
      <c r="Q766" s="4"/>
      <c r="R766" s="4"/>
      <c r="S766" s="4"/>
      <c r="T766" s="4"/>
      <c r="U766" s="4"/>
      <c r="V766" s="4"/>
      <c r="W766" s="4"/>
      <c r="X766" s="4"/>
      <c r="Y766" s="4"/>
    </row>
    <row r="767" spans="17:25" ht="15.75" customHeight="1">
      <c r="Q767" s="4"/>
      <c r="R767" s="4"/>
      <c r="S767" s="4"/>
      <c r="T767" s="4"/>
      <c r="U767" s="4"/>
      <c r="V767" s="4"/>
      <c r="W767" s="4"/>
      <c r="X767" s="4"/>
      <c r="Y767" s="4"/>
    </row>
    <row r="768" spans="17:25" ht="15.75" customHeight="1">
      <c r="Q768" s="4"/>
      <c r="R768" s="4"/>
      <c r="S768" s="4"/>
      <c r="T768" s="4"/>
      <c r="U768" s="4"/>
      <c r="V768" s="4"/>
      <c r="W768" s="4"/>
      <c r="X768" s="4"/>
      <c r="Y768" s="4"/>
    </row>
    <row r="769" spans="17:25" ht="15.75" customHeight="1">
      <c r="Q769" s="4"/>
      <c r="R769" s="4"/>
      <c r="S769" s="4"/>
      <c r="T769" s="4"/>
      <c r="U769" s="4"/>
      <c r="V769" s="4"/>
      <c r="W769" s="4"/>
      <c r="X769" s="4"/>
      <c r="Y769" s="4"/>
    </row>
    <row r="770" spans="17:25" ht="15.75" customHeight="1">
      <c r="Q770" s="4"/>
      <c r="R770" s="4"/>
      <c r="S770" s="4"/>
      <c r="T770" s="4"/>
      <c r="U770" s="4"/>
      <c r="V770" s="4"/>
      <c r="W770" s="4"/>
      <c r="X770" s="4"/>
      <c r="Y770" s="4"/>
    </row>
    <row r="771" spans="17:25" ht="15.75" customHeight="1">
      <c r="Q771" s="4"/>
      <c r="R771" s="4"/>
      <c r="S771" s="4"/>
      <c r="T771" s="4"/>
      <c r="U771" s="4"/>
      <c r="V771" s="4"/>
      <c r="W771" s="4"/>
      <c r="X771" s="4"/>
      <c r="Y771" s="4"/>
    </row>
    <row r="772" spans="17:25" ht="15.75" customHeight="1">
      <c r="Q772" s="4"/>
      <c r="R772" s="4"/>
      <c r="S772" s="4"/>
      <c r="T772" s="4"/>
      <c r="U772" s="4"/>
      <c r="V772" s="4"/>
      <c r="W772" s="4"/>
      <c r="X772" s="4"/>
      <c r="Y772" s="4"/>
    </row>
    <row r="773" spans="17:25" ht="15.75" customHeight="1">
      <c r="Q773" s="4"/>
      <c r="R773" s="4"/>
      <c r="S773" s="4"/>
      <c r="T773" s="4"/>
      <c r="U773" s="4"/>
      <c r="V773" s="4"/>
      <c r="W773" s="4"/>
      <c r="X773" s="4"/>
      <c r="Y773" s="4"/>
    </row>
    <row r="774" spans="17:25" ht="15.75" customHeight="1">
      <c r="Q774" s="4"/>
      <c r="R774" s="4"/>
      <c r="S774" s="4"/>
      <c r="T774" s="4"/>
      <c r="U774" s="4"/>
      <c r="V774" s="4"/>
      <c r="W774" s="4"/>
      <c r="X774" s="4"/>
      <c r="Y774" s="4"/>
    </row>
    <row r="775" spans="17:25" ht="15.75" customHeight="1">
      <c r="Q775" s="4"/>
      <c r="R775" s="4"/>
      <c r="S775" s="4"/>
      <c r="T775" s="4"/>
      <c r="U775" s="4"/>
      <c r="V775" s="4"/>
      <c r="W775" s="4"/>
      <c r="X775" s="4"/>
      <c r="Y775" s="4"/>
    </row>
    <row r="776" spans="17:25" ht="15.75" customHeight="1">
      <c r="Q776" s="4"/>
      <c r="R776" s="4"/>
      <c r="S776" s="4"/>
      <c r="T776" s="4"/>
      <c r="U776" s="4"/>
      <c r="V776" s="4"/>
      <c r="W776" s="4"/>
      <c r="X776" s="4"/>
      <c r="Y776" s="4"/>
    </row>
    <row r="777" spans="17:25" ht="15.75" customHeight="1">
      <c r="Q777" s="4"/>
      <c r="R777" s="4"/>
      <c r="S777" s="4"/>
      <c r="T777" s="4"/>
      <c r="U777" s="4"/>
      <c r="V777" s="4"/>
      <c r="W777" s="4"/>
      <c r="X777" s="4"/>
      <c r="Y777" s="4"/>
    </row>
    <row r="778" spans="17:25" ht="15.75" customHeight="1">
      <c r="Q778" s="4"/>
      <c r="R778" s="4"/>
      <c r="S778" s="4"/>
      <c r="T778" s="4"/>
      <c r="U778" s="4"/>
      <c r="V778" s="4"/>
      <c r="W778" s="4"/>
      <c r="X778" s="4"/>
      <c r="Y778" s="4"/>
    </row>
    <row r="779" spans="17:25" ht="15.75" customHeight="1">
      <c r="Q779" s="4"/>
      <c r="R779" s="4"/>
      <c r="S779" s="4"/>
      <c r="T779" s="4"/>
      <c r="U779" s="4"/>
      <c r="V779" s="4"/>
      <c r="W779" s="4"/>
      <c r="X779" s="4"/>
      <c r="Y779" s="4"/>
    </row>
    <row r="780" spans="17:25" ht="15.75" customHeight="1">
      <c r="Q780" s="4"/>
      <c r="R780" s="4"/>
      <c r="S780" s="4"/>
      <c r="T780" s="4"/>
      <c r="U780" s="4"/>
      <c r="V780" s="4"/>
      <c r="W780" s="4"/>
      <c r="X780" s="4"/>
      <c r="Y780" s="4"/>
    </row>
    <row r="781" spans="17:25" ht="15.75" customHeight="1">
      <c r="Q781" s="4"/>
      <c r="R781" s="4"/>
      <c r="S781" s="4"/>
      <c r="T781" s="4"/>
      <c r="U781" s="4"/>
      <c r="V781" s="4"/>
      <c r="W781" s="4"/>
      <c r="X781" s="4"/>
      <c r="Y781" s="4"/>
    </row>
    <row r="782" spans="17:25" ht="15.75" customHeight="1">
      <c r="Q782" s="4"/>
      <c r="R782" s="4"/>
      <c r="S782" s="4"/>
      <c r="T782" s="4"/>
      <c r="U782" s="4"/>
      <c r="V782" s="4"/>
      <c r="W782" s="4"/>
      <c r="X782" s="4"/>
      <c r="Y782" s="4"/>
    </row>
    <row r="783" spans="17:25" ht="15.75" customHeight="1">
      <c r="Q783" s="4"/>
      <c r="R783" s="4"/>
      <c r="S783" s="4"/>
      <c r="T783" s="4"/>
      <c r="U783" s="4"/>
      <c r="V783" s="4"/>
      <c r="W783" s="4"/>
      <c r="X783" s="4"/>
      <c r="Y783" s="4"/>
    </row>
    <row r="784" spans="17:25" ht="15.75" customHeight="1">
      <c r="Q784" s="4"/>
      <c r="R784" s="4"/>
      <c r="S784" s="4"/>
      <c r="T784" s="4"/>
      <c r="U784" s="4"/>
      <c r="V784" s="4"/>
      <c r="W784" s="4"/>
      <c r="X784" s="4"/>
      <c r="Y784" s="4"/>
    </row>
    <row r="785" spans="17:25" ht="15.75" customHeight="1">
      <c r="Q785" s="4"/>
      <c r="R785" s="4"/>
      <c r="S785" s="4"/>
      <c r="T785" s="4"/>
      <c r="U785" s="4"/>
      <c r="V785" s="4"/>
      <c r="W785" s="4"/>
      <c r="X785" s="4"/>
      <c r="Y785" s="4"/>
    </row>
    <row r="786" spans="17:25" ht="15.75" customHeight="1">
      <c r="Q786" s="4"/>
      <c r="R786" s="4"/>
      <c r="S786" s="4"/>
      <c r="T786" s="4"/>
      <c r="U786" s="4"/>
      <c r="V786" s="4"/>
      <c r="W786" s="4"/>
      <c r="X786" s="4"/>
      <c r="Y786" s="4"/>
    </row>
    <row r="787" spans="17:25" ht="15.75" customHeight="1">
      <c r="Q787" s="4"/>
      <c r="R787" s="4"/>
      <c r="S787" s="4"/>
      <c r="T787" s="4"/>
      <c r="U787" s="4"/>
      <c r="V787" s="4"/>
      <c r="W787" s="4"/>
      <c r="X787" s="4"/>
      <c r="Y787" s="4"/>
    </row>
    <row r="788" spans="17:25" ht="15.75" customHeight="1">
      <c r="Q788" s="4"/>
      <c r="R788" s="4"/>
      <c r="S788" s="4"/>
      <c r="T788" s="4"/>
      <c r="U788" s="4"/>
      <c r="V788" s="4"/>
      <c r="W788" s="4"/>
      <c r="X788" s="4"/>
      <c r="Y788" s="4"/>
    </row>
    <row r="789" spans="17:25" ht="15.75" customHeight="1">
      <c r="Q789" s="4"/>
      <c r="R789" s="4"/>
      <c r="S789" s="4"/>
      <c r="T789" s="4"/>
      <c r="U789" s="4"/>
      <c r="V789" s="4"/>
      <c r="W789" s="4"/>
      <c r="X789" s="4"/>
      <c r="Y789" s="4"/>
    </row>
    <row r="790" spans="17:25" ht="15.75" customHeight="1">
      <c r="Q790" s="4"/>
      <c r="R790" s="4"/>
      <c r="S790" s="4"/>
      <c r="T790" s="4"/>
      <c r="U790" s="4"/>
      <c r="V790" s="4"/>
      <c r="W790" s="4"/>
      <c r="X790" s="4"/>
      <c r="Y790" s="4"/>
    </row>
    <row r="791" spans="17:25" ht="15.75" customHeight="1">
      <c r="Q791" s="4"/>
      <c r="R791" s="4"/>
      <c r="S791" s="4"/>
      <c r="T791" s="4"/>
      <c r="U791" s="4"/>
      <c r="V791" s="4"/>
      <c r="W791" s="4"/>
      <c r="X791" s="4"/>
      <c r="Y791" s="4"/>
    </row>
    <row r="792" spans="17:25" ht="15.75" customHeight="1">
      <c r="Q792" s="4"/>
      <c r="R792" s="4"/>
      <c r="S792" s="4"/>
      <c r="T792" s="4"/>
      <c r="U792" s="4"/>
      <c r="V792" s="4"/>
      <c r="W792" s="4"/>
      <c r="X792" s="4"/>
      <c r="Y792" s="4"/>
    </row>
    <row r="793" spans="17:25" ht="15.75" customHeight="1">
      <c r="Q793" s="4"/>
      <c r="R793" s="4"/>
      <c r="S793" s="4"/>
      <c r="T793" s="4"/>
      <c r="U793" s="4"/>
      <c r="V793" s="4"/>
      <c r="W793" s="4"/>
      <c r="X793" s="4"/>
      <c r="Y793" s="4"/>
    </row>
    <row r="794" spans="17:25" ht="15.75" customHeight="1">
      <c r="Q794" s="4"/>
      <c r="R794" s="4"/>
      <c r="S794" s="4"/>
      <c r="T794" s="4"/>
      <c r="U794" s="4"/>
      <c r="V794" s="4"/>
      <c r="W794" s="4"/>
      <c r="X794" s="4"/>
      <c r="Y794" s="4"/>
    </row>
    <row r="795" spans="17:25" ht="15.75" customHeight="1">
      <c r="Q795" s="4"/>
      <c r="R795" s="4"/>
      <c r="S795" s="4"/>
      <c r="T795" s="4"/>
      <c r="U795" s="4"/>
      <c r="V795" s="4"/>
      <c r="W795" s="4"/>
      <c r="X795" s="4"/>
      <c r="Y795" s="4"/>
    </row>
    <row r="796" spans="17:25" ht="15.75" customHeight="1">
      <c r="Q796" s="4"/>
      <c r="R796" s="4"/>
      <c r="S796" s="4"/>
      <c r="T796" s="4"/>
      <c r="U796" s="4"/>
      <c r="V796" s="4"/>
      <c r="W796" s="4"/>
      <c r="X796" s="4"/>
      <c r="Y796" s="4"/>
    </row>
    <row r="797" spans="17:25" ht="15.75" customHeight="1">
      <c r="Q797" s="4"/>
      <c r="R797" s="4"/>
      <c r="S797" s="4"/>
      <c r="T797" s="4"/>
      <c r="U797" s="4"/>
      <c r="V797" s="4"/>
      <c r="W797" s="4"/>
      <c r="X797" s="4"/>
      <c r="Y797" s="4"/>
    </row>
    <row r="798" spans="17:25" ht="15.75" customHeight="1">
      <c r="Q798" s="4"/>
      <c r="R798" s="4"/>
      <c r="S798" s="4"/>
      <c r="T798" s="4"/>
      <c r="U798" s="4"/>
      <c r="V798" s="4"/>
      <c r="W798" s="4"/>
      <c r="X798" s="4"/>
      <c r="Y798" s="4"/>
    </row>
    <row r="799" spans="17:25" ht="15.75" customHeight="1">
      <c r="Q799" s="4"/>
      <c r="R799" s="4"/>
      <c r="S799" s="4"/>
      <c r="T799" s="4"/>
      <c r="U799" s="4"/>
      <c r="V799" s="4"/>
      <c r="W799" s="4"/>
      <c r="X799" s="4"/>
      <c r="Y799" s="4"/>
    </row>
    <row r="800" spans="17:25" ht="15.75" customHeight="1">
      <c r="Q800" s="4"/>
      <c r="R800" s="4"/>
      <c r="S800" s="4"/>
      <c r="T800" s="4"/>
      <c r="U800" s="4"/>
      <c r="V800" s="4"/>
      <c r="W800" s="4"/>
      <c r="X800" s="4"/>
      <c r="Y800" s="4"/>
    </row>
    <row r="801" spans="17:25" ht="15.75" customHeight="1">
      <c r="Q801" s="4"/>
      <c r="R801" s="4"/>
      <c r="S801" s="4"/>
      <c r="T801" s="4"/>
      <c r="U801" s="4"/>
      <c r="V801" s="4"/>
      <c r="W801" s="4"/>
      <c r="X801" s="4"/>
      <c r="Y801" s="4"/>
    </row>
    <row r="802" spans="17:25" ht="15.75" customHeight="1">
      <c r="Q802" s="4"/>
      <c r="R802" s="4"/>
      <c r="S802" s="4"/>
      <c r="T802" s="4"/>
      <c r="U802" s="4"/>
      <c r="V802" s="4"/>
      <c r="W802" s="4"/>
      <c r="X802" s="4"/>
      <c r="Y802" s="4"/>
    </row>
    <row r="803" spans="17:25" ht="15.75" customHeight="1">
      <c r="Q803" s="4"/>
      <c r="R803" s="4"/>
      <c r="S803" s="4"/>
      <c r="T803" s="4"/>
      <c r="U803" s="4"/>
      <c r="V803" s="4"/>
      <c r="W803" s="4"/>
      <c r="X803" s="4"/>
      <c r="Y803" s="4"/>
    </row>
    <row r="804" spans="17:25" ht="15.75" customHeight="1">
      <c r="Q804" s="4"/>
      <c r="R804" s="4"/>
      <c r="S804" s="4"/>
      <c r="T804" s="4"/>
      <c r="U804" s="4"/>
      <c r="V804" s="4"/>
      <c r="W804" s="4"/>
      <c r="X804" s="4"/>
      <c r="Y804" s="4"/>
    </row>
    <row r="805" spans="17:25" ht="15.75" customHeight="1">
      <c r="Q805" s="4"/>
      <c r="R805" s="4"/>
      <c r="S805" s="4"/>
      <c r="T805" s="4"/>
      <c r="U805" s="4"/>
      <c r="V805" s="4"/>
      <c r="W805" s="4"/>
      <c r="X805" s="4"/>
      <c r="Y805" s="4"/>
    </row>
    <row r="806" spans="17:25" ht="15.75" customHeight="1">
      <c r="Q806" s="4"/>
      <c r="R806" s="4"/>
      <c r="S806" s="4"/>
      <c r="T806" s="4"/>
      <c r="U806" s="4"/>
      <c r="V806" s="4"/>
      <c r="W806" s="4"/>
      <c r="X806" s="4"/>
      <c r="Y806" s="4"/>
    </row>
    <row r="807" spans="17:25" ht="15.75" customHeight="1">
      <c r="Q807" s="4"/>
      <c r="R807" s="4"/>
      <c r="S807" s="4"/>
      <c r="T807" s="4"/>
      <c r="U807" s="4"/>
      <c r="V807" s="4"/>
      <c r="W807" s="4"/>
      <c r="X807" s="4"/>
      <c r="Y807" s="4"/>
    </row>
    <row r="808" spans="17:25" ht="15.75" customHeight="1">
      <c r="Q808" s="4"/>
      <c r="R808" s="4"/>
      <c r="S808" s="4"/>
      <c r="T808" s="4"/>
      <c r="U808" s="4"/>
      <c r="V808" s="4"/>
      <c r="W808" s="4"/>
      <c r="X808" s="4"/>
      <c r="Y808" s="4"/>
    </row>
    <row r="809" spans="17:25" ht="15.75" customHeight="1">
      <c r="Q809" s="4"/>
      <c r="R809" s="4"/>
      <c r="S809" s="4"/>
      <c r="T809" s="4"/>
      <c r="U809" s="4"/>
      <c r="V809" s="4"/>
      <c r="W809" s="4"/>
      <c r="X809" s="4"/>
      <c r="Y809" s="4"/>
    </row>
    <row r="810" spans="17:25" ht="15.75" customHeight="1">
      <c r="Q810" s="4"/>
      <c r="R810" s="4"/>
      <c r="S810" s="4"/>
      <c r="T810" s="4"/>
      <c r="U810" s="4"/>
      <c r="V810" s="4"/>
      <c r="W810" s="4"/>
      <c r="X810" s="4"/>
      <c r="Y810" s="4"/>
    </row>
    <row r="811" spans="17:25" ht="15.75" customHeight="1">
      <c r="Q811" s="4"/>
      <c r="R811" s="4"/>
      <c r="S811" s="4"/>
      <c r="T811" s="4"/>
      <c r="U811" s="4"/>
      <c r="V811" s="4"/>
      <c r="W811" s="4"/>
      <c r="X811" s="4"/>
      <c r="Y811" s="4"/>
    </row>
    <row r="812" spans="17:25" ht="15.75" customHeight="1">
      <c r="Q812" s="4"/>
      <c r="R812" s="4"/>
      <c r="S812" s="4"/>
      <c r="T812" s="4"/>
      <c r="U812" s="4"/>
      <c r="V812" s="4"/>
      <c r="W812" s="4"/>
      <c r="X812" s="4"/>
      <c r="Y812" s="4"/>
    </row>
    <row r="813" spans="17:25" ht="15.75" customHeight="1">
      <c r="Q813" s="4"/>
      <c r="R813" s="4"/>
      <c r="S813" s="4"/>
      <c r="T813" s="4"/>
      <c r="U813" s="4"/>
      <c r="V813" s="4"/>
      <c r="W813" s="4"/>
      <c r="X813" s="4"/>
      <c r="Y813" s="4"/>
    </row>
    <row r="814" spans="17:25" ht="15.75" customHeight="1">
      <c r="Q814" s="4"/>
      <c r="R814" s="4"/>
      <c r="S814" s="4"/>
      <c r="T814" s="4"/>
      <c r="U814" s="4"/>
      <c r="V814" s="4"/>
      <c r="W814" s="4"/>
      <c r="X814" s="4"/>
      <c r="Y814" s="4"/>
    </row>
    <row r="815" spans="17:25" ht="15.75" customHeight="1">
      <c r="Q815" s="4"/>
      <c r="R815" s="4"/>
      <c r="S815" s="4"/>
      <c r="T815" s="4"/>
      <c r="U815" s="4"/>
      <c r="V815" s="4"/>
      <c r="W815" s="4"/>
      <c r="X815" s="4"/>
      <c r="Y815" s="4"/>
    </row>
    <row r="816" spans="17:25" ht="15.75" customHeight="1">
      <c r="Q816" s="4"/>
      <c r="R816" s="4"/>
      <c r="S816" s="4"/>
      <c r="T816" s="4"/>
      <c r="U816" s="4"/>
      <c r="V816" s="4"/>
      <c r="W816" s="4"/>
      <c r="X816" s="4"/>
      <c r="Y816" s="4"/>
    </row>
    <row r="817" spans="17:25" ht="15.75" customHeight="1">
      <c r="Q817" s="4"/>
      <c r="R817" s="4"/>
      <c r="S817" s="4"/>
      <c r="T817" s="4"/>
      <c r="U817" s="4"/>
      <c r="V817" s="4"/>
      <c r="W817" s="4"/>
      <c r="X817" s="4"/>
      <c r="Y817" s="4"/>
    </row>
    <row r="818" spans="17:25" ht="15.75" customHeight="1">
      <c r="Q818" s="4"/>
      <c r="R818" s="4"/>
      <c r="S818" s="4"/>
      <c r="T818" s="4"/>
      <c r="U818" s="4"/>
      <c r="V818" s="4"/>
      <c r="W818" s="4"/>
      <c r="X818" s="4"/>
      <c r="Y818" s="4"/>
    </row>
    <row r="819" spans="17:25" ht="15.75" customHeight="1">
      <c r="Q819" s="4"/>
      <c r="R819" s="4"/>
      <c r="S819" s="4"/>
      <c r="T819" s="4"/>
      <c r="U819" s="4"/>
      <c r="V819" s="4"/>
      <c r="W819" s="4"/>
      <c r="X819" s="4"/>
      <c r="Y819" s="4"/>
    </row>
    <row r="820" spans="17:25" ht="15.75" customHeight="1">
      <c r="Q820" s="4"/>
      <c r="R820" s="4"/>
      <c r="S820" s="4"/>
      <c r="T820" s="4"/>
      <c r="U820" s="4"/>
      <c r="V820" s="4"/>
      <c r="W820" s="4"/>
      <c r="X820" s="4"/>
      <c r="Y820" s="4"/>
    </row>
    <row r="821" spans="17:25" ht="15.75" customHeight="1">
      <c r="Q821" s="4"/>
      <c r="R821" s="4"/>
      <c r="S821" s="4"/>
      <c r="T821" s="4"/>
      <c r="U821" s="4"/>
      <c r="V821" s="4"/>
      <c r="W821" s="4"/>
      <c r="X821" s="4"/>
      <c r="Y821" s="4"/>
    </row>
    <row r="822" spans="17:25" ht="15.75" customHeight="1">
      <c r="Q822" s="4"/>
      <c r="R822" s="4"/>
      <c r="S822" s="4"/>
      <c r="T822" s="4"/>
      <c r="U822" s="4"/>
      <c r="V822" s="4"/>
      <c r="W822" s="4"/>
      <c r="X822" s="4"/>
      <c r="Y822" s="4"/>
    </row>
    <row r="823" spans="17:25" ht="15.75" customHeight="1">
      <c r="Q823" s="4"/>
      <c r="R823" s="4"/>
      <c r="S823" s="4"/>
      <c r="T823" s="4"/>
      <c r="U823" s="4"/>
      <c r="V823" s="4"/>
      <c r="W823" s="4"/>
      <c r="X823" s="4"/>
      <c r="Y823" s="4"/>
    </row>
    <row r="824" spans="17:25" ht="15.75" customHeight="1">
      <c r="Q824" s="4"/>
      <c r="R824" s="4"/>
      <c r="S824" s="4"/>
      <c r="T824" s="4"/>
      <c r="U824" s="4"/>
      <c r="V824" s="4"/>
      <c r="W824" s="4"/>
      <c r="X824" s="4"/>
      <c r="Y824" s="4"/>
    </row>
    <row r="825" spans="17:25" ht="15.75" customHeight="1">
      <c r="Q825" s="4"/>
      <c r="R825" s="4"/>
      <c r="S825" s="4"/>
      <c r="T825" s="4"/>
      <c r="U825" s="4"/>
      <c r="V825" s="4"/>
      <c r="W825" s="4"/>
      <c r="X825" s="4"/>
      <c r="Y825" s="4"/>
    </row>
    <row r="826" spans="17:25" ht="15.75" customHeight="1">
      <c r="Q826" s="4"/>
      <c r="R826" s="4"/>
      <c r="S826" s="4"/>
      <c r="T826" s="4"/>
      <c r="U826" s="4"/>
      <c r="V826" s="4"/>
      <c r="W826" s="4"/>
      <c r="X826" s="4"/>
      <c r="Y826" s="4"/>
    </row>
    <row r="827" spans="17:25" ht="15.75" customHeight="1">
      <c r="Q827" s="4"/>
      <c r="R827" s="4"/>
      <c r="S827" s="4"/>
      <c r="T827" s="4"/>
      <c r="U827" s="4"/>
      <c r="V827" s="4"/>
      <c r="W827" s="4"/>
      <c r="X827" s="4"/>
      <c r="Y827" s="4"/>
    </row>
    <row r="828" spans="17:25" ht="15.75" customHeight="1">
      <c r="Q828" s="4"/>
      <c r="R828" s="4"/>
      <c r="S828" s="4"/>
      <c r="T828" s="4"/>
      <c r="U828" s="4"/>
      <c r="V828" s="4"/>
      <c r="W828" s="4"/>
      <c r="X828" s="4"/>
      <c r="Y828" s="4"/>
    </row>
    <row r="829" spans="17:25" ht="15.75" customHeight="1">
      <c r="Q829" s="4"/>
      <c r="R829" s="4"/>
      <c r="S829" s="4"/>
      <c r="T829" s="4"/>
      <c r="U829" s="4"/>
      <c r="V829" s="4"/>
      <c r="W829" s="4"/>
      <c r="X829" s="4"/>
      <c r="Y829" s="4"/>
    </row>
    <row r="830" spans="17:25" ht="15.75" customHeight="1">
      <c r="Q830" s="4"/>
      <c r="R830" s="4"/>
      <c r="S830" s="4"/>
      <c r="T830" s="4"/>
      <c r="U830" s="4"/>
      <c r="V830" s="4"/>
      <c r="W830" s="4"/>
      <c r="X830" s="4"/>
      <c r="Y830" s="4"/>
    </row>
    <row r="831" spans="17:25" ht="15.75" customHeight="1">
      <c r="Q831" s="4"/>
      <c r="R831" s="4"/>
      <c r="S831" s="4"/>
      <c r="T831" s="4"/>
      <c r="U831" s="4"/>
      <c r="V831" s="4"/>
      <c r="W831" s="4"/>
      <c r="X831" s="4"/>
      <c r="Y831" s="4"/>
    </row>
    <row r="832" spans="17:25" ht="15.75" customHeight="1">
      <c r="Q832" s="4"/>
      <c r="R832" s="4"/>
      <c r="S832" s="4"/>
      <c r="T832" s="4"/>
      <c r="U832" s="4"/>
      <c r="V832" s="4"/>
      <c r="W832" s="4"/>
      <c r="X832" s="4"/>
      <c r="Y832" s="4"/>
    </row>
    <row r="833" spans="17:25" ht="15.75" customHeight="1">
      <c r="Q833" s="4"/>
      <c r="R833" s="4"/>
      <c r="S833" s="4"/>
      <c r="T833" s="4"/>
      <c r="U833" s="4"/>
      <c r="V833" s="4"/>
      <c r="W833" s="4"/>
      <c r="X833" s="4"/>
      <c r="Y833" s="4"/>
    </row>
    <row r="834" spans="17:25" ht="15.75" customHeight="1">
      <c r="Q834" s="4"/>
      <c r="R834" s="4"/>
      <c r="S834" s="4"/>
      <c r="T834" s="4"/>
      <c r="U834" s="4"/>
      <c r="V834" s="4"/>
      <c r="W834" s="4"/>
      <c r="X834" s="4"/>
      <c r="Y834" s="4"/>
    </row>
    <row r="835" spans="17:25" ht="15.75" customHeight="1">
      <c r="Q835" s="4"/>
      <c r="R835" s="4"/>
      <c r="S835" s="4"/>
      <c r="T835" s="4"/>
      <c r="U835" s="4"/>
      <c r="V835" s="4"/>
      <c r="W835" s="4"/>
      <c r="X835" s="4"/>
      <c r="Y835" s="4"/>
    </row>
    <row r="836" spans="17:25" ht="15.75" customHeight="1">
      <c r="Q836" s="4"/>
      <c r="R836" s="4"/>
      <c r="S836" s="4"/>
      <c r="T836" s="4"/>
      <c r="U836" s="4"/>
      <c r="V836" s="4"/>
      <c r="W836" s="4"/>
      <c r="X836" s="4"/>
      <c r="Y836" s="4"/>
    </row>
    <row r="837" spans="17:25" ht="15.75" customHeight="1">
      <c r="Q837" s="4"/>
      <c r="R837" s="4"/>
      <c r="S837" s="4"/>
      <c r="T837" s="4"/>
      <c r="U837" s="4"/>
      <c r="V837" s="4"/>
      <c r="W837" s="4"/>
      <c r="X837" s="4"/>
      <c r="Y837" s="4"/>
    </row>
    <row r="838" spans="17:25" ht="15.75" customHeight="1">
      <c r="Q838" s="4"/>
      <c r="R838" s="4"/>
      <c r="S838" s="4"/>
      <c r="T838" s="4"/>
      <c r="U838" s="4"/>
      <c r="V838" s="4"/>
      <c r="W838" s="4"/>
      <c r="X838" s="4"/>
      <c r="Y838" s="4"/>
    </row>
    <row r="839" spans="17:25" ht="15.75" customHeight="1">
      <c r="Q839" s="4"/>
      <c r="R839" s="4"/>
      <c r="S839" s="4"/>
      <c r="T839" s="4"/>
      <c r="U839" s="4"/>
      <c r="V839" s="4"/>
      <c r="W839" s="4"/>
      <c r="X839" s="4"/>
      <c r="Y839" s="4"/>
    </row>
    <row r="840" spans="17:25" ht="15.75" customHeight="1">
      <c r="Q840" s="4"/>
      <c r="R840" s="4"/>
      <c r="S840" s="4"/>
      <c r="T840" s="4"/>
      <c r="U840" s="4"/>
      <c r="V840" s="4"/>
      <c r="W840" s="4"/>
      <c r="X840" s="4"/>
      <c r="Y840" s="4"/>
    </row>
    <row r="841" spans="17:25" ht="15.75" customHeight="1">
      <c r="Q841" s="4"/>
      <c r="R841" s="4"/>
      <c r="S841" s="4"/>
      <c r="T841" s="4"/>
      <c r="U841" s="4"/>
      <c r="V841" s="4"/>
      <c r="W841" s="4"/>
      <c r="X841" s="4"/>
      <c r="Y841" s="4"/>
    </row>
    <row r="842" spans="17:25" ht="15.75" customHeight="1">
      <c r="Q842" s="4"/>
      <c r="R842" s="4"/>
      <c r="S842" s="4"/>
      <c r="T842" s="4"/>
      <c r="U842" s="4"/>
      <c r="V842" s="4"/>
      <c r="W842" s="4"/>
      <c r="X842" s="4"/>
      <c r="Y842" s="4"/>
    </row>
    <row r="843" spans="17:25" ht="15.75" customHeight="1">
      <c r="Q843" s="4"/>
      <c r="R843" s="4"/>
      <c r="S843" s="4"/>
      <c r="T843" s="4"/>
      <c r="U843" s="4"/>
      <c r="V843" s="4"/>
      <c r="W843" s="4"/>
      <c r="X843" s="4"/>
      <c r="Y843" s="4"/>
    </row>
    <row r="844" spans="17:25" ht="15.75" customHeight="1">
      <c r="Q844" s="4"/>
      <c r="R844" s="4"/>
      <c r="S844" s="4"/>
      <c r="T844" s="4"/>
      <c r="U844" s="4"/>
      <c r="V844" s="4"/>
      <c r="W844" s="4"/>
      <c r="X844" s="4"/>
      <c r="Y844" s="4"/>
    </row>
    <row r="845" spans="17:25" ht="15.75" customHeight="1">
      <c r="Q845" s="4"/>
      <c r="R845" s="4"/>
      <c r="S845" s="4"/>
      <c r="T845" s="4"/>
      <c r="U845" s="4"/>
      <c r="V845" s="4"/>
      <c r="W845" s="4"/>
      <c r="X845" s="4"/>
      <c r="Y845" s="4"/>
    </row>
    <row r="846" spans="17:25" ht="15.75" customHeight="1">
      <c r="Q846" s="4"/>
      <c r="R846" s="4"/>
      <c r="S846" s="4"/>
      <c r="T846" s="4"/>
      <c r="U846" s="4"/>
      <c r="V846" s="4"/>
      <c r="W846" s="4"/>
      <c r="X846" s="4"/>
      <c r="Y846" s="4"/>
    </row>
    <row r="847" spans="17:25" ht="15.75" customHeight="1">
      <c r="Q847" s="4"/>
      <c r="R847" s="4"/>
      <c r="S847" s="4"/>
      <c r="T847" s="4"/>
      <c r="U847" s="4"/>
      <c r="V847" s="4"/>
      <c r="W847" s="4"/>
      <c r="X847" s="4"/>
      <c r="Y847" s="4"/>
    </row>
    <row r="848" spans="17:25" ht="15.75" customHeight="1">
      <c r="Q848" s="4"/>
      <c r="R848" s="4"/>
      <c r="S848" s="4"/>
      <c r="T848" s="4"/>
      <c r="U848" s="4"/>
      <c r="V848" s="4"/>
      <c r="W848" s="4"/>
      <c r="X848" s="4"/>
      <c r="Y848" s="4"/>
    </row>
    <row r="849" spans="17:25" ht="15.75" customHeight="1">
      <c r="Q849" s="4"/>
      <c r="R849" s="4"/>
      <c r="S849" s="4"/>
      <c r="T849" s="4"/>
      <c r="U849" s="4"/>
      <c r="V849" s="4"/>
      <c r="W849" s="4"/>
      <c r="X849" s="4"/>
      <c r="Y849" s="4"/>
    </row>
    <row r="850" spans="17:25" ht="15.75" customHeight="1">
      <c r="Q850" s="4"/>
      <c r="R850" s="4"/>
      <c r="S850" s="4"/>
      <c r="T850" s="4"/>
      <c r="U850" s="4"/>
      <c r="V850" s="4"/>
      <c r="W850" s="4"/>
      <c r="X850" s="4"/>
      <c r="Y850" s="4"/>
    </row>
    <row r="851" spans="17:25" ht="15.75" customHeight="1">
      <c r="Q851" s="4"/>
      <c r="R851" s="4"/>
      <c r="S851" s="4"/>
      <c r="T851" s="4"/>
      <c r="U851" s="4"/>
      <c r="V851" s="4"/>
      <c r="W851" s="4"/>
      <c r="X851" s="4"/>
      <c r="Y851" s="4"/>
    </row>
    <row r="852" spans="17:25" ht="15.75" customHeight="1">
      <c r="Q852" s="4"/>
      <c r="R852" s="4"/>
      <c r="S852" s="4"/>
      <c r="T852" s="4"/>
      <c r="U852" s="4"/>
      <c r="V852" s="4"/>
      <c r="W852" s="4"/>
      <c r="X852" s="4"/>
      <c r="Y852" s="4"/>
    </row>
    <row r="853" spans="17:25" ht="15.75" customHeight="1">
      <c r="Q853" s="4"/>
      <c r="R853" s="4"/>
      <c r="S853" s="4"/>
      <c r="T853" s="4"/>
      <c r="U853" s="4"/>
      <c r="V853" s="4"/>
      <c r="W853" s="4"/>
      <c r="X853" s="4"/>
      <c r="Y853" s="4"/>
    </row>
    <row r="854" spans="17:25" ht="15.75" customHeight="1">
      <c r="Q854" s="4"/>
      <c r="R854" s="4"/>
      <c r="S854" s="4"/>
      <c r="T854" s="4"/>
      <c r="U854" s="4"/>
      <c r="V854" s="4"/>
      <c r="W854" s="4"/>
      <c r="X854" s="4"/>
      <c r="Y854" s="4"/>
    </row>
    <row r="855" spans="17:25" ht="15.75" customHeight="1">
      <c r="Q855" s="4"/>
      <c r="R855" s="4"/>
      <c r="S855" s="4"/>
      <c r="T855" s="4"/>
      <c r="U855" s="4"/>
      <c r="V855" s="4"/>
      <c r="W855" s="4"/>
      <c r="X855" s="4"/>
      <c r="Y855" s="4"/>
    </row>
    <row r="856" spans="17:25" ht="15.75" customHeight="1">
      <c r="Q856" s="4"/>
      <c r="R856" s="4"/>
      <c r="S856" s="4"/>
      <c r="T856" s="4"/>
      <c r="U856" s="4"/>
      <c r="V856" s="4"/>
      <c r="W856" s="4"/>
      <c r="X856" s="4"/>
      <c r="Y856" s="4"/>
    </row>
    <row r="857" spans="17:25" ht="15.75" customHeight="1">
      <c r="Q857" s="4"/>
      <c r="R857" s="4"/>
      <c r="S857" s="4"/>
      <c r="T857" s="4"/>
      <c r="U857" s="4"/>
      <c r="V857" s="4"/>
      <c r="W857" s="4"/>
      <c r="X857" s="4"/>
      <c r="Y857" s="4"/>
    </row>
    <row r="858" spans="17:25" ht="15.75" customHeight="1">
      <c r="Q858" s="4"/>
      <c r="R858" s="4"/>
      <c r="S858" s="4"/>
      <c r="T858" s="4"/>
      <c r="U858" s="4"/>
      <c r="V858" s="4"/>
      <c r="W858" s="4"/>
      <c r="X858" s="4"/>
      <c r="Y858" s="4"/>
    </row>
    <row r="859" spans="17:25" ht="15.75" customHeight="1">
      <c r="Q859" s="4"/>
      <c r="R859" s="4"/>
      <c r="S859" s="4"/>
      <c r="T859" s="4"/>
      <c r="U859" s="4"/>
      <c r="V859" s="4"/>
      <c r="W859" s="4"/>
      <c r="X859" s="4"/>
      <c r="Y859" s="4"/>
    </row>
    <row r="860" spans="17:25" ht="15.75" customHeight="1">
      <c r="Q860" s="4"/>
      <c r="R860" s="4"/>
      <c r="S860" s="4"/>
      <c r="T860" s="4"/>
      <c r="U860" s="4"/>
      <c r="V860" s="4"/>
      <c r="W860" s="4"/>
      <c r="X860" s="4"/>
      <c r="Y860" s="4"/>
    </row>
    <row r="861" spans="17:25" ht="15.75" customHeight="1">
      <c r="Q861" s="4"/>
      <c r="R861" s="4"/>
      <c r="S861" s="4"/>
      <c r="T861" s="4"/>
      <c r="U861" s="4"/>
      <c r="V861" s="4"/>
      <c r="W861" s="4"/>
      <c r="X861" s="4"/>
      <c r="Y861" s="4"/>
    </row>
    <row r="862" spans="17:25" ht="15.75" customHeight="1">
      <c r="Q862" s="4"/>
      <c r="R862" s="4"/>
      <c r="S862" s="4"/>
      <c r="T862" s="4"/>
      <c r="U862" s="4"/>
      <c r="V862" s="4"/>
      <c r="W862" s="4"/>
      <c r="X862" s="4"/>
      <c r="Y862" s="4"/>
    </row>
    <row r="863" spans="17:25" ht="15.75" customHeight="1">
      <c r="Q863" s="4"/>
      <c r="R863" s="4"/>
      <c r="S863" s="4"/>
      <c r="T863" s="4"/>
      <c r="U863" s="4"/>
      <c r="V863" s="4"/>
      <c r="W863" s="4"/>
      <c r="X863" s="4"/>
      <c r="Y863" s="4"/>
    </row>
    <row r="864" spans="17:25" ht="15.75" customHeight="1">
      <c r="Q864" s="4"/>
      <c r="R864" s="4"/>
      <c r="S864" s="4"/>
      <c r="T864" s="4"/>
      <c r="U864" s="4"/>
      <c r="V864" s="4"/>
      <c r="W864" s="4"/>
      <c r="X864" s="4"/>
      <c r="Y864" s="4"/>
    </row>
    <row r="865" spans="17:25" ht="15.75" customHeight="1">
      <c r="Q865" s="4"/>
      <c r="R865" s="4"/>
      <c r="S865" s="4"/>
      <c r="T865" s="4"/>
      <c r="U865" s="4"/>
      <c r="V865" s="4"/>
      <c r="W865" s="4"/>
      <c r="X865" s="4"/>
      <c r="Y865" s="4"/>
    </row>
    <row r="866" spans="17:25" ht="15.75" customHeight="1">
      <c r="Q866" s="4"/>
      <c r="R866" s="4"/>
      <c r="S866" s="4"/>
      <c r="T866" s="4"/>
      <c r="U866" s="4"/>
      <c r="V866" s="4"/>
      <c r="W866" s="4"/>
      <c r="X866" s="4"/>
      <c r="Y866" s="4"/>
    </row>
    <row r="867" spans="17:25" ht="15.75" customHeight="1">
      <c r="Q867" s="4"/>
      <c r="R867" s="4"/>
      <c r="S867" s="4"/>
      <c r="T867" s="4"/>
      <c r="U867" s="4"/>
      <c r="V867" s="4"/>
      <c r="W867" s="4"/>
      <c r="X867" s="4"/>
      <c r="Y867" s="4"/>
    </row>
    <row r="868" spans="17:25" ht="15.75" customHeight="1">
      <c r="Q868" s="4"/>
      <c r="R868" s="4"/>
      <c r="S868" s="4"/>
      <c r="T868" s="4"/>
      <c r="U868" s="4"/>
      <c r="V868" s="4"/>
      <c r="W868" s="4"/>
      <c r="X868" s="4"/>
      <c r="Y868" s="4"/>
    </row>
    <row r="869" spans="17:25" ht="15.75" customHeight="1">
      <c r="Q869" s="4"/>
      <c r="R869" s="4"/>
      <c r="S869" s="4"/>
      <c r="T869" s="4"/>
      <c r="U869" s="4"/>
      <c r="V869" s="4"/>
      <c r="W869" s="4"/>
      <c r="X869" s="4"/>
      <c r="Y869" s="4"/>
    </row>
    <row r="870" spans="17:25" ht="15.75" customHeight="1">
      <c r="Q870" s="4"/>
      <c r="R870" s="4"/>
      <c r="S870" s="4"/>
      <c r="T870" s="4"/>
      <c r="U870" s="4"/>
      <c r="V870" s="4"/>
      <c r="W870" s="4"/>
      <c r="X870" s="4"/>
      <c r="Y870" s="4"/>
    </row>
    <row r="871" spans="17:25" ht="15.75" customHeight="1">
      <c r="Q871" s="4"/>
      <c r="R871" s="4"/>
      <c r="S871" s="4"/>
      <c r="T871" s="4"/>
      <c r="U871" s="4"/>
      <c r="V871" s="4"/>
      <c r="W871" s="4"/>
      <c r="X871" s="4"/>
      <c r="Y871" s="4"/>
    </row>
    <row r="872" spans="17:25" ht="15.75" customHeight="1">
      <c r="Q872" s="4"/>
      <c r="R872" s="4"/>
      <c r="S872" s="4"/>
      <c r="T872" s="4"/>
      <c r="U872" s="4"/>
      <c r="V872" s="4"/>
      <c r="W872" s="4"/>
      <c r="X872" s="4"/>
      <c r="Y872" s="4"/>
    </row>
    <row r="873" spans="17:25" ht="15.75" customHeight="1">
      <c r="Q873" s="4"/>
      <c r="R873" s="4"/>
      <c r="S873" s="4"/>
      <c r="T873" s="4"/>
      <c r="U873" s="4"/>
      <c r="V873" s="4"/>
      <c r="W873" s="4"/>
      <c r="X873" s="4"/>
      <c r="Y873" s="4"/>
    </row>
    <row r="874" spans="17:25" ht="15.75" customHeight="1">
      <c r="Q874" s="4"/>
      <c r="R874" s="4"/>
      <c r="S874" s="4"/>
      <c r="T874" s="4"/>
      <c r="U874" s="4"/>
      <c r="V874" s="4"/>
      <c r="W874" s="4"/>
      <c r="X874" s="4"/>
      <c r="Y874" s="4"/>
    </row>
    <row r="875" spans="17:25" ht="15.75" customHeight="1">
      <c r="Q875" s="4"/>
      <c r="R875" s="4"/>
      <c r="S875" s="4"/>
      <c r="T875" s="4"/>
      <c r="U875" s="4"/>
      <c r="V875" s="4"/>
      <c r="W875" s="4"/>
      <c r="X875" s="4"/>
      <c r="Y875" s="4"/>
    </row>
    <row r="876" spans="17:25" ht="15.75" customHeight="1">
      <c r="Q876" s="4"/>
      <c r="R876" s="4"/>
      <c r="S876" s="4"/>
      <c r="T876" s="4"/>
      <c r="U876" s="4"/>
      <c r="V876" s="4"/>
      <c r="W876" s="4"/>
      <c r="X876" s="4"/>
      <c r="Y876" s="4"/>
    </row>
    <row r="877" spans="17:25" ht="15.75" customHeight="1">
      <c r="Q877" s="4"/>
      <c r="R877" s="4"/>
      <c r="S877" s="4"/>
      <c r="T877" s="4"/>
      <c r="U877" s="4"/>
      <c r="V877" s="4"/>
      <c r="W877" s="4"/>
      <c r="X877" s="4"/>
      <c r="Y877" s="4"/>
    </row>
    <row r="878" spans="17:25" ht="15.75" customHeight="1">
      <c r="Q878" s="4"/>
      <c r="R878" s="4"/>
      <c r="S878" s="4"/>
      <c r="T878" s="4"/>
      <c r="U878" s="4"/>
      <c r="V878" s="4"/>
      <c r="W878" s="4"/>
      <c r="X878" s="4"/>
      <c r="Y878" s="4"/>
    </row>
    <row r="879" spans="17:25" ht="15.75" customHeight="1">
      <c r="Q879" s="4"/>
      <c r="R879" s="4"/>
      <c r="S879" s="4"/>
      <c r="T879" s="4"/>
      <c r="U879" s="4"/>
      <c r="V879" s="4"/>
      <c r="W879" s="4"/>
      <c r="X879" s="4"/>
      <c r="Y879" s="4"/>
    </row>
    <row r="880" spans="17:25" ht="15.75" customHeight="1">
      <c r="Q880" s="4"/>
      <c r="R880" s="4"/>
      <c r="S880" s="4"/>
      <c r="T880" s="4"/>
      <c r="U880" s="4"/>
      <c r="V880" s="4"/>
      <c r="W880" s="4"/>
      <c r="X880" s="4"/>
      <c r="Y880" s="4"/>
    </row>
    <row r="881" spans="17:25" ht="15.75" customHeight="1">
      <c r="Q881" s="4"/>
      <c r="R881" s="4"/>
      <c r="S881" s="4"/>
      <c r="T881" s="4"/>
      <c r="U881" s="4"/>
      <c r="V881" s="4"/>
      <c r="W881" s="4"/>
      <c r="X881" s="4"/>
      <c r="Y881" s="4"/>
    </row>
    <row r="882" spans="17:25" ht="15.75" customHeight="1">
      <c r="Q882" s="4"/>
      <c r="R882" s="4"/>
      <c r="S882" s="4"/>
      <c r="T882" s="4"/>
      <c r="U882" s="4"/>
      <c r="V882" s="4"/>
      <c r="W882" s="4"/>
      <c r="X882" s="4"/>
      <c r="Y882" s="4"/>
    </row>
    <row r="883" spans="17:25" ht="15.75" customHeight="1">
      <c r="Q883" s="4"/>
      <c r="R883" s="4"/>
      <c r="S883" s="4"/>
      <c r="T883" s="4"/>
      <c r="U883" s="4"/>
      <c r="V883" s="4"/>
      <c r="W883" s="4"/>
      <c r="X883" s="4"/>
      <c r="Y883" s="4"/>
    </row>
    <row r="884" spans="17:25" ht="15.75" customHeight="1">
      <c r="Q884" s="4"/>
      <c r="R884" s="4"/>
      <c r="S884" s="4"/>
      <c r="T884" s="4"/>
      <c r="U884" s="4"/>
      <c r="V884" s="4"/>
      <c r="W884" s="4"/>
      <c r="X884" s="4"/>
      <c r="Y884" s="4"/>
    </row>
    <row r="885" spans="17:25" ht="15.75" customHeight="1">
      <c r="Q885" s="4"/>
      <c r="R885" s="4"/>
      <c r="S885" s="4"/>
      <c r="T885" s="4"/>
      <c r="U885" s="4"/>
      <c r="V885" s="4"/>
      <c r="W885" s="4"/>
      <c r="X885" s="4"/>
      <c r="Y885" s="4"/>
    </row>
    <row r="886" spans="17:25" ht="15.75" customHeight="1">
      <c r="Q886" s="4"/>
      <c r="R886" s="4"/>
      <c r="S886" s="4"/>
      <c r="T886" s="4"/>
      <c r="U886" s="4"/>
      <c r="V886" s="4"/>
      <c r="W886" s="4"/>
      <c r="X886" s="4"/>
      <c r="Y886" s="4"/>
    </row>
    <row r="887" spans="17:25" ht="15.75" customHeight="1">
      <c r="Q887" s="4"/>
      <c r="R887" s="4"/>
      <c r="S887" s="4"/>
      <c r="T887" s="4"/>
      <c r="U887" s="4"/>
      <c r="V887" s="4"/>
      <c r="W887" s="4"/>
      <c r="X887" s="4"/>
      <c r="Y887" s="4"/>
    </row>
    <row r="888" spans="17:25" ht="15.75" customHeight="1">
      <c r="Q888" s="4"/>
      <c r="R888" s="4"/>
      <c r="S888" s="4"/>
      <c r="T888" s="4"/>
      <c r="U888" s="4"/>
      <c r="V888" s="4"/>
      <c r="W888" s="4"/>
      <c r="X888" s="4"/>
      <c r="Y888" s="4"/>
    </row>
    <row r="889" spans="17:25" ht="15.75" customHeight="1">
      <c r="Q889" s="4"/>
      <c r="R889" s="4"/>
      <c r="S889" s="4"/>
      <c r="T889" s="4"/>
      <c r="U889" s="4"/>
      <c r="V889" s="4"/>
      <c r="W889" s="4"/>
      <c r="X889" s="4"/>
      <c r="Y889" s="4"/>
    </row>
    <row r="890" spans="17:25" ht="15.75" customHeight="1">
      <c r="Q890" s="4"/>
      <c r="R890" s="4"/>
      <c r="S890" s="4"/>
      <c r="T890" s="4"/>
      <c r="U890" s="4"/>
      <c r="V890" s="4"/>
      <c r="W890" s="4"/>
      <c r="X890" s="4"/>
      <c r="Y890" s="4"/>
    </row>
    <row r="891" spans="17:25" ht="15.75" customHeight="1">
      <c r="Q891" s="4"/>
      <c r="R891" s="4"/>
      <c r="S891" s="4"/>
      <c r="T891" s="4"/>
      <c r="U891" s="4"/>
      <c r="V891" s="4"/>
      <c r="W891" s="4"/>
      <c r="X891" s="4"/>
      <c r="Y891" s="4"/>
    </row>
    <row r="892" spans="17:25" ht="15.75" customHeight="1">
      <c r="Q892" s="4"/>
      <c r="R892" s="4"/>
      <c r="S892" s="4"/>
      <c r="T892" s="4"/>
      <c r="U892" s="4"/>
      <c r="V892" s="4"/>
      <c r="W892" s="4"/>
      <c r="X892" s="4"/>
      <c r="Y892" s="4"/>
    </row>
    <row r="893" spans="17:25" ht="15.75" customHeight="1">
      <c r="Q893" s="4"/>
      <c r="R893" s="4"/>
      <c r="S893" s="4"/>
      <c r="T893" s="4"/>
      <c r="U893" s="4"/>
      <c r="V893" s="4"/>
      <c r="W893" s="4"/>
      <c r="X893" s="4"/>
      <c r="Y893" s="4"/>
    </row>
    <row r="894" spans="17:25" ht="15.75" customHeight="1">
      <c r="Q894" s="4"/>
      <c r="R894" s="4"/>
      <c r="S894" s="4"/>
      <c r="T894" s="4"/>
      <c r="U894" s="4"/>
      <c r="V894" s="4"/>
      <c r="W894" s="4"/>
      <c r="X894" s="4"/>
      <c r="Y894" s="4"/>
    </row>
    <row r="895" spans="17:25" ht="15.75" customHeight="1">
      <c r="Q895" s="4"/>
      <c r="R895" s="4"/>
      <c r="S895" s="4"/>
      <c r="T895" s="4"/>
      <c r="U895" s="4"/>
      <c r="V895" s="4"/>
      <c r="W895" s="4"/>
      <c r="X895" s="4"/>
      <c r="Y895" s="4"/>
    </row>
    <row r="896" spans="17:25" ht="15.75" customHeight="1">
      <c r="Q896" s="4"/>
      <c r="R896" s="4"/>
      <c r="S896" s="4"/>
      <c r="T896" s="4"/>
      <c r="U896" s="4"/>
      <c r="V896" s="4"/>
      <c r="W896" s="4"/>
      <c r="X896" s="4"/>
      <c r="Y896" s="4"/>
    </row>
    <row r="897" spans="17:25" ht="15.75" customHeight="1">
      <c r="Q897" s="4"/>
      <c r="R897" s="4"/>
      <c r="S897" s="4"/>
      <c r="T897" s="4"/>
      <c r="U897" s="4"/>
      <c r="V897" s="4"/>
      <c r="W897" s="4"/>
      <c r="X897" s="4"/>
      <c r="Y897" s="4"/>
    </row>
    <row r="898" spans="17:25" ht="15.75" customHeight="1">
      <c r="Q898" s="4"/>
      <c r="R898" s="4"/>
      <c r="S898" s="4"/>
      <c r="T898" s="4"/>
      <c r="U898" s="4"/>
      <c r="V898" s="4"/>
      <c r="W898" s="4"/>
      <c r="X898" s="4"/>
      <c r="Y898" s="4"/>
    </row>
    <row r="899" spans="17:25" ht="15.75" customHeight="1">
      <c r="Q899" s="4"/>
      <c r="R899" s="4"/>
      <c r="S899" s="4"/>
      <c r="T899" s="4"/>
      <c r="U899" s="4"/>
      <c r="V899" s="4"/>
      <c r="W899" s="4"/>
      <c r="X899" s="4"/>
      <c r="Y899" s="4"/>
    </row>
    <row r="900" spans="17:25" ht="15.75" customHeight="1">
      <c r="Q900" s="4"/>
      <c r="R900" s="4"/>
      <c r="S900" s="4"/>
      <c r="T900" s="4"/>
      <c r="U900" s="4"/>
      <c r="V900" s="4"/>
      <c r="W900" s="4"/>
      <c r="X900" s="4"/>
      <c r="Y900" s="4"/>
    </row>
    <row r="901" spans="17:25" ht="15.75" customHeight="1">
      <c r="Q901" s="4"/>
      <c r="R901" s="4"/>
      <c r="S901" s="4"/>
      <c r="T901" s="4"/>
      <c r="U901" s="4"/>
      <c r="V901" s="4"/>
      <c r="W901" s="4"/>
      <c r="X901" s="4"/>
      <c r="Y901" s="4"/>
    </row>
    <row r="902" spans="17:25" ht="15.75" customHeight="1">
      <c r="Q902" s="4"/>
      <c r="R902" s="4"/>
      <c r="S902" s="4"/>
      <c r="T902" s="4"/>
      <c r="U902" s="4"/>
      <c r="V902" s="4"/>
      <c r="W902" s="4"/>
      <c r="X902" s="4"/>
      <c r="Y902" s="4"/>
    </row>
    <row r="903" spans="17:25" ht="15.75" customHeight="1">
      <c r="Q903" s="4"/>
      <c r="R903" s="4"/>
      <c r="S903" s="4"/>
      <c r="T903" s="4"/>
      <c r="U903" s="4"/>
      <c r="V903" s="4"/>
      <c r="W903" s="4"/>
      <c r="X903" s="4"/>
      <c r="Y903" s="4"/>
    </row>
    <row r="904" spans="17:25" ht="15.75" customHeight="1">
      <c r="Q904" s="4"/>
      <c r="R904" s="4"/>
      <c r="S904" s="4"/>
      <c r="T904" s="4"/>
      <c r="U904" s="4"/>
      <c r="V904" s="4"/>
      <c r="W904" s="4"/>
      <c r="X904" s="4"/>
      <c r="Y904" s="4"/>
    </row>
    <row r="905" spans="17:25" ht="15.75" customHeight="1">
      <c r="Q905" s="4"/>
      <c r="R905" s="4"/>
      <c r="S905" s="4"/>
      <c r="T905" s="4"/>
      <c r="U905" s="4"/>
      <c r="V905" s="4"/>
      <c r="W905" s="4"/>
      <c r="X905" s="4"/>
      <c r="Y905" s="4"/>
    </row>
    <row r="906" spans="17:25" ht="15.75" customHeight="1">
      <c r="Q906" s="4"/>
      <c r="R906" s="4"/>
      <c r="S906" s="4"/>
      <c r="T906" s="4"/>
      <c r="U906" s="4"/>
      <c r="V906" s="4"/>
      <c r="W906" s="4"/>
      <c r="X906" s="4"/>
      <c r="Y906" s="4"/>
    </row>
    <row r="907" spans="17:25" ht="15.75" customHeight="1">
      <c r="Q907" s="4"/>
      <c r="R907" s="4"/>
      <c r="S907" s="4"/>
      <c r="T907" s="4"/>
      <c r="U907" s="4"/>
      <c r="V907" s="4"/>
      <c r="W907" s="4"/>
      <c r="X907" s="4"/>
      <c r="Y907" s="4"/>
    </row>
    <row r="908" spans="17:25" ht="15.75" customHeight="1">
      <c r="Q908" s="4"/>
      <c r="R908" s="4"/>
      <c r="S908" s="4"/>
      <c r="T908" s="4"/>
      <c r="U908" s="4"/>
      <c r="V908" s="4"/>
      <c r="W908" s="4"/>
      <c r="X908" s="4"/>
      <c r="Y908" s="4"/>
    </row>
    <row r="909" spans="17:25" ht="15.75" customHeight="1">
      <c r="Q909" s="4"/>
      <c r="R909" s="4"/>
      <c r="S909" s="4"/>
      <c r="T909" s="4"/>
      <c r="U909" s="4"/>
      <c r="V909" s="4"/>
      <c r="W909" s="4"/>
      <c r="X909" s="4"/>
      <c r="Y909" s="4"/>
    </row>
    <row r="910" spans="17:25" ht="15.75" customHeight="1">
      <c r="Q910" s="4"/>
      <c r="R910" s="4"/>
      <c r="S910" s="4"/>
      <c r="T910" s="4"/>
      <c r="U910" s="4"/>
      <c r="V910" s="4"/>
      <c r="W910" s="4"/>
      <c r="X910" s="4"/>
      <c r="Y910" s="4"/>
    </row>
    <row r="911" spans="17:25" ht="15.75" customHeight="1">
      <c r="Q911" s="4"/>
      <c r="R911" s="4"/>
      <c r="S911" s="4"/>
      <c r="T911" s="4"/>
      <c r="U911" s="4"/>
      <c r="V911" s="4"/>
      <c r="W911" s="4"/>
      <c r="X911" s="4"/>
      <c r="Y911" s="4"/>
    </row>
    <row r="912" spans="17:25" ht="15.75" customHeight="1">
      <c r="Q912" s="4"/>
      <c r="R912" s="4"/>
      <c r="S912" s="4"/>
      <c r="T912" s="4"/>
      <c r="U912" s="4"/>
      <c r="V912" s="4"/>
      <c r="W912" s="4"/>
      <c r="X912" s="4"/>
      <c r="Y912" s="4"/>
    </row>
    <row r="913" spans="17:25" ht="15.75" customHeight="1">
      <c r="Q913" s="4"/>
      <c r="R913" s="4"/>
      <c r="S913" s="4"/>
      <c r="T913" s="4"/>
      <c r="U913" s="4"/>
      <c r="V913" s="4"/>
      <c r="W913" s="4"/>
      <c r="X913" s="4"/>
      <c r="Y913" s="4"/>
    </row>
    <row r="914" spans="17:25" ht="15.75" customHeight="1">
      <c r="Q914" s="4"/>
      <c r="R914" s="4"/>
      <c r="S914" s="4"/>
      <c r="T914" s="4"/>
      <c r="U914" s="4"/>
      <c r="V914" s="4"/>
      <c r="W914" s="4"/>
      <c r="X914" s="4"/>
      <c r="Y914" s="4"/>
    </row>
    <row r="915" spans="17:25" ht="15.75" customHeight="1">
      <c r="Q915" s="4"/>
      <c r="R915" s="4"/>
      <c r="S915" s="4"/>
      <c r="T915" s="4"/>
      <c r="U915" s="4"/>
      <c r="V915" s="4"/>
      <c r="W915" s="4"/>
      <c r="X915" s="4"/>
      <c r="Y915" s="4"/>
    </row>
    <row r="916" spans="17:25" ht="15.75" customHeight="1">
      <c r="Q916" s="4"/>
      <c r="R916" s="4"/>
      <c r="S916" s="4"/>
      <c r="T916" s="4"/>
      <c r="U916" s="4"/>
      <c r="V916" s="4"/>
      <c r="W916" s="4"/>
      <c r="X916" s="4"/>
      <c r="Y916" s="4"/>
    </row>
    <row r="917" spans="17:25" ht="15.75" customHeight="1">
      <c r="Q917" s="4"/>
      <c r="R917" s="4"/>
      <c r="S917" s="4"/>
      <c r="T917" s="4"/>
      <c r="U917" s="4"/>
      <c r="V917" s="4"/>
      <c r="W917" s="4"/>
      <c r="X917" s="4"/>
      <c r="Y917" s="4"/>
    </row>
    <row r="918" spans="17:25" ht="15.75" customHeight="1">
      <c r="Q918" s="4"/>
      <c r="R918" s="4"/>
      <c r="S918" s="4"/>
      <c r="T918" s="4"/>
      <c r="U918" s="4"/>
      <c r="V918" s="4"/>
      <c r="W918" s="4"/>
      <c r="X918" s="4"/>
      <c r="Y918" s="4"/>
    </row>
    <row r="919" spans="17:25" ht="15.75" customHeight="1">
      <c r="Q919" s="4"/>
      <c r="R919" s="4"/>
      <c r="S919" s="4"/>
      <c r="T919" s="4"/>
      <c r="U919" s="4"/>
      <c r="V919" s="4"/>
      <c r="W919" s="4"/>
      <c r="X919" s="4"/>
      <c r="Y919" s="4"/>
    </row>
    <row r="920" spans="17:25" ht="15.75" customHeight="1">
      <c r="Q920" s="4"/>
      <c r="R920" s="4"/>
      <c r="S920" s="4"/>
      <c r="T920" s="4"/>
      <c r="U920" s="4"/>
      <c r="V920" s="4"/>
      <c r="W920" s="4"/>
      <c r="X920" s="4"/>
      <c r="Y920" s="4"/>
    </row>
    <row r="921" spans="17:25" ht="15.75" customHeight="1">
      <c r="Q921" s="4"/>
      <c r="R921" s="4"/>
      <c r="S921" s="4"/>
      <c r="T921" s="4"/>
      <c r="U921" s="4"/>
      <c r="V921" s="4"/>
      <c r="W921" s="4"/>
      <c r="X921" s="4"/>
      <c r="Y921" s="4"/>
    </row>
    <row r="922" spans="17:25" ht="15.75" customHeight="1">
      <c r="Q922" s="4"/>
      <c r="R922" s="4"/>
      <c r="S922" s="4"/>
      <c r="T922" s="4"/>
      <c r="U922" s="4"/>
      <c r="V922" s="4"/>
      <c r="W922" s="4"/>
      <c r="X922" s="4"/>
      <c r="Y922" s="4"/>
    </row>
    <row r="923" spans="17:25" ht="15.75" customHeight="1">
      <c r="Q923" s="4"/>
      <c r="R923" s="4"/>
      <c r="S923" s="4"/>
      <c r="T923" s="4"/>
      <c r="U923" s="4"/>
      <c r="V923" s="4"/>
      <c r="W923" s="4"/>
      <c r="X923" s="4"/>
      <c r="Y923" s="4"/>
    </row>
    <row r="924" spans="17:25" ht="15.75" customHeight="1">
      <c r="Q924" s="4"/>
      <c r="R924" s="4"/>
      <c r="S924" s="4"/>
      <c r="T924" s="4"/>
      <c r="U924" s="4"/>
      <c r="V924" s="4"/>
      <c r="W924" s="4"/>
      <c r="X924" s="4"/>
      <c r="Y924" s="4"/>
    </row>
    <row r="925" spans="17:25" ht="15.75" customHeight="1">
      <c r="Q925" s="4"/>
      <c r="R925" s="4"/>
      <c r="S925" s="4"/>
      <c r="T925" s="4"/>
      <c r="U925" s="4"/>
      <c r="V925" s="4"/>
      <c r="W925" s="4"/>
      <c r="X925" s="4"/>
      <c r="Y925" s="4"/>
    </row>
    <row r="926" spans="17:25" ht="15.75" customHeight="1">
      <c r="Q926" s="4"/>
      <c r="R926" s="4"/>
      <c r="S926" s="4"/>
      <c r="T926" s="4"/>
      <c r="U926" s="4"/>
      <c r="V926" s="4"/>
      <c r="W926" s="4"/>
      <c r="X926" s="4"/>
      <c r="Y926" s="4"/>
    </row>
    <row r="927" spans="17:25" ht="15.75" customHeight="1">
      <c r="Q927" s="4"/>
      <c r="R927" s="4"/>
      <c r="S927" s="4"/>
      <c r="T927" s="4"/>
      <c r="U927" s="4"/>
      <c r="V927" s="4"/>
      <c r="W927" s="4"/>
      <c r="X927" s="4"/>
      <c r="Y927" s="4"/>
    </row>
    <row r="928" spans="17:25" ht="15.75" customHeight="1">
      <c r="Q928" s="4"/>
      <c r="R928" s="4"/>
      <c r="S928" s="4"/>
      <c r="T928" s="4"/>
      <c r="U928" s="4"/>
      <c r="V928" s="4"/>
      <c r="W928" s="4"/>
      <c r="X928" s="4"/>
      <c r="Y928" s="4"/>
    </row>
    <row r="929" spans="17:25" ht="15.75" customHeight="1">
      <c r="Q929" s="4"/>
      <c r="R929" s="4"/>
      <c r="S929" s="4"/>
      <c r="T929" s="4"/>
      <c r="U929" s="4"/>
      <c r="V929" s="4"/>
      <c r="W929" s="4"/>
      <c r="X929" s="4"/>
      <c r="Y929" s="4"/>
    </row>
    <row r="930" spans="17:25" ht="15.75" customHeight="1">
      <c r="Q930" s="4"/>
      <c r="R930" s="4"/>
      <c r="S930" s="4"/>
      <c r="T930" s="4"/>
      <c r="U930" s="4"/>
      <c r="V930" s="4"/>
      <c r="W930" s="4"/>
      <c r="X930" s="4"/>
      <c r="Y930" s="4"/>
    </row>
    <row r="931" spans="17:25" ht="15.75" customHeight="1">
      <c r="Q931" s="4"/>
      <c r="R931" s="4"/>
      <c r="S931" s="4"/>
      <c r="T931" s="4"/>
      <c r="U931" s="4"/>
      <c r="V931" s="4"/>
      <c r="W931" s="4"/>
      <c r="X931" s="4"/>
      <c r="Y931" s="4"/>
    </row>
    <row r="932" spans="17:25" ht="15.75" customHeight="1">
      <c r="Q932" s="4"/>
      <c r="R932" s="4"/>
      <c r="S932" s="4"/>
      <c r="T932" s="4"/>
      <c r="U932" s="4"/>
      <c r="V932" s="4"/>
      <c r="W932" s="4"/>
      <c r="X932" s="4"/>
      <c r="Y932" s="4"/>
    </row>
    <row r="933" spans="17:25" ht="15.75" customHeight="1">
      <c r="Q933" s="4"/>
      <c r="R933" s="4"/>
      <c r="S933" s="4"/>
      <c r="T933" s="4"/>
      <c r="U933" s="4"/>
      <c r="V933" s="4"/>
      <c r="W933" s="4"/>
      <c r="X933" s="4"/>
      <c r="Y933" s="4"/>
    </row>
    <row r="934" spans="17:25" ht="15.75" customHeight="1">
      <c r="Q934" s="4"/>
      <c r="R934" s="4"/>
      <c r="S934" s="4"/>
      <c r="T934" s="4"/>
      <c r="U934" s="4"/>
      <c r="V934" s="4"/>
      <c r="W934" s="4"/>
      <c r="X934" s="4"/>
      <c r="Y934" s="4"/>
    </row>
    <row r="935" spans="17:25" ht="15.75" customHeight="1">
      <c r="Q935" s="4"/>
      <c r="R935" s="4"/>
      <c r="S935" s="4"/>
      <c r="T935" s="4"/>
      <c r="U935" s="4"/>
      <c r="V935" s="4"/>
      <c r="W935" s="4"/>
      <c r="X935" s="4"/>
      <c r="Y935" s="4"/>
    </row>
    <row r="936" spans="17:25" ht="15.75" customHeight="1">
      <c r="Q936" s="4"/>
      <c r="R936" s="4"/>
      <c r="S936" s="4"/>
      <c r="T936" s="4"/>
      <c r="U936" s="4"/>
      <c r="V936" s="4"/>
      <c r="W936" s="4"/>
      <c r="X936" s="4"/>
      <c r="Y936" s="4"/>
    </row>
    <row r="937" spans="17:25" ht="15.75" customHeight="1">
      <c r="Q937" s="4"/>
      <c r="R937" s="4"/>
      <c r="S937" s="4"/>
      <c r="T937" s="4"/>
      <c r="U937" s="4"/>
      <c r="V937" s="4"/>
      <c r="W937" s="4"/>
      <c r="X937" s="4"/>
      <c r="Y937" s="4"/>
    </row>
    <row r="938" spans="17:25" ht="15.75" customHeight="1">
      <c r="Q938" s="4"/>
      <c r="R938" s="4"/>
      <c r="S938" s="4"/>
      <c r="T938" s="4"/>
      <c r="U938" s="4"/>
      <c r="V938" s="4"/>
      <c r="W938" s="4"/>
      <c r="X938" s="4"/>
      <c r="Y938" s="4"/>
    </row>
    <row r="939" spans="17:25" ht="15.75" customHeight="1">
      <c r="Q939" s="4"/>
      <c r="R939" s="4"/>
      <c r="S939" s="4"/>
      <c r="T939" s="4"/>
      <c r="U939" s="4"/>
      <c r="V939" s="4"/>
      <c r="W939" s="4"/>
      <c r="X939" s="4"/>
      <c r="Y939" s="4"/>
    </row>
    <row r="940" spans="17:25" ht="15.75" customHeight="1">
      <c r="Q940" s="4"/>
      <c r="R940" s="4"/>
      <c r="S940" s="4"/>
      <c r="T940" s="4"/>
      <c r="U940" s="4"/>
      <c r="V940" s="4"/>
      <c r="W940" s="4"/>
      <c r="X940" s="4"/>
      <c r="Y940" s="4"/>
    </row>
    <row r="941" spans="17:25" ht="15.75" customHeight="1">
      <c r="Q941" s="4"/>
      <c r="R941" s="4"/>
      <c r="S941" s="4"/>
      <c r="T941" s="4"/>
      <c r="U941" s="4"/>
      <c r="V941" s="4"/>
      <c r="W941" s="4"/>
      <c r="X941" s="4"/>
      <c r="Y941" s="4"/>
    </row>
    <row r="942" spans="17:25" ht="15.75" customHeight="1">
      <c r="Q942" s="4"/>
      <c r="R942" s="4"/>
      <c r="S942" s="4"/>
      <c r="T942" s="4"/>
      <c r="U942" s="4"/>
      <c r="V942" s="4"/>
      <c r="W942" s="4"/>
      <c r="X942" s="4"/>
      <c r="Y942" s="4"/>
    </row>
    <row r="943" spans="17:25" ht="15.75" customHeight="1">
      <c r="Q943" s="4"/>
      <c r="R943" s="4"/>
      <c r="S943" s="4"/>
      <c r="T943" s="4"/>
      <c r="U943" s="4"/>
      <c r="V943" s="4"/>
      <c r="W943" s="4"/>
      <c r="X943" s="4"/>
      <c r="Y943" s="4"/>
    </row>
    <row r="944" spans="17:25" ht="15.75" customHeight="1">
      <c r="Q944" s="4"/>
      <c r="R944" s="4"/>
      <c r="S944" s="4"/>
      <c r="T944" s="4"/>
      <c r="U944" s="4"/>
      <c r="V944" s="4"/>
      <c r="W944" s="4"/>
      <c r="X944" s="4"/>
      <c r="Y944" s="4"/>
    </row>
    <row r="945" spans="17:25" ht="15.75" customHeight="1">
      <c r="Q945" s="4"/>
      <c r="R945" s="4"/>
      <c r="S945" s="4"/>
      <c r="T945" s="4"/>
      <c r="U945" s="4"/>
      <c r="V945" s="4"/>
      <c r="W945" s="4"/>
      <c r="X945" s="4"/>
      <c r="Y945" s="4"/>
    </row>
    <row r="946" spans="17:25" ht="15.75" customHeight="1">
      <c r="Q946" s="4"/>
      <c r="R946" s="4"/>
      <c r="S946" s="4"/>
      <c r="T946" s="4"/>
      <c r="U946" s="4"/>
      <c r="V946" s="4"/>
      <c r="W946" s="4"/>
      <c r="X946" s="4"/>
      <c r="Y946" s="4"/>
    </row>
    <row r="947" spans="17:25" ht="15.75" customHeight="1">
      <c r="Q947" s="4"/>
      <c r="R947" s="4"/>
      <c r="S947" s="4"/>
      <c r="T947" s="4"/>
      <c r="U947" s="4"/>
      <c r="V947" s="4"/>
      <c r="W947" s="4"/>
      <c r="X947" s="4"/>
      <c r="Y947" s="4"/>
    </row>
    <row r="948" spans="17:25" ht="15.75" customHeight="1">
      <c r="Q948" s="4"/>
      <c r="R948" s="4"/>
      <c r="S948" s="4"/>
      <c r="T948" s="4"/>
      <c r="U948" s="4"/>
      <c r="V948" s="4"/>
      <c r="W948" s="4"/>
      <c r="X948" s="4"/>
      <c r="Y948" s="4"/>
    </row>
    <row r="949" spans="17:25" ht="15.75" customHeight="1">
      <c r="Q949" s="4"/>
      <c r="R949" s="4"/>
      <c r="S949" s="4"/>
      <c r="T949" s="4"/>
      <c r="U949" s="4"/>
      <c r="V949" s="4"/>
      <c r="W949" s="4"/>
      <c r="X949" s="4"/>
      <c r="Y949" s="4"/>
    </row>
    <row r="950" spans="17:25" ht="15.75" customHeight="1">
      <c r="Q950" s="4"/>
      <c r="R950" s="4"/>
      <c r="S950" s="4"/>
      <c r="T950" s="4"/>
      <c r="U950" s="4"/>
      <c r="V950" s="4"/>
      <c r="W950" s="4"/>
      <c r="X950" s="4"/>
      <c r="Y950" s="4"/>
    </row>
    <row r="951" spans="17:25" ht="15.75" customHeight="1">
      <c r="Q951" s="4"/>
      <c r="R951" s="4"/>
      <c r="S951" s="4"/>
      <c r="T951" s="4"/>
      <c r="U951" s="4"/>
      <c r="V951" s="4"/>
      <c r="W951" s="4"/>
      <c r="X951" s="4"/>
      <c r="Y951" s="4"/>
    </row>
    <row r="952" spans="17:25" ht="15.75" customHeight="1">
      <c r="Q952" s="4"/>
      <c r="R952" s="4"/>
      <c r="S952" s="4"/>
      <c r="T952" s="4"/>
      <c r="U952" s="4"/>
      <c r="V952" s="4"/>
      <c r="W952" s="4"/>
      <c r="X952" s="4"/>
      <c r="Y952" s="4"/>
    </row>
    <row r="953" spans="17:25" ht="15.75" customHeight="1">
      <c r="Q953" s="4"/>
      <c r="R953" s="4"/>
      <c r="S953" s="4"/>
      <c r="T953" s="4"/>
      <c r="U953" s="4"/>
      <c r="V953" s="4"/>
      <c r="W953" s="4"/>
      <c r="X953" s="4"/>
      <c r="Y953" s="4"/>
    </row>
    <row r="954" spans="17:25" ht="15.75" customHeight="1">
      <c r="Q954" s="4"/>
      <c r="R954" s="4"/>
      <c r="S954" s="4"/>
      <c r="T954" s="4"/>
      <c r="U954" s="4"/>
      <c r="V954" s="4"/>
      <c r="W954" s="4"/>
      <c r="X954" s="4"/>
      <c r="Y954" s="4"/>
    </row>
    <row r="955" spans="17:25" ht="15.75" customHeight="1">
      <c r="Q955" s="4"/>
      <c r="R955" s="4"/>
      <c r="S955" s="4"/>
      <c r="T955" s="4"/>
      <c r="U955" s="4"/>
      <c r="V955" s="4"/>
      <c r="W955" s="4"/>
      <c r="X955" s="4"/>
      <c r="Y955" s="4"/>
    </row>
    <row r="956" spans="17:25" ht="15.75" customHeight="1">
      <c r="Q956" s="4"/>
      <c r="R956" s="4"/>
      <c r="S956" s="4"/>
      <c r="T956" s="4"/>
      <c r="U956" s="4"/>
      <c r="V956" s="4"/>
      <c r="W956" s="4"/>
      <c r="X956" s="4"/>
      <c r="Y956" s="4"/>
    </row>
    <row r="957" spans="17:25" ht="15.75" customHeight="1">
      <c r="Q957" s="4"/>
      <c r="R957" s="4"/>
      <c r="S957" s="4"/>
      <c r="T957" s="4"/>
      <c r="U957" s="4"/>
      <c r="V957" s="4"/>
      <c r="W957" s="4"/>
      <c r="X957" s="4"/>
      <c r="Y957" s="4"/>
    </row>
    <row r="958" spans="17:25" ht="15.75" customHeight="1">
      <c r="Q958" s="4"/>
      <c r="R958" s="4"/>
      <c r="S958" s="4"/>
      <c r="T958" s="4"/>
      <c r="U958" s="4"/>
      <c r="V958" s="4"/>
      <c r="W958" s="4"/>
      <c r="X958" s="4"/>
      <c r="Y958" s="4"/>
    </row>
    <row r="959" spans="17:25" ht="15.75" customHeight="1">
      <c r="Q959" s="4"/>
      <c r="R959" s="4"/>
      <c r="S959" s="4"/>
      <c r="T959" s="4"/>
      <c r="U959" s="4"/>
      <c r="V959" s="4"/>
      <c r="W959" s="4"/>
      <c r="X959" s="4"/>
      <c r="Y959" s="4"/>
    </row>
    <row r="960" spans="17:25" ht="15.75" customHeight="1">
      <c r="Q960" s="4"/>
      <c r="R960" s="4"/>
      <c r="S960" s="4"/>
      <c r="T960" s="4"/>
      <c r="U960" s="4"/>
      <c r="V960" s="4"/>
      <c r="W960" s="4"/>
      <c r="X960" s="4"/>
      <c r="Y960" s="4"/>
    </row>
    <row r="961" spans="17:25" ht="15.75" customHeight="1">
      <c r="Q961" s="4"/>
      <c r="R961" s="4"/>
      <c r="S961" s="4"/>
      <c r="T961" s="4"/>
      <c r="U961" s="4"/>
      <c r="V961" s="4"/>
      <c r="W961" s="4"/>
      <c r="X961" s="4"/>
      <c r="Y961" s="4"/>
    </row>
    <row r="962" spans="17:25" ht="15.75" customHeight="1">
      <c r="Q962" s="4"/>
      <c r="R962" s="4"/>
      <c r="S962" s="4"/>
      <c r="T962" s="4"/>
      <c r="U962" s="4"/>
      <c r="V962" s="4"/>
      <c r="W962" s="4"/>
      <c r="X962" s="4"/>
      <c r="Y962" s="4"/>
    </row>
    <row r="963" spans="17:25" ht="15.75" customHeight="1">
      <c r="Q963" s="4"/>
      <c r="R963" s="4"/>
      <c r="S963" s="4"/>
      <c r="T963" s="4"/>
      <c r="U963" s="4"/>
      <c r="V963" s="4"/>
      <c r="W963" s="4"/>
      <c r="X963" s="4"/>
      <c r="Y963" s="4"/>
    </row>
    <row r="964" spans="17:25" ht="15.75" customHeight="1">
      <c r="Q964" s="4"/>
      <c r="R964" s="4"/>
      <c r="S964" s="4"/>
      <c r="T964" s="4"/>
      <c r="U964" s="4"/>
      <c r="V964" s="4"/>
      <c r="W964" s="4"/>
      <c r="X964" s="4"/>
      <c r="Y964" s="4"/>
    </row>
    <row r="965" spans="17:25" ht="15.75" customHeight="1">
      <c r="Q965" s="4"/>
      <c r="R965" s="4"/>
      <c r="S965" s="4"/>
      <c r="T965" s="4"/>
      <c r="U965" s="4"/>
      <c r="V965" s="4"/>
      <c r="W965" s="4"/>
      <c r="X965" s="4"/>
      <c r="Y965" s="4"/>
    </row>
    <row r="966" spans="17:25" ht="15.75" customHeight="1">
      <c r="Q966" s="4"/>
      <c r="R966" s="4"/>
      <c r="S966" s="4"/>
      <c r="T966" s="4"/>
      <c r="U966" s="4"/>
      <c r="V966" s="4"/>
      <c r="W966" s="4"/>
      <c r="X966" s="4"/>
      <c r="Y966" s="4"/>
    </row>
    <row r="967" spans="17:25" ht="15.75" customHeight="1">
      <c r="Q967" s="4"/>
      <c r="R967" s="4"/>
      <c r="S967" s="4"/>
      <c r="T967" s="4"/>
      <c r="U967" s="4"/>
      <c r="V967" s="4"/>
      <c r="W967" s="4"/>
      <c r="X967" s="4"/>
      <c r="Y967" s="4"/>
    </row>
    <row r="968" spans="17:25" ht="15.75" customHeight="1">
      <c r="Q968" s="4"/>
      <c r="R968" s="4"/>
      <c r="S968" s="4"/>
      <c r="T968" s="4"/>
      <c r="U968" s="4"/>
      <c r="V968" s="4"/>
      <c r="W968" s="4"/>
      <c r="X968" s="4"/>
      <c r="Y968" s="4"/>
    </row>
    <row r="969" spans="17:25" ht="15.75" customHeight="1">
      <c r="Q969" s="4"/>
      <c r="R969" s="4"/>
      <c r="S969" s="4"/>
      <c r="T969" s="4"/>
      <c r="U969" s="4"/>
      <c r="V969" s="4"/>
      <c r="W969" s="4"/>
      <c r="X969" s="4"/>
      <c r="Y969" s="4"/>
    </row>
    <row r="970" spans="17:25" ht="15.75" customHeight="1">
      <c r="Q970" s="4"/>
      <c r="R970" s="4"/>
      <c r="S970" s="4"/>
      <c r="T970" s="4"/>
      <c r="U970" s="4"/>
      <c r="V970" s="4"/>
      <c r="W970" s="4"/>
      <c r="X970" s="4"/>
      <c r="Y970" s="4"/>
    </row>
    <row r="971" spans="17:25" ht="15.75" customHeight="1">
      <c r="Q971" s="4"/>
      <c r="R971" s="4"/>
      <c r="S971" s="4"/>
      <c r="T971" s="4"/>
      <c r="U971" s="4"/>
      <c r="V971" s="4"/>
      <c r="W971" s="4"/>
      <c r="X971" s="4"/>
      <c r="Y971" s="4"/>
    </row>
    <row r="972" spans="17:25" ht="15.75" customHeight="1">
      <c r="Q972" s="4"/>
      <c r="R972" s="4"/>
      <c r="S972" s="4"/>
      <c r="T972" s="4"/>
      <c r="U972" s="4"/>
      <c r="V972" s="4"/>
      <c r="W972" s="4"/>
      <c r="X972" s="4"/>
      <c r="Y972" s="4"/>
    </row>
    <row r="973" spans="17:25" ht="15.75" customHeight="1">
      <c r="Q973" s="4"/>
      <c r="R973" s="4"/>
      <c r="S973" s="4"/>
      <c r="T973" s="4"/>
      <c r="U973" s="4"/>
      <c r="V973" s="4"/>
      <c r="W973" s="4"/>
      <c r="X973" s="4"/>
      <c r="Y973" s="4"/>
    </row>
    <row r="974" spans="17:25" ht="15.75" customHeight="1">
      <c r="Q974" s="4"/>
      <c r="R974" s="4"/>
      <c r="S974" s="4"/>
      <c r="T974" s="4"/>
      <c r="U974" s="4"/>
      <c r="V974" s="4"/>
      <c r="W974" s="4"/>
      <c r="X974" s="4"/>
      <c r="Y974" s="4"/>
    </row>
    <row r="975" spans="17:25" ht="15.75" customHeight="1">
      <c r="Q975" s="4"/>
      <c r="R975" s="4"/>
      <c r="S975" s="4"/>
      <c r="T975" s="4"/>
      <c r="U975" s="4"/>
      <c r="V975" s="4"/>
      <c r="W975" s="4"/>
      <c r="X975" s="4"/>
      <c r="Y975" s="4"/>
    </row>
    <row r="976" spans="17:25" ht="15.75" customHeight="1">
      <c r="Q976" s="4"/>
      <c r="R976" s="4"/>
      <c r="S976" s="4"/>
      <c r="T976" s="4"/>
      <c r="U976" s="4"/>
      <c r="V976" s="4"/>
      <c r="W976" s="4"/>
      <c r="X976" s="4"/>
      <c r="Y976" s="4"/>
    </row>
    <row r="977" spans="17:25" ht="15.75" customHeight="1">
      <c r="Q977" s="4"/>
      <c r="R977" s="4"/>
      <c r="S977" s="4"/>
      <c r="T977" s="4"/>
      <c r="U977" s="4"/>
      <c r="V977" s="4"/>
      <c r="W977" s="4"/>
      <c r="X977" s="4"/>
      <c r="Y977" s="4"/>
    </row>
    <row r="978" spans="17:25" ht="15.75" customHeight="1">
      <c r="Q978" s="4"/>
      <c r="R978" s="4"/>
      <c r="S978" s="4"/>
      <c r="T978" s="4"/>
      <c r="U978" s="4"/>
      <c r="V978" s="4"/>
      <c r="W978" s="4"/>
      <c r="X978" s="4"/>
      <c r="Y978" s="4"/>
    </row>
    <row r="979" spans="17:25" ht="15.75" customHeight="1">
      <c r="Q979" s="4"/>
      <c r="R979" s="4"/>
      <c r="S979" s="4"/>
      <c r="T979" s="4"/>
      <c r="U979" s="4"/>
      <c r="V979" s="4"/>
      <c r="W979" s="4"/>
      <c r="X979" s="4"/>
      <c r="Y979" s="4"/>
    </row>
    <row r="980" spans="17:25" ht="15.75" customHeight="1">
      <c r="Q980" s="4"/>
      <c r="R980" s="4"/>
      <c r="S980" s="4"/>
      <c r="T980" s="4"/>
      <c r="U980" s="4"/>
      <c r="V980" s="4"/>
      <c r="W980" s="4"/>
      <c r="X980" s="4"/>
      <c r="Y980" s="4"/>
    </row>
    <row r="981" spans="17:25" ht="15.75" customHeight="1">
      <c r="Q981" s="4"/>
      <c r="R981" s="4"/>
      <c r="S981" s="4"/>
      <c r="T981" s="4"/>
      <c r="U981" s="4"/>
      <c r="V981" s="4"/>
      <c r="W981" s="4"/>
      <c r="X981" s="4"/>
      <c r="Y981" s="4"/>
    </row>
    <row r="982" spans="17:25" ht="15.75" customHeight="1">
      <c r="Q982" s="4"/>
      <c r="R982" s="4"/>
      <c r="S982" s="4"/>
      <c r="T982" s="4"/>
      <c r="U982" s="4"/>
      <c r="V982" s="4"/>
      <c r="W982" s="4"/>
      <c r="X982" s="4"/>
      <c r="Y982" s="4"/>
    </row>
    <row r="983" spans="17:25" ht="15.75" customHeight="1">
      <c r="Q983" s="4"/>
      <c r="R983" s="4"/>
      <c r="S983" s="4"/>
      <c r="T983" s="4"/>
      <c r="U983" s="4"/>
      <c r="V983" s="4"/>
      <c r="W983" s="4"/>
      <c r="X983" s="4"/>
      <c r="Y983" s="4"/>
    </row>
    <row r="984" spans="17:25" ht="15.75" customHeight="1">
      <c r="Q984" s="4"/>
      <c r="R984" s="4"/>
      <c r="S984" s="4"/>
      <c r="T984" s="4"/>
      <c r="U984" s="4"/>
      <c r="V984" s="4"/>
      <c r="W984" s="4"/>
      <c r="X984" s="4"/>
      <c r="Y984" s="4"/>
    </row>
    <row r="985" spans="17:25" ht="15.75" customHeight="1">
      <c r="Q985" s="4"/>
      <c r="R985" s="4"/>
      <c r="S985" s="4"/>
      <c r="T985" s="4"/>
      <c r="U985" s="4"/>
      <c r="V985" s="4"/>
      <c r="W985" s="4"/>
      <c r="X985" s="4"/>
      <c r="Y985" s="4"/>
    </row>
    <row r="986" spans="17:25" ht="15.75" customHeight="1">
      <c r="Q986" s="4"/>
      <c r="R986" s="4"/>
      <c r="S986" s="4"/>
      <c r="T986" s="4"/>
      <c r="U986" s="4"/>
      <c r="V986" s="4"/>
      <c r="W986" s="4"/>
      <c r="X986" s="4"/>
      <c r="Y986" s="4"/>
    </row>
    <row r="987" spans="17:25" ht="15.75" customHeight="1">
      <c r="Q987" s="4"/>
      <c r="R987" s="4"/>
      <c r="S987" s="4"/>
      <c r="T987" s="4"/>
      <c r="U987" s="4"/>
      <c r="V987" s="4"/>
      <c r="W987" s="4"/>
      <c r="X987" s="4"/>
      <c r="Y987" s="4"/>
    </row>
    <row r="988" spans="17:25" ht="15.75" customHeight="1">
      <c r="Q988" s="4"/>
      <c r="R988" s="4"/>
      <c r="S988" s="4"/>
      <c r="T988" s="4"/>
      <c r="U988" s="4"/>
      <c r="V988" s="4"/>
      <c r="W988" s="4"/>
      <c r="X988" s="4"/>
      <c r="Y988" s="4"/>
    </row>
    <row r="989" spans="17:25" ht="15.75" customHeight="1">
      <c r="Q989" s="4"/>
      <c r="R989" s="4"/>
      <c r="S989" s="4"/>
      <c r="T989" s="4"/>
      <c r="U989" s="4"/>
      <c r="V989" s="4"/>
      <c r="W989" s="4"/>
      <c r="X989" s="4"/>
      <c r="Y989" s="4"/>
    </row>
    <row r="990" spans="17:25" ht="15.75" customHeight="1">
      <c r="Q990" s="4"/>
      <c r="R990" s="4"/>
      <c r="S990" s="4"/>
      <c r="T990" s="4"/>
      <c r="U990" s="4"/>
      <c r="V990" s="4"/>
      <c r="W990" s="4"/>
      <c r="X990" s="4"/>
      <c r="Y990" s="4"/>
    </row>
    <row r="991" spans="17:25" ht="15.75" customHeight="1">
      <c r="Q991" s="4"/>
      <c r="R991" s="4"/>
      <c r="S991" s="4"/>
      <c r="T991" s="4"/>
      <c r="U991" s="4"/>
      <c r="V991" s="4"/>
      <c r="W991" s="4"/>
      <c r="X991" s="4"/>
      <c r="Y991" s="4"/>
    </row>
    <row r="992" spans="17:25" ht="15.75" customHeight="1">
      <c r="Q992" s="4"/>
      <c r="R992" s="4"/>
      <c r="S992" s="4"/>
      <c r="T992" s="4"/>
      <c r="U992" s="4"/>
      <c r="V992" s="4"/>
      <c r="W992" s="4"/>
      <c r="X992" s="4"/>
      <c r="Y992" s="4"/>
    </row>
    <row r="993" spans="17:25" ht="15.75" customHeight="1">
      <c r="Q993" s="4"/>
      <c r="R993" s="4"/>
      <c r="S993" s="4"/>
      <c r="T993" s="4"/>
      <c r="U993" s="4"/>
      <c r="V993" s="4"/>
      <c r="W993" s="4"/>
      <c r="X993" s="4"/>
      <c r="Y993" s="4"/>
    </row>
    <row r="994" spans="17:25" ht="15.75" customHeight="1">
      <c r="Q994" s="4"/>
      <c r="R994" s="4"/>
      <c r="S994" s="4"/>
      <c r="T994" s="4"/>
      <c r="U994" s="4"/>
      <c r="V994" s="4"/>
      <c r="W994" s="4"/>
      <c r="X994" s="4"/>
      <c r="Y994" s="4"/>
    </row>
    <row r="995" spans="17:25" ht="15.75" customHeight="1">
      <c r="Q995" s="4"/>
      <c r="R995" s="4"/>
      <c r="S995" s="4"/>
      <c r="T995" s="4"/>
      <c r="U995" s="4"/>
      <c r="V995" s="4"/>
      <c r="W995" s="4"/>
      <c r="X995" s="4"/>
      <c r="Y995" s="4"/>
    </row>
    <row r="996" spans="17:25" ht="15.75" customHeight="1">
      <c r="Q996" s="4"/>
      <c r="R996" s="4"/>
      <c r="S996" s="4"/>
      <c r="T996" s="4"/>
      <c r="U996" s="4"/>
      <c r="V996" s="4"/>
      <c r="W996" s="4"/>
      <c r="X996" s="4"/>
      <c r="Y996" s="4"/>
    </row>
    <row r="997" spans="17:25" ht="15.75" customHeight="1">
      <c r="Q997" s="4"/>
      <c r="R997" s="4"/>
      <c r="S997" s="4"/>
      <c r="T997" s="4"/>
      <c r="U997" s="4"/>
      <c r="V997" s="4"/>
      <c r="W997" s="4"/>
      <c r="X997" s="4"/>
      <c r="Y997" s="4"/>
    </row>
    <row r="998" spans="17:25" ht="15.75" customHeight="1">
      <c r="Q998" s="4"/>
      <c r="R998" s="4"/>
      <c r="S998" s="4"/>
      <c r="T998" s="4"/>
      <c r="U998" s="4"/>
      <c r="V998" s="4"/>
      <c r="W998" s="4"/>
      <c r="X998" s="4"/>
      <c r="Y998" s="4"/>
    </row>
    <row r="999" spans="17:25" ht="15.75" customHeight="1">
      <c r="Q999" s="4"/>
      <c r="R999" s="4"/>
      <c r="S999" s="4"/>
      <c r="T999" s="4"/>
      <c r="U999" s="4"/>
      <c r="V999" s="4"/>
      <c r="W999" s="4"/>
      <c r="X999" s="4"/>
      <c r="Y999" s="4"/>
    </row>
    <row r="1000" spans="17:25" ht="15.75" customHeight="1">
      <c r="Q1000" s="4"/>
      <c r="R1000" s="4"/>
      <c r="S1000" s="4"/>
      <c r="T1000" s="4"/>
      <c r="U1000" s="4"/>
      <c r="V1000" s="4"/>
      <c r="W1000" s="4"/>
      <c r="X1000" s="4"/>
      <c r="Y1000" s="4"/>
    </row>
  </sheetData>
  <mergeCells count="3">
    <mergeCell ref="N32:T34"/>
    <mergeCell ref="D2:H2"/>
    <mergeCell ref="I2:M2"/>
  </mergeCells>
  <pageMargins left="0" right="0" top="0" bottom="0"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Y1004"/>
  <sheetViews>
    <sheetView showGridLines="0" workbookViewId="0">
      <selection activeCell="E16" sqref="E16"/>
    </sheetView>
  </sheetViews>
  <sheetFormatPr defaultColWidth="10.1796875" defaultRowHeight="15" customHeight="1"/>
  <cols>
    <col min="1" max="1" width="2.453125" customWidth="1"/>
    <col min="2" max="2" width="38.453125" customWidth="1"/>
    <col min="3" max="13" width="10.26953125" customWidth="1"/>
    <col min="14" max="14" width="10.26953125" style="474" customWidth="1"/>
    <col min="15" max="25" width="10.26953125" customWidth="1"/>
  </cols>
  <sheetData>
    <row r="1" spans="1:25" ht="15" customHeight="1">
      <c r="A1" s="2" t="s">
        <v>269</v>
      </c>
      <c r="B1" s="4"/>
      <c r="C1" s="6"/>
      <c r="D1" s="7"/>
      <c r="E1" s="7"/>
      <c r="F1" s="7"/>
      <c r="G1" s="7"/>
      <c r="H1" s="7"/>
      <c r="I1" s="4"/>
      <c r="J1" s="4"/>
      <c r="K1" s="4"/>
      <c r="L1" s="4"/>
      <c r="M1" s="4"/>
      <c r="N1" s="324"/>
      <c r="O1" s="4"/>
      <c r="P1" s="4"/>
      <c r="Q1" s="4"/>
      <c r="R1" s="4"/>
      <c r="S1" s="4"/>
      <c r="T1" s="4"/>
      <c r="U1" s="4"/>
      <c r="V1" s="4"/>
      <c r="W1" s="4"/>
      <c r="X1" s="4"/>
      <c r="Y1" s="4"/>
    </row>
    <row r="2" spans="1:25" ht="15" customHeight="1">
      <c r="A2" s="255"/>
      <c r="B2" s="256"/>
      <c r="C2" s="257"/>
      <c r="D2" s="542" t="s">
        <v>5</v>
      </c>
      <c r="E2" s="543"/>
      <c r="F2" s="543"/>
      <c r="G2" s="543"/>
      <c r="H2" s="544"/>
      <c r="I2" s="545" t="s">
        <v>7</v>
      </c>
      <c r="J2" s="543"/>
      <c r="K2" s="543"/>
      <c r="L2" s="543"/>
      <c r="M2" s="546"/>
      <c r="N2" s="324"/>
      <c r="O2" s="8"/>
      <c r="P2" s="8"/>
      <c r="Q2" s="8"/>
      <c r="R2" s="8"/>
      <c r="S2" s="8"/>
      <c r="T2" s="8"/>
      <c r="U2" s="8"/>
      <c r="V2" s="8"/>
      <c r="W2" s="8"/>
      <c r="X2" s="8"/>
      <c r="Y2" s="8"/>
    </row>
    <row r="3" spans="1:25" ht="15" customHeight="1">
      <c r="A3" s="258" t="s">
        <v>270</v>
      </c>
      <c r="B3" s="259"/>
      <c r="C3" s="260" t="s">
        <v>11</v>
      </c>
      <c r="D3" s="261" t="s">
        <v>13</v>
      </c>
      <c r="E3" s="261" t="s">
        <v>15</v>
      </c>
      <c r="F3" s="261" t="s">
        <v>16</v>
      </c>
      <c r="G3" s="261" t="s">
        <v>17</v>
      </c>
      <c r="H3" s="261" t="s">
        <v>18</v>
      </c>
      <c r="I3" s="262" t="s">
        <v>19</v>
      </c>
      <c r="J3" s="263" t="s">
        <v>21</v>
      </c>
      <c r="K3" s="263" t="s">
        <v>22</v>
      </c>
      <c r="L3" s="263" t="s">
        <v>23</v>
      </c>
      <c r="M3" s="264" t="s">
        <v>24</v>
      </c>
      <c r="N3" s="472" t="s">
        <v>271</v>
      </c>
      <c r="O3" s="8"/>
      <c r="P3" s="8"/>
      <c r="Q3" s="8"/>
      <c r="R3" s="8"/>
      <c r="S3" s="8"/>
      <c r="T3" s="8"/>
      <c r="U3" s="8"/>
      <c r="V3" s="8"/>
      <c r="W3" s="8"/>
      <c r="X3" s="8"/>
      <c r="Y3" s="8"/>
    </row>
    <row r="4" spans="1:25" ht="15" customHeight="1">
      <c r="A4" s="24"/>
      <c r="B4" s="53" t="s">
        <v>272</v>
      </c>
      <c r="C4" s="6" t="s">
        <v>29</v>
      </c>
      <c r="D4" s="101">
        <v>0</v>
      </c>
      <c r="E4" s="33">
        <f t="shared" ref="E4:M4" si="0">D7</f>
        <v>7079</v>
      </c>
      <c r="F4" s="33">
        <f t="shared" si="0"/>
        <v>5628</v>
      </c>
      <c r="G4" s="33">
        <f t="shared" si="0"/>
        <v>8085</v>
      </c>
      <c r="H4" s="33">
        <f t="shared" si="0"/>
        <v>19168</v>
      </c>
      <c r="I4" s="64">
        <f t="shared" si="0"/>
        <v>22919</v>
      </c>
      <c r="J4" s="33">
        <f t="shared" si="0"/>
        <v>19790</v>
      </c>
      <c r="K4" s="33">
        <f t="shared" si="0"/>
        <v>17131.75</v>
      </c>
      <c r="L4" s="33">
        <f t="shared" si="0"/>
        <v>14473.5</v>
      </c>
      <c r="M4" s="114">
        <f t="shared" si="0"/>
        <v>11815.25</v>
      </c>
      <c r="N4" s="473"/>
      <c r="O4" s="4"/>
      <c r="P4" s="4"/>
      <c r="Q4" s="4"/>
      <c r="R4" s="4"/>
      <c r="S4" s="4"/>
      <c r="T4" s="4"/>
      <c r="U4" s="4"/>
      <c r="V4" s="4"/>
      <c r="W4" s="4"/>
      <c r="X4" s="4"/>
      <c r="Y4" s="4"/>
    </row>
    <row r="5" spans="1:25" ht="15" customHeight="1">
      <c r="A5" s="24"/>
      <c r="B5" s="265" t="s">
        <v>273</v>
      </c>
      <c r="C5" s="6" t="s">
        <v>29</v>
      </c>
      <c r="D5" s="48">
        <f>'Cash Flow'!D40</f>
        <v>0</v>
      </c>
      <c r="E5" s="48">
        <f>'Cash Flow'!E40</f>
        <v>0</v>
      </c>
      <c r="F5" s="48">
        <f>'Cash Flow'!F40</f>
        <v>4500</v>
      </c>
      <c r="G5" s="48">
        <f>'Cash Flow'!G40</f>
        <v>13923</v>
      </c>
      <c r="H5" s="48">
        <f>'Cash Flow'!H40</f>
        <v>6277</v>
      </c>
      <c r="I5" s="112">
        <v>0</v>
      </c>
      <c r="J5" s="113">
        <v>0</v>
      </c>
      <c r="K5" s="113">
        <v>0</v>
      </c>
      <c r="L5" s="113">
        <v>0</v>
      </c>
      <c r="M5" s="266">
        <v>0</v>
      </c>
      <c r="N5" s="473"/>
      <c r="O5" s="4"/>
      <c r="P5" s="4"/>
      <c r="Q5" s="4"/>
      <c r="R5" s="4"/>
      <c r="S5" s="4"/>
      <c r="T5" s="4"/>
      <c r="U5" s="4"/>
      <c r="V5" s="4"/>
      <c r="W5" s="4"/>
      <c r="X5" s="4"/>
      <c r="Y5" s="4"/>
    </row>
    <row r="6" spans="1:25" ht="15" customHeight="1">
      <c r="A6" s="24"/>
      <c r="B6" s="265" t="s">
        <v>274</v>
      </c>
      <c r="C6" s="6" t="s">
        <v>29</v>
      </c>
      <c r="D6" s="48">
        <f>'Cash Flow'!D41</f>
        <v>-1440</v>
      </c>
      <c r="E6" s="48">
        <f>'Cash Flow'!E41</f>
        <v>-1451</v>
      </c>
      <c r="F6" s="48">
        <f>'Cash Flow'!F41</f>
        <v>-2043</v>
      </c>
      <c r="G6" s="48">
        <f>'Cash Flow'!G41</f>
        <v>-2840</v>
      </c>
      <c r="H6" s="48">
        <f>'Cash Flow'!H41</f>
        <v>-2526</v>
      </c>
      <c r="I6" s="52">
        <f t="shared" ref="I6:M6" si="1">H9*-1</f>
        <v>-3129</v>
      </c>
      <c r="J6" s="55">
        <f t="shared" si="1"/>
        <v>-2658.25</v>
      </c>
      <c r="K6" s="55">
        <f t="shared" si="1"/>
        <v>-2658.25</v>
      </c>
      <c r="L6" s="55">
        <f t="shared" si="1"/>
        <v>-2658.25</v>
      </c>
      <c r="M6" s="267">
        <f t="shared" si="1"/>
        <v>-2658.25</v>
      </c>
      <c r="N6" s="473"/>
      <c r="O6" s="4"/>
      <c r="P6" s="4"/>
      <c r="Q6" s="4"/>
      <c r="R6" s="4"/>
      <c r="S6" s="4"/>
      <c r="T6" s="4"/>
      <c r="U6" s="4"/>
      <c r="V6" s="4"/>
      <c r="W6" s="4"/>
      <c r="X6" s="4"/>
      <c r="Y6" s="4"/>
    </row>
    <row r="7" spans="1:25" ht="15" customHeight="1">
      <c r="A7" s="24"/>
      <c r="B7" s="53" t="s">
        <v>275</v>
      </c>
      <c r="C7" s="6"/>
      <c r="D7" s="33">
        <f>D9+D10</f>
        <v>7079</v>
      </c>
      <c r="E7" s="33">
        <f>E4+E5+E6</f>
        <v>5628</v>
      </c>
      <c r="F7" s="33">
        <f>SUM(F4:F6)</f>
        <v>8085</v>
      </c>
      <c r="G7" s="33">
        <f t="shared" ref="G7:H7" si="2">G4+G5+G6</f>
        <v>19168</v>
      </c>
      <c r="H7" s="33">
        <f t="shared" si="2"/>
        <v>22919</v>
      </c>
      <c r="I7" s="64">
        <f t="shared" ref="I7:M7" si="3">SUM(I4:I6)</f>
        <v>19790</v>
      </c>
      <c r="J7" s="33">
        <f t="shared" si="3"/>
        <v>17131.75</v>
      </c>
      <c r="K7" s="33">
        <f t="shared" si="3"/>
        <v>14473.5</v>
      </c>
      <c r="L7" s="33">
        <f t="shared" si="3"/>
        <v>11815.25</v>
      </c>
      <c r="M7" s="114">
        <f t="shared" si="3"/>
        <v>9157</v>
      </c>
      <c r="N7" s="473"/>
      <c r="O7" s="4"/>
      <c r="P7" s="4"/>
      <c r="Q7" s="4"/>
      <c r="R7" s="4"/>
      <c r="S7" s="4"/>
      <c r="T7" s="4"/>
      <c r="U7" s="4"/>
      <c r="V7" s="4"/>
      <c r="W7" s="4"/>
      <c r="X7" s="4"/>
      <c r="Y7" s="4"/>
    </row>
    <row r="8" spans="1:25" ht="15" customHeight="1">
      <c r="A8" s="24"/>
      <c r="B8" s="268"/>
      <c r="C8" s="269"/>
      <c r="D8" s="270"/>
      <c r="E8" s="270"/>
      <c r="F8" s="270"/>
      <c r="G8" s="270"/>
      <c r="H8" s="270"/>
      <c r="I8" s="271"/>
      <c r="J8" s="272"/>
      <c r="K8" s="272"/>
      <c r="L8" s="272"/>
      <c r="M8" s="273"/>
      <c r="N8" s="473"/>
      <c r="O8" s="4"/>
      <c r="P8" s="4"/>
      <c r="Q8" s="4"/>
      <c r="R8" s="4"/>
      <c r="S8" s="4"/>
      <c r="T8" s="4"/>
      <c r="U8" s="4"/>
      <c r="V8" s="4"/>
      <c r="W8" s="4"/>
      <c r="X8" s="4"/>
      <c r="Y8" s="4"/>
    </row>
    <row r="9" spans="1:25" ht="15" customHeight="1">
      <c r="A9" s="24"/>
      <c r="B9" s="4" t="s">
        <v>224</v>
      </c>
      <c r="C9" s="6" t="s">
        <v>29</v>
      </c>
      <c r="D9" s="48">
        <f>'Balance Sheet'!D30</f>
        <v>1580</v>
      </c>
      <c r="E9" s="48">
        <f>'Balance Sheet'!E30</f>
        <v>1645</v>
      </c>
      <c r="F9" s="48">
        <f>'Balance Sheet'!F30</f>
        <v>1871</v>
      </c>
      <c r="G9" s="48">
        <f>'Balance Sheet'!G30</f>
        <v>2544</v>
      </c>
      <c r="H9" s="48">
        <f>'Balance Sheet'!H30</f>
        <v>3129</v>
      </c>
      <c r="I9" s="52">
        <f t="shared" ref="I9:M9" si="4">10633/4</f>
        <v>2658.25</v>
      </c>
      <c r="J9" s="55">
        <f t="shared" si="4"/>
        <v>2658.25</v>
      </c>
      <c r="K9" s="55">
        <f t="shared" si="4"/>
        <v>2658.25</v>
      </c>
      <c r="L9" s="55">
        <f t="shared" si="4"/>
        <v>2658.25</v>
      </c>
      <c r="M9" s="267">
        <f t="shared" si="4"/>
        <v>2658.25</v>
      </c>
      <c r="N9" s="471" t="s">
        <v>276</v>
      </c>
      <c r="O9" s="4"/>
      <c r="P9" s="4"/>
      <c r="Q9" s="4"/>
      <c r="R9" s="4"/>
      <c r="S9" s="4"/>
      <c r="T9" s="4"/>
      <c r="U9" s="4"/>
      <c r="V9" s="4"/>
      <c r="W9" s="4"/>
      <c r="X9" s="4"/>
      <c r="Y9" s="4"/>
    </row>
    <row r="10" spans="1:25" ht="15" customHeight="1">
      <c r="A10" s="24"/>
      <c r="B10" s="4" t="s">
        <v>277</v>
      </c>
      <c r="C10" s="6" t="s">
        <v>29</v>
      </c>
      <c r="D10" s="48">
        <f>'Balance Sheet'!D36</f>
        <v>5499</v>
      </c>
      <c r="E10" s="48">
        <f>'Balance Sheet'!E36</f>
        <v>3983</v>
      </c>
      <c r="F10" s="48">
        <f>'Balance Sheet'!F36</f>
        <v>6214</v>
      </c>
      <c r="G10" s="48">
        <f>'Balance Sheet'!G36</f>
        <v>16624</v>
      </c>
      <c r="H10" s="48">
        <f>'Balance Sheet'!H36</f>
        <v>19790</v>
      </c>
      <c r="I10" s="52">
        <f t="shared" ref="I10:M10" si="5">H10-I9</f>
        <v>17131.75</v>
      </c>
      <c r="J10" s="55">
        <f t="shared" si="5"/>
        <v>14473.5</v>
      </c>
      <c r="K10" s="55">
        <f t="shared" si="5"/>
        <v>11815.25</v>
      </c>
      <c r="L10" s="55">
        <f t="shared" si="5"/>
        <v>9157</v>
      </c>
      <c r="M10" s="267">
        <f t="shared" si="5"/>
        <v>6498.75</v>
      </c>
      <c r="N10" s="473"/>
      <c r="O10" s="4"/>
      <c r="P10" s="4"/>
      <c r="Q10" s="4"/>
      <c r="R10" s="4"/>
      <c r="S10" s="4"/>
      <c r="T10" s="4"/>
      <c r="U10" s="4"/>
      <c r="V10" s="4"/>
      <c r="W10" s="4"/>
      <c r="X10" s="4"/>
      <c r="Y10" s="4"/>
    </row>
    <row r="11" spans="1:25" ht="15" customHeight="1">
      <c r="A11" s="24"/>
      <c r="B11" s="4" t="s">
        <v>278</v>
      </c>
      <c r="C11" s="6"/>
      <c r="D11" s="48">
        <v>0</v>
      </c>
      <c r="E11" s="48">
        <f t="shared" ref="E11:M11" si="6">(E4+E7)/2</f>
        <v>6353.5</v>
      </c>
      <c r="F11" s="48">
        <f t="shared" si="6"/>
        <v>6856.5</v>
      </c>
      <c r="G11" s="48">
        <f t="shared" si="6"/>
        <v>13626.5</v>
      </c>
      <c r="H11" s="48">
        <f t="shared" si="6"/>
        <v>21043.5</v>
      </c>
      <c r="I11" s="52">
        <f t="shared" si="6"/>
        <v>21354.5</v>
      </c>
      <c r="J11" s="55">
        <f t="shared" si="6"/>
        <v>18460.875</v>
      </c>
      <c r="K11" s="55">
        <f t="shared" si="6"/>
        <v>15802.625</v>
      </c>
      <c r="L11" s="55">
        <f t="shared" si="6"/>
        <v>13144.375</v>
      </c>
      <c r="M11" s="267">
        <f t="shared" si="6"/>
        <v>10486.125</v>
      </c>
      <c r="N11" s="473"/>
      <c r="O11" s="4"/>
      <c r="P11" s="4"/>
      <c r="Q11" s="4"/>
      <c r="R11" s="4"/>
      <c r="S11" s="4"/>
      <c r="T11" s="4"/>
      <c r="U11" s="4"/>
      <c r="V11" s="4"/>
      <c r="W11" s="4"/>
      <c r="X11" s="4"/>
      <c r="Y11" s="4"/>
    </row>
    <row r="12" spans="1:25">
      <c r="A12" s="115"/>
      <c r="B12" s="53" t="s">
        <v>279</v>
      </c>
      <c r="D12" s="33">
        <v>0</v>
      </c>
      <c r="E12" s="33">
        <f t="shared" ref="E12:M12" si="7">E11*$D$15</f>
        <v>220.53889110036963</v>
      </c>
      <c r="F12" s="33">
        <f t="shared" si="7"/>
        <v>237.99872618709128</v>
      </c>
      <c r="G12" s="33">
        <f t="shared" si="7"/>
        <v>472.99491612169464</v>
      </c>
      <c r="H12" s="33">
        <f t="shared" si="7"/>
        <v>730.44938299687237</v>
      </c>
      <c r="I12" s="197">
        <f t="shared" si="7"/>
        <v>741.24462894512362</v>
      </c>
      <c r="J12" s="34">
        <f t="shared" si="7"/>
        <v>640.80284901905031</v>
      </c>
      <c r="K12" s="34">
        <f t="shared" si="7"/>
        <v>548.53126528291159</v>
      </c>
      <c r="L12" s="34">
        <f t="shared" si="7"/>
        <v>456.25968154677281</v>
      </c>
      <c r="M12" s="275">
        <f t="shared" si="7"/>
        <v>363.98809781063409</v>
      </c>
      <c r="N12" s="473"/>
    </row>
    <row r="13" spans="1:25">
      <c r="A13" s="115"/>
      <c r="E13" s="101"/>
      <c r="I13" s="8"/>
      <c r="M13" s="276"/>
      <c r="N13" s="473"/>
    </row>
    <row r="14" spans="1:25" ht="15" customHeight="1">
      <c r="A14" s="24"/>
      <c r="B14" s="53"/>
      <c r="C14" s="6"/>
      <c r="D14" s="277"/>
      <c r="E14" s="101" t="s">
        <v>271</v>
      </c>
      <c r="F14" s="58"/>
      <c r="G14" s="58"/>
      <c r="H14" s="58"/>
      <c r="I14" s="58"/>
      <c r="J14" s="58"/>
      <c r="K14" s="58"/>
      <c r="L14" s="58"/>
      <c r="M14" s="278"/>
      <c r="N14" s="473"/>
      <c r="O14" s="4"/>
      <c r="P14" s="4"/>
      <c r="Q14" s="4"/>
      <c r="R14" s="4"/>
      <c r="S14" s="4"/>
      <c r="T14" s="4"/>
      <c r="U14" s="4"/>
      <c r="V14" s="4"/>
      <c r="W14" s="4"/>
      <c r="X14" s="4"/>
      <c r="Y14" s="4"/>
    </row>
    <row r="15" spans="1:25" ht="15" customHeight="1">
      <c r="A15" s="24"/>
      <c r="B15" s="53" t="s">
        <v>280</v>
      </c>
      <c r="C15" s="6"/>
      <c r="D15" s="277">
        <f>D18/AVERAGE(H11,H7)</f>
        <v>3.4711401762866079E-2</v>
      </c>
      <c r="E15" s="607"/>
      <c r="F15" s="58"/>
      <c r="G15" s="58"/>
      <c r="H15" s="58"/>
      <c r="I15" s="58"/>
      <c r="J15" s="58"/>
      <c r="K15" s="58"/>
      <c r="L15" s="58"/>
      <c r="M15" s="278"/>
      <c r="N15" s="473"/>
      <c r="O15" s="4"/>
      <c r="P15" s="4"/>
      <c r="Q15" s="4"/>
      <c r="R15" s="4"/>
      <c r="S15" s="4"/>
      <c r="T15" s="4"/>
      <c r="U15" s="4"/>
      <c r="V15" s="4"/>
      <c r="W15" s="4"/>
      <c r="X15" s="4"/>
      <c r="Y15" s="4"/>
    </row>
    <row r="16" spans="1:25">
      <c r="A16" s="115"/>
      <c r="B16" s="57" t="s">
        <v>281</v>
      </c>
      <c r="D16" s="279">
        <f>'Income Statement'!H34*-1</f>
        <v>2265</v>
      </c>
      <c r="M16" s="276"/>
      <c r="N16" s="473"/>
    </row>
    <row r="17" spans="1:25" ht="15.6">
      <c r="A17" s="24"/>
      <c r="B17" s="57" t="s">
        <v>282</v>
      </c>
      <c r="C17" s="7"/>
      <c r="D17" s="48">
        <f>1502</f>
        <v>1502</v>
      </c>
      <c r="E17" s="6" t="s">
        <v>283</v>
      </c>
      <c r="F17" s="7"/>
      <c r="G17" s="7"/>
      <c r="H17" s="7"/>
      <c r="I17" s="4"/>
      <c r="J17" s="4"/>
      <c r="K17" s="4"/>
      <c r="L17" s="4"/>
      <c r="M17" s="280"/>
      <c r="N17" s="473"/>
      <c r="O17" s="4"/>
      <c r="P17" s="4"/>
      <c r="Q17" s="4"/>
      <c r="R17" s="4"/>
      <c r="S17" s="4"/>
      <c r="T17" s="4"/>
      <c r="U17" s="4"/>
      <c r="V17" s="4"/>
      <c r="W17" s="4"/>
      <c r="X17" s="4"/>
      <c r="Y17" s="4"/>
    </row>
    <row r="18" spans="1:25">
      <c r="A18" s="281"/>
      <c r="B18" s="282" t="s">
        <v>284</v>
      </c>
      <c r="C18" s="283"/>
      <c r="D18" s="28">
        <f>D16-D17</f>
        <v>763</v>
      </c>
      <c r="E18" s="284"/>
      <c r="F18" s="285"/>
      <c r="G18" s="285"/>
      <c r="H18" s="285"/>
      <c r="I18" s="156"/>
      <c r="J18" s="156"/>
      <c r="K18" s="156"/>
      <c r="L18" s="156"/>
      <c r="M18" s="286"/>
      <c r="N18" s="473"/>
      <c r="O18" s="4"/>
      <c r="P18" s="4"/>
      <c r="Q18" s="4"/>
      <c r="R18" s="4"/>
      <c r="S18" s="4"/>
      <c r="T18" s="4"/>
      <c r="U18" s="4"/>
      <c r="V18" s="4"/>
      <c r="W18" s="4"/>
      <c r="X18" s="4"/>
      <c r="Y18" s="4"/>
    </row>
    <row r="19" spans="1:25">
      <c r="A19" s="4"/>
      <c r="B19" s="287"/>
      <c r="C19" s="101"/>
      <c r="D19" s="101"/>
      <c r="E19" s="7"/>
      <c r="F19" s="7"/>
      <c r="G19" s="7"/>
      <c r="H19" s="7"/>
      <c r="I19" s="4"/>
      <c r="J19" s="4"/>
      <c r="K19" s="4"/>
      <c r="L19" s="4"/>
      <c r="M19" s="4"/>
      <c r="N19" s="324"/>
      <c r="O19" s="4"/>
      <c r="P19" s="4"/>
      <c r="Q19" s="4"/>
      <c r="R19" s="4"/>
      <c r="S19" s="4"/>
      <c r="T19" s="4"/>
      <c r="U19" s="4"/>
      <c r="V19" s="4"/>
      <c r="W19" s="4"/>
      <c r="X19" s="4"/>
      <c r="Y19" s="4"/>
    </row>
    <row r="20" spans="1:25" ht="15" customHeight="1">
      <c r="A20" s="255"/>
      <c r="B20" s="256"/>
      <c r="C20" s="257"/>
      <c r="D20" s="542" t="s">
        <v>5</v>
      </c>
      <c r="E20" s="543"/>
      <c r="F20" s="543"/>
      <c r="G20" s="543"/>
      <c r="H20" s="544"/>
      <c r="I20" s="545" t="s">
        <v>7</v>
      </c>
      <c r="J20" s="543"/>
      <c r="K20" s="543"/>
      <c r="L20" s="543"/>
      <c r="M20" s="546"/>
      <c r="N20" s="324"/>
      <c r="O20" s="4"/>
      <c r="P20" s="4"/>
      <c r="Q20" s="4"/>
      <c r="R20" s="4"/>
      <c r="S20" s="4"/>
      <c r="T20" s="4"/>
      <c r="U20" s="4"/>
      <c r="V20" s="4"/>
      <c r="W20" s="4"/>
      <c r="X20" s="4"/>
      <c r="Y20" s="4"/>
    </row>
    <row r="21" spans="1:25" ht="15" customHeight="1">
      <c r="A21" s="258" t="s">
        <v>285</v>
      </c>
      <c r="B21" s="259"/>
      <c r="C21" s="260" t="s">
        <v>11</v>
      </c>
      <c r="D21" s="261" t="s">
        <v>13</v>
      </c>
      <c r="E21" s="261" t="s">
        <v>15</v>
      </c>
      <c r="F21" s="261" t="s">
        <v>16</v>
      </c>
      <c r="G21" s="261" t="s">
        <v>17</v>
      </c>
      <c r="H21" s="261" t="s">
        <v>18</v>
      </c>
      <c r="I21" s="262" t="s">
        <v>19</v>
      </c>
      <c r="J21" s="263" t="s">
        <v>21</v>
      </c>
      <c r="K21" s="263" t="s">
        <v>22</v>
      </c>
      <c r="L21" s="263" t="s">
        <v>23</v>
      </c>
      <c r="M21" s="264" t="s">
        <v>24</v>
      </c>
      <c r="N21" s="472" t="s">
        <v>271</v>
      </c>
      <c r="O21" s="4"/>
      <c r="P21" s="4"/>
      <c r="Q21" s="4"/>
      <c r="R21" s="4"/>
      <c r="S21" s="4"/>
      <c r="T21" s="4"/>
      <c r="U21" s="4"/>
      <c r="V21" s="4"/>
      <c r="W21" s="4"/>
      <c r="X21" s="4"/>
      <c r="Y21" s="4"/>
    </row>
    <row r="22" spans="1:25" ht="15.75" customHeight="1">
      <c r="A22" s="24"/>
      <c r="B22" s="53" t="s">
        <v>286</v>
      </c>
      <c r="C22" s="62" t="s">
        <v>29</v>
      </c>
      <c r="D22" s="48">
        <v>0</v>
      </c>
      <c r="E22" s="48">
        <f t="shared" ref="E22:M22" si="8">D24</f>
        <v>9584</v>
      </c>
      <c r="F22" s="48">
        <f t="shared" si="8"/>
        <v>8958</v>
      </c>
      <c r="G22" s="48">
        <f t="shared" si="8"/>
        <v>6801</v>
      </c>
      <c r="H22" s="48">
        <f t="shared" si="8"/>
        <v>6801</v>
      </c>
      <c r="I22" s="99">
        <f t="shared" si="8"/>
        <v>6801</v>
      </c>
      <c r="J22" s="48">
        <f t="shared" si="8"/>
        <v>5441</v>
      </c>
      <c r="K22" s="48">
        <f t="shared" si="8"/>
        <v>4080.75</v>
      </c>
      <c r="L22" s="48">
        <f t="shared" si="8"/>
        <v>2720.5</v>
      </c>
      <c r="M22" s="100">
        <f t="shared" si="8"/>
        <v>1360.25</v>
      </c>
      <c r="N22" s="473"/>
      <c r="O22" s="4"/>
      <c r="P22" s="4"/>
      <c r="Q22" s="4"/>
      <c r="R22" s="4"/>
      <c r="S22" s="4"/>
      <c r="T22" s="4"/>
      <c r="U22" s="4"/>
      <c r="V22" s="4"/>
      <c r="W22" s="4"/>
      <c r="X22" s="4"/>
      <c r="Y22" s="4"/>
    </row>
    <row r="23" spans="1:25" ht="15" customHeight="1">
      <c r="A23" s="24"/>
      <c r="B23" s="57" t="s">
        <v>287</v>
      </c>
      <c r="C23" s="6" t="s">
        <v>29</v>
      </c>
      <c r="D23" s="48">
        <f>'Cash Flow'!D38</f>
        <v>-627</v>
      </c>
      <c r="E23" s="48">
        <f>'Cash Flow'!E38</f>
        <v>-626</v>
      </c>
      <c r="F23" s="48">
        <f>'Cash Flow'!F38</f>
        <v>-2157</v>
      </c>
      <c r="G23" s="48">
        <f>'Cash Flow'!G38</f>
        <v>0</v>
      </c>
      <c r="H23" s="48">
        <f>'Cash Flow'!H38</f>
        <v>0</v>
      </c>
      <c r="I23" s="52">
        <f t="shared" ref="I23:M23" si="9">H26*-1</f>
        <v>-1360</v>
      </c>
      <c r="J23" s="55">
        <f t="shared" si="9"/>
        <v>-1360.25</v>
      </c>
      <c r="K23" s="55">
        <f t="shared" si="9"/>
        <v>-1360.25</v>
      </c>
      <c r="L23" s="55">
        <f t="shared" si="9"/>
        <v>-1360.25</v>
      </c>
      <c r="M23" s="267">
        <f t="shared" si="9"/>
        <v>-1360.25</v>
      </c>
      <c r="N23" s="473"/>
      <c r="O23" s="4"/>
      <c r="P23" s="4"/>
      <c r="Q23" s="4"/>
      <c r="R23" s="4"/>
      <c r="S23" s="4"/>
      <c r="T23" s="4"/>
      <c r="U23" s="4"/>
      <c r="V23" s="4"/>
      <c r="W23" s="4"/>
      <c r="X23" s="4"/>
      <c r="Y23" s="4"/>
    </row>
    <row r="24" spans="1:25" ht="15.75" customHeight="1">
      <c r="A24" s="24"/>
      <c r="B24" s="25" t="s">
        <v>288</v>
      </c>
      <c r="C24" s="26" t="s">
        <v>29</v>
      </c>
      <c r="D24" s="28">
        <f t="shared" ref="D24:H24" si="10">D26+D27</f>
        <v>9584</v>
      </c>
      <c r="E24" s="28">
        <f t="shared" si="10"/>
        <v>8958</v>
      </c>
      <c r="F24" s="28">
        <f t="shared" si="10"/>
        <v>6801</v>
      </c>
      <c r="G24" s="28">
        <f t="shared" si="10"/>
        <v>6801</v>
      </c>
      <c r="H24" s="28">
        <f t="shared" si="10"/>
        <v>6801</v>
      </c>
      <c r="I24" s="30">
        <f t="shared" ref="I24:M24" si="11">SUM(I22:I23)</f>
        <v>5441</v>
      </c>
      <c r="J24" s="28">
        <f t="shared" si="11"/>
        <v>4080.75</v>
      </c>
      <c r="K24" s="28">
        <f t="shared" si="11"/>
        <v>2720.5</v>
      </c>
      <c r="L24" s="28">
        <f t="shared" si="11"/>
        <v>1360.25</v>
      </c>
      <c r="M24" s="288">
        <f t="shared" si="11"/>
        <v>0</v>
      </c>
      <c r="N24" s="473"/>
      <c r="O24" s="4"/>
      <c r="P24" s="4"/>
      <c r="Q24" s="4"/>
      <c r="R24" s="4"/>
      <c r="S24" s="4"/>
      <c r="T24" s="4"/>
      <c r="U24" s="4"/>
      <c r="V24" s="4"/>
      <c r="W24" s="4"/>
      <c r="X24" s="4"/>
      <c r="Y24" s="4"/>
    </row>
    <row r="25" spans="1:25" ht="15" customHeight="1">
      <c r="A25" s="24"/>
      <c r="B25" s="156"/>
      <c r="C25" s="121"/>
      <c r="D25" s="122"/>
      <c r="E25" s="122"/>
      <c r="F25" s="122"/>
      <c r="G25" s="122"/>
      <c r="H25" s="122"/>
      <c r="I25" s="162"/>
      <c r="J25" s="163"/>
      <c r="K25" s="163"/>
      <c r="L25" s="163"/>
      <c r="M25" s="289"/>
      <c r="N25" s="473"/>
      <c r="O25" s="4"/>
      <c r="P25" s="4"/>
      <c r="Q25" s="4"/>
      <c r="R25" s="4"/>
      <c r="S25" s="4"/>
      <c r="T25" s="4"/>
      <c r="U25" s="4"/>
      <c r="V25" s="4"/>
      <c r="W25" s="4"/>
      <c r="X25" s="4"/>
      <c r="Y25" s="4"/>
    </row>
    <row r="26" spans="1:25" ht="15" customHeight="1">
      <c r="A26" s="24"/>
      <c r="B26" s="57" t="s">
        <v>225</v>
      </c>
      <c r="C26" s="6" t="s">
        <v>29</v>
      </c>
      <c r="D26" s="48">
        <f>'Balance Sheet'!D31</f>
        <v>626</v>
      </c>
      <c r="E26" s="48">
        <f>'Balance Sheet'!E31</f>
        <v>626</v>
      </c>
      <c r="F26" s="48">
        <f>'Balance Sheet'!F31</f>
        <v>0</v>
      </c>
      <c r="G26" s="48">
        <f>'Balance Sheet'!G31</f>
        <v>0</v>
      </c>
      <c r="H26" s="48">
        <f>'Balance Sheet'!H31</f>
        <v>1360</v>
      </c>
      <c r="I26" s="52">
        <f t="shared" ref="I26:L26" si="12">5441/4</f>
        <v>1360.25</v>
      </c>
      <c r="J26" s="55">
        <f t="shared" si="12"/>
        <v>1360.25</v>
      </c>
      <c r="K26" s="55">
        <f t="shared" si="12"/>
        <v>1360.25</v>
      </c>
      <c r="L26" s="55">
        <f t="shared" si="12"/>
        <v>1360.25</v>
      </c>
      <c r="M26" s="267">
        <v>0</v>
      </c>
      <c r="N26" s="471" t="s">
        <v>289</v>
      </c>
      <c r="O26" s="4"/>
      <c r="P26" s="4"/>
      <c r="Q26" s="4"/>
      <c r="R26" s="4"/>
      <c r="S26" s="4"/>
      <c r="T26" s="4"/>
      <c r="U26" s="4"/>
      <c r="V26" s="4"/>
      <c r="W26" s="4"/>
      <c r="X26" s="4"/>
      <c r="Y26" s="4"/>
    </row>
    <row r="27" spans="1:25" ht="15" customHeight="1">
      <c r="A27" s="24"/>
      <c r="B27" s="57" t="s">
        <v>232</v>
      </c>
      <c r="C27" s="6" t="s">
        <v>29</v>
      </c>
      <c r="D27" s="48">
        <f>'Balance Sheet'!D37</f>
        <v>8958</v>
      </c>
      <c r="E27" s="48">
        <f>'Balance Sheet'!E37</f>
        <v>8332</v>
      </c>
      <c r="F27" s="48">
        <f>'Balance Sheet'!F37</f>
        <v>6801</v>
      </c>
      <c r="G27" s="48">
        <f>'Balance Sheet'!G37</f>
        <v>6801</v>
      </c>
      <c r="H27" s="48">
        <f>'Balance Sheet'!H37</f>
        <v>5441</v>
      </c>
      <c r="I27" s="162">
        <f t="shared" ref="I27:M27" si="13">H27-I26</f>
        <v>4080.75</v>
      </c>
      <c r="J27" s="163">
        <f t="shared" si="13"/>
        <v>2720.5</v>
      </c>
      <c r="K27" s="163">
        <f t="shared" si="13"/>
        <v>1360.25</v>
      </c>
      <c r="L27" s="163">
        <f t="shared" si="13"/>
        <v>0</v>
      </c>
      <c r="M27" s="289">
        <f t="shared" si="13"/>
        <v>0</v>
      </c>
      <c r="N27" s="473"/>
      <c r="O27" s="4"/>
      <c r="P27" s="4"/>
      <c r="Q27" s="4"/>
      <c r="R27" s="4"/>
      <c r="S27" s="4"/>
      <c r="T27" s="4"/>
      <c r="U27" s="4"/>
      <c r="V27" s="4"/>
      <c r="W27" s="4"/>
      <c r="X27" s="4"/>
      <c r="Y27" s="4"/>
    </row>
    <row r="28" spans="1:25" ht="15" customHeight="1">
      <c r="A28" s="115"/>
      <c r="B28" s="268"/>
      <c r="C28" s="269"/>
      <c r="D28" s="270"/>
      <c r="E28" s="270"/>
      <c r="F28" s="270"/>
      <c r="G28" s="270"/>
      <c r="H28" s="270"/>
      <c r="I28" s="162"/>
      <c r="J28" s="163"/>
      <c r="K28" s="163"/>
      <c r="L28" s="163"/>
      <c r="M28" s="289"/>
      <c r="N28" s="473"/>
    </row>
    <row r="29" spans="1:25" ht="15" customHeight="1">
      <c r="A29" s="115"/>
      <c r="B29" s="4" t="s">
        <v>278</v>
      </c>
      <c r="C29" s="6" t="s">
        <v>29</v>
      </c>
      <c r="D29" s="48">
        <v>0</v>
      </c>
      <c r="E29" s="48">
        <f t="shared" ref="E29:M29" si="14">(E22+E24)/2</f>
        <v>9271</v>
      </c>
      <c r="F29" s="48">
        <f t="shared" si="14"/>
        <v>7879.5</v>
      </c>
      <c r="G29" s="48">
        <f t="shared" si="14"/>
        <v>6801</v>
      </c>
      <c r="H29" s="48">
        <f t="shared" si="14"/>
        <v>6801</v>
      </c>
      <c r="I29" s="52">
        <f t="shared" si="14"/>
        <v>6121</v>
      </c>
      <c r="J29" s="55">
        <f t="shared" si="14"/>
        <v>4760.875</v>
      </c>
      <c r="K29" s="55">
        <f t="shared" si="14"/>
        <v>3400.625</v>
      </c>
      <c r="L29" s="55">
        <f t="shared" si="14"/>
        <v>2040.375</v>
      </c>
      <c r="M29" s="267">
        <f t="shared" si="14"/>
        <v>680.125</v>
      </c>
      <c r="N29" s="473"/>
    </row>
    <row r="30" spans="1:25" ht="15" customHeight="1">
      <c r="A30" s="24"/>
      <c r="B30" s="287" t="s">
        <v>290</v>
      </c>
      <c r="C30" s="62" t="s">
        <v>29</v>
      </c>
      <c r="D30" s="33">
        <v>0</v>
      </c>
      <c r="E30" s="33">
        <f t="shared" ref="E30:M30" si="15">E29*$C$33</f>
        <v>556.26</v>
      </c>
      <c r="F30" s="33">
        <f t="shared" si="15"/>
        <v>472.77</v>
      </c>
      <c r="G30" s="33">
        <f t="shared" si="15"/>
        <v>408.06</v>
      </c>
      <c r="H30" s="33">
        <f t="shared" si="15"/>
        <v>408.06</v>
      </c>
      <c r="I30" s="197">
        <f t="shared" si="15"/>
        <v>367.26</v>
      </c>
      <c r="J30" s="34">
        <f t="shared" si="15"/>
        <v>285.65249999999997</v>
      </c>
      <c r="K30" s="34">
        <f t="shared" si="15"/>
        <v>204.03749999999999</v>
      </c>
      <c r="L30" s="34">
        <f t="shared" si="15"/>
        <v>122.4225</v>
      </c>
      <c r="M30" s="275">
        <f t="shared" si="15"/>
        <v>40.807499999999997</v>
      </c>
      <c r="N30" s="473"/>
      <c r="O30" s="4"/>
      <c r="P30" s="4"/>
      <c r="Q30" s="4"/>
      <c r="R30" s="4"/>
      <c r="S30" s="4"/>
      <c r="T30" s="4"/>
      <c r="U30" s="4"/>
      <c r="V30" s="4"/>
      <c r="W30" s="4"/>
      <c r="X30" s="4"/>
      <c r="Y30" s="4"/>
    </row>
    <row r="31" spans="1:25" ht="15" customHeight="1">
      <c r="A31" s="24"/>
      <c r="B31" s="57"/>
      <c r="C31" s="6"/>
      <c r="D31" s="101"/>
      <c r="E31" s="58"/>
      <c r="F31" s="58"/>
      <c r="G31" s="58"/>
      <c r="H31" s="58"/>
      <c r="I31" s="58"/>
      <c r="J31" s="58"/>
      <c r="K31" s="58"/>
      <c r="L31" s="58"/>
      <c r="M31" s="278"/>
      <c r="N31" s="473"/>
      <c r="O31" s="4"/>
      <c r="P31" s="4"/>
      <c r="Q31" s="4"/>
      <c r="R31" s="4"/>
      <c r="S31" s="4"/>
      <c r="T31" s="4"/>
      <c r="U31" s="4"/>
      <c r="V31" s="4"/>
      <c r="W31" s="4"/>
      <c r="X31" s="4"/>
      <c r="Y31" s="4"/>
    </row>
    <row r="32" spans="1:25" ht="15" customHeight="1">
      <c r="A32" s="24"/>
      <c r="B32" s="57"/>
      <c r="C32" s="6"/>
      <c r="D32" s="101" t="s">
        <v>271</v>
      </c>
      <c r="E32" s="58"/>
      <c r="F32" s="58"/>
      <c r="G32" s="58"/>
      <c r="H32" s="58"/>
      <c r="I32" s="58"/>
      <c r="J32" s="58"/>
      <c r="K32" s="58"/>
      <c r="L32" s="58"/>
      <c r="M32" s="278"/>
      <c r="N32" s="473"/>
      <c r="O32" s="4"/>
      <c r="P32" s="4"/>
      <c r="Q32" s="4"/>
      <c r="R32" s="4"/>
      <c r="S32" s="4"/>
      <c r="T32" s="4"/>
      <c r="U32" s="4"/>
      <c r="V32" s="4"/>
      <c r="W32" s="4"/>
      <c r="X32" s="4"/>
      <c r="Y32" s="4"/>
    </row>
    <row r="33" spans="1:25" ht="15.75" customHeight="1">
      <c r="A33" s="24"/>
      <c r="B33" s="53" t="s">
        <v>291</v>
      </c>
      <c r="C33" s="290">
        <v>0.06</v>
      </c>
      <c r="D33" s="6" t="s">
        <v>276</v>
      </c>
      <c r="E33" s="291"/>
      <c r="F33" s="291"/>
      <c r="G33" s="291"/>
      <c r="H33" s="291"/>
      <c r="I33" s="274"/>
      <c r="J33" s="274"/>
      <c r="K33" s="274"/>
      <c r="L33" s="4"/>
      <c r="M33" s="280"/>
      <c r="N33" s="473"/>
      <c r="O33" s="4"/>
      <c r="P33" s="4"/>
      <c r="Q33" s="4"/>
      <c r="R33" s="4"/>
      <c r="S33" s="4"/>
      <c r="T33" s="4"/>
      <c r="U33" s="4"/>
      <c r="V33" s="4"/>
      <c r="W33" s="4"/>
      <c r="X33" s="4"/>
      <c r="Y33" s="4"/>
    </row>
    <row r="34" spans="1:25" ht="15.75" customHeight="1">
      <c r="A34" s="24"/>
      <c r="B34" s="4" t="s">
        <v>292</v>
      </c>
      <c r="C34" s="48">
        <v>6801</v>
      </c>
      <c r="D34" s="6" t="s">
        <v>293</v>
      </c>
      <c r="E34" s="7"/>
      <c r="F34" s="7"/>
      <c r="G34" s="7"/>
      <c r="H34" s="7"/>
      <c r="I34" s="4"/>
      <c r="J34" s="4"/>
      <c r="K34" s="4"/>
      <c r="L34" s="4"/>
      <c r="M34" s="280"/>
      <c r="N34" s="473"/>
      <c r="O34" s="4"/>
      <c r="P34" s="4"/>
      <c r="Q34" s="4"/>
      <c r="R34" s="4"/>
      <c r="S34" s="4"/>
      <c r="T34" s="4"/>
      <c r="U34" s="4"/>
      <c r="V34" s="4"/>
      <c r="W34" s="4"/>
      <c r="X34" s="4"/>
      <c r="Y34" s="4"/>
    </row>
    <row r="35" spans="1:25" ht="15.75" customHeight="1">
      <c r="A35" s="24"/>
      <c r="B35" s="4" t="s">
        <v>294</v>
      </c>
      <c r="C35" s="7">
        <f>'Income Statement'!H35*-1</f>
        <v>408</v>
      </c>
      <c r="D35" s="7"/>
      <c r="E35" s="7"/>
      <c r="F35" s="7"/>
      <c r="G35" s="7"/>
      <c r="H35" s="7"/>
      <c r="I35" s="4"/>
      <c r="J35" s="4"/>
      <c r="K35" s="4"/>
      <c r="L35" s="4"/>
      <c r="M35" s="280"/>
      <c r="N35" s="473"/>
      <c r="O35" s="4"/>
      <c r="P35" s="4"/>
      <c r="Q35" s="4"/>
      <c r="R35" s="4"/>
      <c r="S35" s="4"/>
      <c r="T35" s="4"/>
      <c r="U35" s="4"/>
      <c r="V35" s="4"/>
      <c r="W35" s="4"/>
      <c r="X35" s="4"/>
      <c r="Y35" s="4"/>
    </row>
    <row r="36" spans="1:25" ht="15.75" customHeight="1">
      <c r="A36" s="281"/>
      <c r="B36" s="25" t="s">
        <v>295</v>
      </c>
      <c r="C36" s="292">
        <f>C35/C34</f>
        <v>5.9991177767975301E-2</v>
      </c>
      <c r="D36" s="285"/>
      <c r="E36" s="285"/>
      <c r="F36" s="285"/>
      <c r="G36" s="285"/>
      <c r="H36" s="285"/>
      <c r="I36" s="156"/>
      <c r="J36" s="156"/>
      <c r="K36" s="156"/>
      <c r="L36" s="156"/>
      <c r="M36" s="286"/>
      <c r="N36" s="473"/>
      <c r="O36" s="4"/>
      <c r="P36" s="4"/>
      <c r="Q36" s="4"/>
      <c r="R36" s="4"/>
      <c r="S36" s="4"/>
      <c r="T36" s="4"/>
      <c r="U36" s="4"/>
      <c r="V36" s="4"/>
      <c r="W36" s="4"/>
      <c r="X36" s="4"/>
      <c r="Y36" s="4"/>
    </row>
    <row r="37" spans="1:25" ht="15.75" customHeight="1">
      <c r="A37" s="4"/>
      <c r="B37" s="4"/>
      <c r="C37" s="7"/>
      <c r="D37" s="7"/>
      <c r="E37" s="7"/>
      <c r="F37" s="7"/>
      <c r="G37" s="7"/>
      <c r="H37" s="7"/>
      <c r="I37" s="4"/>
      <c r="J37" s="4"/>
      <c r="K37" s="4"/>
      <c r="L37" s="4"/>
      <c r="M37" s="4"/>
      <c r="N37" s="324"/>
      <c r="O37" s="4"/>
      <c r="P37" s="4"/>
      <c r="Q37" s="4"/>
      <c r="R37" s="4"/>
      <c r="S37" s="4"/>
      <c r="T37" s="4"/>
      <c r="U37" s="4"/>
      <c r="V37" s="4"/>
      <c r="W37" s="4"/>
      <c r="X37" s="4"/>
      <c r="Y37" s="4"/>
    </row>
    <row r="38" spans="1:25" ht="15" customHeight="1">
      <c r="A38" s="255"/>
      <c r="B38" s="256"/>
      <c r="C38" s="257"/>
      <c r="D38" s="542" t="s">
        <v>5</v>
      </c>
      <c r="E38" s="543"/>
      <c r="F38" s="543"/>
      <c r="G38" s="543"/>
      <c r="H38" s="544"/>
      <c r="I38" s="545" t="s">
        <v>7</v>
      </c>
      <c r="J38" s="543"/>
      <c r="K38" s="543"/>
      <c r="L38" s="543"/>
      <c r="M38" s="546"/>
      <c r="N38" s="324"/>
      <c r="O38" s="4"/>
      <c r="P38" s="4"/>
      <c r="Q38" s="4"/>
      <c r="R38" s="4"/>
      <c r="S38" s="4"/>
      <c r="T38" s="4"/>
      <c r="U38" s="4"/>
      <c r="V38" s="4"/>
      <c r="W38" s="4"/>
      <c r="X38" s="4"/>
      <c r="Y38" s="4"/>
    </row>
    <row r="39" spans="1:25" ht="15" customHeight="1">
      <c r="A39" s="258" t="s">
        <v>296</v>
      </c>
      <c r="B39" s="259"/>
      <c r="C39" s="260" t="s">
        <v>11</v>
      </c>
      <c r="D39" s="261" t="s">
        <v>13</v>
      </c>
      <c r="E39" s="261" t="s">
        <v>15</v>
      </c>
      <c r="F39" s="261" t="s">
        <v>16</v>
      </c>
      <c r="G39" s="261" t="s">
        <v>17</v>
      </c>
      <c r="H39" s="261" t="s">
        <v>18</v>
      </c>
      <c r="I39" s="262" t="s">
        <v>19</v>
      </c>
      <c r="J39" s="293" t="s">
        <v>21</v>
      </c>
      <c r="K39" s="293" t="s">
        <v>22</v>
      </c>
      <c r="L39" s="293" t="s">
        <v>23</v>
      </c>
      <c r="M39" s="294" t="s">
        <v>24</v>
      </c>
      <c r="N39" s="472" t="s">
        <v>271</v>
      </c>
      <c r="O39" s="4"/>
      <c r="P39" s="4"/>
      <c r="Q39" s="4"/>
      <c r="R39" s="4"/>
      <c r="S39" s="4"/>
      <c r="T39" s="4"/>
      <c r="U39" s="4"/>
      <c r="V39" s="4"/>
      <c r="W39" s="4"/>
      <c r="X39" s="4"/>
      <c r="Y39" s="4"/>
    </row>
    <row r="40" spans="1:25" ht="15.75" customHeight="1">
      <c r="A40" s="295"/>
      <c r="B40" s="296" t="s">
        <v>297</v>
      </c>
      <c r="C40" s="297" t="s">
        <v>29</v>
      </c>
      <c r="D40" s="298">
        <v>0</v>
      </c>
      <c r="E40" s="298">
        <f t="shared" ref="E40:H40" si="16">SUM(D50:D51)</f>
        <v>26781</v>
      </c>
      <c r="F40" s="298">
        <f t="shared" si="16"/>
        <v>27343</v>
      </c>
      <c r="G40" s="298">
        <f t="shared" si="16"/>
        <v>31473</v>
      </c>
      <c r="H40" s="298">
        <f t="shared" si="16"/>
        <v>32679</v>
      </c>
      <c r="I40" s="299">
        <f t="shared" ref="I40:M40" si="17">H45</f>
        <v>31272</v>
      </c>
      <c r="J40" s="300">
        <f t="shared" si="17"/>
        <v>31163.891130083543</v>
      </c>
      <c r="K40" s="300">
        <f t="shared" si="17"/>
        <v>30977.434534477354</v>
      </c>
      <c r="L40" s="300">
        <f t="shared" si="17"/>
        <v>30707.561600308039</v>
      </c>
      <c r="M40" s="301">
        <f t="shared" si="17"/>
        <v>30348.941398387185</v>
      </c>
      <c r="N40" s="471"/>
      <c r="O40" s="470"/>
      <c r="P40" s="470"/>
      <c r="Q40" s="4"/>
      <c r="R40" s="4"/>
      <c r="S40" s="4"/>
      <c r="T40" s="4"/>
      <c r="U40" s="4"/>
      <c r="V40" s="4"/>
      <c r="W40" s="4"/>
      <c r="X40" s="4"/>
      <c r="Y40" s="4"/>
    </row>
    <row r="41" spans="1:25" ht="15.75" customHeight="1">
      <c r="A41" s="24"/>
      <c r="B41" s="57" t="s">
        <v>209</v>
      </c>
      <c r="C41" s="6" t="s">
        <v>29</v>
      </c>
      <c r="D41" s="48">
        <f>'Cash Flow'!D15</f>
        <v>1268</v>
      </c>
      <c r="E41" s="48">
        <f>'Cash Flow'!E15</f>
        <v>1454</v>
      </c>
      <c r="F41" s="48">
        <f>'Cash Flow'!F15</f>
        <v>1416</v>
      </c>
      <c r="G41" s="48">
        <f>'Cash Flow'!G15</f>
        <v>1469</v>
      </c>
      <c r="H41" s="48">
        <f>'Cash Flow'!H15</f>
        <v>1502</v>
      </c>
      <c r="I41" s="52">
        <f t="shared" ref="I41:M41" si="18">I40*$C$56</f>
        <v>1437.3311300835398</v>
      </c>
      <c r="J41" s="55">
        <f t="shared" si="18"/>
        <v>1432.3622043938149</v>
      </c>
      <c r="K41" s="55">
        <f t="shared" si="18"/>
        <v>1423.7922418306857</v>
      </c>
      <c r="L41" s="55">
        <f t="shared" si="18"/>
        <v>1411.3882775991515</v>
      </c>
      <c r="M41" s="267">
        <f t="shared" si="18"/>
        <v>1394.9052902591129</v>
      </c>
      <c r="N41" s="471" t="s">
        <v>298</v>
      </c>
      <c r="O41" s="470"/>
      <c r="P41" s="470"/>
      <c r="Q41" s="4"/>
      <c r="R41" s="4"/>
      <c r="S41" s="4"/>
      <c r="T41" s="4"/>
      <c r="U41" s="4"/>
      <c r="V41" s="4"/>
      <c r="W41" s="4"/>
      <c r="X41" s="4"/>
      <c r="Y41" s="4"/>
    </row>
    <row r="42" spans="1:25" ht="15.75" customHeight="1">
      <c r="A42" s="24"/>
      <c r="B42" s="57" t="s">
        <v>299</v>
      </c>
      <c r="C42" s="6" t="s">
        <v>29</v>
      </c>
      <c r="D42" s="48">
        <v>0</v>
      </c>
      <c r="E42" s="48">
        <v>4165</v>
      </c>
      <c r="F42" s="48">
        <v>6753</v>
      </c>
      <c r="G42" s="48">
        <v>3478</v>
      </c>
      <c r="H42" s="48">
        <v>769</v>
      </c>
      <c r="I42" s="52">
        <f>(H42+G42)/2</f>
        <v>2123.5</v>
      </c>
      <c r="J42" s="55">
        <v>2123.5</v>
      </c>
      <c r="K42" s="55">
        <v>2123.5</v>
      </c>
      <c r="L42" s="55">
        <v>2123.5</v>
      </c>
      <c r="M42" s="267">
        <v>2123.5</v>
      </c>
      <c r="N42" s="471" t="s">
        <v>300</v>
      </c>
      <c r="O42" s="470"/>
      <c r="P42" s="470"/>
      <c r="Q42" s="4"/>
      <c r="R42" s="4"/>
      <c r="S42" s="4"/>
      <c r="T42" s="4"/>
      <c r="U42" s="4"/>
      <c r="V42" s="4"/>
      <c r="W42" s="4"/>
      <c r="X42" s="4"/>
      <c r="Y42" s="4"/>
    </row>
    <row r="43" spans="1:25" ht="15.75" customHeight="1">
      <c r="A43" s="24"/>
      <c r="B43" s="57" t="s">
        <v>301</v>
      </c>
      <c r="C43" s="6" t="s">
        <v>29</v>
      </c>
      <c r="D43" s="48">
        <v>-404</v>
      </c>
      <c r="E43" s="48">
        <v>-78</v>
      </c>
      <c r="F43" s="48">
        <v>-68</v>
      </c>
      <c r="G43" s="48">
        <v>-111</v>
      </c>
      <c r="H43" s="48">
        <v>-81</v>
      </c>
      <c r="I43" s="52">
        <v>0</v>
      </c>
      <c r="J43" s="55">
        <v>0</v>
      </c>
      <c r="K43" s="55">
        <v>0</v>
      </c>
      <c r="L43" s="55">
        <v>0</v>
      </c>
      <c r="M43" s="267">
        <v>0</v>
      </c>
      <c r="N43" s="471" t="s">
        <v>302</v>
      </c>
      <c r="O43" s="470"/>
      <c r="P43" s="470"/>
      <c r="Q43" s="4"/>
      <c r="R43" s="4"/>
      <c r="S43" s="4"/>
      <c r="T43" s="4"/>
      <c r="U43" s="4"/>
      <c r="V43" s="4"/>
      <c r="W43" s="4"/>
      <c r="X43" s="4"/>
      <c r="Y43" s="4"/>
    </row>
    <row r="44" spans="1:25" ht="15.75" customHeight="1">
      <c r="A44" s="24"/>
      <c r="B44" s="57" t="s">
        <v>258</v>
      </c>
      <c r="C44" s="6" t="s">
        <v>29</v>
      </c>
      <c r="D44" s="48">
        <f>'Cash Flow'!D42</f>
        <v>-5153</v>
      </c>
      <c r="E44" s="48">
        <f>'Cash Flow'!E42</f>
        <v>-5058</v>
      </c>
      <c r="F44" s="48">
        <f>'Cash Flow'!F42</f>
        <v>-3971</v>
      </c>
      <c r="G44" s="48">
        <f>'Cash Flow'!G42</f>
        <v>-3629</v>
      </c>
      <c r="H44" s="48">
        <f>'Cash Flow'!H42</f>
        <v>-3597</v>
      </c>
      <c r="I44" s="52">
        <f t="shared" ref="I44:M44" si="19">H44*1.02</f>
        <v>-3668.94</v>
      </c>
      <c r="J44" s="55">
        <f t="shared" si="19"/>
        <v>-3742.3188</v>
      </c>
      <c r="K44" s="55">
        <f t="shared" si="19"/>
        <v>-3817.165176</v>
      </c>
      <c r="L44" s="55">
        <f t="shared" si="19"/>
        <v>-3893.50847952</v>
      </c>
      <c r="M44" s="267">
        <f t="shared" si="19"/>
        <v>-3971.3786491104001</v>
      </c>
      <c r="N44" s="471" t="s">
        <v>303</v>
      </c>
      <c r="O44" s="470"/>
      <c r="P44" s="470"/>
      <c r="Q44" s="4"/>
      <c r="R44" s="4"/>
      <c r="S44" s="4"/>
      <c r="T44" s="4"/>
      <c r="U44" s="4"/>
      <c r="V44" s="4"/>
      <c r="W44" s="4"/>
      <c r="X44" s="4"/>
      <c r="Y44" s="4"/>
    </row>
    <row r="45" spans="1:25" ht="15.75" customHeight="1">
      <c r="A45" s="24"/>
      <c r="B45" s="25" t="s">
        <v>304</v>
      </c>
      <c r="C45" s="26" t="s">
        <v>29</v>
      </c>
      <c r="D45" s="28">
        <f>D50+D51</f>
        <v>26781</v>
      </c>
      <c r="E45" s="28">
        <f t="shared" ref="E45:M45" si="20">SUM(E40:E44)</f>
        <v>27264</v>
      </c>
      <c r="F45" s="28">
        <f t="shared" si="20"/>
        <v>31473</v>
      </c>
      <c r="G45" s="28">
        <f t="shared" si="20"/>
        <v>32680</v>
      </c>
      <c r="H45" s="28">
        <f t="shared" si="20"/>
        <v>31272</v>
      </c>
      <c r="I45" s="30">
        <f t="shared" si="20"/>
        <v>31163.891130083543</v>
      </c>
      <c r="J45" s="28">
        <f t="shared" si="20"/>
        <v>30977.434534477354</v>
      </c>
      <c r="K45" s="28">
        <f t="shared" si="20"/>
        <v>30707.561600308039</v>
      </c>
      <c r="L45" s="28">
        <f t="shared" si="20"/>
        <v>30348.941398387185</v>
      </c>
      <c r="M45" s="288">
        <f t="shared" si="20"/>
        <v>29895.968039535899</v>
      </c>
      <c r="N45" s="471"/>
      <c r="O45" s="470"/>
      <c r="P45" s="470"/>
      <c r="Q45" s="4"/>
      <c r="R45" s="4"/>
      <c r="S45" s="4"/>
      <c r="T45" s="4"/>
      <c r="U45" s="4"/>
      <c r="V45" s="4"/>
      <c r="W45" s="4"/>
      <c r="X45" s="4"/>
      <c r="Y45" s="4"/>
    </row>
    <row r="46" spans="1:25" ht="15.75" customHeight="1">
      <c r="A46" s="24"/>
      <c r="B46" s="156"/>
      <c r="C46" s="121"/>
      <c r="D46" s="122"/>
      <c r="E46" s="122"/>
      <c r="F46" s="122"/>
      <c r="G46" s="122"/>
      <c r="H46" s="122"/>
      <c r="I46" s="162"/>
      <c r="J46" s="163"/>
      <c r="K46" s="163"/>
      <c r="L46" s="163"/>
      <c r="M46" s="289"/>
      <c r="N46" s="471"/>
      <c r="O46" s="470"/>
      <c r="P46" s="470"/>
      <c r="Q46" s="4"/>
      <c r="R46" s="4"/>
      <c r="S46" s="4"/>
      <c r="T46" s="4"/>
      <c r="U46" s="4"/>
      <c r="V46" s="4"/>
      <c r="W46" s="4"/>
      <c r="X46" s="4"/>
      <c r="Y46" s="4"/>
    </row>
    <row r="47" spans="1:25" ht="15.75" customHeight="1">
      <c r="A47" s="24"/>
      <c r="B47" s="57" t="s">
        <v>305</v>
      </c>
      <c r="C47" s="6" t="s">
        <v>29</v>
      </c>
      <c r="D47" s="48">
        <v>3887</v>
      </c>
      <c r="E47" s="48">
        <v>3604</v>
      </c>
      <c r="F47" s="48">
        <v>2555</v>
      </c>
      <c r="G47" s="48">
        <v>2160</v>
      </c>
      <c r="H47" s="48">
        <v>2095</v>
      </c>
      <c r="I47" s="52">
        <f t="shared" ref="I47:M47" si="21">-I44-I48</f>
        <v>2231.6088699164602</v>
      </c>
      <c r="J47" s="55">
        <f t="shared" si="21"/>
        <v>2309.9565956061851</v>
      </c>
      <c r="K47" s="55">
        <f t="shared" si="21"/>
        <v>2393.3729341693142</v>
      </c>
      <c r="L47" s="55">
        <f t="shared" si="21"/>
        <v>2482.1202019208486</v>
      </c>
      <c r="M47" s="267">
        <f t="shared" si="21"/>
        <v>2576.4733588512872</v>
      </c>
      <c r="N47" s="534" t="s">
        <v>306</v>
      </c>
      <c r="O47" s="535"/>
      <c r="P47" s="535"/>
      <c r="Q47" s="4"/>
      <c r="R47" s="4"/>
      <c r="S47" s="4"/>
      <c r="T47" s="4"/>
      <c r="U47" s="4"/>
      <c r="V47" s="4"/>
      <c r="W47" s="4"/>
      <c r="X47" s="4"/>
      <c r="Y47" s="4"/>
    </row>
    <row r="48" spans="1:25" ht="15.75" customHeight="1">
      <c r="A48" s="24"/>
      <c r="B48" s="57" t="s">
        <v>307</v>
      </c>
      <c r="C48" s="6" t="s">
        <v>29</v>
      </c>
      <c r="D48" s="48">
        <f t="shared" ref="D48:M48" si="22">D41</f>
        <v>1268</v>
      </c>
      <c r="E48" s="48">
        <f t="shared" si="22"/>
        <v>1454</v>
      </c>
      <c r="F48" s="48">
        <f t="shared" si="22"/>
        <v>1416</v>
      </c>
      <c r="G48" s="48">
        <f t="shared" si="22"/>
        <v>1469</v>
      </c>
      <c r="H48" s="48">
        <f t="shared" si="22"/>
        <v>1502</v>
      </c>
      <c r="I48" s="52">
        <f t="shared" si="22"/>
        <v>1437.3311300835398</v>
      </c>
      <c r="J48" s="55">
        <f t="shared" si="22"/>
        <v>1432.3622043938149</v>
      </c>
      <c r="K48" s="55">
        <f t="shared" si="22"/>
        <v>1423.7922418306857</v>
      </c>
      <c r="L48" s="55">
        <f t="shared" si="22"/>
        <v>1411.3882775991515</v>
      </c>
      <c r="M48" s="267">
        <f t="shared" si="22"/>
        <v>1394.9052902591129</v>
      </c>
      <c r="N48" s="535"/>
      <c r="O48" s="535"/>
      <c r="P48" s="535"/>
      <c r="Q48" s="4"/>
      <c r="R48" s="4"/>
      <c r="S48" s="4"/>
      <c r="T48" s="4"/>
      <c r="U48" s="4"/>
      <c r="V48" s="4"/>
      <c r="W48" s="4"/>
      <c r="X48" s="4"/>
      <c r="Y48" s="4"/>
    </row>
    <row r="49" spans="1:25" ht="15.75" customHeight="1">
      <c r="A49" s="24"/>
      <c r="B49" s="268"/>
      <c r="C49" s="269"/>
      <c r="D49" s="270"/>
      <c r="E49" s="270"/>
      <c r="F49" s="270"/>
      <c r="G49" s="270"/>
      <c r="H49" s="270"/>
      <c r="I49" s="271"/>
      <c r="J49" s="272"/>
      <c r="K49" s="272"/>
      <c r="L49" s="272"/>
      <c r="M49" s="273"/>
      <c r="N49" s="473"/>
      <c r="O49" s="469"/>
      <c r="P49" s="469"/>
      <c r="Q49" s="4"/>
      <c r="R49" s="4"/>
      <c r="S49" s="4"/>
      <c r="T49" s="4"/>
      <c r="U49" s="4"/>
      <c r="V49" s="4"/>
      <c r="W49" s="4"/>
      <c r="X49" s="4"/>
      <c r="Y49" s="4"/>
    </row>
    <row r="50" spans="1:25" ht="15.75" customHeight="1">
      <c r="A50" s="24"/>
      <c r="B50" s="53" t="s">
        <v>227</v>
      </c>
      <c r="C50" s="62" t="s">
        <v>29</v>
      </c>
      <c r="D50" s="33">
        <f>'Balance Sheet'!D32</f>
        <v>3802</v>
      </c>
      <c r="E50" s="33">
        <f>'Balance Sheet'!E32</f>
        <v>2583</v>
      </c>
      <c r="F50" s="33">
        <f>'Balance Sheet'!F32</f>
        <v>2150</v>
      </c>
      <c r="G50" s="33">
        <f>'Balance Sheet'!G32</f>
        <v>1892</v>
      </c>
      <c r="H50" s="33">
        <f>'Balance Sheet'!H32</f>
        <v>1580</v>
      </c>
      <c r="I50" s="52">
        <v>1580</v>
      </c>
      <c r="J50" s="55">
        <v>1580</v>
      </c>
      <c r="K50" s="55">
        <v>1580</v>
      </c>
      <c r="L50" s="55">
        <v>1580</v>
      </c>
      <c r="M50" s="267">
        <v>1580</v>
      </c>
      <c r="N50" s="473"/>
      <c r="O50" s="469"/>
      <c r="P50" s="469"/>
      <c r="Q50" s="4"/>
      <c r="R50" s="4"/>
      <c r="S50" s="4"/>
      <c r="T50" s="4"/>
      <c r="U50" s="4"/>
      <c r="V50" s="4"/>
      <c r="W50" s="4"/>
      <c r="X50" s="4"/>
      <c r="Y50" s="4"/>
    </row>
    <row r="51" spans="1:25" ht="15.75" customHeight="1">
      <c r="A51" s="24"/>
      <c r="B51" s="53" t="s">
        <v>233</v>
      </c>
      <c r="C51" s="62" t="s">
        <v>29</v>
      </c>
      <c r="D51" s="33">
        <f>'Balance Sheet'!D38</f>
        <v>22979</v>
      </c>
      <c r="E51" s="33">
        <f>'Balance Sheet'!E38</f>
        <v>24760</v>
      </c>
      <c r="F51" s="33">
        <f>'Balance Sheet'!F38</f>
        <v>29323</v>
      </c>
      <c r="G51" s="33">
        <f>'Balance Sheet'!G38</f>
        <v>30787</v>
      </c>
      <c r="H51" s="33">
        <f>'Balance Sheet'!H38</f>
        <v>29693</v>
      </c>
      <c r="I51" s="162">
        <f t="shared" ref="I51:M51" si="23">I45-I50</f>
        <v>29583.891130083543</v>
      </c>
      <c r="J51" s="163">
        <f t="shared" si="23"/>
        <v>29397.434534477354</v>
      </c>
      <c r="K51" s="163">
        <f t="shared" si="23"/>
        <v>29127.561600308039</v>
      </c>
      <c r="L51" s="163">
        <f t="shared" si="23"/>
        <v>28768.941398387185</v>
      </c>
      <c r="M51" s="289">
        <f t="shared" si="23"/>
        <v>28315.968039535899</v>
      </c>
      <c r="N51" s="473"/>
      <c r="O51" s="469"/>
      <c r="P51" s="469"/>
      <c r="Q51" s="4"/>
      <c r="R51" s="4"/>
      <c r="S51" s="4"/>
      <c r="T51" s="4"/>
      <c r="U51" s="4"/>
      <c r="V51" s="4"/>
      <c r="W51" s="4"/>
      <c r="X51" s="4"/>
      <c r="Y51" s="4"/>
    </row>
    <row r="52" spans="1:25" ht="15.75" customHeight="1">
      <c r="A52" s="115"/>
      <c r="B52" s="302"/>
      <c r="C52" s="303"/>
      <c r="D52" s="304"/>
      <c r="E52" s="304"/>
      <c r="F52" s="304"/>
      <c r="G52" s="304"/>
      <c r="H52" s="304"/>
      <c r="I52" s="162"/>
      <c r="J52" s="163"/>
      <c r="K52" s="163"/>
      <c r="L52" s="163"/>
      <c r="M52" s="289"/>
      <c r="N52" s="473"/>
      <c r="O52" s="469"/>
      <c r="P52" s="469"/>
      <c r="Q52" s="4"/>
      <c r="R52" s="4"/>
      <c r="S52" s="4"/>
      <c r="T52" s="4"/>
      <c r="U52" s="4"/>
      <c r="V52" s="4"/>
      <c r="W52" s="4"/>
      <c r="X52" s="4"/>
      <c r="Y52" s="4"/>
    </row>
    <row r="53" spans="1:25" ht="15.75" customHeight="1">
      <c r="A53" s="115"/>
      <c r="B53" s="53" t="s">
        <v>308</v>
      </c>
      <c r="C53" s="305" t="s">
        <v>32</v>
      </c>
      <c r="D53" s="306">
        <f>D41/(D50+D51)</f>
        <v>4.7346999738620665E-2</v>
      </c>
      <c r="E53" s="306">
        <f t="shared" ref="E53:M53" si="24">E41/E40</f>
        <v>5.4292222097755874E-2</v>
      </c>
      <c r="F53" s="306">
        <f t="shared" si="24"/>
        <v>5.178656328859306E-2</v>
      </c>
      <c r="G53" s="306">
        <f t="shared" si="24"/>
        <v>4.6674927715819908E-2</v>
      </c>
      <c r="H53" s="306">
        <f t="shared" si="24"/>
        <v>4.596223874659567E-2</v>
      </c>
      <c r="I53" s="307">
        <f t="shared" si="24"/>
        <v>4.596223874659567E-2</v>
      </c>
      <c r="J53" s="306">
        <f t="shared" si="24"/>
        <v>4.596223874659567E-2</v>
      </c>
      <c r="K53" s="306">
        <f t="shared" si="24"/>
        <v>4.596223874659567E-2</v>
      </c>
      <c r="L53" s="306">
        <f t="shared" si="24"/>
        <v>4.596223874659567E-2</v>
      </c>
      <c r="M53" s="308">
        <f t="shared" si="24"/>
        <v>4.596223874659567E-2</v>
      </c>
      <c r="N53" s="473"/>
      <c r="O53" s="469"/>
      <c r="P53" s="469"/>
      <c r="Q53" s="4"/>
      <c r="R53" s="4"/>
      <c r="S53" s="4"/>
      <c r="T53" s="4"/>
      <c r="U53" s="4"/>
      <c r="V53" s="4"/>
      <c r="W53" s="4"/>
      <c r="X53" s="4"/>
      <c r="Y53" s="4"/>
    </row>
    <row r="54" spans="1:25" ht="15.75" customHeight="1">
      <c r="A54" s="24"/>
      <c r="B54" s="57"/>
      <c r="C54" s="6"/>
      <c r="D54" s="101"/>
      <c r="E54" s="58"/>
      <c r="F54" s="58"/>
      <c r="G54" s="58"/>
      <c r="H54" s="58"/>
      <c r="I54" s="58"/>
      <c r="J54" s="58"/>
      <c r="K54" s="58"/>
      <c r="L54" s="58"/>
      <c r="M54" s="278"/>
      <c r="N54" s="473"/>
      <c r="O54" s="469"/>
      <c r="P54" s="469"/>
      <c r="Q54" s="4"/>
      <c r="R54" s="4"/>
      <c r="S54" s="4"/>
      <c r="T54" s="4"/>
      <c r="U54" s="4"/>
      <c r="V54" s="4"/>
      <c r="W54" s="4"/>
      <c r="X54" s="4"/>
      <c r="Y54" s="4"/>
    </row>
    <row r="55" spans="1:25" ht="15.75" customHeight="1">
      <c r="A55" s="24"/>
      <c r="B55" s="57"/>
      <c r="C55" s="6"/>
      <c r="D55" s="101" t="s">
        <v>271</v>
      </c>
      <c r="E55" s="58"/>
      <c r="F55" s="58"/>
      <c r="G55" s="58"/>
      <c r="H55" s="58"/>
      <c r="I55" s="58"/>
      <c r="J55" s="58"/>
      <c r="K55" s="58"/>
      <c r="L55" s="58"/>
      <c r="M55" s="278"/>
      <c r="N55" s="473"/>
      <c r="O55" s="469"/>
      <c r="P55" s="469"/>
      <c r="Q55" s="4"/>
      <c r="R55" s="4"/>
      <c r="S55" s="4"/>
      <c r="T55" s="4"/>
      <c r="U55" s="4"/>
      <c r="V55" s="4"/>
      <c r="W55" s="4"/>
      <c r="X55" s="4"/>
      <c r="Y55" s="4"/>
    </row>
    <row r="56" spans="1:25" ht="15.75" customHeight="1">
      <c r="A56" s="24"/>
      <c r="B56" s="53" t="s">
        <v>308</v>
      </c>
      <c r="C56" s="306">
        <f>C57/C58</f>
        <v>4.596223874659567E-2</v>
      </c>
      <c r="D56" s="309"/>
      <c r="E56" s="7"/>
      <c r="F56" s="7"/>
      <c r="G56" s="7"/>
      <c r="H56" s="7"/>
      <c r="I56" s="4"/>
      <c r="J56" s="4"/>
      <c r="K56" s="4"/>
      <c r="L56" s="4"/>
      <c r="M56" s="280"/>
      <c r="N56" s="473"/>
      <c r="O56" s="469"/>
      <c r="P56" s="469"/>
      <c r="Q56" s="4"/>
      <c r="R56" s="4"/>
      <c r="S56" s="4"/>
      <c r="T56" s="4"/>
      <c r="U56" s="4"/>
      <c r="V56" s="4"/>
      <c r="W56" s="4"/>
      <c r="X56" s="4"/>
      <c r="Y56" s="4"/>
    </row>
    <row r="57" spans="1:25" ht="15.75" customHeight="1">
      <c r="A57" s="24"/>
      <c r="B57" s="4" t="s">
        <v>309</v>
      </c>
      <c r="C57" s="48">
        <f>H41</f>
        <v>1502</v>
      </c>
      <c r="D57" s="547" t="s">
        <v>310</v>
      </c>
      <c r="E57" s="500"/>
      <c r="F57" s="500"/>
      <c r="G57" s="500"/>
      <c r="H57" s="500"/>
      <c r="I57" s="500"/>
      <c r="J57" s="500"/>
      <c r="K57" s="500"/>
      <c r="L57" s="500"/>
      <c r="M57" s="505"/>
      <c r="N57" s="473"/>
      <c r="O57" s="469"/>
      <c r="P57" s="469"/>
      <c r="Q57" s="4"/>
      <c r="R57" s="4"/>
      <c r="S57" s="4"/>
      <c r="T57" s="4"/>
      <c r="U57" s="4"/>
      <c r="V57" s="4"/>
      <c r="W57" s="4"/>
      <c r="X57" s="4"/>
      <c r="Y57" s="4"/>
    </row>
    <row r="58" spans="1:25" ht="15.75" customHeight="1">
      <c r="A58" s="281"/>
      <c r="B58" s="156" t="s">
        <v>311</v>
      </c>
      <c r="C58" s="122">
        <f>H40</f>
        <v>32679</v>
      </c>
      <c r="D58" s="507"/>
      <c r="E58" s="507"/>
      <c r="F58" s="507"/>
      <c r="G58" s="507"/>
      <c r="H58" s="507"/>
      <c r="I58" s="507"/>
      <c r="J58" s="507"/>
      <c r="K58" s="507"/>
      <c r="L58" s="507"/>
      <c r="M58" s="508"/>
      <c r="N58" s="473"/>
      <c r="O58" s="469"/>
      <c r="P58" s="469"/>
      <c r="Q58" s="4"/>
      <c r="R58" s="4"/>
      <c r="S58" s="4"/>
      <c r="T58" s="4"/>
      <c r="U58" s="4"/>
      <c r="V58" s="4"/>
      <c r="W58" s="4"/>
      <c r="X58" s="4"/>
      <c r="Y58" s="4"/>
    </row>
    <row r="59" spans="1:25" ht="15.75" customHeight="1">
      <c r="A59" s="24"/>
      <c r="B59" s="4"/>
      <c r="C59" s="7"/>
      <c r="D59" s="7"/>
      <c r="E59" s="7"/>
      <c r="F59" s="7"/>
      <c r="G59" s="7"/>
      <c r="H59" s="7"/>
      <c r="I59" s="4"/>
      <c r="J59" s="4"/>
      <c r="K59" s="4"/>
      <c r="L59" s="4"/>
      <c r="M59" s="4"/>
      <c r="N59" s="324"/>
      <c r="O59" s="4"/>
      <c r="P59" s="4"/>
      <c r="Q59" s="4"/>
      <c r="R59" s="4"/>
      <c r="S59" s="4"/>
      <c r="T59" s="4"/>
      <c r="U59" s="4"/>
      <c r="V59" s="4"/>
      <c r="W59" s="4"/>
      <c r="X59" s="4"/>
      <c r="Y59" s="4"/>
    </row>
    <row r="60" spans="1:25" ht="15.75" customHeight="1">
      <c r="A60" s="255"/>
      <c r="B60" s="310"/>
      <c r="C60" s="311"/>
      <c r="D60" s="537" t="s">
        <v>5</v>
      </c>
      <c r="E60" s="538"/>
      <c r="F60" s="538"/>
      <c r="G60" s="538"/>
      <c r="H60" s="539"/>
      <c r="I60" s="540" t="s">
        <v>7</v>
      </c>
      <c r="J60" s="538"/>
      <c r="K60" s="538"/>
      <c r="L60" s="538"/>
      <c r="M60" s="541"/>
      <c r="N60" s="403"/>
      <c r="O60" s="8"/>
      <c r="P60" s="8"/>
      <c r="Q60" s="8"/>
      <c r="R60" s="8"/>
      <c r="S60" s="8"/>
      <c r="T60" s="8"/>
      <c r="U60" s="8"/>
      <c r="V60" s="8"/>
      <c r="W60" s="8"/>
      <c r="X60" s="8"/>
      <c r="Y60" s="8"/>
    </row>
    <row r="61" spans="1:25" ht="15.75" customHeight="1">
      <c r="A61" s="258" t="s">
        <v>312</v>
      </c>
      <c r="B61" s="259"/>
      <c r="C61" s="260" t="s">
        <v>11</v>
      </c>
      <c r="D61" s="261" t="s">
        <v>13</v>
      </c>
      <c r="E61" s="261" t="s">
        <v>15</v>
      </c>
      <c r="F61" s="261" t="s">
        <v>16</v>
      </c>
      <c r="G61" s="261" t="s">
        <v>17</v>
      </c>
      <c r="H61" s="261" t="s">
        <v>18</v>
      </c>
      <c r="I61" s="262" t="s">
        <v>19</v>
      </c>
      <c r="J61" s="293" t="s">
        <v>21</v>
      </c>
      <c r="K61" s="293" t="s">
        <v>22</v>
      </c>
      <c r="L61" s="293" t="s">
        <v>23</v>
      </c>
      <c r="M61" s="294" t="s">
        <v>24</v>
      </c>
      <c r="N61" s="472" t="s">
        <v>271</v>
      </c>
      <c r="O61" s="8"/>
      <c r="P61" s="8"/>
      <c r="Q61" s="8"/>
      <c r="R61" s="8"/>
      <c r="S61" s="8"/>
      <c r="T61" s="8"/>
      <c r="U61" s="8"/>
      <c r="V61" s="8"/>
      <c r="W61" s="8"/>
      <c r="X61" s="8"/>
      <c r="Y61" s="8"/>
    </row>
    <row r="62" spans="1:25" ht="15.75" customHeight="1">
      <c r="A62" s="115"/>
      <c r="B62" s="53" t="s">
        <v>313</v>
      </c>
      <c r="C62" s="6" t="s">
        <v>29</v>
      </c>
      <c r="D62" s="48">
        <v>0</v>
      </c>
      <c r="E62" s="48">
        <f t="shared" ref="E62:M62" si="25">D66</f>
        <v>23797</v>
      </c>
      <c r="F62" s="48">
        <f t="shared" si="25"/>
        <v>24304</v>
      </c>
      <c r="G62" s="48">
        <f t="shared" si="25"/>
        <v>28094</v>
      </c>
      <c r="H62" s="48">
        <f t="shared" si="25"/>
        <v>28986</v>
      </c>
      <c r="I62" s="99">
        <f t="shared" si="25"/>
        <v>27228</v>
      </c>
      <c r="J62" s="48">
        <f t="shared" si="25"/>
        <v>26851.5</v>
      </c>
      <c r="K62" s="48">
        <f t="shared" si="25"/>
        <v>26475</v>
      </c>
      <c r="L62" s="48">
        <f t="shared" si="25"/>
        <v>26098.5</v>
      </c>
      <c r="M62" s="100">
        <f t="shared" si="25"/>
        <v>25722</v>
      </c>
      <c r="N62" s="324"/>
      <c r="O62" s="4"/>
      <c r="P62" s="4"/>
      <c r="Q62" s="4"/>
      <c r="R62" s="4"/>
      <c r="S62" s="4"/>
      <c r="T62" s="4"/>
      <c r="U62" s="4"/>
      <c r="V62" s="4"/>
      <c r="W62" s="4"/>
      <c r="X62" s="4"/>
      <c r="Y62" s="4"/>
    </row>
    <row r="63" spans="1:25" ht="15.75" customHeight="1">
      <c r="A63" s="115"/>
      <c r="B63" s="57" t="s">
        <v>314</v>
      </c>
      <c r="C63" s="6" t="s">
        <v>29</v>
      </c>
      <c r="D63" s="48">
        <v>0</v>
      </c>
      <c r="E63" s="48">
        <f t="shared" ref="E63:M63" si="26">E42</f>
        <v>4165</v>
      </c>
      <c r="F63" s="48">
        <f t="shared" si="26"/>
        <v>6753</v>
      </c>
      <c r="G63" s="48">
        <f t="shared" si="26"/>
        <v>3478</v>
      </c>
      <c r="H63" s="48">
        <f t="shared" si="26"/>
        <v>769</v>
      </c>
      <c r="I63" s="99">
        <f t="shared" si="26"/>
        <v>2123.5</v>
      </c>
      <c r="J63" s="48">
        <f t="shared" si="26"/>
        <v>2123.5</v>
      </c>
      <c r="K63" s="48">
        <f t="shared" si="26"/>
        <v>2123.5</v>
      </c>
      <c r="L63" s="48">
        <f t="shared" si="26"/>
        <v>2123.5</v>
      </c>
      <c r="M63" s="100">
        <f t="shared" si="26"/>
        <v>2123.5</v>
      </c>
      <c r="N63" s="324"/>
      <c r="O63" s="4"/>
      <c r="P63" s="4"/>
      <c r="Q63" s="4"/>
      <c r="R63" s="4"/>
      <c r="S63" s="4"/>
      <c r="T63" s="4"/>
      <c r="U63" s="4"/>
      <c r="V63" s="4"/>
      <c r="W63" s="4"/>
      <c r="X63" s="4"/>
      <c r="Y63" s="4"/>
    </row>
    <row r="64" spans="1:25" ht="15.75" customHeight="1">
      <c r="A64" s="115"/>
      <c r="B64" s="57" t="s">
        <v>315</v>
      </c>
      <c r="C64" s="6" t="s">
        <v>29</v>
      </c>
      <c r="D64" s="48">
        <v>-404</v>
      </c>
      <c r="E64" s="48">
        <f t="shared" ref="E64:M64" si="27">E43</f>
        <v>-78</v>
      </c>
      <c r="F64" s="48">
        <f t="shared" si="27"/>
        <v>-68</v>
      </c>
      <c r="G64" s="48">
        <f t="shared" si="27"/>
        <v>-111</v>
      </c>
      <c r="H64" s="48">
        <f t="shared" si="27"/>
        <v>-81</v>
      </c>
      <c r="I64" s="99">
        <f t="shared" si="27"/>
        <v>0</v>
      </c>
      <c r="J64" s="48">
        <f t="shared" si="27"/>
        <v>0</v>
      </c>
      <c r="K64" s="48">
        <f t="shared" si="27"/>
        <v>0</v>
      </c>
      <c r="L64" s="48">
        <f t="shared" si="27"/>
        <v>0</v>
      </c>
      <c r="M64" s="100">
        <f t="shared" si="27"/>
        <v>0</v>
      </c>
      <c r="N64" s="324"/>
      <c r="O64" s="4"/>
      <c r="P64" s="4"/>
      <c r="Q64" s="4"/>
      <c r="R64" s="4"/>
      <c r="S64" s="4"/>
      <c r="T64" s="4"/>
      <c r="U64" s="4"/>
      <c r="V64" s="4"/>
      <c r="W64" s="4"/>
      <c r="X64" s="4"/>
      <c r="Y64" s="4"/>
    </row>
    <row r="65" spans="1:25" ht="15.75" customHeight="1">
      <c r="A65" s="115"/>
      <c r="B65" s="57" t="s">
        <v>316</v>
      </c>
      <c r="C65" s="6" t="s">
        <v>29</v>
      </c>
      <c r="D65" s="48">
        <v>-3722</v>
      </c>
      <c r="E65" s="48">
        <v>-3580</v>
      </c>
      <c r="F65" s="48">
        <v>-2895</v>
      </c>
      <c r="G65" s="48">
        <v>-2475</v>
      </c>
      <c r="H65" s="48">
        <v>-2446</v>
      </c>
      <c r="I65" s="99">
        <f>'Balance Assumptions'!I74*-1</f>
        <v>-2500</v>
      </c>
      <c r="J65" s="48">
        <f>'Balance Assumptions'!J74*-1</f>
        <v>-2500</v>
      </c>
      <c r="K65" s="48">
        <f>'Balance Assumptions'!K74*-1</f>
        <v>-2500</v>
      </c>
      <c r="L65" s="48">
        <f>'Balance Assumptions'!L74*-1</f>
        <v>-2500</v>
      </c>
      <c r="M65" s="100">
        <f>'Balance Assumptions'!M74*-1</f>
        <v>-2500</v>
      </c>
      <c r="N65" s="536" t="s">
        <v>317</v>
      </c>
      <c r="O65" s="535"/>
      <c r="P65" s="4"/>
      <c r="Q65" s="4"/>
      <c r="R65" s="4"/>
      <c r="S65" s="4"/>
      <c r="T65" s="4"/>
      <c r="U65" s="4"/>
      <c r="V65" s="4"/>
      <c r="W65" s="4"/>
      <c r="X65" s="4"/>
      <c r="Y65" s="4"/>
    </row>
    <row r="66" spans="1:25" ht="15.75" customHeight="1">
      <c r="A66" s="115"/>
      <c r="B66" s="53" t="s">
        <v>318</v>
      </c>
      <c r="C66" s="62" t="s">
        <v>29</v>
      </c>
      <c r="D66" s="33">
        <f>'Balance Sheet'!D18</f>
        <v>23797</v>
      </c>
      <c r="E66" s="33">
        <f t="shared" ref="E66:M66" si="28">SUM(E62:E65)</f>
        <v>24304</v>
      </c>
      <c r="F66" s="33">
        <f t="shared" si="28"/>
        <v>28094</v>
      </c>
      <c r="G66" s="33">
        <f t="shared" si="28"/>
        <v>28986</v>
      </c>
      <c r="H66" s="33">
        <f t="shared" si="28"/>
        <v>27228</v>
      </c>
      <c r="I66" s="64">
        <f t="shared" si="28"/>
        <v>26851.5</v>
      </c>
      <c r="J66" s="33">
        <f t="shared" si="28"/>
        <v>26475</v>
      </c>
      <c r="K66" s="33">
        <f t="shared" si="28"/>
        <v>26098.5</v>
      </c>
      <c r="L66" s="33">
        <f t="shared" si="28"/>
        <v>25722</v>
      </c>
      <c r="M66" s="114">
        <f t="shared" si="28"/>
        <v>25345.5</v>
      </c>
      <c r="N66" s="324"/>
      <c r="O66" s="4"/>
      <c r="P66" s="4"/>
      <c r="Q66" s="4"/>
      <c r="R66" s="4"/>
      <c r="S66" s="4"/>
      <c r="T66" s="4"/>
      <c r="U66" s="4"/>
      <c r="V66" s="4"/>
      <c r="W66" s="4"/>
      <c r="X66" s="4"/>
      <c r="Y66" s="4"/>
    </row>
    <row r="67" spans="1:25" ht="15.75" customHeight="1">
      <c r="A67" s="115"/>
      <c r="B67" s="8"/>
      <c r="C67" s="8"/>
      <c r="D67" s="8"/>
      <c r="E67" s="8"/>
      <c r="F67" s="8"/>
      <c r="G67" s="8"/>
      <c r="H67" s="8"/>
      <c r="I67" s="115"/>
      <c r="J67" s="8"/>
      <c r="K67" s="8"/>
      <c r="L67" s="8"/>
      <c r="M67" s="276"/>
      <c r="N67" s="324"/>
      <c r="O67" s="4"/>
      <c r="P67" s="4"/>
      <c r="Q67" s="4"/>
      <c r="R67" s="4"/>
      <c r="S67" s="4"/>
      <c r="T67" s="4"/>
      <c r="U67" s="4"/>
      <c r="V67" s="4"/>
      <c r="W67" s="4"/>
      <c r="X67" s="4"/>
      <c r="Y67" s="4"/>
    </row>
    <row r="68" spans="1:25" ht="15.75" customHeight="1">
      <c r="A68" s="115"/>
      <c r="B68" s="53" t="s">
        <v>319</v>
      </c>
      <c r="C68" s="62" t="s">
        <v>29</v>
      </c>
      <c r="D68" s="33">
        <f>'Balance Sheet'!D18</f>
        <v>23797</v>
      </c>
      <c r="E68" s="33">
        <f>'Balance Sheet'!E18</f>
        <v>24304</v>
      </c>
      <c r="F68" s="33">
        <f>'Balance Sheet'!F18</f>
        <v>28094</v>
      </c>
      <c r="G68" s="33">
        <f>'Balance Sheet'!G18</f>
        <v>28986</v>
      </c>
      <c r="H68" s="33">
        <f>'Balance Sheet'!H18</f>
        <v>27228</v>
      </c>
      <c r="I68" s="115"/>
      <c r="J68" s="8"/>
      <c r="K68" s="8"/>
      <c r="L68" s="8"/>
      <c r="M68" s="276"/>
      <c r="N68" s="324"/>
      <c r="O68" s="4"/>
      <c r="P68" s="4"/>
      <c r="Q68" s="4"/>
      <c r="R68" s="4"/>
      <c r="S68" s="4"/>
      <c r="T68" s="4"/>
      <c r="U68" s="4"/>
      <c r="V68" s="4"/>
      <c r="W68" s="4"/>
      <c r="X68" s="4"/>
      <c r="Y68" s="4"/>
    </row>
    <row r="69" spans="1:25" ht="15.75" customHeight="1">
      <c r="A69" s="312"/>
      <c r="B69" s="141"/>
      <c r="C69" s="121" t="s">
        <v>320</v>
      </c>
      <c r="D69" s="122">
        <f t="shared" ref="D69:H69" si="29">D66-D68</f>
        <v>0</v>
      </c>
      <c r="E69" s="122">
        <f t="shared" si="29"/>
        <v>0</v>
      </c>
      <c r="F69" s="122">
        <f t="shared" si="29"/>
        <v>0</v>
      </c>
      <c r="G69" s="122">
        <f t="shared" si="29"/>
        <v>0</v>
      </c>
      <c r="H69" s="122">
        <f t="shared" si="29"/>
        <v>0</v>
      </c>
      <c r="I69" s="312"/>
      <c r="J69" s="141"/>
      <c r="K69" s="141"/>
      <c r="L69" s="141"/>
      <c r="M69" s="313"/>
      <c r="N69" s="324"/>
      <c r="O69" s="4"/>
      <c r="P69" s="4"/>
      <c r="Q69" s="4"/>
      <c r="R69" s="4"/>
      <c r="S69" s="4"/>
      <c r="T69" s="4"/>
      <c r="U69" s="4"/>
      <c r="V69" s="4"/>
      <c r="W69" s="4"/>
      <c r="X69" s="4"/>
      <c r="Y69" s="4"/>
    </row>
    <row r="70" spans="1:25" ht="15.75" customHeight="1">
      <c r="A70" s="4"/>
      <c r="B70" s="4"/>
      <c r="C70" s="7"/>
      <c r="D70" s="7"/>
      <c r="E70" s="7"/>
      <c r="F70" s="7"/>
      <c r="G70" s="7"/>
      <c r="H70" s="7"/>
      <c r="I70" s="4"/>
      <c r="J70" s="4"/>
      <c r="K70" s="4"/>
      <c r="L70" s="4"/>
      <c r="M70" s="4"/>
      <c r="N70" s="324"/>
      <c r="O70" s="4"/>
      <c r="P70" s="4"/>
      <c r="Q70" s="4"/>
      <c r="R70" s="4"/>
      <c r="S70" s="4"/>
      <c r="T70" s="4"/>
      <c r="U70" s="4"/>
      <c r="V70" s="4"/>
      <c r="W70" s="4"/>
      <c r="X70" s="4"/>
      <c r="Y70" s="4"/>
    </row>
    <row r="71" spans="1:25" ht="15.75" customHeight="1">
      <c r="A71" s="4"/>
      <c r="B71" s="4"/>
      <c r="C71" s="7"/>
      <c r="D71" s="7"/>
      <c r="E71" s="7"/>
      <c r="F71" s="7"/>
      <c r="G71" s="7"/>
      <c r="H71" s="7"/>
      <c r="I71" s="4"/>
      <c r="J71" s="4"/>
      <c r="K71" s="4"/>
      <c r="L71" s="4"/>
      <c r="M71" s="4"/>
      <c r="N71" s="324"/>
      <c r="O71" s="4"/>
      <c r="P71" s="4"/>
      <c r="Q71" s="4"/>
      <c r="R71" s="4"/>
      <c r="S71" s="4"/>
      <c r="T71" s="4"/>
      <c r="U71" s="4"/>
      <c r="V71" s="4"/>
      <c r="W71" s="4"/>
      <c r="X71" s="4"/>
      <c r="Y71" s="4"/>
    </row>
    <row r="72" spans="1:25" ht="15.75" customHeight="1">
      <c r="A72" s="4"/>
      <c r="B72" s="4"/>
      <c r="C72" s="7"/>
      <c r="D72" s="7"/>
      <c r="E72" s="7"/>
      <c r="F72" s="7"/>
      <c r="G72" s="7"/>
      <c r="H72" s="7"/>
      <c r="I72" s="4"/>
      <c r="J72" s="4"/>
      <c r="K72" s="4"/>
      <c r="L72" s="4"/>
      <c r="M72" s="4"/>
      <c r="N72" s="324"/>
      <c r="O72" s="4"/>
      <c r="P72" s="4"/>
      <c r="Q72" s="4"/>
      <c r="R72" s="4"/>
      <c r="S72" s="4"/>
      <c r="T72" s="4"/>
      <c r="U72" s="4"/>
      <c r="V72" s="4"/>
      <c r="W72" s="4"/>
      <c r="X72" s="4"/>
      <c r="Y72" s="4"/>
    </row>
    <row r="73" spans="1:25" ht="15.75" customHeight="1">
      <c r="A73" s="4"/>
      <c r="B73" s="4"/>
      <c r="C73" s="7"/>
      <c r="D73" s="7"/>
      <c r="E73" s="7"/>
      <c r="F73" s="7"/>
      <c r="G73" s="7"/>
      <c r="H73" s="7"/>
      <c r="I73" s="4"/>
      <c r="J73" s="4"/>
      <c r="K73" s="4"/>
      <c r="L73" s="4"/>
      <c r="M73" s="4"/>
      <c r="N73" s="324"/>
      <c r="O73" s="4"/>
      <c r="P73" s="4"/>
      <c r="Q73" s="4"/>
      <c r="R73" s="4"/>
      <c r="S73" s="4"/>
      <c r="T73" s="4"/>
      <c r="U73" s="4"/>
      <c r="V73" s="4"/>
      <c r="W73" s="4"/>
      <c r="X73" s="4"/>
      <c r="Y73" s="4"/>
    </row>
    <row r="74" spans="1:25" ht="15.75" customHeight="1">
      <c r="A74" s="4"/>
      <c r="B74" s="4"/>
      <c r="C74" s="7"/>
      <c r="D74" s="7"/>
      <c r="E74" s="7"/>
      <c r="F74" s="7"/>
      <c r="G74" s="7"/>
      <c r="H74" s="7"/>
      <c r="I74" s="4"/>
      <c r="J74" s="4"/>
      <c r="K74" s="4"/>
      <c r="L74" s="4"/>
      <c r="M74" s="4"/>
      <c r="N74" s="324"/>
      <c r="O74" s="4"/>
      <c r="P74" s="4"/>
      <c r="Q74" s="4"/>
      <c r="R74" s="4"/>
      <c r="S74" s="4"/>
      <c r="T74" s="4"/>
      <c r="U74" s="4"/>
      <c r="V74" s="4"/>
      <c r="W74" s="4"/>
      <c r="X74" s="4"/>
      <c r="Y74" s="4"/>
    </row>
    <row r="75" spans="1:25" ht="15.75" customHeight="1">
      <c r="A75" s="4"/>
      <c r="B75" s="4"/>
      <c r="C75" s="7"/>
      <c r="D75" s="7"/>
      <c r="E75" s="7"/>
      <c r="F75" s="7"/>
      <c r="G75" s="7"/>
      <c r="H75" s="7"/>
      <c r="I75" s="4"/>
      <c r="J75" s="4"/>
      <c r="K75" s="4"/>
      <c r="L75" s="4"/>
      <c r="M75" s="4"/>
      <c r="N75" s="324"/>
      <c r="O75" s="4"/>
      <c r="P75" s="4"/>
      <c r="Q75" s="4"/>
      <c r="R75" s="4"/>
      <c r="S75" s="4"/>
      <c r="T75" s="4"/>
      <c r="U75" s="4"/>
      <c r="V75" s="4"/>
      <c r="W75" s="4"/>
      <c r="X75" s="4"/>
      <c r="Y75" s="4"/>
    </row>
    <row r="76" spans="1:25" ht="15.75" customHeight="1">
      <c r="A76" s="4"/>
      <c r="B76" s="4"/>
      <c r="C76" s="7"/>
      <c r="D76" s="7"/>
      <c r="E76" s="7"/>
      <c r="F76" s="7"/>
      <c r="G76" s="7"/>
      <c r="H76" s="7"/>
      <c r="I76" s="4"/>
      <c r="J76" s="4"/>
      <c r="K76" s="4"/>
      <c r="L76" s="4"/>
      <c r="M76" s="4"/>
      <c r="N76" s="324"/>
      <c r="O76" s="4"/>
      <c r="P76" s="4"/>
      <c r="Q76" s="4"/>
      <c r="R76" s="4"/>
      <c r="S76" s="4"/>
      <c r="T76" s="4"/>
      <c r="U76" s="4"/>
      <c r="V76" s="4"/>
      <c r="W76" s="4"/>
      <c r="X76" s="4"/>
      <c r="Y76" s="4"/>
    </row>
    <row r="77" spans="1:25" ht="15.75" customHeight="1">
      <c r="A77" s="4"/>
      <c r="B77" s="4"/>
      <c r="C77" s="7"/>
      <c r="D77" s="7"/>
      <c r="E77" s="7"/>
      <c r="F77" s="7"/>
      <c r="G77" s="7"/>
      <c r="H77" s="7"/>
      <c r="I77" s="4"/>
      <c r="J77" s="4"/>
      <c r="K77" s="4"/>
      <c r="L77" s="4"/>
      <c r="M77" s="4"/>
      <c r="N77" s="324"/>
      <c r="O77" s="4"/>
      <c r="P77" s="4"/>
      <c r="Q77" s="4"/>
      <c r="R77" s="4"/>
      <c r="S77" s="4"/>
      <c r="T77" s="4"/>
      <c r="U77" s="4"/>
      <c r="V77" s="4"/>
      <c r="W77" s="4"/>
      <c r="X77" s="4"/>
      <c r="Y77" s="4"/>
    </row>
    <row r="78" spans="1:25" ht="15.75" customHeight="1">
      <c r="A78" s="4"/>
      <c r="B78" s="4"/>
      <c r="C78" s="7"/>
      <c r="D78" s="7"/>
      <c r="E78" s="7"/>
      <c r="F78" s="7"/>
      <c r="G78" s="7"/>
      <c r="H78" s="7"/>
      <c r="I78" s="4"/>
      <c r="J78" s="4"/>
      <c r="K78" s="4"/>
      <c r="L78" s="4"/>
      <c r="M78" s="4"/>
      <c r="N78" s="324"/>
      <c r="O78" s="4"/>
      <c r="P78" s="4"/>
      <c r="Q78" s="4"/>
      <c r="R78" s="4"/>
      <c r="S78" s="4"/>
      <c r="T78" s="4"/>
      <c r="U78" s="4"/>
      <c r="V78" s="4"/>
      <c r="W78" s="4"/>
      <c r="X78" s="4"/>
      <c r="Y78" s="4"/>
    </row>
    <row r="79" spans="1:25" ht="15.75" customHeight="1">
      <c r="A79" s="4"/>
      <c r="B79" s="4"/>
      <c r="C79" s="7"/>
      <c r="D79" s="7"/>
      <c r="E79" s="7"/>
      <c r="F79" s="7"/>
      <c r="G79" s="7"/>
      <c r="H79" s="7"/>
      <c r="I79" s="4"/>
      <c r="J79" s="4"/>
      <c r="K79" s="4"/>
      <c r="L79" s="4"/>
      <c r="M79" s="4"/>
      <c r="N79" s="324"/>
      <c r="O79" s="4"/>
      <c r="P79" s="4"/>
      <c r="Q79" s="4"/>
      <c r="R79" s="4"/>
      <c r="S79" s="4"/>
      <c r="T79" s="4"/>
      <c r="U79" s="4"/>
      <c r="V79" s="4"/>
      <c r="W79" s="4"/>
      <c r="X79" s="4"/>
      <c r="Y79" s="4"/>
    </row>
    <row r="80" spans="1:25" ht="15.75" customHeight="1">
      <c r="A80" s="4"/>
      <c r="B80" s="4"/>
      <c r="C80" s="7"/>
      <c r="D80" s="7"/>
      <c r="E80" s="7"/>
      <c r="F80" s="7"/>
      <c r="G80" s="7"/>
      <c r="H80" s="7"/>
      <c r="I80" s="4"/>
      <c r="J80" s="4"/>
      <c r="K80" s="4"/>
      <c r="L80" s="4"/>
      <c r="M80" s="4"/>
      <c r="N80" s="324"/>
      <c r="O80" s="4"/>
      <c r="P80" s="4"/>
      <c r="Q80" s="4"/>
      <c r="R80" s="4"/>
      <c r="S80" s="4"/>
      <c r="T80" s="4"/>
      <c r="U80" s="4"/>
      <c r="V80" s="4"/>
      <c r="W80" s="4"/>
      <c r="X80" s="4"/>
      <c r="Y80" s="4"/>
    </row>
    <row r="81" spans="1:25" ht="15.75" customHeight="1">
      <c r="A81" s="4"/>
      <c r="B81" s="4"/>
      <c r="C81" s="7"/>
      <c r="D81" s="7"/>
      <c r="E81" s="7"/>
      <c r="F81" s="7"/>
      <c r="G81" s="7"/>
      <c r="H81" s="7"/>
      <c r="I81" s="4"/>
      <c r="J81" s="4"/>
      <c r="K81" s="4"/>
      <c r="L81" s="4"/>
      <c r="M81" s="4"/>
      <c r="N81" s="324"/>
      <c r="O81" s="4"/>
      <c r="P81" s="4"/>
      <c r="Q81" s="4"/>
      <c r="R81" s="4"/>
      <c r="S81" s="4"/>
      <c r="T81" s="4"/>
      <c r="U81" s="4"/>
      <c r="V81" s="4"/>
      <c r="W81" s="4"/>
      <c r="X81" s="4"/>
      <c r="Y81" s="4"/>
    </row>
    <row r="82" spans="1:25" ht="15.75" customHeight="1">
      <c r="A82" s="4"/>
      <c r="B82" s="4"/>
      <c r="C82" s="7"/>
      <c r="D82" s="7"/>
      <c r="E82" s="7"/>
      <c r="F82" s="7"/>
      <c r="G82" s="7"/>
      <c r="H82" s="7"/>
      <c r="I82" s="4"/>
      <c r="J82" s="4"/>
      <c r="K82" s="4"/>
      <c r="L82" s="4"/>
      <c r="M82" s="4"/>
      <c r="N82" s="324"/>
      <c r="O82" s="4"/>
      <c r="P82" s="4"/>
      <c r="Q82" s="4"/>
      <c r="R82" s="4"/>
      <c r="S82" s="4"/>
      <c r="T82" s="4"/>
      <c r="U82" s="4"/>
      <c r="V82" s="4"/>
      <c r="W82" s="4"/>
      <c r="X82" s="4"/>
      <c r="Y82" s="4"/>
    </row>
    <row r="83" spans="1:25" ht="15.75" customHeight="1">
      <c r="A83" s="4"/>
      <c r="B83" s="4"/>
      <c r="C83" s="7"/>
      <c r="D83" s="7"/>
      <c r="E83" s="7"/>
      <c r="F83" s="7"/>
      <c r="G83" s="7"/>
      <c r="H83" s="7"/>
      <c r="I83" s="4"/>
      <c r="J83" s="4"/>
      <c r="K83" s="4"/>
      <c r="L83" s="4"/>
      <c r="M83" s="4"/>
      <c r="N83" s="324"/>
      <c r="O83" s="4"/>
      <c r="P83" s="4"/>
      <c r="Q83" s="4"/>
      <c r="R83" s="4"/>
      <c r="S83" s="4"/>
      <c r="T83" s="4"/>
      <c r="U83" s="4"/>
      <c r="V83" s="4"/>
      <c r="W83" s="4"/>
      <c r="X83" s="4"/>
      <c r="Y83" s="4"/>
    </row>
    <row r="84" spans="1:25" ht="15.75" customHeight="1">
      <c r="A84" s="4"/>
      <c r="B84" s="4"/>
      <c r="C84" s="7"/>
      <c r="D84" s="7"/>
      <c r="E84" s="7"/>
      <c r="F84" s="7"/>
      <c r="G84" s="7"/>
      <c r="H84" s="7"/>
      <c r="I84" s="4"/>
      <c r="J84" s="4"/>
      <c r="K84" s="4"/>
      <c r="L84" s="4"/>
      <c r="M84" s="4"/>
      <c r="N84" s="324"/>
      <c r="O84" s="4"/>
      <c r="P84" s="4"/>
      <c r="Q84" s="4"/>
      <c r="R84" s="4"/>
      <c r="S84" s="4"/>
      <c r="T84" s="4"/>
      <c r="U84" s="4"/>
      <c r="V84" s="4"/>
      <c r="W84" s="4"/>
      <c r="X84" s="4"/>
      <c r="Y84" s="4"/>
    </row>
    <row r="85" spans="1:25" ht="15.75" customHeight="1">
      <c r="A85" s="4"/>
      <c r="B85" s="4"/>
      <c r="C85" s="7"/>
      <c r="D85" s="7"/>
      <c r="E85" s="7"/>
      <c r="F85" s="7"/>
      <c r="G85" s="7"/>
      <c r="H85" s="7"/>
      <c r="I85" s="4"/>
      <c r="J85" s="4"/>
      <c r="K85" s="4"/>
      <c r="L85" s="4"/>
      <c r="M85" s="4"/>
      <c r="N85" s="324"/>
      <c r="O85" s="4"/>
      <c r="P85" s="4"/>
      <c r="Q85" s="4"/>
      <c r="R85" s="4"/>
      <c r="S85" s="4"/>
      <c r="T85" s="4"/>
      <c r="U85" s="4"/>
      <c r="V85" s="4"/>
      <c r="W85" s="4"/>
      <c r="X85" s="4"/>
      <c r="Y85" s="4"/>
    </row>
    <row r="86" spans="1:25" ht="15.75" customHeight="1">
      <c r="A86" s="4"/>
      <c r="B86" s="4"/>
      <c r="C86" s="7"/>
      <c r="D86" s="7"/>
      <c r="E86" s="7"/>
      <c r="F86" s="7"/>
      <c r="G86" s="7"/>
      <c r="H86" s="7"/>
      <c r="I86" s="4"/>
      <c r="J86" s="4"/>
      <c r="K86" s="4"/>
      <c r="L86" s="4"/>
      <c r="M86" s="4"/>
      <c r="N86" s="324"/>
      <c r="O86" s="4"/>
      <c r="P86" s="4"/>
      <c r="Q86" s="4"/>
      <c r="R86" s="4"/>
      <c r="S86" s="4"/>
      <c r="T86" s="4"/>
      <c r="U86" s="4"/>
      <c r="V86" s="4"/>
      <c r="W86" s="4"/>
      <c r="X86" s="4"/>
      <c r="Y86" s="4"/>
    </row>
    <row r="87" spans="1:25" ht="15.75" customHeight="1">
      <c r="A87" s="4"/>
      <c r="B87" s="4"/>
      <c r="C87" s="7"/>
      <c r="D87" s="7"/>
      <c r="E87" s="7"/>
      <c r="F87" s="7"/>
      <c r="G87" s="7"/>
      <c r="H87" s="7"/>
      <c r="I87" s="4"/>
      <c r="J87" s="4"/>
      <c r="K87" s="4"/>
      <c r="L87" s="4"/>
      <c r="M87" s="4"/>
      <c r="N87" s="324"/>
      <c r="O87" s="4"/>
      <c r="P87" s="4"/>
      <c r="Q87" s="4"/>
      <c r="R87" s="4"/>
      <c r="S87" s="4"/>
      <c r="T87" s="4"/>
      <c r="U87" s="4"/>
      <c r="V87" s="4"/>
      <c r="W87" s="4"/>
      <c r="X87" s="4"/>
      <c r="Y87" s="4"/>
    </row>
    <row r="88" spans="1:25" ht="15.75" customHeight="1">
      <c r="A88" s="4"/>
      <c r="B88" s="4"/>
      <c r="C88" s="7"/>
      <c r="D88" s="7"/>
      <c r="E88" s="7"/>
      <c r="F88" s="7"/>
      <c r="G88" s="7"/>
      <c r="H88" s="7"/>
      <c r="I88" s="4"/>
      <c r="J88" s="4"/>
      <c r="K88" s="4"/>
      <c r="L88" s="4"/>
      <c r="M88" s="4"/>
      <c r="N88" s="324"/>
      <c r="O88" s="4"/>
      <c r="P88" s="4"/>
      <c r="Q88" s="4"/>
      <c r="R88" s="4"/>
      <c r="S88" s="4"/>
      <c r="T88" s="4"/>
      <c r="U88" s="4"/>
      <c r="V88" s="4"/>
      <c r="W88" s="4"/>
      <c r="X88" s="4"/>
      <c r="Y88" s="4"/>
    </row>
    <row r="89" spans="1:25" ht="15.75" customHeight="1">
      <c r="A89" s="4"/>
      <c r="B89" s="4"/>
      <c r="C89" s="7"/>
      <c r="D89" s="7"/>
      <c r="E89" s="7"/>
      <c r="F89" s="7"/>
      <c r="G89" s="7"/>
      <c r="H89" s="7"/>
      <c r="I89" s="4"/>
      <c r="J89" s="4"/>
      <c r="K89" s="4"/>
      <c r="L89" s="4"/>
      <c r="M89" s="4"/>
      <c r="N89" s="324"/>
      <c r="O89" s="4"/>
      <c r="P89" s="4"/>
      <c r="Q89" s="4"/>
      <c r="R89" s="4"/>
      <c r="S89" s="4"/>
      <c r="T89" s="4"/>
      <c r="U89" s="4"/>
      <c r="V89" s="4"/>
      <c r="W89" s="4"/>
      <c r="X89" s="4"/>
      <c r="Y89" s="4"/>
    </row>
    <row r="90" spans="1:25" ht="15.75" customHeight="1">
      <c r="A90" s="4"/>
      <c r="B90" s="4"/>
      <c r="C90" s="7"/>
      <c r="D90" s="7"/>
      <c r="E90" s="7"/>
      <c r="F90" s="7"/>
      <c r="G90" s="7"/>
      <c r="H90" s="7"/>
      <c r="I90" s="4"/>
      <c r="J90" s="4"/>
      <c r="K90" s="4"/>
      <c r="L90" s="4"/>
      <c r="M90" s="4"/>
      <c r="N90" s="324"/>
      <c r="O90" s="4"/>
      <c r="P90" s="4"/>
      <c r="Q90" s="4"/>
      <c r="R90" s="4"/>
      <c r="S90" s="4"/>
      <c r="T90" s="4"/>
      <c r="U90" s="4"/>
      <c r="V90" s="4"/>
      <c r="W90" s="4"/>
      <c r="X90" s="4"/>
      <c r="Y90" s="4"/>
    </row>
    <row r="91" spans="1:25" ht="15.75" customHeight="1">
      <c r="A91" s="4"/>
      <c r="B91" s="4"/>
      <c r="C91" s="7"/>
      <c r="D91" s="7"/>
      <c r="E91" s="7"/>
      <c r="F91" s="7"/>
      <c r="G91" s="7"/>
      <c r="H91" s="7"/>
      <c r="I91" s="4"/>
      <c r="J91" s="4"/>
      <c r="K91" s="4"/>
      <c r="L91" s="4"/>
      <c r="M91" s="4"/>
      <c r="N91" s="324"/>
      <c r="O91" s="4"/>
      <c r="P91" s="4"/>
      <c r="Q91" s="4"/>
      <c r="R91" s="4"/>
      <c r="S91" s="4"/>
      <c r="T91" s="4"/>
      <c r="U91" s="4"/>
      <c r="V91" s="4"/>
      <c r="W91" s="4"/>
      <c r="X91" s="4"/>
      <c r="Y91" s="4"/>
    </row>
    <row r="92" spans="1:25" ht="15.75" customHeight="1">
      <c r="A92" s="4"/>
      <c r="B92" s="4"/>
      <c r="C92" s="7"/>
      <c r="D92" s="7"/>
      <c r="E92" s="7"/>
      <c r="F92" s="7"/>
      <c r="G92" s="7"/>
      <c r="H92" s="7"/>
      <c r="I92" s="4"/>
      <c r="J92" s="4"/>
      <c r="K92" s="4"/>
      <c r="L92" s="4"/>
      <c r="M92" s="4"/>
      <c r="N92" s="324"/>
      <c r="O92" s="4"/>
      <c r="P92" s="4"/>
      <c r="Q92" s="4"/>
      <c r="R92" s="4"/>
      <c r="S92" s="4"/>
      <c r="T92" s="4"/>
      <c r="U92" s="4"/>
      <c r="V92" s="4"/>
      <c r="W92" s="4"/>
      <c r="X92" s="4"/>
      <c r="Y92" s="4"/>
    </row>
    <row r="93" spans="1:25" ht="15.75" customHeight="1">
      <c r="A93" s="4"/>
      <c r="B93" s="4"/>
      <c r="C93" s="7"/>
      <c r="D93" s="7"/>
      <c r="E93" s="7"/>
      <c r="F93" s="7"/>
      <c r="G93" s="7"/>
      <c r="H93" s="7"/>
      <c r="I93" s="4"/>
      <c r="J93" s="4"/>
      <c r="K93" s="4"/>
      <c r="L93" s="4"/>
      <c r="M93" s="4"/>
      <c r="N93" s="324"/>
      <c r="O93" s="4"/>
      <c r="P93" s="4"/>
      <c r="Q93" s="4"/>
      <c r="R93" s="4"/>
      <c r="S93" s="4"/>
      <c r="T93" s="4"/>
      <c r="U93" s="4"/>
      <c r="V93" s="4"/>
      <c r="W93" s="4"/>
      <c r="X93" s="4"/>
      <c r="Y93" s="4"/>
    </row>
    <row r="94" spans="1:25" ht="15.75" customHeight="1">
      <c r="A94" s="4"/>
      <c r="B94" s="4"/>
      <c r="C94" s="7"/>
      <c r="D94" s="7"/>
      <c r="E94" s="7"/>
      <c r="F94" s="7"/>
      <c r="G94" s="7"/>
      <c r="H94" s="7"/>
      <c r="I94" s="4"/>
      <c r="J94" s="4"/>
      <c r="K94" s="4"/>
      <c r="L94" s="4"/>
      <c r="M94" s="4"/>
      <c r="N94" s="324"/>
      <c r="O94" s="4"/>
      <c r="P94" s="4"/>
      <c r="Q94" s="4"/>
      <c r="R94" s="4"/>
      <c r="S94" s="4"/>
      <c r="T94" s="4"/>
      <c r="U94" s="4"/>
      <c r="V94" s="4"/>
      <c r="W94" s="4"/>
      <c r="X94" s="4"/>
      <c r="Y94" s="4"/>
    </row>
    <row r="95" spans="1:25" ht="15.75" customHeight="1">
      <c r="A95" s="4"/>
      <c r="B95" s="4"/>
      <c r="C95" s="7"/>
      <c r="D95" s="7"/>
      <c r="E95" s="7"/>
      <c r="F95" s="7"/>
      <c r="G95" s="7"/>
      <c r="H95" s="7"/>
      <c r="I95" s="4"/>
      <c r="J95" s="4"/>
      <c r="K95" s="4"/>
      <c r="L95" s="4"/>
      <c r="M95" s="4"/>
      <c r="N95" s="324"/>
      <c r="O95" s="4"/>
      <c r="P95" s="4"/>
      <c r="Q95" s="4"/>
      <c r="R95" s="4"/>
      <c r="S95" s="4"/>
      <c r="T95" s="4"/>
      <c r="U95" s="4"/>
      <c r="V95" s="4"/>
      <c r="W95" s="4"/>
      <c r="X95" s="4"/>
      <c r="Y95" s="4"/>
    </row>
    <row r="96" spans="1:25" ht="15.75" customHeight="1">
      <c r="A96" s="4"/>
      <c r="B96" s="4"/>
      <c r="C96" s="7"/>
      <c r="D96" s="7"/>
      <c r="E96" s="7"/>
      <c r="F96" s="7"/>
      <c r="G96" s="7"/>
      <c r="H96" s="7"/>
      <c r="I96" s="4"/>
      <c r="J96" s="4"/>
      <c r="K96" s="4"/>
      <c r="L96" s="4"/>
      <c r="M96" s="4"/>
      <c r="N96" s="324"/>
      <c r="O96" s="4"/>
      <c r="P96" s="4"/>
      <c r="Q96" s="4"/>
      <c r="R96" s="4"/>
      <c r="S96" s="4"/>
      <c r="T96" s="4"/>
      <c r="U96" s="4"/>
      <c r="V96" s="4"/>
      <c r="W96" s="4"/>
      <c r="X96" s="4"/>
      <c r="Y96" s="4"/>
    </row>
    <row r="97" spans="1:25" ht="15.75" customHeight="1">
      <c r="A97" s="4"/>
      <c r="B97" s="4"/>
      <c r="C97" s="7"/>
      <c r="D97" s="7"/>
      <c r="E97" s="7"/>
      <c r="F97" s="7"/>
      <c r="G97" s="7"/>
      <c r="H97" s="7"/>
      <c r="I97" s="4"/>
      <c r="J97" s="4"/>
      <c r="K97" s="4"/>
      <c r="L97" s="4"/>
      <c r="M97" s="4"/>
      <c r="N97" s="324"/>
      <c r="O97" s="4"/>
      <c r="P97" s="4"/>
      <c r="Q97" s="4"/>
      <c r="R97" s="4"/>
      <c r="S97" s="4"/>
      <c r="T97" s="4"/>
      <c r="U97" s="4"/>
      <c r="V97" s="4"/>
      <c r="W97" s="4"/>
      <c r="X97" s="4"/>
      <c r="Y97" s="4"/>
    </row>
    <row r="98" spans="1:25" ht="15.75" customHeight="1">
      <c r="A98" s="4"/>
      <c r="B98" s="4"/>
      <c r="C98" s="7"/>
      <c r="D98" s="7"/>
      <c r="E98" s="7"/>
      <c r="F98" s="7"/>
      <c r="G98" s="7"/>
      <c r="H98" s="7"/>
      <c r="I98" s="4"/>
      <c r="J98" s="4"/>
      <c r="K98" s="4"/>
      <c r="L98" s="4"/>
      <c r="M98" s="4"/>
      <c r="N98" s="324"/>
      <c r="O98" s="4"/>
      <c r="P98" s="4"/>
      <c r="Q98" s="4"/>
      <c r="R98" s="4"/>
      <c r="S98" s="4"/>
      <c r="T98" s="4"/>
      <c r="U98" s="4"/>
      <c r="V98" s="4"/>
      <c r="W98" s="4"/>
      <c r="X98" s="4"/>
      <c r="Y98" s="4"/>
    </row>
    <row r="99" spans="1:25" ht="15.75" customHeight="1">
      <c r="A99" s="4"/>
      <c r="B99" s="4"/>
      <c r="C99" s="7"/>
      <c r="D99" s="7"/>
      <c r="E99" s="7"/>
      <c r="F99" s="7"/>
      <c r="G99" s="7"/>
      <c r="H99" s="7"/>
      <c r="I99" s="4"/>
      <c r="J99" s="4"/>
      <c r="K99" s="4"/>
      <c r="L99" s="4"/>
      <c r="M99" s="4"/>
      <c r="N99" s="324"/>
      <c r="O99" s="4"/>
      <c r="P99" s="4"/>
      <c r="Q99" s="4"/>
      <c r="R99" s="4"/>
      <c r="S99" s="4"/>
      <c r="T99" s="4"/>
      <c r="U99" s="4"/>
      <c r="V99" s="4"/>
      <c r="W99" s="4"/>
      <c r="X99" s="4"/>
      <c r="Y99" s="4"/>
    </row>
    <row r="100" spans="1:25" ht="15.75" customHeight="1">
      <c r="A100" s="4"/>
      <c r="B100" s="4"/>
      <c r="C100" s="7"/>
      <c r="D100" s="7"/>
      <c r="E100" s="7"/>
      <c r="F100" s="7"/>
      <c r="G100" s="7"/>
      <c r="H100" s="7"/>
      <c r="I100" s="4"/>
      <c r="J100" s="4"/>
      <c r="K100" s="4"/>
      <c r="L100" s="4"/>
      <c r="M100" s="4"/>
      <c r="N100" s="324"/>
      <c r="O100" s="4"/>
      <c r="P100" s="4"/>
      <c r="Q100" s="4"/>
      <c r="R100" s="4"/>
      <c r="S100" s="4"/>
      <c r="T100" s="4"/>
      <c r="U100" s="4"/>
      <c r="V100" s="4"/>
      <c r="W100" s="4"/>
      <c r="X100" s="4"/>
      <c r="Y100" s="4"/>
    </row>
    <row r="101" spans="1:25" ht="15.75" customHeight="1">
      <c r="A101" s="4"/>
      <c r="B101" s="4"/>
      <c r="C101" s="7"/>
      <c r="D101" s="7"/>
      <c r="E101" s="7"/>
      <c r="F101" s="7"/>
      <c r="G101" s="7"/>
      <c r="H101" s="7"/>
      <c r="I101" s="4"/>
      <c r="J101" s="4"/>
      <c r="K101" s="4"/>
      <c r="L101" s="4"/>
      <c r="M101" s="4"/>
      <c r="N101" s="324"/>
      <c r="O101" s="4"/>
      <c r="P101" s="4"/>
      <c r="Q101" s="4"/>
      <c r="R101" s="4"/>
      <c r="S101" s="4"/>
      <c r="T101" s="4"/>
      <c r="U101" s="4"/>
      <c r="V101" s="4"/>
      <c r="W101" s="4"/>
      <c r="X101" s="4"/>
      <c r="Y101" s="4"/>
    </row>
    <row r="102" spans="1:25" ht="15.75" customHeight="1">
      <c r="A102" s="4"/>
      <c r="B102" s="4"/>
      <c r="C102" s="7"/>
      <c r="D102" s="7"/>
      <c r="E102" s="7"/>
      <c r="F102" s="7"/>
      <c r="G102" s="7"/>
      <c r="H102" s="7"/>
      <c r="I102" s="4"/>
      <c r="J102" s="4"/>
      <c r="K102" s="4"/>
      <c r="L102" s="4"/>
      <c r="M102" s="4"/>
      <c r="N102" s="324"/>
      <c r="O102" s="4"/>
      <c r="P102" s="4"/>
      <c r="Q102" s="4"/>
      <c r="R102" s="4"/>
      <c r="S102" s="4"/>
      <c r="T102" s="4"/>
      <c r="U102" s="4"/>
      <c r="V102" s="4"/>
      <c r="W102" s="4"/>
      <c r="X102" s="4"/>
      <c r="Y102" s="4"/>
    </row>
    <row r="103" spans="1:25" ht="15.75" customHeight="1">
      <c r="A103" s="4"/>
      <c r="B103" s="4"/>
      <c r="C103" s="7"/>
      <c r="D103" s="7"/>
      <c r="E103" s="7"/>
      <c r="F103" s="7"/>
      <c r="G103" s="7"/>
      <c r="H103" s="7"/>
      <c r="I103" s="4"/>
      <c r="J103" s="4"/>
      <c r="K103" s="4"/>
      <c r="L103" s="4"/>
      <c r="M103" s="4"/>
      <c r="N103" s="324"/>
      <c r="O103" s="4"/>
      <c r="P103" s="4"/>
      <c r="Q103" s="4"/>
      <c r="R103" s="4"/>
      <c r="S103" s="4"/>
      <c r="T103" s="4"/>
      <c r="U103" s="4"/>
      <c r="V103" s="4"/>
      <c r="W103" s="4"/>
      <c r="X103" s="4"/>
      <c r="Y103" s="4"/>
    </row>
    <row r="104" spans="1:25" ht="15.75" customHeight="1">
      <c r="A104" s="4"/>
      <c r="B104" s="4"/>
      <c r="C104" s="7"/>
      <c r="D104" s="7"/>
      <c r="E104" s="7"/>
      <c r="F104" s="7"/>
      <c r="G104" s="7"/>
      <c r="H104" s="7"/>
      <c r="I104" s="4"/>
      <c r="J104" s="4"/>
      <c r="K104" s="4"/>
      <c r="L104" s="4"/>
      <c r="M104" s="4"/>
      <c r="N104" s="324"/>
      <c r="O104" s="4"/>
      <c r="P104" s="4"/>
      <c r="Q104" s="4"/>
      <c r="R104" s="4"/>
      <c r="S104" s="4"/>
      <c r="T104" s="4"/>
      <c r="U104" s="4"/>
      <c r="V104" s="4"/>
      <c r="W104" s="4"/>
      <c r="X104" s="4"/>
      <c r="Y104" s="4"/>
    </row>
    <row r="105" spans="1:25" ht="15.75" customHeight="1">
      <c r="A105" s="4"/>
      <c r="B105" s="4"/>
      <c r="C105" s="7"/>
      <c r="D105" s="7"/>
      <c r="E105" s="7"/>
      <c r="F105" s="7"/>
      <c r="G105" s="7"/>
      <c r="H105" s="7"/>
      <c r="I105" s="4"/>
      <c r="J105" s="4"/>
      <c r="K105" s="4"/>
      <c r="L105" s="4"/>
      <c r="M105" s="4"/>
      <c r="N105" s="324"/>
      <c r="O105" s="4"/>
      <c r="P105" s="4"/>
      <c r="Q105" s="4"/>
      <c r="R105" s="4"/>
      <c r="S105" s="4"/>
      <c r="T105" s="4"/>
      <c r="U105" s="4"/>
      <c r="V105" s="4"/>
      <c r="W105" s="4"/>
      <c r="X105" s="4"/>
      <c r="Y105" s="4"/>
    </row>
    <row r="106" spans="1:25" ht="15.75" customHeight="1">
      <c r="A106" s="4"/>
      <c r="B106" s="4"/>
      <c r="C106" s="7"/>
      <c r="D106" s="7"/>
      <c r="E106" s="7"/>
      <c r="F106" s="7"/>
      <c r="G106" s="7"/>
      <c r="H106" s="7"/>
      <c r="I106" s="4"/>
      <c r="J106" s="4"/>
      <c r="K106" s="4"/>
      <c r="L106" s="4"/>
      <c r="M106" s="4"/>
      <c r="N106" s="324"/>
      <c r="O106" s="4"/>
      <c r="P106" s="4"/>
      <c r="Q106" s="4"/>
      <c r="R106" s="4"/>
      <c r="S106" s="4"/>
      <c r="T106" s="4"/>
      <c r="U106" s="4"/>
      <c r="V106" s="4"/>
      <c r="W106" s="4"/>
      <c r="X106" s="4"/>
      <c r="Y106" s="4"/>
    </row>
    <row r="107" spans="1:25" ht="15.75" customHeight="1">
      <c r="A107" s="4"/>
      <c r="B107" s="4"/>
      <c r="C107" s="7"/>
      <c r="D107" s="7"/>
      <c r="E107" s="7"/>
      <c r="F107" s="7"/>
      <c r="G107" s="7"/>
      <c r="H107" s="7"/>
      <c r="I107" s="4"/>
      <c r="J107" s="4"/>
      <c r="K107" s="4"/>
      <c r="L107" s="4"/>
      <c r="M107" s="4"/>
      <c r="N107" s="324"/>
      <c r="O107" s="4"/>
      <c r="P107" s="4"/>
      <c r="Q107" s="4"/>
      <c r="R107" s="4"/>
      <c r="S107" s="4"/>
      <c r="T107" s="4"/>
      <c r="U107" s="4"/>
      <c r="V107" s="4"/>
      <c r="W107" s="4"/>
      <c r="X107" s="4"/>
      <c r="Y107" s="4"/>
    </row>
    <row r="108" spans="1:25" ht="15.75" customHeight="1">
      <c r="A108" s="4"/>
      <c r="B108" s="4"/>
      <c r="C108" s="7"/>
      <c r="D108" s="7"/>
      <c r="E108" s="7"/>
      <c r="F108" s="7"/>
      <c r="G108" s="7"/>
      <c r="H108" s="7"/>
      <c r="I108" s="4"/>
      <c r="J108" s="4"/>
      <c r="K108" s="4"/>
      <c r="L108" s="4"/>
      <c r="M108" s="4"/>
      <c r="N108" s="324"/>
      <c r="O108" s="4"/>
      <c r="P108" s="4"/>
      <c r="Q108" s="4"/>
      <c r="R108" s="4"/>
      <c r="S108" s="4"/>
      <c r="T108" s="4"/>
      <c r="U108" s="4"/>
      <c r="V108" s="4"/>
      <c r="W108" s="4"/>
      <c r="X108" s="4"/>
      <c r="Y108" s="4"/>
    </row>
    <row r="109" spans="1:25" ht="15.75" customHeight="1">
      <c r="A109" s="4"/>
      <c r="B109" s="4"/>
      <c r="C109" s="7"/>
      <c r="D109" s="7"/>
      <c r="E109" s="7"/>
      <c r="F109" s="7"/>
      <c r="G109" s="7"/>
      <c r="H109" s="7"/>
      <c r="I109" s="4"/>
      <c r="J109" s="4"/>
      <c r="K109" s="4"/>
      <c r="L109" s="4"/>
      <c r="M109" s="4"/>
      <c r="N109" s="324"/>
      <c r="O109" s="4"/>
      <c r="P109" s="4"/>
      <c r="Q109" s="4"/>
      <c r="R109" s="4"/>
      <c r="S109" s="4"/>
      <c r="T109" s="4"/>
      <c r="U109" s="4"/>
      <c r="V109" s="4"/>
      <c r="W109" s="4"/>
      <c r="X109" s="4"/>
      <c r="Y109" s="4"/>
    </row>
    <row r="110" spans="1:25" ht="15.75" customHeight="1">
      <c r="A110" s="4"/>
      <c r="B110" s="4"/>
      <c r="C110" s="7"/>
      <c r="D110" s="7"/>
      <c r="E110" s="7"/>
      <c r="F110" s="7"/>
      <c r="G110" s="7"/>
      <c r="H110" s="7"/>
      <c r="I110" s="4"/>
      <c r="J110" s="4"/>
      <c r="K110" s="4"/>
      <c r="L110" s="4"/>
      <c r="M110" s="4"/>
      <c r="N110" s="324"/>
      <c r="O110" s="4"/>
      <c r="P110" s="4"/>
      <c r="Q110" s="4"/>
      <c r="R110" s="4"/>
      <c r="S110" s="4"/>
      <c r="T110" s="4"/>
      <c r="U110" s="4"/>
      <c r="V110" s="4"/>
      <c r="W110" s="4"/>
      <c r="X110" s="4"/>
      <c r="Y110" s="4"/>
    </row>
    <row r="111" spans="1:25" ht="15.75" customHeight="1">
      <c r="A111" s="4"/>
      <c r="B111" s="4"/>
      <c r="C111" s="7"/>
      <c r="D111" s="7"/>
      <c r="E111" s="7"/>
      <c r="F111" s="7"/>
      <c r="G111" s="7"/>
      <c r="H111" s="7"/>
      <c r="I111" s="4"/>
      <c r="J111" s="4"/>
      <c r="K111" s="4"/>
      <c r="L111" s="4"/>
      <c r="M111" s="4"/>
      <c r="N111" s="324"/>
      <c r="O111" s="4"/>
      <c r="P111" s="4"/>
      <c r="Q111" s="4"/>
      <c r="R111" s="4"/>
      <c r="S111" s="4"/>
      <c r="T111" s="4"/>
      <c r="U111" s="4"/>
      <c r="V111" s="4"/>
      <c r="W111" s="4"/>
      <c r="X111" s="4"/>
      <c r="Y111" s="4"/>
    </row>
    <row r="112" spans="1:25" ht="15.75" customHeight="1">
      <c r="A112" s="4"/>
      <c r="B112" s="4"/>
      <c r="C112" s="7"/>
      <c r="D112" s="7"/>
      <c r="E112" s="7"/>
      <c r="F112" s="7"/>
      <c r="G112" s="7"/>
      <c r="H112" s="7"/>
      <c r="I112" s="4"/>
      <c r="J112" s="4"/>
      <c r="K112" s="4"/>
      <c r="L112" s="4"/>
      <c r="M112" s="4"/>
      <c r="N112" s="324"/>
      <c r="O112" s="4"/>
      <c r="P112" s="4"/>
      <c r="Q112" s="4"/>
      <c r="R112" s="4"/>
      <c r="S112" s="4"/>
      <c r="T112" s="4"/>
      <c r="U112" s="4"/>
      <c r="V112" s="4"/>
      <c r="W112" s="4"/>
      <c r="X112" s="4"/>
      <c r="Y112" s="4"/>
    </row>
    <row r="113" spans="1:25" ht="15.75" customHeight="1">
      <c r="A113" s="4"/>
      <c r="B113" s="4"/>
      <c r="C113" s="7"/>
      <c r="D113" s="7"/>
      <c r="E113" s="7"/>
      <c r="F113" s="7"/>
      <c r="G113" s="7"/>
      <c r="H113" s="7"/>
      <c r="I113" s="4"/>
      <c r="J113" s="4"/>
      <c r="K113" s="4"/>
      <c r="L113" s="4"/>
      <c r="M113" s="4"/>
      <c r="N113" s="324"/>
      <c r="O113" s="4"/>
      <c r="P113" s="4"/>
      <c r="Q113" s="4"/>
      <c r="R113" s="4"/>
      <c r="S113" s="4"/>
      <c r="T113" s="4"/>
      <c r="U113" s="4"/>
      <c r="V113" s="4"/>
      <c r="W113" s="4"/>
      <c r="X113" s="4"/>
      <c r="Y113" s="4"/>
    </row>
    <row r="114" spans="1:25" ht="15.75" customHeight="1">
      <c r="A114" s="4"/>
      <c r="B114" s="4"/>
      <c r="C114" s="7"/>
      <c r="D114" s="7"/>
      <c r="E114" s="7"/>
      <c r="F114" s="7"/>
      <c r="G114" s="7"/>
      <c r="H114" s="7"/>
      <c r="I114" s="4"/>
      <c r="J114" s="4"/>
      <c r="K114" s="4"/>
      <c r="L114" s="4"/>
      <c r="M114" s="4"/>
      <c r="N114" s="324"/>
      <c r="O114" s="4"/>
      <c r="P114" s="4"/>
      <c r="Q114" s="4"/>
      <c r="R114" s="4"/>
      <c r="S114" s="4"/>
      <c r="T114" s="4"/>
      <c r="U114" s="4"/>
      <c r="V114" s="4"/>
      <c r="W114" s="4"/>
      <c r="X114" s="4"/>
      <c r="Y114" s="4"/>
    </row>
    <row r="115" spans="1:25" ht="15.75" customHeight="1">
      <c r="A115" s="4"/>
      <c r="B115" s="4"/>
      <c r="C115" s="7"/>
      <c r="D115" s="7"/>
      <c r="E115" s="7"/>
      <c r="F115" s="7"/>
      <c r="G115" s="7"/>
      <c r="H115" s="7"/>
      <c r="I115" s="4"/>
      <c r="J115" s="4"/>
      <c r="K115" s="4"/>
      <c r="L115" s="4"/>
      <c r="M115" s="4"/>
      <c r="N115" s="324"/>
      <c r="O115" s="4"/>
      <c r="P115" s="4"/>
      <c r="Q115" s="4"/>
      <c r="R115" s="4"/>
      <c r="S115" s="4"/>
      <c r="T115" s="4"/>
      <c r="U115" s="4"/>
      <c r="V115" s="4"/>
      <c r="W115" s="4"/>
      <c r="X115" s="4"/>
      <c r="Y115" s="4"/>
    </row>
    <row r="116" spans="1:25" ht="15.75" customHeight="1">
      <c r="A116" s="4"/>
      <c r="B116" s="4"/>
      <c r="C116" s="7"/>
      <c r="D116" s="7"/>
      <c r="E116" s="7"/>
      <c r="F116" s="7"/>
      <c r="G116" s="7"/>
      <c r="H116" s="7"/>
      <c r="I116" s="4"/>
      <c r="J116" s="4"/>
      <c r="K116" s="4"/>
      <c r="L116" s="4"/>
      <c r="M116" s="4"/>
      <c r="N116" s="324"/>
      <c r="O116" s="4"/>
      <c r="P116" s="4"/>
      <c r="Q116" s="4"/>
      <c r="R116" s="4"/>
      <c r="S116" s="4"/>
      <c r="T116" s="4"/>
      <c r="U116" s="4"/>
      <c r="V116" s="4"/>
      <c r="W116" s="4"/>
      <c r="X116" s="4"/>
      <c r="Y116" s="4"/>
    </row>
    <row r="117" spans="1:25" ht="15.75" customHeight="1">
      <c r="A117" s="4"/>
      <c r="B117" s="4"/>
      <c r="C117" s="7"/>
      <c r="D117" s="7"/>
      <c r="E117" s="7"/>
      <c r="F117" s="7"/>
      <c r="G117" s="7"/>
      <c r="H117" s="7"/>
      <c r="I117" s="4"/>
      <c r="J117" s="4"/>
      <c r="K117" s="4"/>
      <c r="L117" s="4"/>
      <c r="M117" s="4"/>
      <c r="N117" s="324"/>
      <c r="O117" s="4"/>
      <c r="P117" s="4"/>
      <c r="Q117" s="4"/>
      <c r="R117" s="4"/>
      <c r="S117" s="4"/>
      <c r="T117" s="4"/>
      <c r="U117" s="4"/>
      <c r="V117" s="4"/>
      <c r="W117" s="4"/>
      <c r="X117" s="4"/>
      <c r="Y117" s="4"/>
    </row>
    <row r="118" spans="1:25" ht="15.75" customHeight="1">
      <c r="A118" s="4"/>
      <c r="B118" s="4"/>
      <c r="C118" s="7"/>
      <c r="D118" s="7"/>
      <c r="E118" s="7"/>
      <c r="F118" s="7"/>
      <c r="G118" s="7"/>
      <c r="H118" s="7"/>
      <c r="I118" s="4"/>
      <c r="J118" s="4"/>
      <c r="K118" s="4"/>
      <c r="L118" s="4"/>
      <c r="M118" s="4"/>
      <c r="N118" s="324"/>
      <c r="O118" s="4"/>
      <c r="P118" s="4"/>
      <c r="Q118" s="4"/>
      <c r="R118" s="4"/>
      <c r="S118" s="4"/>
      <c r="T118" s="4"/>
      <c r="U118" s="4"/>
      <c r="V118" s="4"/>
      <c r="W118" s="4"/>
      <c r="X118" s="4"/>
      <c r="Y118" s="4"/>
    </row>
    <row r="119" spans="1:25" ht="15.75" customHeight="1">
      <c r="A119" s="4"/>
      <c r="B119" s="4"/>
      <c r="C119" s="7"/>
      <c r="D119" s="7"/>
      <c r="E119" s="7"/>
      <c r="F119" s="7"/>
      <c r="G119" s="7"/>
      <c r="H119" s="7"/>
      <c r="I119" s="4"/>
      <c r="J119" s="4"/>
      <c r="K119" s="4"/>
      <c r="L119" s="4"/>
      <c r="M119" s="4"/>
      <c r="N119" s="324"/>
      <c r="O119" s="4"/>
      <c r="P119" s="4"/>
      <c r="Q119" s="4"/>
      <c r="R119" s="4"/>
      <c r="S119" s="4"/>
      <c r="T119" s="4"/>
      <c r="U119" s="4"/>
      <c r="V119" s="4"/>
      <c r="W119" s="4"/>
      <c r="X119" s="4"/>
      <c r="Y119" s="4"/>
    </row>
    <row r="120" spans="1:25" ht="15.75" customHeight="1">
      <c r="A120" s="4"/>
      <c r="B120" s="4"/>
      <c r="C120" s="7"/>
      <c r="D120" s="7"/>
      <c r="E120" s="7"/>
      <c r="F120" s="7"/>
      <c r="G120" s="7"/>
      <c r="H120" s="7"/>
      <c r="I120" s="4"/>
      <c r="J120" s="4"/>
      <c r="K120" s="4"/>
      <c r="L120" s="4"/>
      <c r="M120" s="4"/>
      <c r="N120" s="324"/>
      <c r="O120" s="4"/>
      <c r="P120" s="4"/>
      <c r="Q120" s="4"/>
      <c r="R120" s="4"/>
      <c r="S120" s="4"/>
      <c r="T120" s="4"/>
      <c r="U120" s="4"/>
      <c r="V120" s="4"/>
      <c r="W120" s="4"/>
      <c r="X120" s="4"/>
      <c r="Y120" s="4"/>
    </row>
    <row r="121" spans="1:25" ht="15.75" customHeight="1">
      <c r="A121" s="4"/>
      <c r="B121" s="4"/>
      <c r="C121" s="7"/>
      <c r="D121" s="7"/>
      <c r="E121" s="7"/>
      <c r="F121" s="7"/>
      <c r="G121" s="7"/>
      <c r="H121" s="7"/>
      <c r="I121" s="4"/>
      <c r="J121" s="4"/>
      <c r="K121" s="4"/>
      <c r="L121" s="4"/>
      <c r="M121" s="4"/>
      <c r="N121" s="324"/>
      <c r="O121" s="4"/>
      <c r="P121" s="4"/>
      <c r="Q121" s="4"/>
      <c r="R121" s="4"/>
      <c r="S121" s="4"/>
      <c r="T121" s="4"/>
      <c r="U121" s="4"/>
      <c r="V121" s="4"/>
      <c r="W121" s="4"/>
      <c r="X121" s="4"/>
      <c r="Y121" s="4"/>
    </row>
    <row r="122" spans="1:25" ht="15.75" customHeight="1">
      <c r="A122" s="4"/>
      <c r="B122" s="4"/>
      <c r="C122" s="7"/>
      <c r="D122" s="7"/>
      <c r="E122" s="7"/>
      <c r="F122" s="7"/>
      <c r="G122" s="7"/>
      <c r="H122" s="7"/>
      <c r="I122" s="4"/>
      <c r="J122" s="4"/>
      <c r="K122" s="4"/>
      <c r="L122" s="4"/>
      <c r="M122" s="4"/>
      <c r="N122" s="324"/>
      <c r="O122" s="4"/>
      <c r="P122" s="4"/>
      <c r="Q122" s="4"/>
      <c r="R122" s="4"/>
      <c r="S122" s="4"/>
      <c r="T122" s="4"/>
      <c r="U122" s="4"/>
      <c r="V122" s="4"/>
      <c r="W122" s="4"/>
      <c r="X122" s="4"/>
      <c r="Y122" s="4"/>
    </row>
    <row r="123" spans="1:25" ht="15.75" customHeight="1">
      <c r="A123" s="4"/>
      <c r="B123" s="4"/>
      <c r="C123" s="7"/>
      <c r="D123" s="7"/>
      <c r="E123" s="7"/>
      <c r="F123" s="7"/>
      <c r="G123" s="7"/>
      <c r="H123" s="7"/>
      <c r="I123" s="4"/>
      <c r="J123" s="4"/>
      <c r="K123" s="4"/>
      <c r="L123" s="4"/>
      <c r="M123" s="4"/>
      <c r="N123" s="324"/>
      <c r="O123" s="4"/>
      <c r="P123" s="4"/>
      <c r="Q123" s="4"/>
      <c r="R123" s="4"/>
      <c r="S123" s="4"/>
      <c r="T123" s="4"/>
      <c r="U123" s="4"/>
      <c r="V123" s="4"/>
      <c r="W123" s="4"/>
      <c r="X123" s="4"/>
      <c r="Y123" s="4"/>
    </row>
    <row r="124" spans="1:25" ht="15.75" customHeight="1">
      <c r="A124" s="4"/>
      <c r="B124" s="4"/>
      <c r="C124" s="7"/>
      <c r="D124" s="7"/>
      <c r="E124" s="7"/>
      <c r="F124" s="7"/>
      <c r="G124" s="7"/>
      <c r="H124" s="7"/>
      <c r="I124" s="4"/>
      <c r="J124" s="4"/>
      <c r="K124" s="4"/>
      <c r="L124" s="4"/>
      <c r="M124" s="4"/>
      <c r="N124" s="324"/>
      <c r="O124" s="4"/>
      <c r="P124" s="4"/>
      <c r="Q124" s="4"/>
      <c r="R124" s="4"/>
      <c r="S124" s="4"/>
      <c r="T124" s="4"/>
      <c r="U124" s="4"/>
      <c r="V124" s="4"/>
      <c r="W124" s="4"/>
      <c r="X124" s="4"/>
      <c r="Y124" s="4"/>
    </row>
    <row r="125" spans="1:25" ht="15.75" customHeight="1">
      <c r="A125" s="4"/>
      <c r="B125" s="4"/>
      <c r="C125" s="7"/>
      <c r="D125" s="7"/>
      <c r="E125" s="7"/>
      <c r="F125" s="7"/>
      <c r="G125" s="7"/>
      <c r="H125" s="7"/>
      <c r="I125" s="4"/>
      <c r="J125" s="4"/>
      <c r="K125" s="4"/>
      <c r="L125" s="4"/>
      <c r="M125" s="4"/>
      <c r="N125" s="324"/>
      <c r="O125" s="4"/>
      <c r="P125" s="4"/>
      <c r="Q125" s="4"/>
      <c r="R125" s="4"/>
      <c r="S125" s="4"/>
      <c r="T125" s="4"/>
      <c r="U125" s="4"/>
      <c r="V125" s="4"/>
      <c r="W125" s="4"/>
      <c r="X125" s="4"/>
      <c r="Y125" s="4"/>
    </row>
    <row r="126" spans="1:25" ht="15.75" customHeight="1">
      <c r="A126" s="4"/>
      <c r="B126" s="4"/>
      <c r="C126" s="7"/>
      <c r="D126" s="7"/>
      <c r="E126" s="7"/>
      <c r="F126" s="7"/>
      <c r="G126" s="7"/>
      <c r="H126" s="7"/>
      <c r="I126" s="4"/>
      <c r="J126" s="4"/>
      <c r="K126" s="4"/>
      <c r="L126" s="4"/>
      <c r="M126" s="4"/>
      <c r="N126" s="324"/>
      <c r="O126" s="4"/>
      <c r="P126" s="4"/>
      <c r="Q126" s="4"/>
      <c r="R126" s="4"/>
      <c r="S126" s="4"/>
      <c r="T126" s="4"/>
      <c r="U126" s="4"/>
      <c r="V126" s="4"/>
      <c r="W126" s="4"/>
      <c r="X126" s="4"/>
      <c r="Y126" s="4"/>
    </row>
    <row r="127" spans="1:25" ht="15.75" customHeight="1">
      <c r="A127" s="4"/>
      <c r="B127" s="4"/>
      <c r="C127" s="7"/>
      <c r="D127" s="7"/>
      <c r="E127" s="7"/>
      <c r="F127" s="7"/>
      <c r="G127" s="7"/>
      <c r="H127" s="7"/>
      <c r="I127" s="4"/>
      <c r="J127" s="4"/>
      <c r="K127" s="4"/>
      <c r="L127" s="4"/>
      <c r="M127" s="4"/>
      <c r="N127" s="324"/>
      <c r="O127" s="4"/>
      <c r="P127" s="4"/>
      <c r="Q127" s="4"/>
      <c r="R127" s="4"/>
      <c r="S127" s="4"/>
      <c r="T127" s="4"/>
      <c r="U127" s="4"/>
      <c r="V127" s="4"/>
      <c r="W127" s="4"/>
      <c r="X127" s="4"/>
      <c r="Y127" s="4"/>
    </row>
    <row r="128" spans="1:25" ht="15.75" customHeight="1">
      <c r="A128" s="4"/>
      <c r="B128" s="4"/>
      <c r="C128" s="7"/>
      <c r="D128" s="7"/>
      <c r="E128" s="7"/>
      <c r="F128" s="7"/>
      <c r="G128" s="7"/>
      <c r="H128" s="7"/>
      <c r="I128" s="4"/>
      <c r="J128" s="4"/>
      <c r="K128" s="4"/>
      <c r="L128" s="4"/>
      <c r="M128" s="4"/>
      <c r="N128" s="324"/>
      <c r="O128" s="4"/>
      <c r="P128" s="4"/>
      <c r="Q128" s="4"/>
      <c r="R128" s="4"/>
      <c r="S128" s="4"/>
      <c r="T128" s="4"/>
      <c r="U128" s="4"/>
      <c r="V128" s="4"/>
      <c r="W128" s="4"/>
      <c r="X128" s="4"/>
      <c r="Y128" s="4"/>
    </row>
    <row r="129" spans="1:25" ht="15.75" customHeight="1">
      <c r="A129" s="4"/>
      <c r="B129" s="4"/>
      <c r="C129" s="7"/>
      <c r="D129" s="7"/>
      <c r="E129" s="7"/>
      <c r="F129" s="7"/>
      <c r="G129" s="7"/>
      <c r="H129" s="7"/>
      <c r="I129" s="4"/>
      <c r="J129" s="4"/>
      <c r="K129" s="4"/>
      <c r="L129" s="4"/>
      <c r="M129" s="4"/>
      <c r="N129" s="324"/>
      <c r="O129" s="4"/>
      <c r="P129" s="4"/>
      <c r="Q129" s="4"/>
      <c r="R129" s="4"/>
      <c r="S129" s="4"/>
      <c r="T129" s="4"/>
      <c r="U129" s="4"/>
      <c r="V129" s="4"/>
      <c r="W129" s="4"/>
      <c r="X129" s="4"/>
      <c r="Y129" s="4"/>
    </row>
    <row r="130" spans="1:25" ht="15.75" customHeight="1">
      <c r="A130" s="4"/>
      <c r="B130" s="4"/>
      <c r="C130" s="7"/>
      <c r="D130" s="7"/>
      <c r="E130" s="7"/>
      <c r="F130" s="7"/>
      <c r="G130" s="7"/>
      <c r="H130" s="7"/>
      <c r="I130" s="4"/>
      <c r="J130" s="4"/>
      <c r="K130" s="4"/>
      <c r="L130" s="4"/>
      <c r="M130" s="4"/>
      <c r="N130" s="324"/>
      <c r="O130" s="4"/>
      <c r="P130" s="4"/>
      <c r="Q130" s="4"/>
      <c r="R130" s="4"/>
      <c r="S130" s="4"/>
      <c r="T130" s="4"/>
      <c r="U130" s="4"/>
      <c r="V130" s="4"/>
      <c r="W130" s="4"/>
      <c r="X130" s="4"/>
      <c r="Y130" s="4"/>
    </row>
    <row r="131" spans="1:25" ht="15.75" customHeight="1">
      <c r="A131" s="4"/>
      <c r="B131" s="4"/>
      <c r="C131" s="7"/>
      <c r="D131" s="7"/>
      <c r="E131" s="7"/>
      <c r="F131" s="7"/>
      <c r="G131" s="7"/>
      <c r="H131" s="7"/>
      <c r="I131" s="4"/>
      <c r="J131" s="4"/>
      <c r="K131" s="4"/>
      <c r="L131" s="4"/>
      <c r="M131" s="4"/>
      <c r="N131" s="324"/>
      <c r="O131" s="4"/>
      <c r="P131" s="4"/>
      <c r="Q131" s="4"/>
      <c r="R131" s="4"/>
      <c r="S131" s="4"/>
      <c r="T131" s="4"/>
      <c r="U131" s="4"/>
      <c r="V131" s="4"/>
      <c r="W131" s="4"/>
      <c r="X131" s="4"/>
      <c r="Y131" s="4"/>
    </row>
    <row r="132" spans="1:25" ht="15.75" customHeight="1">
      <c r="A132" s="4"/>
      <c r="B132" s="4"/>
      <c r="C132" s="7"/>
      <c r="D132" s="7"/>
      <c r="E132" s="7"/>
      <c r="F132" s="7"/>
      <c r="G132" s="7"/>
      <c r="H132" s="7"/>
      <c r="I132" s="4"/>
      <c r="J132" s="4"/>
      <c r="K132" s="4"/>
      <c r="L132" s="4"/>
      <c r="M132" s="4"/>
      <c r="N132" s="324"/>
      <c r="O132" s="4"/>
      <c r="P132" s="4"/>
      <c r="Q132" s="4"/>
      <c r="R132" s="4"/>
      <c r="S132" s="4"/>
      <c r="T132" s="4"/>
      <c r="U132" s="4"/>
      <c r="V132" s="4"/>
      <c r="W132" s="4"/>
      <c r="X132" s="4"/>
      <c r="Y132" s="4"/>
    </row>
    <row r="133" spans="1:25" ht="15.75" customHeight="1">
      <c r="A133" s="4"/>
      <c r="B133" s="4"/>
      <c r="C133" s="7"/>
      <c r="D133" s="7"/>
      <c r="E133" s="7"/>
      <c r="F133" s="7"/>
      <c r="G133" s="7"/>
      <c r="H133" s="7"/>
      <c r="I133" s="4"/>
      <c r="J133" s="4"/>
      <c r="K133" s="4"/>
      <c r="L133" s="4"/>
      <c r="M133" s="4"/>
      <c r="N133" s="324"/>
      <c r="O133" s="4"/>
      <c r="P133" s="4"/>
      <c r="Q133" s="4"/>
      <c r="R133" s="4"/>
      <c r="S133" s="4"/>
      <c r="T133" s="4"/>
      <c r="U133" s="4"/>
      <c r="V133" s="4"/>
      <c r="W133" s="4"/>
      <c r="X133" s="4"/>
      <c r="Y133" s="4"/>
    </row>
    <row r="134" spans="1:25" ht="15.75" customHeight="1">
      <c r="A134" s="4"/>
      <c r="B134" s="4"/>
      <c r="C134" s="7"/>
      <c r="D134" s="7"/>
      <c r="E134" s="7"/>
      <c r="F134" s="7"/>
      <c r="G134" s="7"/>
      <c r="H134" s="7"/>
      <c r="I134" s="4"/>
      <c r="J134" s="4"/>
      <c r="K134" s="4"/>
      <c r="L134" s="4"/>
      <c r="M134" s="4"/>
      <c r="N134" s="324"/>
      <c r="O134" s="4"/>
      <c r="P134" s="4"/>
      <c r="Q134" s="4"/>
      <c r="R134" s="4"/>
      <c r="S134" s="4"/>
      <c r="T134" s="4"/>
      <c r="U134" s="4"/>
      <c r="V134" s="4"/>
      <c r="W134" s="4"/>
      <c r="X134" s="4"/>
      <c r="Y134" s="4"/>
    </row>
    <row r="135" spans="1:25" ht="15.75" customHeight="1">
      <c r="A135" s="4"/>
      <c r="B135" s="4"/>
      <c r="C135" s="7"/>
      <c r="D135" s="7"/>
      <c r="E135" s="7"/>
      <c r="F135" s="7"/>
      <c r="G135" s="7"/>
      <c r="H135" s="7"/>
      <c r="I135" s="4"/>
      <c r="J135" s="4"/>
      <c r="K135" s="4"/>
      <c r="L135" s="4"/>
      <c r="M135" s="4"/>
      <c r="N135" s="324"/>
      <c r="O135" s="4"/>
      <c r="P135" s="4"/>
      <c r="Q135" s="4"/>
      <c r="R135" s="4"/>
      <c r="S135" s="4"/>
      <c r="T135" s="4"/>
      <c r="U135" s="4"/>
      <c r="V135" s="4"/>
      <c r="W135" s="4"/>
      <c r="X135" s="4"/>
      <c r="Y135" s="4"/>
    </row>
    <row r="136" spans="1:25" ht="15.75" customHeight="1">
      <c r="A136" s="4"/>
      <c r="B136" s="4"/>
      <c r="C136" s="7"/>
      <c r="D136" s="7"/>
      <c r="E136" s="7"/>
      <c r="F136" s="7"/>
      <c r="G136" s="7"/>
      <c r="H136" s="7"/>
      <c r="I136" s="4"/>
      <c r="J136" s="4"/>
      <c r="K136" s="4"/>
      <c r="L136" s="4"/>
      <c r="M136" s="4"/>
      <c r="N136" s="324"/>
      <c r="O136" s="4"/>
      <c r="P136" s="4"/>
      <c r="Q136" s="4"/>
      <c r="R136" s="4"/>
      <c r="S136" s="4"/>
      <c r="T136" s="4"/>
      <c r="U136" s="4"/>
      <c r="V136" s="4"/>
      <c r="W136" s="4"/>
      <c r="X136" s="4"/>
      <c r="Y136" s="4"/>
    </row>
    <row r="137" spans="1:25" ht="15.75" customHeight="1">
      <c r="A137" s="4"/>
      <c r="B137" s="4"/>
      <c r="C137" s="7"/>
      <c r="D137" s="7"/>
      <c r="E137" s="7"/>
      <c r="F137" s="7"/>
      <c r="G137" s="7"/>
      <c r="H137" s="7"/>
      <c r="I137" s="4"/>
      <c r="J137" s="4"/>
      <c r="K137" s="4"/>
      <c r="L137" s="4"/>
      <c r="M137" s="4"/>
      <c r="N137" s="324"/>
      <c r="O137" s="4"/>
      <c r="P137" s="4"/>
      <c r="Q137" s="4"/>
      <c r="R137" s="4"/>
      <c r="S137" s="4"/>
      <c r="T137" s="4"/>
      <c r="U137" s="4"/>
      <c r="V137" s="4"/>
      <c r="W137" s="4"/>
      <c r="X137" s="4"/>
      <c r="Y137" s="4"/>
    </row>
    <row r="138" spans="1:25" ht="15.75" customHeight="1">
      <c r="A138" s="4"/>
      <c r="B138" s="4"/>
      <c r="C138" s="7"/>
      <c r="D138" s="7"/>
      <c r="E138" s="7"/>
      <c r="F138" s="7"/>
      <c r="G138" s="7"/>
      <c r="H138" s="7"/>
      <c r="I138" s="4"/>
      <c r="J138" s="4"/>
      <c r="K138" s="4"/>
      <c r="L138" s="4"/>
      <c r="M138" s="4"/>
      <c r="N138" s="324"/>
      <c r="O138" s="4"/>
      <c r="P138" s="4"/>
      <c r="Q138" s="4"/>
      <c r="R138" s="4"/>
      <c r="S138" s="4"/>
      <c r="T138" s="4"/>
      <c r="U138" s="4"/>
      <c r="V138" s="4"/>
      <c r="W138" s="4"/>
      <c r="X138" s="4"/>
      <c r="Y138" s="4"/>
    </row>
    <row r="139" spans="1:25" ht="15.75" customHeight="1">
      <c r="A139" s="4"/>
      <c r="B139" s="4"/>
      <c r="C139" s="7"/>
      <c r="D139" s="7"/>
      <c r="E139" s="7"/>
      <c r="F139" s="7"/>
      <c r="G139" s="7"/>
      <c r="H139" s="7"/>
      <c r="I139" s="4"/>
      <c r="J139" s="4"/>
      <c r="K139" s="4"/>
      <c r="L139" s="4"/>
      <c r="M139" s="4"/>
      <c r="N139" s="324"/>
      <c r="O139" s="4"/>
      <c r="P139" s="4"/>
      <c r="Q139" s="4"/>
      <c r="R139" s="4"/>
      <c r="S139" s="4"/>
      <c r="T139" s="4"/>
      <c r="U139" s="4"/>
      <c r="V139" s="4"/>
      <c r="W139" s="4"/>
      <c r="X139" s="4"/>
      <c r="Y139" s="4"/>
    </row>
    <row r="140" spans="1:25" ht="15.75" customHeight="1">
      <c r="A140" s="4"/>
      <c r="B140" s="4"/>
      <c r="C140" s="7"/>
      <c r="D140" s="7"/>
      <c r="E140" s="7"/>
      <c r="F140" s="7"/>
      <c r="G140" s="7"/>
      <c r="H140" s="7"/>
      <c r="I140" s="4"/>
      <c r="J140" s="4"/>
      <c r="K140" s="4"/>
      <c r="L140" s="4"/>
      <c r="M140" s="4"/>
      <c r="N140" s="324"/>
      <c r="O140" s="4"/>
      <c r="P140" s="4"/>
      <c r="Q140" s="4"/>
      <c r="R140" s="4"/>
      <c r="S140" s="4"/>
      <c r="T140" s="4"/>
      <c r="U140" s="4"/>
      <c r="V140" s="4"/>
      <c r="W140" s="4"/>
      <c r="X140" s="4"/>
      <c r="Y140" s="4"/>
    </row>
    <row r="141" spans="1:25" ht="15.75" customHeight="1">
      <c r="A141" s="4"/>
      <c r="B141" s="4"/>
      <c r="C141" s="7"/>
      <c r="D141" s="7"/>
      <c r="E141" s="7"/>
      <c r="F141" s="7"/>
      <c r="G141" s="7"/>
      <c r="H141" s="7"/>
      <c r="I141" s="4"/>
      <c r="J141" s="4"/>
      <c r="K141" s="4"/>
      <c r="L141" s="4"/>
      <c r="M141" s="4"/>
      <c r="N141" s="324"/>
      <c r="O141" s="4"/>
      <c r="P141" s="4"/>
      <c r="Q141" s="4"/>
      <c r="R141" s="4"/>
      <c r="S141" s="4"/>
      <c r="T141" s="4"/>
      <c r="U141" s="4"/>
      <c r="V141" s="4"/>
      <c r="W141" s="4"/>
      <c r="X141" s="4"/>
      <c r="Y141" s="4"/>
    </row>
    <row r="142" spans="1:25" ht="15.75" customHeight="1">
      <c r="A142" s="4"/>
      <c r="B142" s="4"/>
      <c r="C142" s="7"/>
      <c r="D142" s="7"/>
      <c r="E142" s="7"/>
      <c r="F142" s="7"/>
      <c r="G142" s="7"/>
      <c r="H142" s="7"/>
      <c r="I142" s="4"/>
      <c r="J142" s="4"/>
      <c r="K142" s="4"/>
      <c r="L142" s="4"/>
      <c r="M142" s="4"/>
      <c r="N142" s="324"/>
      <c r="O142" s="4"/>
      <c r="P142" s="4"/>
      <c r="Q142" s="4"/>
      <c r="R142" s="4"/>
      <c r="S142" s="4"/>
      <c r="T142" s="4"/>
      <c r="U142" s="4"/>
      <c r="V142" s="4"/>
      <c r="W142" s="4"/>
      <c r="X142" s="4"/>
      <c r="Y142" s="4"/>
    </row>
    <row r="143" spans="1:25" ht="15.75" customHeight="1">
      <c r="A143" s="4"/>
      <c r="B143" s="4"/>
      <c r="C143" s="7"/>
      <c r="D143" s="7"/>
      <c r="E143" s="7"/>
      <c r="F143" s="7"/>
      <c r="G143" s="7"/>
      <c r="H143" s="7"/>
      <c r="I143" s="4"/>
      <c r="J143" s="4"/>
      <c r="K143" s="4"/>
      <c r="L143" s="4"/>
      <c r="M143" s="4"/>
      <c r="N143" s="324"/>
      <c r="O143" s="4"/>
      <c r="P143" s="4"/>
      <c r="Q143" s="4"/>
      <c r="R143" s="4"/>
      <c r="S143" s="4"/>
      <c r="T143" s="4"/>
      <c r="U143" s="4"/>
      <c r="V143" s="4"/>
      <c r="W143" s="4"/>
      <c r="X143" s="4"/>
      <c r="Y143" s="4"/>
    </row>
    <row r="144" spans="1:25" ht="15.75" customHeight="1">
      <c r="A144" s="4"/>
      <c r="B144" s="4"/>
      <c r="C144" s="7"/>
      <c r="D144" s="7"/>
      <c r="E144" s="7"/>
      <c r="F144" s="7"/>
      <c r="G144" s="7"/>
      <c r="H144" s="7"/>
      <c r="I144" s="4"/>
      <c r="J144" s="4"/>
      <c r="K144" s="4"/>
      <c r="L144" s="4"/>
      <c r="M144" s="4"/>
      <c r="N144" s="324"/>
      <c r="O144" s="4"/>
      <c r="P144" s="4"/>
      <c r="Q144" s="4"/>
      <c r="R144" s="4"/>
      <c r="S144" s="4"/>
      <c r="T144" s="4"/>
      <c r="U144" s="4"/>
      <c r="V144" s="4"/>
      <c r="W144" s="4"/>
      <c r="X144" s="4"/>
      <c r="Y144" s="4"/>
    </row>
    <row r="145" spans="1:25" ht="15.75" customHeight="1">
      <c r="A145" s="4"/>
      <c r="B145" s="4"/>
      <c r="C145" s="7"/>
      <c r="D145" s="7"/>
      <c r="E145" s="7"/>
      <c r="F145" s="7"/>
      <c r="G145" s="7"/>
      <c r="H145" s="7"/>
      <c r="I145" s="4"/>
      <c r="J145" s="4"/>
      <c r="K145" s="4"/>
      <c r="L145" s="4"/>
      <c r="M145" s="4"/>
      <c r="N145" s="324"/>
      <c r="O145" s="4"/>
      <c r="P145" s="4"/>
      <c r="Q145" s="4"/>
      <c r="R145" s="4"/>
      <c r="S145" s="4"/>
      <c r="T145" s="4"/>
      <c r="U145" s="4"/>
      <c r="V145" s="4"/>
      <c r="W145" s="4"/>
      <c r="X145" s="4"/>
      <c r="Y145" s="4"/>
    </row>
    <row r="146" spans="1:25" ht="15.75" customHeight="1">
      <c r="A146" s="4"/>
      <c r="B146" s="4"/>
      <c r="C146" s="7"/>
      <c r="D146" s="7"/>
      <c r="E146" s="7"/>
      <c r="F146" s="7"/>
      <c r="G146" s="7"/>
      <c r="H146" s="7"/>
      <c r="I146" s="4"/>
      <c r="J146" s="4"/>
      <c r="K146" s="4"/>
      <c r="L146" s="4"/>
      <c r="M146" s="4"/>
      <c r="N146" s="324"/>
      <c r="O146" s="4"/>
      <c r="P146" s="4"/>
      <c r="Q146" s="4"/>
      <c r="R146" s="4"/>
      <c r="S146" s="4"/>
      <c r="T146" s="4"/>
      <c r="U146" s="4"/>
      <c r="V146" s="4"/>
      <c r="W146" s="4"/>
      <c r="X146" s="4"/>
      <c r="Y146" s="4"/>
    </row>
    <row r="147" spans="1:25" ht="15.75" customHeight="1">
      <c r="A147" s="4"/>
      <c r="B147" s="4"/>
      <c r="C147" s="7"/>
      <c r="D147" s="7"/>
      <c r="E147" s="7"/>
      <c r="F147" s="7"/>
      <c r="G147" s="7"/>
      <c r="H147" s="7"/>
      <c r="I147" s="4"/>
      <c r="J147" s="4"/>
      <c r="K147" s="4"/>
      <c r="L147" s="4"/>
      <c r="M147" s="4"/>
      <c r="N147" s="324"/>
      <c r="O147" s="4"/>
      <c r="P147" s="4"/>
      <c r="Q147" s="4"/>
      <c r="R147" s="4"/>
      <c r="S147" s="4"/>
      <c r="T147" s="4"/>
      <c r="U147" s="4"/>
      <c r="V147" s="4"/>
      <c r="W147" s="4"/>
      <c r="X147" s="4"/>
      <c r="Y147" s="4"/>
    </row>
    <row r="148" spans="1:25" ht="15.75" customHeight="1">
      <c r="A148" s="4"/>
      <c r="B148" s="4"/>
      <c r="C148" s="7"/>
      <c r="D148" s="7"/>
      <c r="E148" s="7"/>
      <c r="F148" s="7"/>
      <c r="G148" s="7"/>
      <c r="H148" s="7"/>
      <c r="I148" s="4"/>
      <c r="J148" s="4"/>
      <c r="K148" s="4"/>
      <c r="L148" s="4"/>
      <c r="M148" s="4"/>
      <c r="N148" s="324"/>
      <c r="O148" s="4"/>
      <c r="P148" s="4"/>
      <c r="Q148" s="4"/>
      <c r="R148" s="4"/>
      <c r="S148" s="4"/>
      <c r="T148" s="4"/>
      <c r="U148" s="4"/>
      <c r="V148" s="4"/>
      <c r="W148" s="4"/>
      <c r="X148" s="4"/>
      <c r="Y148" s="4"/>
    </row>
    <row r="149" spans="1:25" ht="15.75" customHeight="1">
      <c r="A149" s="4"/>
      <c r="B149" s="4"/>
      <c r="C149" s="7"/>
      <c r="D149" s="7"/>
      <c r="E149" s="7"/>
      <c r="F149" s="7"/>
      <c r="G149" s="7"/>
      <c r="H149" s="7"/>
      <c r="I149" s="4"/>
      <c r="J149" s="4"/>
      <c r="K149" s="4"/>
      <c r="L149" s="4"/>
      <c r="M149" s="4"/>
      <c r="N149" s="324"/>
      <c r="O149" s="4"/>
      <c r="P149" s="4"/>
      <c r="Q149" s="4"/>
      <c r="R149" s="4"/>
      <c r="S149" s="4"/>
      <c r="T149" s="4"/>
      <c r="U149" s="4"/>
      <c r="V149" s="4"/>
      <c r="W149" s="4"/>
      <c r="X149" s="4"/>
      <c r="Y149" s="4"/>
    </row>
    <row r="150" spans="1:25" ht="15.75" customHeight="1">
      <c r="A150" s="4"/>
      <c r="B150" s="4"/>
      <c r="C150" s="7"/>
      <c r="D150" s="7"/>
      <c r="E150" s="7"/>
      <c r="F150" s="7"/>
      <c r="G150" s="7"/>
      <c r="H150" s="7"/>
      <c r="I150" s="4"/>
      <c r="J150" s="4"/>
      <c r="K150" s="4"/>
      <c r="L150" s="4"/>
      <c r="M150" s="4"/>
      <c r="N150" s="324"/>
      <c r="O150" s="4"/>
      <c r="P150" s="4"/>
      <c r="Q150" s="4"/>
      <c r="R150" s="4"/>
      <c r="S150" s="4"/>
      <c r="T150" s="4"/>
      <c r="U150" s="4"/>
      <c r="V150" s="4"/>
      <c r="W150" s="4"/>
      <c r="X150" s="4"/>
      <c r="Y150" s="4"/>
    </row>
    <row r="151" spans="1:25" ht="15.75" customHeight="1">
      <c r="A151" s="4"/>
      <c r="B151" s="4"/>
      <c r="C151" s="7"/>
      <c r="D151" s="7"/>
      <c r="E151" s="7"/>
      <c r="F151" s="7"/>
      <c r="G151" s="7"/>
      <c r="H151" s="7"/>
      <c r="I151" s="4"/>
      <c r="J151" s="4"/>
      <c r="K151" s="4"/>
      <c r="L151" s="4"/>
      <c r="M151" s="4"/>
      <c r="N151" s="324"/>
      <c r="O151" s="4"/>
      <c r="P151" s="4"/>
      <c r="Q151" s="4"/>
      <c r="R151" s="4"/>
      <c r="S151" s="4"/>
      <c r="T151" s="4"/>
      <c r="U151" s="4"/>
      <c r="V151" s="4"/>
      <c r="W151" s="4"/>
      <c r="X151" s="4"/>
      <c r="Y151" s="4"/>
    </row>
    <row r="152" spans="1:25" ht="15.75" customHeight="1">
      <c r="A152" s="4"/>
      <c r="B152" s="4"/>
      <c r="C152" s="7"/>
      <c r="D152" s="7"/>
      <c r="E152" s="7"/>
      <c r="F152" s="7"/>
      <c r="G152" s="7"/>
      <c r="H152" s="7"/>
      <c r="I152" s="4"/>
      <c r="J152" s="4"/>
      <c r="K152" s="4"/>
      <c r="L152" s="4"/>
      <c r="M152" s="4"/>
      <c r="N152" s="324"/>
      <c r="O152" s="4"/>
      <c r="P152" s="4"/>
      <c r="Q152" s="4"/>
      <c r="R152" s="4"/>
      <c r="S152" s="4"/>
      <c r="T152" s="4"/>
      <c r="U152" s="4"/>
      <c r="V152" s="4"/>
      <c r="W152" s="4"/>
      <c r="X152" s="4"/>
      <c r="Y152" s="4"/>
    </row>
    <row r="153" spans="1:25" ht="15.75" customHeight="1">
      <c r="A153" s="4"/>
      <c r="B153" s="4"/>
      <c r="C153" s="7"/>
      <c r="D153" s="7"/>
      <c r="E153" s="7"/>
      <c r="F153" s="7"/>
      <c r="G153" s="7"/>
      <c r="H153" s="7"/>
      <c r="I153" s="4"/>
      <c r="J153" s="4"/>
      <c r="K153" s="4"/>
      <c r="L153" s="4"/>
      <c r="M153" s="4"/>
      <c r="N153" s="324"/>
      <c r="O153" s="4"/>
      <c r="P153" s="4"/>
      <c r="Q153" s="4"/>
      <c r="R153" s="4"/>
      <c r="S153" s="4"/>
      <c r="T153" s="4"/>
      <c r="U153" s="4"/>
      <c r="V153" s="4"/>
      <c r="W153" s="4"/>
      <c r="X153" s="4"/>
      <c r="Y153" s="4"/>
    </row>
    <row r="154" spans="1:25" ht="15.75" customHeight="1">
      <c r="A154" s="4"/>
      <c r="B154" s="4"/>
      <c r="C154" s="7"/>
      <c r="D154" s="7"/>
      <c r="E154" s="7"/>
      <c r="F154" s="7"/>
      <c r="G154" s="7"/>
      <c r="H154" s="7"/>
      <c r="I154" s="4"/>
      <c r="J154" s="4"/>
      <c r="K154" s="4"/>
      <c r="L154" s="4"/>
      <c r="M154" s="4"/>
      <c r="N154" s="324"/>
      <c r="O154" s="4"/>
      <c r="P154" s="4"/>
      <c r="Q154" s="4"/>
      <c r="R154" s="4"/>
      <c r="S154" s="4"/>
      <c r="T154" s="4"/>
      <c r="U154" s="4"/>
      <c r="V154" s="4"/>
      <c r="W154" s="4"/>
      <c r="X154" s="4"/>
      <c r="Y154" s="4"/>
    </row>
    <row r="155" spans="1:25" ht="15.75" customHeight="1">
      <c r="A155" s="4"/>
      <c r="B155" s="4"/>
      <c r="C155" s="7"/>
      <c r="D155" s="7"/>
      <c r="E155" s="7"/>
      <c r="F155" s="7"/>
      <c r="G155" s="7"/>
      <c r="H155" s="7"/>
      <c r="I155" s="4"/>
      <c r="J155" s="4"/>
      <c r="K155" s="4"/>
      <c r="L155" s="4"/>
      <c r="M155" s="4"/>
      <c r="N155" s="324"/>
      <c r="O155" s="4"/>
      <c r="P155" s="4"/>
      <c r="Q155" s="4"/>
      <c r="R155" s="4"/>
      <c r="S155" s="4"/>
      <c r="T155" s="4"/>
      <c r="U155" s="4"/>
      <c r="V155" s="4"/>
      <c r="W155" s="4"/>
      <c r="X155" s="4"/>
      <c r="Y155" s="4"/>
    </row>
    <row r="156" spans="1:25" ht="15.75" customHeight="1">
      <c r="A156" s="4"/>
      <c r="B156" s="4"/>
      <c r="C156" s="7"/>
      <c r="D156" s="7"/>
      <c r="E156" s="7"/>
      <c r="F156" s="7"/>
      <c r="G156" s="7"/>
      <c r="H156" s="7"/>
      <c r="I156" s="4"/>
      <c r="J156" s="4"/>
      <c r="K156" s="4"/>
      <c r="L156" s="4"/>
      <c r="M156" s="4"/>
      <c r="N156" s="324"/>
      <c r="O156" s="4"/>
      <c r="P156" s="4"/>
      <c r="Q156" s="4"/>
      <c r="R156" s="4"/>
      <c r="S156" s="4"/>
      <c r="T156" s="4"/>
      <c r="U156" s="4"/>
      <c r="V156" s="4"/>
      <c r="W156" s="4"/>
      <c r="X156" s="4"/>
      <c r="Y156" s="4"/>
    </row>
    <row r="157" spans="1:25" ht="15.75" customHeight="1">
      <c r="A157" s="4"/>
      <c r="B157" s="4"/>
      <c r="C157" s="7"/>
      <c r="D157" s="7"/>
      <c r="E157" s="7"/>
      <c r="F157" s="7"/>
      <c r="G157" s="7"/>
      <c r="H157" s="7"/>
      <c r="I157" s="4"/>
      <c r="J157" s="4"/>
      <c r="K157" s="4"/>
      <c r="L157" s="4"/>
      <c r="M157" s="4"/>
      <c r="N157" s="324"/>
      <c r="O157" s="4"/>
      <c r="P157" s="4"/>
      <c r="Q157" s="4"/>
      <c r="R157" s="4"/>
      <c r="S157" s="4"/>
      <c r="T157" s="4"/>
      <c r="U157" s="4"/>
      <c r="V157" s="4"/>
      <c r="W157" s="4"/>
      <c r="X157" s="4"/>
      <c r="Y157" s="4"/>
    </row>
    <row r="158" spans="1:25" ht="15.75" customHeight="1">
      <c r="A158" s="4"/>
      <c r="B158" s="4"/>
      <c r="C158" s="7"/>
      <c r="D158" s="7"/>
      <c r="E158" s="7"/>
      <c r="F158" s="7"/>
      <c r="G158" s="7"/>
      <c r="H158" s="7"/>
      <c r="I158" s="4"/>
      <c r="J158" s="4"/>
      <c r="K158" s="4"/>
      <c r="L158" s="4"/>
      <c r="M158" s="4"/>
      <c r="N158" s="324"/>
      <c r="O158" s="4"/>
      <c r="P158" s="4"/>
      <c r="Q158" s="4"/>
      <c r="R158" s="4"/>
      <c r="S158" s="4"/>
      <c r="T158" s="4"/>
      <c r="U158" s="4"/>
      <c r="V158" s="4"/>
      <c r="W158" s="4"/>
      <c r="X158" s="4"/>
      <c r="Y158" s="4"/>
    </row>
    <row r="159" spans="1:25" ht="15.75" customHeight="1">
      <c r="A159" s="4"/>
      <c r="B159" s="4"/>
      <c r="C159" s="7"/>
      <c r="D159" s="7"/>
      <c r="E159" s="7"/>
      <c r="F159" s="7"/>
      <c r="G159" s="7"/>
      <c r="H159" s="7"/>
      <c r="I159" s="4"/>
      <c r="J159" s="4"/>
      <c r="K159" s="4"/>
      <c r="L159" s="4"/>
      <c r="M159" s="4"/>
      <c r="N159" s="324"/>
      <c r="O159" s="4"/>
      <c r="P159" s="4"/>
      <c r="Q159" s="4"/>
      <c r="R159" s="4"/>
      <c r="S159" s="4"/>
      <c r="T159" s="4"/>
      <c r="U159" s="4"/>
      <c r="V159" s="4"/>
      <c r="W159" s="4"/>
      <c r="X159" s="4"/>
      <c r="Y159" s="4"/>
    </row>
    <row r="160" spans="1:25" ht="15.75" customHeight="1">
      <c r="A160" s="4"/>
      <c r="B160" s="4"/>
      <c r="C160" s="7"/>
      <c r="D160" s="7"/>
      <c r="E160" s="7"/>
      <c r="F160" s="7"/>
      <c r="G160" s="7"/>
      <c r="H160" s="7"/>
      <c r="I160" s="4"/>
      <c r="J160" s="4"/>
      <c r="K160" s="4"/>
      <c r="L160" s="4"/>
      <c r="M160" s="4"/>
      <c r="N160" s="324"/>
      <c r="O160" s="4"/>
      <c r="P160" s="4"/>
      <c r="Q160" s="4"/>
      <c r="R160" s="4"/>
      <c r="S160" s="4"/>
      <c r="T160" s="4"/>
      <c r="U160" s="4"/>
      <c r="V160" s="4"/>
      <c r="W160" s="4"/>
      <c r="X160" s="4"/>
      <c r="Y160" s="4"/>
    </row>
    <row r="161" spans="1:25" ht="15.75" customHeight="1">
      <c r="A161" s="4"/>
      <c r="B161" s="4"/>
      <c r="C161" s="7"/>
      <c r="D161" s="7"/>
      <c r="E161" s="7"/>
      <c r="F161" s="7"/>
      <c r="G161" s="7"/>
      <c r="H161" s="7"/>
      <c r="I161" s="4"/>
      <c r="J161" s="4"/>
      <c r="K161" s="4"/>
      <c r="L161" s="4"/>
      <c r="M161" s="4"/>
      <c r="N161" s="324"/>
      <c r="O161" s="4"/>
      <c r="P161" s="4"/>
      <c r="Q161" s="4"/>
      <c r="R161" s="4"/>
      <c r="S161" s="4"/>
      <c r="T161" s="4"/>
      <c r="U161" s="4"/>
      <c r="V161" s="4"/>
      <c r="W161" s="4"/>
      <c r="X161" s="4"/>
      <c r="Y161" s="4"/>
    </row>
    <row r="162" spans="1:25" ht="15.75" customHeight="1">
      <c r="A162" s="4"/>
      <c r="B162" s="4"/>
      <c r="C162" s="7"/>
      <c r="D162" s="7"/>
      <c r="E162" s="7"/>
      <c r="F162" s="7"/>
      <c r="G162" s="7"/>
      <c r="H162" s="7"/>
      <c r="I162" s="4"/>
      <c r="J162" s="4"/>
      <c r="K162" s="4"/>
      <c r="L162" s="4"/>
      <c r="M162" s="4"/>
      <c r="N162" s="324"/>
      <c r="O162" s="4"/>
      <c r="P162" s="4"/>
      <c r="Q162" s="4"/>
      <c r="R162" s="4"/>
      <c r="S162" s="4"/>
      <c r="T162" s="4"/>
      <c r="U162" s="4"/>
      <c r="V162" s="4"/>
      <c r="W162" s="4"/>
      <c r="X162" s="4"/>
      <c r="Y162" s="4"/>
    </row>
    <row r="163" spans="1:25" ht="15.75" customHeight="1">
      <c r="A163" s="4"/>
      <c r="B163" s="4"/>
      <c r="C163" s="7"/>
      <c r="D163" s="7"/>
      <c r="E163" s="7"/>
      <c r="F163" s="7"/>
      <c r="G163" s="7"/>
      <c r="H163" s="7"/>
      <c r="I163" s="4"/>
      <c r="J163" s="4"/>
      <c r="K163" s="4"/>
      <c r="L163" s="4"/>
      <c r="M163" s="4"/>
      <c r="N163" s="324"/>
      <c r="O163" s="4"/>
      <c r="P163" s="4"/>
      <c r="Q163" s="4"/>
      <c r="R163" s="4"/>
      <c r="S163" s="4"/>
      <c r="T163" s="4"/>
      <c r="U163" s="4"/>
      <c r="V163" s="4"/>
      <c r="W163" s="4"/>
      <c r="X163" s="4"/>
      <c r="Y163" s="4"/>
    </row>
    <row r="164" spans="1:25" ht="15.75" customHeight="1">
      <c r="A164" s="4"/>
      <c r="B164" s="4"/>
      <c r="C164" s="7"/>
      <c r="D164" s="7"/>
      <c r="E164" s="7"/>
      <c r="F164" s="7"/>
      <c r="G164" s="7"/>
      <c r="H164" s="7"/>
      <c r="I164" s="4"/>
      <c r="J164" s="4"/>
      <c r="K164" s="4"/>
      <c r="L164" s="4"/>
      <c r="M164" s="4"/>
      <c r="N164" s="324"/>
      <c r="O164" s="4"/>
      <c r="P164" s="4"/>
      <c r="Q164" s="4"/>
      <c r="R164" s="4"/>
      <c r="S164" s="4"/>
      <c r="T164" s="4"/>
      <c r="U164" s="4"/>
      <c r="V164" s="4"/>
      <c r="W164" s="4"/>
      <c r="X164" s="4"/>
      <c r="Y164" s="4"/>
    </row>
    <row r="165" spans="1:25" ht="15.75" customHeight="1">
      <c r="A165" s="4"/>
      <c r="B165" s="4"/>
      <c r="C165" s="7"/>
      <c r="D165" s="7"/>
      <c r="E165" s="7"/>
      <c r="F165" s="7"/>
      <c r="G165" s="7"/>
      <c r="H165" s="7"/>
      <c r="I165" s="4"/>
      <c r="J165" s="4"/>
      <c r="K165" s="4"/>
      <c r="L165" s="4"/>
      <c r="M165" s="4"/>
      <c r="N165" s="324"/>
      <c r="O165" s="4"/>
      <c r="P165" s="4"/>
      <c r="Q165" s="4"/>
      <c r="R165" s="4"/>
      <c r="S165" s="4"/>
      <c r="T165" s="4"/>
      <c r="U165" s="4"/>
      <c r="V165" s="4"/>
      <c r="W165" s="4"/>
      <c r="X165" s="4"/>
      <c r="Y165" s="4"/>
    </row>
    <row r="166" spans="1:25" ht="15.75" customHeight="1">
      <c r="A166" s="4"/>
      <c r="B166" s="4"/>
      <c r="C166" s="7"/>
      <c r="D166" s="7"/>
      <c r="E166" s="7"/>
      <c r="F166" s="7"/>
      <c r="G166" s="7"/>
      <c r="H166" s="7"/>
      <c r="I166" s="4"/>
      <c r="J166" s="4"/>
      <c r="K166" s="4"/>
      <c r="L166" s="4"/>
      <c r="M166" s="4"/>
      <c r="N166" s="324"/>
      <c r="O166" s="4"/>
      <c r="P166" s="4"/>
      <c r="Q166" s="4"/>
      <c r="R166" s="4"/>
      <c r="S166" s="4"/>
      <c r="T166" s="4"/>
      <c r="U166" s="4"/>
      <c r="V166" s="4"/>
      <c r="W166" s="4"/>
      <c r="X166" s="4"/>
      <c r="Y166" s="4"/>
    </row>
    <row r="167" spans="1:25" ht="15.75" customHeight="1">
      <c r="A167" s="4"/>
      <c r="B167" s="4"/>
      <c r="C167" s="7"/>
      <c r="D167" s="7"/>
      <c r="E167" s="7"/>
      <c r="F167" s="7"/>
      <c r="G167" s="7"/>
      <c r="H167" s="7"/>
      <c r="I167" s="4"/>
      <c r="J167" s="4"/>
      <c r="K167" s="4"/>
      <c r="L167" s="4"/>
      <c r="M167" s="4"/>
      <c r="N167" s="324"/>
      <c r="O167" s="4"/>
      <c r="P167" s="4"/>
      <c r="Q167" s="4"/>
      <c r="R167" s="4"/>
      <c r="S167" s="4"/>
      <c r="T167" s="4"/>
      <c r="U167" s="4"/>
      <c r="V167" s="4"/>
      <c r="W167" s="4"/>
      <c r="X167" s="4"/>
      <c r="Y167" s="4"/>
    </row>
    <row r="168" spans="1:25" ht="15.75" customHeight="1">
      <c r="A168" s="4"/>
      <c r="B168" s="4"/>
      <c r="C168" s="7"/>
      <c r="D168" s="7"/>
      <c r="E168" s="7"/>
      <c r="F168" s="7"/>
      <c r="G168" s="7"/>
      <c r="H168" s="7"/>
      <c r="I168" s="4"/>
      <c r="J168" s="4"/>
      <c r="K168" s="4"/>
      <c r="L168" s="4"/>
      <c r="M168" s="4"/>
      <c r="N168" s="324"/>
      <c r="O168" s="4"/>
      <c r="P168" s="4"/>
      <c r="Q168" s="4"/>
      <c r="R168" s="4"/>
      <c r="S168" s="4"/>
      <c r="T168" s="4"/>
      <c r="U168" s="4"/>
      <c r="V168" s="4"/>
      <c r="W168" s="4"/>
      <c r="X168" s="4"/>
      <c r="Y168" s="4"/>
    </row>
    <row r="169" spans="1:25" ht="15.75" customHeight="1">
      <c r="A169" s="4"/>
      <c r="B169" s="4"/>
      <c r="C169" s="7"/>
      <c r="D169" s="7"/>
      <c r="E169" s="7"/>
      <c r="F169" s="7"/>
      <c r="G169" s="7"/>
      <c r="H169" s="7"/>
      <c r="I169" s="4"/>
      <c r="J169" s="4"/>
      <c r="K169" s="4"/>
      <c r="L169" s="4"/>
      <c r="M169" s="4"/>
      <c r="N169" s="324"/>
      <c r="O169" s="4"/>
      <c r="P169" s="4"/>
      <c r="Q169" s="4"/>
      <c r="R169" s="4"/>
      <c r="S169" s="4"/>
      <c r="T169" s="4"/>
      <c r="U169" s="4"/>
      <c r="V169" s="4"/>
      <c r="W169" s="4"/>
      <c r="X169" s="4"/>
      <c r="Y169" s="4"/>
    </row>
    <row r="170" spans="1:25" ht="15.75" customHeight="1">
      <c r="A170" s="4"/>
      <c r="B170" s="4"/>
      <c r="C170" s="7"/>
      <c r="D170" s="7"/>
      <c r="E170" s="7"/>
      <c r="F170" s="7"/>
      <c r="G170" s="7"/>
      <c r="H170" s="7"/>
      <c r="I170" s="4"/>
      <c r="J170" s="4"/>
      <c r="K170" s="4"/>
      <c r="L170" s="4"/>
      <c r="M170" s="4"/>
      <c r="N170" s="324"/>
      <c r="O170" s="4"/>
      <c r="P170" s="4"/>
      <c r="Q170" s="4"/>
      <c r="R170" s="4"/>
      <c r="S170" s="4"/>
      <c r="T170" s="4"/>
      <c r="U170" s="4"/>
      <c r="V170" s="4"/>
      <c r="W170" s="4"/>
      <c r="X170" s="4"/>
      <c r="Y170" s="4"/>
    </row>
    <row r="171" spans="1:25" ht="15.75" customHeight="1">
      <c r="A171" s="4"/>
      <c r="B171" s="4"/>
      <c r="C171" s="7"/>
      <c r="D171" s="7"/>
      <c r="E171" s="7"/>
      <c r="F171" s="7"/>
      <c r="G171" s="7"/>
      <c r="H171" s="7"/>
      <c r="I171" s="4"/>
      <c r="J171" s="4"/>
      <c r="K171" s="4"/>
      <c r="L171" s="4"/>
      <c r="M171" s="4"/>
      <c r="N171" s="324"/>
      <c r="O171" s="4"/>
      <c r="P171" s="4"/>
      <c r="Q171" s="4"/>
      <c r="R171" s="4"/>
      <c r="S171" s="4"/>
      <c r="T171" s="4"/>
      <c r="U171" s="4"/>
      <c r="V171" s="4"/>
      <c r="W171" s="4"/>
      <c r="X171" s="4"/>
      <c r="Y171" s="4"/>
    </row>
    <row r="172" spans="1:25" ht="15.75" customHeight="1">
      <c r="A172" s="4"/>
      <c r="B172" s="4"/>
      <c r="C172" s="7"/>
      <c r="D172" s="7"/>
      <c r="E172" s="7"/>
      <c r="F172" s="7"/>
      <c r="G172" s="7"/>
      <c r="H172" s="7"/>
      <c r="I172" s="4"/>
      <c r="J172" s="4"/>
      <c r="K172" s="4"/>
      <c r="L172" s="4"/>
      <c r="M172" s="4"/>
      <c r="N172" s="324"/>
      <c r="O172" s="4"/>
      <c r="P172" s="4"/>
      <c r="Q172" s="4"/>
      <c r="R172" s="4"/>
      <c r="S172" s="4"/>
      <c r="T172" s="4"/>
      <c r="U172" s="4"/>
      <c r="V172" s="4"/>
      <c r="W172" s="4"/>
      <c r="X172" s="4"/>
      <c r="Y172" s="4"/>
    </row>
    <row r="173" spans="1:25" ht="15.75" customHeight="1">
      <c r="A173" s="4"/>
      <c r="B173" s="4"/>
      <c r="C173" s="7"/>
      <c r="D173" s="7"/>
      <c r="E173" s="7"/>
      <c r="F173" s="7"/>
      <c r="G173" s="7"/>
      <c r="H173" s="7"/>
      <c r="I173" s="4"/>
      <c r="J173" s="4"/>
      <c r="K173" s="4"/>
      <c r="L173" s="4"/>
      <c r="M173" s="4"/>
      <c r="N173" s="324"/>
      <c r="O173" s="4"/>
      <c r="P173" s="4"/>
      <c r="Q173" s="4"/>
      <c r="R173" s="4"/>
      <c r="S173" s="4"/>
      <c r="T173" s="4"/>
      <c r="U173" s="4"/>
      <c r="V173" s="4"/>
      <c r="W173" s="4"/>
      <c r="X173" s="4"/>
      <c r="Y173" s="4"/>
    </row>
    <row r="174" spans="1:25" ht="15.75" customHeight="1">
      <c r="A174" s="4"/>
      <c r="B174" s="4"/>
      <c r="C174" s="7"/>
      <c r="D174" s="7"/>
      <c r="E174" s="7"/>
      <c r="F174" s="7"/>
      <c r="G174" s="7"/>
      <c r="H174" s="7"/>
      <c r="I174" s="4"/>
      <c r="J174" s="4"/>
      <c r="K174" s="4"/>
      <c r="L174" s="4"/>
      <c r="M174" s="4"/>
      <c r="N174" s="324"/>
      <c r="O174" s="4"/>
      <c r="P174" s="4"/>
      <c r="Q174" s="4"/>
      <c r="R174" s="4"/>
      <c r="S174" s="4"/>
      <c r="T174" s="4"/>
      <c r="U174" s="4"/>
      <c r="V174" s="4"/>
      <c r="W174" s="4"/>
      <c r="X174" s="4"/>
      <c r="Y174" s="4"/>
    </row>
    <row r="175" spans="1:25" ht="15.75" customHeight="1">
      <c r="A175" s="4"/>
      <c r="B175" s="4"/>
      <c r="C175" s="7"/>
      <c r="D175" s="7"/>
      <c r="E175" s="7"/>
      <c r="F175" s="7"/>
      <c r="G175" s="7"/>
      <c r="H175" s="7"/>
      <c r="I175" s="4"/>
      <c r="J175" s="4"/>
      <c r="K175" s="4"/>
      <c r="L175" s="4"/>
      <c r="M175" s="4"/>
      <c r="N175" s="324"/>
      <c r="O175" s="4"/>
      <c r="P175" s="4"/>
      <c r="Q175" s="4"/>
      <c r="R175" s="4"/>
      <c r="S175" s="4"/>
      <c r="T175" s="4"/>
      <c r="U175" s="4"/>
      <c r="V175" s="4"/>
      <c r="W175" s="4"/>
      <c r="X175" s="4"/>
      <c r="Y175" s="4"/>
    </row>
    <row r="176" spans="1:25" ht="15.75" customHeight="1">
      <c r="A176" s="4"/>
      <c r="B176" s="4"/>
      <c r="C176" s="7"/>
      <c r="D176" s="7"/>
      <c r="E176" s="7"/>
      <c r="F176" s="7"/>
      <c r="G176" s="7"/>
      <c r="H176" s="7"/>
      <c r="I176" s="4"/>
      <c r="J176" s="4"/>
      <c r="K176" s="4"/>
      <c r="L176" s="4"/>
      <c r="M176" s="4"/>
      <c r="N176" s="324"/>
      <c r="O176" s="4"/>
      <c r="P176" s="4"/>
      <c r="Q176" s="4"/>
      <c r="R176" s="4"/>
      <c r="S176" s="4"/>
      <c r="T176" s="4"/>
      <c r="U176" s="4"/>
      <c r="V176" s="4"/>
      <c r="W176" s="4"/>
      <c r="X176" s="4"/>
      <c r="Y176" s="4"/>
    </row>
    <row r="177" spans="1:25" ht="15.75" customHeight="1">
      <c r="A177" s="4"/>
      <c r="B177" s="4"/>
      <c r="C177" s="7"/>
      <c r="D177" s="7"/>
      <c r="E177" s="7"/>
      <c r="F177" s="7"/>
      <c r="G177" s="7"/>
      <c r="H177" s="7"/>
      <c r="I177" s="4"/>
      <c r="J177" s="4"/>
      <c r="K177" s="4"/>
      <c r="L177" s="4"/>
      <c r="M177" s="4"/>
      <c r="N177" s="324"/>
      <c r="O177" s="4"/>
      <c r="P177" s="4"/>
      <c r="Q177" s="4"/>
      <c r="R177" s="4"/>
      <c r="S177" s="4"/>
      <c r="T177" s="4"/>
      <c r="U177" s="4"/>
      <c r="V177" s="4"/>
      <c r="W177" s="4"/>
      <c r="X177" s="4"/>
      <c r="Y177" s="4"/>
    </row>
    <row r="178" spans="1:25" ht="15.75" customHeight="1">
      <c r="A178" s="4"/>
      <c r="B178" s="4"/>
      <c r="C178" s="7"/>
      <c r="D178" s="7"/>
      <c r="E178" s="7"/>
      <c r="F178" s="7"/>
      <c r="G178" s="7"/>
      <c r="H178" s="7"/>
      <c r="I178" s="4"/>
      <c r="J178" s="4"/>
      <c r="K178" s="4"/>
      <c r="L178" s="4"/>
      <c r="M178" s="4"/>
      <c r="N178" s="324"/>
      <c r="O178" s="4"/>
      <c r="P178" s="4"/>
      <c r="Q178" s="4"/>
      <c r="R178" s="4"/>
      <c r="S178" s="4"/>
      <c r="T178" s="4"/>
      <c r="U178" s="4"/>
      <c r="V178" s="4"/>
      <c r="W178" s="4"/>
      <c r="X178" s="4"/>
      <c r="Y178" s="4"/>
    </row>
    <row r="179" spans="1:25" ht="15.75" customHeight="1">
      <c r="A179" s="4"/>
      <c r="B179" s="4"/>
      <c r="C179" s="7"/>
      <c r="D179" s="7"/>
      <c r="E179" s="7"/>
      <c r="F179" s="7"/>
      <c r="G179" s="7"/>
      <c r="H179" s="7"/>
      <c r="I179" s="4"/>
      <c r="J179" s="4"/>
      <c r="K179" s="4"/>
      <c r="L179" s="4"/>
      <c r="M179" s="4"/>
      <c r="N179" s="324"/>
      <c r="O179" s="4"/>
      <c r="P179" s="4"/>
      <c r="Q179" s="4"/>
      <c r="R179" s="4"/>
      <c r="S179" s="4"/>
      <c r="T179" s="4"/>
      <c r="U179" s="4"/>
      <c r="V179" s="4"/>
      <c r="W179" s="4"/>
      <c r="X179" s="4"/>
      <c r="Y179" s="4"/>
    </row>
    <row r="180" spans="1:25" ht="15.75" customHeight="1">
      <c r="A180" s="4"/>
      <c r="B180" s="4"/>
      <c r="C180" s="7"/>
      <c r="D180" s="7"/>
      <c r="E180" s="7"/>
      <c r="F180" s="7"/>
      <c r="G180" s="7"/>
      <c r="H180" s="7"/>
      <c r="I180" s="4"/>
      <c r="J180" s="4"/>
      <c r="K180" s="4"/>
      <c r="L180" s="4"/>
      <c r="M180" s="4"/>
      <c r="N180" s="324"/>
      <c r="O180" s="4"/>
      <c r="P180" s="4"/>
      <c r="Q180" s="4"/>
      <c r="R180" s="4"/>
      <c r="S180" s="4"/>
      <c r="T180" s="4"/>
      <c r="U180" s="4"/>
      <c r="V180" s="4"/>
      <c r="W180" s="4"/>
      <c r="X180" s="4"/>
      <c r="Y180" s="4"/>
    </row>
    <row r="181" spans="1:25" ht="15.75" customHeight="1">
      <c r="A181" s="4"/>
      <c r="B181" s="4"/>
      <c r="C181" s="7"/>
      <c r="D181" s="7"/>
      <c r="E181" s="7"/>
      <c r="F181" s="7"/>
      <c r="G181" s="7"/>
      <c r="H181" s="7"/>
      <c r="I181" s="4"/>
      <c r="J181" s="4"/>
      <c r="K181" s="4"/>
      <c r="L181" s="4"/>
      <c r="M181" s="4"/>
      <c r="N181" s="324"/>
      <c r="O181" s="4"/>
      <c r="P181" s="4"/>
      <c r="Q181" s="4"/>
      <c r="R181" s="4"/>
      <c r="S181" s="4"/>
      <c r="T181" s="4"/>
      <c r="U181" s="4"/>
      <c r="V181" s="4"/>
      <c r="W181" s="4"/>
      <c r="X181" s="4"/>
      <c r="Y181" s="4"/>
    </row>
    <row r="182" spans="1:25" ht="15.75" customHeight="1">
      <c r="A182" s="4"/>
      <c r="B182" s="4"/>
      <c r="C182" s="7"/>
      <c r="D182" s="7"/>
      <c r="E182" s="7"/>
      <c r="F182" s="7"/>
      <c r="G182" s="7"/>
      <c r="H182" s="7"/>
      <c r="I182" s="4"/>
      <c r="J182" s="4"/>
      <c r="K182" s="4"/>
      <c r="L182" s="4"/>
      <c r="M182" s="4"/>
      <c r="N182" s="324"/>
      <c r="O182" s="4"/>
      <c r="P182" s="4"/>
      <c r="Q182" s="4"/>
      <c r="R182" s="4"/>
      <c r="S182" s="4"/>
      <c r="T182" s="4"/>
      <c r="U182" s="4"/>
      <c r="V182" s="4"/>
      <c r="W182" s="4"/>
      <c r="X182" s="4"/>
      <c r="Y182" s="4"/>
    </row>
    <row r="183" spans="1:25" ht="15.75" customHeight="1">
      <c r="A183" s="4"/>
      <c r="B183" s="4"/>
      <c r="C183" s="7"/>
      <c r="D183" s="7"/>
      <c r="E183" s="7"/>
      <c r="F183" s="7"/>
      <c r="G183" s="7"/>
      <c r="H183" s="7"/>
      <c r="I183" s="4"/>
      <c r="J183" s="4"/>
      <c r="K183" s="4"/>
      <c r="L183" s="4"/>
      <c r="M183" s="4"/>
      <c r="N183" s="324"/>
      <c r="O183" s="4"/>
      <c r="P183" s="4"/>
      <c r="Q183" s="4"/>
      <c r="R183" s="4"/>
      <c r="S183" s="4"/>
      <c r="T183" s="4"/>
      <c r="U183" s="4"/>
      <c r="V183" s="4"/>
      <c r="W183" s="4"/>
      <c r="X183" s="4"/>
      <c r="Y183" s="4"/>
    </row>
    <row r="184" spans="1:25" ht="15.75" customHeight="1">
      <c r="A184" s="4"/>
      <c r="B184" s="4"/>
      <c r="C184" s="7"/>
      <c r="D184" s="7"/>
      <c r="E184" s="7"/>
      <c r="F184" s="7"/>
      <c r="G184" s="7"/>
      <c r="H184" s="7"/>
      <c r="I184" s="4"/>
      <c r="J184" s="4"/>
      <c r="K184" s="4"/>
      <c r="L184" s="4"/>
      <c r="M184" s="4"/>
      <c r="N184" s="324"/>
      <c r="O184" s="4"/>
      <c r="P184" s="4"/>
      <c r="Q184" s="4"/>
      <c r="R184" s="4"/>
      <c r="S184" s="4"/>
      <c r="T184" s="4"/>
      <c r="U184" s="4"/>
      <c r="V184" s="4"/>
      <c r="W184" s="4"/>
      <c r="X184" s="4"/>
      <c r="Y184" s="4"/>
    </row>
    <row r="185" spans="1:25" ht="15.75" customHeight="1">
      <c r="A185" s="4"/>
      <c r="B185" s="4"/>
      <c r="C185" s="7"/>
      <c r="D185" s="7"/>
      <c r="E185" s="7"/>
      <c r="F185" s="7"/>
      <c r="G185" s="7"/>
      <c r="H185" s="7"/>
      <c r="I185" s="4"/>
      <c r="J185" s="4"/>
      <c r="K185" s="4"/>
      <c r="L185" s="4"/>
      <c r="M185" s="4"/>
      <c r="N185" s="324"/>
      <c r="O185" s="4"/>
      <c r="P185" s="4"/>
      <c r="Q185" s="4"/>
      <c r="R185" s="4"/>
      <c r="S185" s="4"/>
      <c r="T185" s="4"/>
      <c r="U185" s="4"/>
      <c r="V185" s="4"/>
      <c r="W185" s="4"/>
      <c r="X185" s="4"/>
      <c r="Y185" s="4"/>
    </row>
    <row r="186" spans="1:25" ht="15.75" customHeight="1">
      <c r="A186" s="4"/>
      <c r="B186" s="4"/>
      <c r="C186" s="7"/>
      <c r="D186" s="7"/>
      <c r="E186" s="7"/>
      <c r="F186" s="7"/>
      <c r="G186" s="7"/>
      <c r="H186" s="7"/>
      <c r="I186" s="4"/>
      <c r="J186" s="4"/>
      <c r="K186" s="4"/>
      <c r="L186" s="4"/>
      <c r="M186" s="4"/>
      <c r="N186" s="324"/>
      <c r="O186" s="4"/>
      <c r="P186" s="4"/>
      <c r="Q186" s="4"/>
      <c r="R186" s="4"/>
      <c r="S186" s="4"/>
      <c r="T186" s="4"/>
      <c r="U186" s="4"/>
      <c r="V186" s="4"/>
      <c r="W186" s="4"/>
      <c r="X186" s="4"/>
      <c r="Y186" s="4"/>
    </row>
    <row r="187" spans="1:25" ht="15.75" customHeight="1">
      <c r="A187" s="4"/>
      <c r="B187" s="4"/>
      <c r="C187" s="7"/>
      <c r="D187" s="7"/>
      <c r="E187" s="7"/>
      <c r="F187" s="7"/>
      <c r="G187" s="7"/>
      <c r="H187" s="7"/>
      <c r="I187" s="4"/>
      <c r="J187" s="4"/>
      <c r="K187" s="4"/>
      <c r="L187" s="4"/>
      <c r="M187" s="4"/>
      <c r="N187" s="324"/>
      <c r="O187" s="4"/>
      <c r="P187" s="4"/>
      <c r="Q187" s="4"/>
      <c r="R187" s="4"/>
      <c r="S187" s="4"/>
      <c r="T187" s="4"/>
      <c r="U187" s="4"/>
      <c r="V187" s="4"/>
      <c r="W187" s="4"/>
      <c r="X187" s="4"/>
      <c r="Y187" s="4"/>
    </row>
    <row r="188" spans="1:25" ht="15.75" customHeight="1">
      <c r="A188" s="4"/>
      <c r="B188" s="4"/>
      <c r="C188" s="7"/>
      <c r="D188" s="7"/>
      <c r="E188" s="7"/>
      <c r="F188" s="7"/>
      <c r="G188" s="7"/>
      <c r="H188" s="7"/>
      <c r="I188" s="4"/>
      <c r="J188" s="4"/>
      <c r="K188" s="4"/>
      <c r="L188" s="4"/>
      <c r="M188" s="4"/>
      <c r="N188" s="324"/>
      <c r="O188" s="4"/>
      <c r="P188" s="4"/>
      <c r="Q188" s="4"/>
      <c r="R188" s="4"/>
      <c r="S188" s="4"/>
      <c r="T188" s="4"/>
      <c r="U188" s="4"/>
      <c r="V188" s="4"/>
      <c r="W188" s="4"/>
      <c r="X188" s="4"/>
      <c r="Y188" s="4"/>
    </row>
    <row r="189" spans="1:25" ht="15.75" customHeight="1">
      <c r="A189" s="4"/>
      <c r="B189" s="4"/>
      <c r="C189" s="7"/>
      <c r="D189" s="7"/>
      <c r="E189" s="7"/>
      <c r="F189" s="7"/>
      <c r="G189" s="7"/>
      <c r="H189" s="7"/>
      <c r="I189" s="4"/>
      <c r="J189" s="4"/>
      <c r="K189" s="4"/>
      <c r="L189" s="4"/>
      <c r="M189" s="4"/>
      <c r="N189" s="324"/>
      <c r="O189" s="4"/>
      <c r="P189" s="4"/>
      <c r="Q189" s="4"/>
      <c r="R189" s="4"/>
      <c r="S189" s="4"/>
      <c r="T189" s="4"/>
      <c r="U189" s="4"/>
      <c r="V189" s="4"/>
      <c r="W189" s="4"/>
      <c r="X189" s="4"/>
      <c r="Y189" s="4"/>
    </row>
    <row r="190" spans="1:25" ht="15.75" customHeight="1">
      <c r="A190" s="4"/>
      <c r="B190" s="4"/>
      <c r="C190" s="7"/>
      <c r="D190" s="7"/>
      <c r="E190" s="7"/>
      <c r="F190" s="7"/>
      <c r="G190" s="7"/>
      <c r="H190" s="7"/>
      <c r="I190" s="4"/>
      <c r="J190" s="4"/>
      <c r="K190" s="4"/>
      <c r="L190" s="4"/>
      <c r="M190" s="4"/>
      <c r="N190" s="324"/>
      <c r="O190" s="4"/>
      <c r="P190" s="4"/>
      <c r="Q190" s="4"/>
      <c r="R190" s="4"/>
      <c r="S190" s="4"/>
      <c r="T190" s="4"/>
      <c r="U190" s="4"/>
      <c r="V190" s="4"/>
      <c r="W190" s="4"/>
      <c r="X190" s="4"/>
      <c r="Y190" s="4"/>
    </row>
    <row r="191" spans="1:25" ht="15.75" customHeight="1">
      <c r="A191" s="4"/>
      <c r="B191" s="4"/>
      <c r="C191" s="7"/>
      <c r="D191" s="7"/>
      <c r="E191" s="7"/>
      <c r="F191" s="7"/>
      <c r="G191" s="7"/>
      <c r="H191" s="7"/>
      <c r="I191" s="4"/>
      <c r="J191" s="4"/>
      <c r="K191" s="4"/>
      <c r="L191" s="4"/>
      <c r="M191" s="4"/>
      <c r="N191" s="324"/>
      <c r="O191" s="4"/>
      <c r="P191" s="4"/>
      <c r="Q191" s="4"/>
      <c r="R191" s="4"/>
      <c r="S191" s="4"/>
      <c r="T191" s="4"/>
      <c r="U191" s="4"/>
      <c r="V191" s="4"/>
      <c r="W191" s="4"/>
      <c r="X191" s="4"/>
      <c r="Y191" s="4"/>
    </row>
    <row r="192" spans="1:25" ht="15.75" customHeight="1">
      <c r="A192" s="4"/>
      <c r="B192" s="4"/>
      <c r="C192" s="7"/>
      <c r="D192" s="7"/>
      <c r="E192" s="7"/>
      <c r="F192" s="7"/>
      <c r="G192" s="7"/>
      <c r="H192" s="7"/>
      <c r="I192" s="4"/>
      <c r="J192" s="4"/>
      <c r="K192" s="4"/>
      <c r="L192" s="4"/>
      <c r="M192" s="4"/>
      <c r="N192" s="324"/>
      <c r="O192" s="4"/>
      <c r="P192" s="4"/>
      <c r="Q192" s="4"/>
      <c r="R192" s="4"/>
      <c r="S192" s="4"/>
      <c r="T192" s="4"/>
      <c r="U192" s="4"/>
      <c r="V192" s="4"/>
      <c r="W192" s="4"/>
      <c r="X192" s="4"/>
      <c r="Y192" s="4"/>
    </row>
    <row r="193" spans="1:25" ht="15.75" customHeight="1">
      <c r="A193" s="4"/>
      <c r="B193" s="4"/>
      <c r="C193" s="7"/>
      <c r="D193" s="7"/>
      <c r="E193" s="7"/>
      <c r="F193" s="7"/>
      <c r="G193" s="7"/>
      <c r="H193" s="7"/>
      <c r="I193" s="4"/>
      <c r="J193" s="4"/>
      <c r="K193" s="4"/>
      <c r="L193" s="4"/>
      <c r="M193" s="4"/>
      <c r="N193" s="324"/>
      <c r="O193" s="4"/>
      <c r="P193" s="4"/>
      <c r="Q193" s="4"/>
      <c r="R193" s="4"/>
      <c r="S193" s="4"/>
      <c r="T193" s="4"/>
      <c r="U193" s="4"/>
      <c r="V193" s="4"/>
      <c r="W193" s="4"/>
      <c r="X193" s="4"/>
      <c r="Y193" s="4"/>
    </row>
    <row r="194" spans="1:25" ht="15.75" customHeight="1">
      <c r="A194" s="4"/>
      <c r="B194" s="4"/>
      <c r="C194" s="7"/>
      <c r="D194" s="7"/>
      <c r="E194" s="7"/>
      <c r="F194" s="7"/>
      <c r="G194" s="7"/>
      <c r="H194" s="7"/>
      <c r="I194" s="4"/>
      <c r="J194" s="4"/>
      <c r="K194" s="4"/>
      <c r="L194" s="4"/>
      <c r="M194" s="4"/>
      <c r="N194" s="324"/>
      <c r="O194" s="4"/>
      <c r="P194" s="4"/>
      <c r="Q194" s="4"/>
      <c r="R194" s="4"/>
      <c r="S194" s="4"/>
      <c r="T194" s="4"/>
      <c r="U194" s="4"/>
      <c r="V194" s="4"/>
      <c r="W194" s="4"/>
      <c r="X194" s="4"/>
      <c r="Y194" s="4"/>
    </row>
    <row r="195" spans="1:25" ht="15.75" customHeight="1">
      <c r="A195" s="4"/>
      <c r="B195" s="4"/>
      <c r="C195" s="7"/>
      <c r="D195" s="7"/>
      <c r="E195" s="7"/>
      <c r="F195" s="7"/>
      <c r="G195" s="7"/>
      <c r="H195" s="7"/>
      <c r="I195" s="4"/>
      <c r="J195" s="4"/>
      <c r="K195" s="4"/>
      <c r="L195" s="4"/>
      <c r="M195" s="4"/>
      <c r="N195" s="324"/>
      <c r="O195" s="4"/>
      <c r="P195" s="4"/>
      <c r="Q195" s="4"/>
      <c r="R195" s="4"/>
      <c r="S195" s="4"/>
      <c r="T195" s="4"/>
      <c r="U195" s="4"/>
      <c r="V195" s="4"/>
      <c r="W195" s="4"/>
      <c r="X195" s="4"/>
      <c r="Y195" s="4"/>
    </row>
    <row r="196" spans="1:25" ht="15.75" customHeight="1">
      <c r="A196" s="4"/>
      <c r="B196" s="4"/>
      <c r="C196" s="7"/>
      <c r="D196" s="7"/>
      <c r="E196" s="7"/>
      <c r="F196" s="7"/>
      <c r="G196" s="7"/>
      <c r="H196" s="7"/>
      <c r="I196" s="4"/>
      <c r="J196" s="4"/>
      <c r="K196" s="4"/>
      <c r="L196" s="4"/>
      <c r="M196" s="4"/>
      <c r="N196" s="324"/>
      <c r="O196" s="4"/>
      <c r="P196" s="4"/>
      <c r="Q196" s="4"/>
      <c r="R196" s="4"/>
      <c r="S196" s="4"/>
      <c r="T196" s="4"/>
      <c r="U196" s="4"/>
      <c r="V196" s="4"/>
      <c r="W196" s="4"/>
      <c r="X196" s="4"/>
      <c r="Y196" s="4"/>
    </row>
    <row r="197" spans="1:25" ht="15.75" customHeight="1">
      <c r="A197" s="4"/>
      <c r="B197" s="4"/>
      <c r="C197" s="7"/>
      <c r="D197" s="7"/>
      <c r="E197" s="7"/>
      <c r="F197" s="7"/>
      <c r="G197" s="7"/>
      <c r="H197" s="7"/>
      <c r="I197" s="4"/>
      <c r="J197" s="4"/>
      <c r="K197" s="4"/>
      <c r="L197" s="4"/>
      <c r="M197" s="4"/>
      <c r="N197" s="324"/>
      <c r="O197" s="4"/>
      <c r="P197" s="4"/>
      <c r="Q197" s="4"/>
      <c r="R197" s="4"/>
      <c r="S197" s="4"/>
      <c r="T197" s="4"/>
      <c r="U197" s="4"/>
      <c r="V197" s="4"/>
      <c r="W197" s="4"/>
      <c r="X197" s="4"/>
      <c r="Y197" s="4"/>
    </row>
    <row r="198" spans="1:25" ht="15.75" customHeight="1">
      <c r="A198" s="4"/>
      <c r="B198" s="4"/>
      <c r="C198" s="7"/>
      <c r="D198" s="7"/>
      <c r="E198" s="7"/>
      <c r="F198" s="7"/>
      <c r="G198" s="7"/>
      <c r="H198" s="7"/>
      <c r="I198" s="4"/>
      <c r="J198" s="4"/>
      <c r="K198" s="4"/>
      <c r="L198" s="4"/>
      <c r="M198" s="4"/>
      <c r="N198" s="324"/>
      <c r="O198" s="4"/>
      <c r="P198" s="4"/>
      <c r="Q198" s="4"/>
      <c r="R198" s="4"/>
      <c r="S198" s="4"/>
      <c r="T198" s="4"/>
      <c r="U198" s="4"/>
      <c r="V198" s="4"/>
      <c r="W198" s="4"/>
      <c r="X198" s="4"/>
      <c r="Y198" s="4"/>
    </row>
    <row r="199" spans="1:25" ht="15.75" customHeight="1">
      <c r="A199" s="4"/>
      <c r="B199" s="4"/>
      <c r="C199" s="7"/>
      <c r="D199" s="7"/>
      <c r="E199" s="7"/>
      <c r="F199" s="7"/>
      <c r="G199" s="7"/>
      <c r="H199" s="7"/>
      <c r="I199" s="4"/>
      <c r="J199" s="4"/>
      <c r="K199" s="4"/>
      <c r="L199" s="4"/>
      <c r="M199" s="4"/>
      <c r="N199" s="324"/>
      <c r="O199" s="4"/>
      <c r="P199" s="4"/>
      <c r="Q199" s="4"/>
      <c r="R199" s="4"/>
      <c r="S199" s="4"/>
      <c r="T199" s="4"/>
      <c r="U199" s="4"/>
      <c r="V199" s="4"/>
      <c r="W199" s="4"/>
      <c r="X199" s="4"/>
      <c r="Y199" s="4"/>
    </row>
    <row r="200" spans="1:25" ht="15.75" customHeight="1">
      <c r="A200" s="4"/>
      <c r="B200" s="4"/>
      <c r="C200" s="7"/>
      <c r="D200" s="7"/>
      <c r="E200" s="7"/>
      <c r="F200" s="7"/>
      <c r="G200" s="7"/>
      <c r="H200" s="7"/>
      <c r="I200" s="4"/>
      <c r="J200" s="4"/>
      <c r="K200" s="4"/>
      <c r="L200" s="4"/>
      <c r="M200" s="4"/>
      <c r="N200" s="324"/>
      <c r="O200" s="4"/>
      <c r="P200" s="4"/>
      <c r="Q200" s="4"/>
      <c r="R200" s="4"/>
      <c r="S200" s="4"/>
      <c r="T200" s="4"/>
      <c r="U200" s="4"/>
      <c r="V200" s="4"/>
      <c r="W200" s="4"/>
      <c r="X200" s="4"/>
      <c r="Y200" s="4"/>
    </row>
    <row r="201" spans="1:25" ht="15.75" customHeight="1">
      <c r="A201" s="4"/>
      <c r="B201" s="4"/>
      <c r="C201" s="7"/>
      <c r="D201" s="7"/>
      <c r="E201" s="7"/>
      <c r="F201" s="7"/>
      <c r="G201" s="7"/>
      <c r="H201" s="7"/>
      <c r="I201" s="4"/>
      <c r="J201" s="4"/>
      <c r="K201" s="4"/>
      <c r="L201" s="4"/>
      <c r="M201" s="4"/>
      <c r="N201" s="324"/>
      <c r="O201" s="4"/>
      <c r="P201" s="4"/>
      <c r="Q201" s="4"/>
      <c r="R201" s="4"/>
      <c r="S201" s="4"/>
      <c r="T201" s="4"/>
      <c r="U201" s="4"/>
      <c r="V201" s="4"/>
      <c r="W201" s="4"/>
      <c r="X201" s="4"/>
      <c r="Y201" s="4"/>
    </row>
    <row r="202" spans="1:25" ht="15.75" customHeight="1">
      <c r="A202" s="4"/>
      <c r="B202" s="4"/>
      <c r="C202" s="7"/>
      <c r="D202" s="7"/>
      <c r="E202" s="7"/>
      <c r="F202" s="7"/>
      <c r="G202" s="7"/>
      <c r="H202" s="7"/>
      <c r="I202" s="4"/>
      <c r="J202" s="4"/>
      <c r="K202" s="4"/>
      <c r="L202" s="4"/>
      <c r="M202" s="4"/>
      <c r="N202" s="324"/>
      <c r="O202" s="4"/>
      <c r="P202" s="4"/>
      <c r="Q202" s="4"/>
      <c r="R202" s="4"/>
      <c r="S202" s="4"/>
      <c r="T202" s="4"/>
      <c r="U202" s="4"/>
      <c r="V202" s="4"/>
      <c r="W202" s="4"/>
      <c r="X202" s="4"/>
      <c r="Y202" s="4"/>
    </row>
    <row r="203" spans="1:25" ht="15.75" customHeight="1">
      <c r="A203" s="4"/>
      <c r="B203" s="4"/>
      <c r="C203" s="7"/>
      <c r="D203" s="7"/>
      <c r="E203" s="7"/>
      <c r="F203" s="7"/>
      <c r="G203" s="7"/>
      <c r="H203" s="7"/>
      <c r="I203" s="4"/>
      <c r="J203" s="4"/>
      <c r="K203" s="4"/>
      <c r="L203" s="4"/>
      <c r="M203" s="4"/>
      <c r="N203" s="324"/>
      <c r="O203" s="4"/>
      <c r="P203" s="4"/>
      <c r="Q203" s="4"/>
      <c r="R203" s="4"/>
      <c r="S203" s="4"/>
      <c r="T203" s="4"/>
      <c r="U203" s="4"/>
      <c r="V203" s="4"/>
      <c r="W203" s="4"/>
      <c r="X203" s="4"/>
      <c r="Y203" s="4"/>
    </row>
    <row r="204" spans="1:25" ht="15.75" customHeight="1">
      <c r="A204" s="4"/>
      <c r="B204" s="4"/>
      <c r="C204" s="7"/>
      <c r="D204" s="7"/>
      <c r="E204" s="7"/>
      <c r="F204" s="7"/>
      <c r="G204" s="7"/>
      <c r="H204" s="7"/>
      <c r="I204" s="4"/>
      <c r="J204" s="4"/>
      <c r="K204" s="4"/>
      <c r="L204" s="4"/>
      <c r="M204" s="4"/>
      <c r="N204" s="324"/>
      <c r="O204" s="4"/>
      <c r="P204" s="4"/>
      <c r="Q204" s="4"/>
      <c r="R204" s="4"/>
      <c r="S204" s="4"/>
      <c r="T204" s="4"/>
      <c r="U204" s="4"/>
      <c r="V204" s="4"/>
      <c r="W204" s="4"/>
      <c r="X204" s="4"/>
      <c r="Y204" s="4"/>
    </row>
    <row r="205" spans="1:25" ht="15.75" customHeight="1">
      <c r="A205" s="4"/>
      <c r="B205" s="4"/>
      <c r="C205" s="7"/>
      <c r="D205" s="7"/>
      <c r="E205" s="7"/>
      <c r="F205" s="7"/>
      <c r="G205" s="7"/>
      <c r="H205" s="7"/>
      <c r="I205" s="4"/>
      <c r="J205" s="4"/>
      <c r="K205" s="4"/>
      <c r="L205" s="4"/>
      <c r="M205" s="4"/>
      <c r="N205" s="324"/>
      <c r="O205" s="4"/>
      <c r="P205" s="4"/>
      <c r="Q205" s="4"/>
      <c r="R205" s="4"/>
      <c r="S205" s="4"/>
      <c r="T205" s="4"/>
      <c r="U205" s="4"/>
      <c r="V205" s="4"/>
      <c r="W205" s="4"/>
      <c r="X205" s="4"/>
      <c r="Y205" s="4"/>
    </row>
    <row r="206" spans="1:25" ht="15.75" customHeight="1">
      <c r="A206" s="4"/>
      <c r="B206" s="4"/>
      <c r="C206" s="7"/>
      <c r="D206" s="7"/>
      <c r="E206" s="7"/>
      <c r="F206" s="7"/>
      <c r="G206" s="7"/>
      <c r="H206" s="7"/>
      <c r="I206" s="4"/>
      <c r="J206" s="4"/>
      <c r="K206" s="4"/>
      <c r="L206" s="4"/>
      <c r="M206" s="4"/>
      <c r="N206" s="324"/>
      <c r="O206" s="4"/>
      <c r="P206" s="4"/>
      <c r="Q206" s="4"/>
      <c r="R206" s="4"/>
      <c r="S206" s="4"/>
      <c r="T206" s="4"/>
      <c r="U206" s="4"/>
      <c r="V206" s="4"/>
      <c r="W206" s="4"/>
      <c r="X206" s="4"/>
      <c r="Y206" s="4"/>
    </row>
    <row r="207" spans="1:25" ht="15.75" customHeight="1">
      <c r="A207" s="4"/>
      <c r="B207" s="4"/>
      <c r="C207" s="7"/>
      <c r="D207" s="7"/>
      <c r="E207" s="7"/>
      <c r="F207" s="7"/>
      <c r="G207" s="7"/>
      <c r="H207" s="7"/>
      <c r="I207" s="4"/>
      <c r="J207" s="4"/>
      <c r="K207" s="4"/>
      <c r="L207" s="4"/>
      <c r="M207" s="4"/>
      <c r="N207" s="324"/>
      <c r="O207" s="4"/>
      <c r="P207" s="4"/>
      <c r="Q207" s="4"/>
      <c r="R207" s="4"/>
      <c r="S207" s="4"/>
      <c r="T207" s="4"/>
      <c r="U207" s="4"/>
      <c r="V207" s="4"/>
      <c r="W207" s="4"/>
      <c r="X207" s="4"/>
      <c r="Y207" s="4"/>
    </row>
    <row r="208" spans="1:25" ht="15.75" customHeight="1">
      <c r="A208" s="4"/>
      <c r="B208" s="4"/>
      <c r="C208" s="7"/>
      <c r="D208" s="7"/>
      <c r="E208" s="7"/>
      <c r="F208" s="7"/>
      <c r="G208" s="7"/>
      <c r="H208" s="7"/>
      <c r="I208" s="4"/>
      <c r="J208" s="4"/>
      <c r="K208" s="4"/>
      <c r="L208" s="4"/>
      <c r="M208" s="4"/>
      <c r="N208" s="324"/>
      <c r="O208" s="4"/>
      <c r="P208" s="4"/>
      <c r="Q208" s="4"/>
      <c r="R208" s="4"/>
      <c r="S208" s="4"/>
      <c r="T208" s="4"/>
      <c r="U208" s="4"/>
      <c r="V208" s="4"/>
      <c r="W208" s="4"/>
      <c r="X208" s="4"/>
      <c r="Y208" s="4"/>
    </row>
    <row r="209" spans="1:25" ht="15.75" customHeight="1">
      <c r="A209" s="4"/>
      <c r="B209" s="4"/>
      <c r="C209" s="7"/>
      <c r="D209" s="7"/>
      <c r="E209" s="7"/>
      <c r="F209" s="7"/>
      <c r="G209" s="7"/>
      <c r="H209" s="7"/>
      <c r="I209" s="4"/>
      <c r="J209" s="4"/>
      <c r="K209" s="4"/>
      <c r="L209" s="4"/>
      <c r="M209" s="4"/>
      <c r="N209" s="324"/>
      <c r="O209" s="4"/>
      <c r="P209" s="4"/>
      <c r="Q209" s="4"/>
      <c r="R209" s="4"/>
      <c r="S209" s="4"/>
      <c r="T209" s="4"/>
      <c r="U209" s="4"/>
      <c r="V209" s="4"/>
      <c r="W209" s="4"/>
      <c r="X209" s="4"/>
      <c r="Y209" s="4"/>
    </row>
    <row r="210" spans="1:25" ht="15.75" customHeight="1">
      <c r="A210" s="4"/>
      <c r="B210" s="4"/>
      <c r="C210" s="7"/>
      <c r="D210" s="7"/>
      <c r="E210" s="7"/>
      <c r="F210" s="7"/>
      <c r="G210" s="7"/>
      <c r="H210" s="7"/>
      <c r="I210" s="4"/>
      <c r="J210" s="4"/>
      <c r="K210" s="4"/>
      <c r="L210" s="4"/>
      <c r="M210" s="4"/>
      <c r="N210" s="324"/>
      <c r="O210" s="4"/>
      <c r="P210" s="4"/>
      <c r="Q210" s="4"/>
      <c r="R210" s="4"/>
      <c r="S210" s="4"/>
      <c r="T210" s="4"/>
      <c r="U210" s="4"/>
      <c r="V210" s="4"/>
      <c r="W210" s="4"/>
      <c r="X210" s="4"/>
      <c r="Y210" s="4"/>
    </row>
    <row r="211" spans="1:25" ht="15.75" customHeight="1">
      <c r="A211" s="4"/>
      <c r="B211" s="4"/>
      <c r="C211" s="7"/>
      <c r="D211" s="7"/>
      <c r="E211" s="7"/>
      <c r="F211" s="7"/>
      <c r="G211" s="7"/>
      <c r="H211" s="7"/>
      <c r="I211" s="4"/>
      <c r="J211" s="4"/>
      <c r="K211" s="4"/>
      <c r="L211" s="4"/>
      <c r="M211" s="4"/>
      <c r="N211" s="324"/>
      <c r="O211" s="4"/>
      <c r="P211" s="4"/>
      <c r="Q211" s="4"/>
      <c r="R211" s="4"/>
      <c r="S211" s="4"/>
      <c r="T211" s="4"/>
      <c r="U211" s="4"/>
      <c r="V211" s="4"/>
      <c r="W211" s="4"/>
      <c r="X211" s="4"/>
      <c r="Y211" s="4"/>
    </row>
    <row r="212" spans="1:25" ht="15.75" customHeight="1">
      <c r="A212" s="4"/>
      <c r="B212" s="4"/>
      <c r="C212" s="7"/>
      <c r="D212" s="7"/>
      <c r="E212" s="7"/>
      <c r="F212" s="7"/>
      <c r="G212" s="7"/>
      <c r="H212" s="7"/>
      <c r="I212" s="4"/>
      <c r="J212" s="4"/>
      <c r="K212" s="4"/>
      <c r="L212" s="4"/>
      <c r="M212" s="4"/>
      <c r="N212" s="324"/>
      <c r="O212" s="4"/>
      <c r="P212" s="4"/>
      <c r="Q212" s="4"/>
      <c r="R212" s="4"/>
      <c r="S212" s="4"/>
      <c r="T212" s="4"/>
      <c r="U212" s="4"/>
      <c r="V212" s="4"/>
      <c r="W212" s="4"/>
      <c r="X212" s="4"/>
      <c r="Y212" s="4"/>
    </row>
    <row r="213" spans="1:25" ht="15.75" customHeight="1">
      <c r="A213" s="4"/>
      <c r="B213" s="4"/>
      <c r="C213" s="7"/>
      <c r="D213" s="7"/>
      <c r="E213" s="7"/>
      <c r="F213" s="7"/>
      <c r="G213" s="7"/>
      <c r="H213" s="7"/>
      <c r="I213" s="4"/>
      <c r="J213" s="4"/>
      <c r="K213" s="4"/>
      <c r="L213" s="4"/>
      <c r="M213" s="4"/>
      <c r="N213" s="324"/>
      <c r="O213" s="4"/>
      <c r="P213" s="4"/>
      <c r="Q213" s="4"/>
      <c r="R213" s="4"/>
      <c r="S213" s="4"/>
      <c r="T213" s="4"/>
      <c r="U213" s="4"/>
      <c r="V213" s="4"/>
      <c r="W213" s="4"/>
      <c r="X213" s="4"/>
      <c r="Y213" s="4"/>
    </row>
    <row r="214" spans="1:25" ht="15.75" customHeight="1">
      <c r="A214" s="4"/>
      <c r="B214" s="4"/>
      <c r="C214" s="7"/>
      <c r="D214" s="7"/>
      <c r="E214" s="7"/>
      <c r="F214" s="7"/>
      <c r="G214" s="7"/>
      <c r="H214" s="7"/>
      <c r="I214" s="4"/>
      <c r="J214" s="4"/>
      <c r="K214" s="4"/>
      <c r="L214" s="4"/>
      <c r="M214" s="4"/>
      <c r="N214" s="324"/>
      <c r="O214" s="4"/>
      <c r="P214" s="4"/>
      <c r="Q214" s="4"/>
      <c r="R214" s="4"/>
      <c r="S214" s="4"/>
      <c r="T214" s="4"/>
      <c r="U214" s="4"/>
      <c r="V214" s="4"/>
      <c r="W214" s="4"/>
      <c r="X214" s="4"/>
      <c r="Y214" s="4"/>
    </row>
    <row r="215" spans="1:25" ht="15.75" customHeight="1">
      <c r="A215" s="4"/>
      <c r="B215" s="4"/>
      <c r="C215" s="7"/>
      <c r="D215" s="7"/>
      <c r="E215" s="7"/>
      <c r="F215" s="7"/>
      <c r="G215" s="7"/>
      <c r="H215" s="7"/>
      <c r="I215" s="4"/>
      <c r="J215" s="4"/>
      <c r="K215" s="4"/>
      <c r="L215" s="4"/>
      <c r="M215" s="4"/>
      <c r="N215" s="324"/>
      <c r="O215" s="4"/>
      <c r="P215" s="4"/>
      <c r="Q215" s="4"/>
      <c r="R215" s="4"/>
      <c r="S215" s="4"/>
      <c r="T215" s="4"/>
      <c r="U215" s="4"/>
      <c r="V215" s="4"/>
      <c r="W215" s="4"/>
      <c r="X215" s="4"/>
      <c r="Y215" s="4"/>
    </row>
    <row r="216" spans="1:25" ht="15.75" customHeight="1">
      <c r="A216" s="4"/>
      <c r="B216" s="4"/>
      <c r="C216" s="7"/>
      <c r="D216" s="7"/>
      <c r="E216" s="7"/>
      <c r="F216" s="7"/>
      <c r="G216" s="7"/>
      <c r="H216" s="7"/>
      <c r="I216" s="4"/>
      <c r="J216" s="4"/>
      <c r="K216" s="4"/>
      <c r="L216" s="4"/>
      <c r="M216" s="4"/>
      <c r="N216" s="324"/>
      <c r="O216" s="4"/>
      <c r="P216" s="4"/>
      <c r="Q216" s="4"/>
      <c r="R216" s="4"/>
      <c r="S216" s="4"/>
      <c r="T216" s="4"/>
      <c r="U216" s="4"/>
      <c r="V216" s="4"/>
      <c r="W216" s="4"/>
      <c r="X216" s="4"/>
      <c r="Y216" s="4"/>
    </row>
    <row r="217" spans="1:25" ht="15.75" customHeight="1">
      <c r="A217" s="4"/>
      <c r="B217" s="4"/>
      <c r="C217" s="7"/>
      <c r="D217" s="7"/>
      <c r="E217" s="7"/>
      <c r="F217" s="7"/>
      <c r="G217" s="7"/>
      <c r="H217" s="7"/>
      <c r="I217" s="4"/>
      <c r="J217" s="4"/>
      <c r="K217" s="4"/>
      <c r="L217" s="4"/>
      <c r="M217" s="4"/>
      <c r="N217" s="324"/>
      <c r="O217" s="4"/>
      <c r="P217" s="4"/>
      <c r="Q217" s="4"/>
      <c r="R217" s="4"/>
      <c r="S217" s="4"/>
      <c r="T217" s="4"/>
      <c r="U217" s="4"/>
      <c r="V217" s="4"/>
      <c r="W217" s="4"/>
      <c r="X217" s="4"/>
      <c r="Y217" s="4"/>
    </row>
    <row r="218" spans="1:25" ht="15.75" customHeight="1">
      <c r="A218" s="4"/>
      <c r="B218" s="4"/>
      <c r="C218" s="7"/>
      <c r="D218" s="7"/>
      <c r="E218" s="7"/>
      <c r="F218" s="7"/>
      <c r="G218" s="7"/>
      <c r="H218" s="7"/>
      <c r="I218" s="4"/>
      <c r="J218" s="4"/>
      <c r="K218" s="4"/>
      <c r="L218" s="4"/>
      <c r="M218" s="4"/>
      <c r="N218" s="324"/>
      <c r="O218" s="4"/>
      <c r="P218" s="4"/>
      <c r="Q218" s="4"/>
      <c r="R218" s="4"/>
      <c r="S218" s="4"/>
      <c r="T218" s="4"/>
      <c r="U218" s="4"/>
      <c r="V218" s="4"/>
      <c r="W218" s="4"/>
      <c r="X218" s="4"/>
      <c r="Y218" s="4"/>
    </row>
    <row r="219" spans="1:25" ht="15.75" customHeight="1">
      <c r="A219" s="4"/>
      <c r="B219" s="4"/>
      <c r="C219" s="7"/>
      <c r="D219" s="7"/>
      <c r="E219" s="7"/>
      <c r="F219" s="7"/>
      <c r="G219" s="7"/>
      <c r="H219" s="7"/>
      <c r="I219" s="4"/>
      <c r="J219" s="4"/>
      <c r="K219" s="4"/>
      <c r="L219" s="4"/>
      <c r="M219" s="4"/>
      <c r="N219" s="324"/>
      <c r="O219" s="4"/>
      <c r="P219" s="4"/>
      <c r="Q219" s="4"/>
      <c r="R219" s="4"/>
      <c r="S219" s="4"/>
      <c r="T219" s="4"/>
      <c r="U219" s="4"/>
      <c r="V219" s="4"/>
      <c r="W219" s="4"/>
      <c r="X219" s="4"/>
      <c r="Y219" s="4"/>
    </row>
    <row r="220" spans="1:25" ht="15.75" customHeight="1">
      <c r="A220" s="4"/>
      <c r="B220" s="4"/>
      <c r="C220" s="7"/>
      <c r="D220" s="7"/>
      <c r="E220" s="7"/>
      <c r="F220" s="7"/>
      <c r="G220" s="7"/>
      <c r="H220" s="7"/>
      <c r="I220" s="4"/>
      <c r="J220" s="4"/>
      <c r="K220" s="4"/>
      <c r="L220" s="4"/>
      <c r="M220" s="4"/>
      <c r="N220" s="324"/>
      <c r="O220" s="4"/>
      <c r="P220" s="4"/>
      <c r="Q220" s="4"/>
      <c r="R220" s="4"/>
      <c r="S220" s="4"/>
      <c r="T220" s="4"/>
      <c r="U220" s="4"/>
      <c r="V220" s="4"/>
      <c r="W220" s="4"/>
      <c r="X220" s="4"/>
      <c r="Y220" s="4"/>
    </row>
    <row r="221" spans="1:25" ht="15.75" customHeight="1">
      <c r="A221" s="4"/>
      <c r="B221" s="4"/>
      <c r="C221" s="7"/>
      <c r="D221" s="7"/>
      <c r="E221" s="7"/>
      <c r="F221" s="7"/>
      <c r="G221" s="7"/>
      <c r="H221" s="7"/>
      <c r="I221" s="4"/>
      <c r="J221" s="4"/>
      <c r="K221" s="4"/>
      <c r="L221" s="4"/>
      <c r="M221" s="4"/>
      <c r="N221" s="324"/>
      <c r="O221" s="4"/>
      <c r="P221" s="4"/>
      <c r="Q221" s="4"/>
      <c r="R221" s="4"/>
      <c r="S221" s="4"/>
      <c r="T221" s="4"/>
      <c r="U221" s="4"/>
      <c r="V221" s="4"/>
      <c r="W221" s="4"/>
      <c r="X221" s="4"/>
      <c r="Y221" s="4"/>
    </row>
    <row r="222" spans="1:25" ht="15.75" customHeight="1">
      <c r="A222" s="4"/>
      <c r="B222" s="4"/>
      <c r="C222" s="7"/>
      <c r="D222" s="7"/>
      <c r="E222" s="7"/>
      <c r="F222" s="7"/>
      <c r="G222" s="7"/>
      <c r="H222" s="7"/>
      <c r="I222" s="4"/>
      <c r="J222" s="4"/>
      <c r="K222" s="4"/>
      <c r="L222" s="4"/>
      <c r="M222" s="4"/>
      <c r="N222" s="324"/>
      <c r="O222" s="4"/>
      <c r="P222" s="4"/>
      <c r="Q222" s="4"/>
      <c r="R222" s="4"/>
      <c r="S222" s="4"/>
      <c r="T222" s="4"/>
      <c r="U222" s="4"/>
      <c r="V222" s="4"/>
      <c r="W222" s="4"/>
      <c r="X222" s="4"/>
      <c r="Y222" s="4"/>
    </row>
    <row r="223" spans="1:25" ht="15.75" customHeight="1">
      <c r="A223" s="4"/>
      <c r="B223" s="4"/>
      <c r="C223" s="7"/>
      <c r="D223" s="7"/>
      <c r="E223" s="7"/>
      <c r="F223" s="7"/>
      <c r="G223" s="7"/>
      <c r="H223" s="7"/>
      <c r="I223" s="4"/>
      <c r="J223" s="4"/>
      <c r="K223" s="4"/>
      <c r="L223" s="4"/>
      <c r="M223" s="4"/>
      <c r="N223" s="324"/>
      <c r="O223" s="4"/>
      <c r="P223" s="4"/>
      <c r="Q223" s="4"/>
      <c r="R223" s="4"/>
      <c r="S223" s="4"/>
      <c r="T223" s="4"/>
      <c r="U223" s="4"/>
      <c r="V223" s="4"/>
      <c r="W223" s="4"/>
      <c r="X223" s="4"/>
      <c r="Y223" s="4"/>
    </row>
    <row r="224" spans="1:25" ht="15.75" customHeight="1">
      <c r="A224" s="4"/>
      <c r="B224" s="4"/>
      <c r="C224" s="7"/>
      <c r="D224" s="7"/>
      <c r="E224" s="7"/>
      <c r="F224" s="7"/>
      <c r="G224" s="7"/>
      <c r="H224" s="7"/>
      <c r="I224" s="4"/>
      <c r="J224" s="4"/>
      <c r="K224" s="4"/>
      <c r="L224" s="4"/>
      <c r="M224" s="4"/>
      <c r="N224" s="324"/>
      <c r="O224" s="4"/>
      <c r="P224" s="4"/>
      <c r="Q224" s="4"/>
      <c r="R224" s="4"/>
      <c r="S224" s="4"/>
      <c r="T224" s="4"/>
      <c r="U224" s="4"/>
      <c r="V224" s="4"/>
      <c r="W224" s="4"/>
      <c r="X224" s="4"/>
      <c r="Y224" s="4"/>
    </row>
    <row r="225" spans="1:25" ht="15.75" customHeight="1">
      <c r="A225" s="4"/>
      <c r="B225" s="4"/>
      <c r="C225" s="7"/>
      <c r="D225" s="7"/>
      <c r="E225" s="7"/>
      <c r="F225" s="7"/>
      <c r="G225" s="7"/>
      <c r="H225" s="7"/>
      <c r="I225" s="4"/>
      <c r="J225" s="4"/>
      <c r="K225" s="4"/>
      <c r="L225" s="4"/>
      <c r="M225" s="4"/>
      <c r="N225" s="324"/>
      <c r="O225" s="4"/>
      <c r="P225" s="4"/>
      <c r="Q225" s="4"/>
      <c r="R225" s="4"/>
      <c r="S225" s="4"/>
      <c r="T225" s="4"/>
      <c r="U225" s="4"/>
      <c r="V225" s="4"/>
      <c r="W225" s="4"/>
      <c r="X225" s="4"/>
      <c r="Y225" s="4"/>
    </row>
    <row r="226" spans="1:25" ht="15.75" customHeight="1">
      <c r="A226" s="4"/>
      <c r="B226" s="4"/>
      <c r="C226" s="7"/>
      <c r="D226" s="7"/>
      <c r="E226" s="7"/>
      <c r="F226" s="7"/>
      <c r="G226" s="7"/>
      <c r="H226" s="7"/>
      <c r="I226" s="4"/>
      <c r="J226" s="4"/>
      <c r="K226" s="4"/>
      <c r="L226" s="4"/>
      <c r="M226" s="4"/>
      <c r="N226" s="324"/>
      <c r="O226" s="4"/>
      <c r="P226" s="4"/>
      <c r="Q226" s="4"/>
      <c r="R226" s="4"/>
      <c r="S226" s="4"/>
      <c r="T226" s="4"/>
      <c r="U226" s="4"/>
      <c r="V226" s="4"/>
      <c r="W226" s="4"/>
      <c r="X226" s="4"/>
      <c r="Y226" s="4"/>
    </row>
    <row r="227" spans="1:25" ht="15.75" customHeight="1">
      <c r="A227" s="4"/>
      <c r="B227" s="4"/>
      <c r="C227" s="7"/>
      <c r="D227" s="7"/>
      <c r="E227" s="7"/>
      <c r="F227" s="7"/>
      <c r="G227" s="7"/>
      <c r="H227" s="7"/>
      <c r="I227" s="4"/>
      <c r="J227" s="4"/>
      <c r="K227" s="4"/>
      <c r="L227" s="4"/>
      <c r="M227" s="4"/>
      <c r="N227" s="324"/>
      <c r="O227" s="4"/>
      <c r="P227" s="4"/>
      <c r="Q227" s="4"/>
      <c r="R227" s="4"/>
      <c r="S227" s="4"/>
      <c r="T227" s="4"/>
      <c r="U227" s="4"/>
      <c r="V227" s="4"/>
      <c r="W227" s="4"/>
      <c r="X227" s="4"/>
      <c r="Y227" s="4"/>
    </row>
    <row r="228" spans="1:25" ht="15.75" customHeight="1">
      <c r="A228" s="4"/>
      <c r="B228" s="4"/>
      <c r="C228" s="7"/>
      <c r="D228" s="7"/>
      <c r="E228" s="7"/>
      <c r="F228" s="7"/>
      <c r="G228" s="7"/>
      <c r="H228" s="7"/>
      <c r="I228" s="4"/>
      <c r="J228" s="4"/>
      <c r="K228" s="4"/>
      <c r="L228" s="4"/>
      <c r="M228" s="4"/>
      <c r="N228" s="324"/>
      <c r="O228" s="4"/>
      <c r="P228" s="4"/>
      <c r="Q228" s="4"/>
      <c r="R228" s="4"/>
      <c r="S228" s="4"/>
      <c r="T228" s="4"/>
      <c r="U228" s="4"/>
      <c r="V228" s="4"/>
      <c r="W228" s="4"/>
      <c r="X228" s="4"/>
      <c r="Y228" s="4"/>
    </row>
    <row r="229" spans="1:25" ht="15.75" customHeight="1">
      <c r="A229" s="4"/>
      <c r="B229" s="4"/>
      <c r="C229" s="7"/>
      <c r="D229" s="7"/>
      <c r="E229" s="7"/>
      <c r="F229" s="7"/>
      <c r="G229" s="7"/>
      <c r="H229" s="7"/>
      <c r="I229" s="4"/>
      <c r="J229" s="4"/>
      <c r="K229" s="4"/>
      <c r="L229" s="4"/>
      <c r="M229" s="4"/>
      <c r="N229" s="324"/>
      <c r="O229" s="4"/>
      <c r="P229" s="4"/>
      <c r="Q229" s="4"/>
      <c r="R229" s="4"/>
      <c r="S229" s="4"/>
      <c r="T229" s="4"/>
      <c r="U229" s="4"/>
      <c r="V229" s="4"/>
      <c r="W229" s="4"/>
      <c r="X229" s="4"/>
      <c r="Y229" s="4"/>
    </row>
    <row r="230" spans="1:25" ht="15.75" customHeight="1">
      <c r="A230" s="4"/>
      <c r="B230" s="4"/>
      <c r="C230" s="7"/>
      <c r="D230" s="7"/>
      <c r="E230" s="7"/>
      <c r="F230" s="7"/>
      <c r="G230" s="7"/>
      <c r="H230" s="7"/>
      <c r="I230" s="4"/>
      <c r="J230" s="4"/>
      <c r="K230" s="4"/>
      <c r="L230" s="4"/>
      <c r="M230" s="4"/>
      <c r="N230" s="324"/>
      <c r="O230" s="4"/>
      <c r="P230" s="4"/>
      <c r="Q230" s="4"/>
      <c r="R230" s="4"/>
      <c r="S230" s="4"/>
      <c r="T230" s="4"/>
      <c r="U230" s="4"/>
      <c r="V230" s="4"/>
      <c r="W230" s="4"/>
      <c r="X230" s="4"/>
      <c r="Y230" s="4"/>
    </row>
    <row r="231" spans="1:25" ht="15.75" customHeight="1">
      <c r="A231" s="4"/>
      <c r="B231" s="4"/>
      <c r="C231" s="7"/>
      <c r="D231" s="7"/>
      <c r="E231" s="7"/>
      <c r="F231" s="7"/>
      <c r="G231" s="7"/>
      <c r="H231" s="7"/>
      <c r="I231" s="4"/>
      <c r="J231" s="4"/>
      <c r="K231" s="4"/>
      <c r="L231" s="4"/>
      <c r="M231" s="4"/>
      <c r="N231" s="324"/>
      <c r="O231" s="4"/>
      <c r="P231" s="4"/>
      <c r="Q231" s="4"/>
      <c r="R231" s="4"/>
      <c r="S231" s="4"/>
      <c r="T231" s="4"/>
      <c r="U231" s="4"/>
      <c r="V231" s="4"/>
      <c r="W231" s="4"/>
      <c r="X231" s="4"/>
      <c r="Y231" s="4"/>
    </row>
    <row r="232" spans="1:25" ht="15.75" customHeight="1">
      <c r="A232" s="4"/>
      <c r="B232" s="4"/>
      <c r="C232" s="7"/>
      <c r="D232" s="7"/>
      <c r="E232" s="7"/>
      <c r="F232" s="7"/>
      <c r="G232" s="7"/>
      <c r="H232" s="7"/>
      <c r="I232" s="4"/>
      <c r="J232" s="4"/>
      <c r="K232" s="4"/>
      <c r="L232" s="4"/>
      <c r="M232" s="4"/>
      <c r="N232" s="324"/>
      <c r="O232" s="4"/>
      <c r="P232" s="4"/>
      <c r="Q232" s="4"/>
      <c r="R232" s="4"/>
      <c r="S232" s="4"/>
      <c r="T232" s="4"/>
      <c r="U232" s="4"/>
      <c r="V232" s="4"/>
      <c r="W232" s="4"/>
      <c r="X232" s="4"/>
      <c r="Y232" s="4"/>
    </row>
    <row r="233" spans="1:25" ht="15.75" customHeight="1">
      <c r="A233" s="4"/>
      <c r="B233" s="4"/>
      <c r="C233" s="7"/>
      <c r="D233" s="7"/>
      <c r="E233" s="7"/>
      <c r="F233" s="7"/>
      <c r="G233" s="7"/>
      <c r="H233" s="7"/>
      <c r="I233" s="4"/>
      <c r="J233" s="4"/>
      <c r="K233" s="4"/>
      <c r="L233" s="4"/>
      <c r="M233" s="4"/>
      <c r="N233" s="324"/>
      <c r="O233" s="4"/>
      <c r="P233" s="4"/>
      <c r="Q233" s="4"/>
      <c r="R233" s="4"/>
      <c r="S233" s="4"/>
      <c r="T233" s="4"/>
      <c r="U233" s="4"/>
      <c r="V233" s="4"/>
      <c r="W233" s="4"/>
      <c r="X233" s="4"/>
      <c r="Y233" s="4"/>
    </row>
    <row r="234" spans="1:25" ht="15.75" customHeight="1">
      <c r="A234" s="4"/>
      <c r="B234" s="4"/>
      <c r="C234" s="7"/>
      <c r="D234" s="7"/>
      <c r="E234" s="7"/>
      <c r="F234" s="7"/>
      <c r="G234" s="7"/>
      <c r="H234" s="7"/>
      <c r="I234" s="4"/>
      <c r="J234" s="4"/>
      <c r="K234" s="4"/>
      <c r="L234" s="4"/>
      <c r="M234" s="4"/>
      <c r="N234" s="324"/>
      <c r="O234" s="4"/>
      <c r="P234" s="4"/>
      <c r="Q234" s="4"/>
      <c r="R234" s="4"/>
      <c r="S234" s="4"/>
      <c r="T234" s="4"/>
      <c r="U234" s="4"/>
      <c r="V234" s="4"/>
      <c r="W234" s="4"/>
      <c r="X234" s="4"/>
      <c r="Y234" s="4"/>
    </row>
    <row r="235" spans="1:25" ht="15.75" customHeight="1">
      <c r="A235" s="4"/>
      <c r="B235" s="4"/>
      <c r="C235" s="7"/>
      <c r="D235" s="7"/>
      <c r="E235" s="7"/>
      <c r="F235" s="7"/>
      <c r="G235" s="7"/>
      <c r="H235" s="7"/>
      <c r="I235" s="4"/>
      <c r="J235" s="4"/>
      <c r="K235" s="4"/>
      <c r="L235" s="4"/>
      <c r="M235" s="4"/>
      <c r="N235" s="324"/>
      <c r="O235" s="4"/>
      <c r="P235" s="4"/>
      <c r="Q235" s="4"/>
      <c r="R235" s="4"/>
      <c r="S235" s="4"/>
      <c r="T235" s="4"/>
      <c r="U235" s="4"/>
      <c r="V235" s="4"/>
      <c r="W235" s="4"/>
      <c r="X235" s="4"/>
      <c r="Y235" s="4"/>
    </row>
    <row r="236" spans="1:25" ht="15.75" customHeight="1">
      <c r="A236" s="4"/>
      <c r="B236" s="4"/>
      <c r="C236" s="7"/>
      <c r="D236" s="7"/>
      <c r="E236" s="7"/>
      <c r="F236" s="7"/>
      <c r="G236" s="7"/>
      <c r="H236" s="7"/>
      <c r="I236" s="4"/>
      <c r="J236" s="4"/>
      <c r="K236" s="4"/>
      <c r="L236" s="4"/>
      <c r="M236" s="4"/>
      <c r="N236" s="324"/>
      <c r="O236" s="4"/>
      <c r="P236" s="4"/>
      <c r="Q236" s="4"/>
      <c r="R236" s="4"/>
      <c r="S236" s="4"/>
      <c r="T236" s="4"/>
      <c r="U236" s="4"/>
      <c r="V236" s="4"/>
      <c r="W236" s="4"/>
      <c r="X236" s="4"/>
      <c r="Y236" s="4"/>
    </row>
    <row r="237" spans="1:25" ht="15.75" customHeight="1">
      <c r="A237" s="4"/>
      <c r="B237" s="4"/>
      <c r="C237" s="7"/>
      <c r="D237" s="7"/>
      <c r="E237" s="7"/>
      <c r="F237" s="7"/>
      <c r="G237" s="7"/>
      <c r="H237" s="7"/>
      <c r="I237" s="4"/>
      <c r="J237" s="4"/>
      <c r="K237" s="4"/>
      <c r="L237" s="4"/>
      <c r="M237" s="4"/>
      <c r="N237" s="324"/>
      <c r="O237" s="4"/>
      <c r="P237" s="4"/>
      <c r="Q237" s="4"/>
      <c r="R237" s="4"/>
      <c r="S237" s="4"/>
      <c r="T237" s="4"/>
      <c r="U237" s="4"/>
      <c r="V237" s="4"/>
      <c r="W237" s="4"/>
      <c r="X237" s="4"/>
      <c r="Y237" s="4"/>
    </row>
    <row r="238" spans="1:25" ht="15.75" customHeight="1">
      <c r="A238" s="4"/>
      <c r="B238" s="4"/>
      <c r="C238" s="7"/>
      <c r="D238" s="7"/>
      <c r="E238" s="7"/>
      <c r="F238" s="7"/>
      <c r="G238" s="7"/>
      <c r="H238" s="7"/>
      <c r="I238" s="4"/>
      <c r="J238" s="4"/>
      <c r="K238" s="4"/>
      <c r="L238" s="4"/>
      <c r="M238" s="4"/>
      <c r="N238" s="324"/>
      <c r="O238" s="4"/>
      <c r="P238" s="4"/>
      <c r="Q238" s="4"/>
      <c r="R238" s="4"/>
      <c r="S238" s="4"/>
      <c r="T238" s="4"/>
      <c r="U238" s="4"/>
      <c r="V238" s="4"/>
      <c r="W238" s="4"/>
      <c r="X238" s="4"/>
      <c r="Y238" s="4"/>
    </row>
    <row r="239" spans="1:25" ht="15.75" customHeight="1">
      <c r="A239" s="4"/>
      <c r="B239" s="4"/>
      <c r="C239" s="7"/>
      <c r="D239" s="7"/>
      <c r="E239" s="7"/>
      <c r="F239" s="7"/>
      <c r="G239" s="7"/>
      <c r="H239" s="7"/>
      <c r="I239" s="4"/>
      <c r="J239" s="4"/>
      <c r="K239" s="4"/>
      <c r="L239" s="4"/>
      <c r="M239" s="4"/>
      <c r="N239" s="324"/>
      <c r="O239" s="4"/>
      <c r="P239" s="4"/>
      <c r="Q239" s="4"/>
      <c r="R239" s="4"/>
      <c r="S239" s="4"/>
      <c r="T239" s="4"/>
      <c r="U239" s="4"/>
      <c r="V239" s="4"/>
      <c r="W239" s="4"/>
      <c r="X239" s="4"/>
      <c r="Y239" s="4"/>
    </row>
    <row r="240" spans="1:25" ht="15.75" customHeight="1">
      <c r="A240" s="4"/>
      <c r="B240" s="4"/>
      <c r="C240" s="7"/>
      <c r="D240" s="7"/>
      <c r="E240" s="7"/>
      <c r="F240" s="7"/>
      <c r="G240" s="7"/>
      <c r="H240" s="7"/>
      <c r="I240" s="4"/>
      <c r="J240" s="4"/>
      <c r="K240" s="4"/>
      <c r="L240" s="4"/>
      <c r="M240" s="4"/>
      <c r="N240" s="324"/>
      <c r="O240" s="4"/>
      <c r="P240" s="4"/>
      <c r="Q240" s="4"/>
      <c r="R240" s="4"/>
      <c r="S240" s="4"/>
      <c r="T240" s="4"/>
      <c r="U240" s="4"/>
      <c r="V240" s="4"/>
      <c r="W240" s="4"/>
      <c r="X240" s="4"/>
      <c r="Y240" s="4"/>
    </row>
    <row r="241" spans="1:25" ht="15.75" customHeight="1">
      <c r="A241" s="4"/>
      <c r="B241" s="4"/>
      <c r="C241" s="7"/>
      <c r="D241" s="7"/>
      <c r="E241" s="7"/>
      <c r="F241" s="7"/>
      <c r="G241" s="7"/>
      <c r="H241" s="7"/>
      <c r="I241" s="4"/>
      <c r="J241" s="4"/>
      <c r="K241" s="4"/>
      <c r="L241" s="4"/>
      <c r="M241" s="4"/>
      <c r="N241" s="324"/>
      <c r="O241" s="4"/>
      <c r="P241" s="4"/>
      <c r="Q241" s="4"/>
      <c r="R241" s="4"/>
      <c r="S241" s="4"/>
      <c r="T241" s="4"/>
      <c r="U241" s="4"/>
      <c r="V241" s="4"/>
      <c r="W241" s="4"/>
      <c r="X241" s="4"/>
      <c r="Y241" s="4"/>
    </row>
    <row r="242" spans="1:25" ht="15.75" customHeight="1">
      <c r="A242" s="4"/>
      <c r="B242" s="4"/>
      <c r="C242" s="7"/>
      <c r="D242" s="7"/>
      <c r="E242" s="7"/>
      <c r="F242" s="7"/>
      <c r="G242" s="7"/>
      <c r="H242" s="7"/>
      <c r="I242" s="4"/>
      <c r="J242" s="4"/>
      <c r="K242" s="4"/>
      <c r="L242" s="4"/>
      <c r="M242" s="4"/>
      <c r="N242" s="324"/>
      <c r="O242" s="4"/>
      <c r="P242" s="4"/>
      <c r="Q242" s="4"/>
      <c r="R242" s="4"/>
      <c r="S242" s="4"/>
      <c r="T242" s="4"/>
      <c r="U242" s="4"/>
      <c r="V242" s="4"/>
      <c r="W242" s="4"/>
      <c r="X242" s="4"/>
      <c r="Y242" s="4"/>
    </row>
    <row r="243" spans="1:25" ht="15.75" customHeight="1">
      <c r="A243" s="4"/>
      <c r="B243" s="4"/>
      <c r="C243" s="7"/>
      <c r="D243" s="7"/>
      <c r="E243" s="7"/>
      <c r="F243" s="7"/>
      <c r="G243" s="7"/>
      <c r="H243" s="7"/>
      <c r="I243" s="4"/>
      <c r="J243" s="4"/>
      <c r="K243" s="4"/>
      <c r="L243" s="4"/>
      <c r="M243" s="4"/>
      <c r="N243" s="324"/>
      <c r="O243" s="4"/>
      <c r="P243" s="4"/>
      <c r="Q243" s="4"/>
      <c r="R243" s="4"/>
      <c r="S243" s="4"/>
      <c r="T243" s="4"/>
      <c r="U243" s="4"/>
      <c r="V243" s="4"/>
      <c r="W243" s="4"/>
      <c r="X243" s="4"/>
      <c r="Y243" s="4"/>
    </row>
    <row r="244" spans="1:25" ht="15.75" customHeight="1">
      <c r="A244" s="4"/>
      <c r="B244" s="4"/>
      <c r="C244" s="7"/>
      <c r="D244" s="7"/>
      <c r="E244" s="7"/>
      <c r="F244" s="7"/>
      <c r="G244" s="7"/>
      <c r="H244" s="7"/>
      <c r="I244" s="4"/>
      <c r="J244" s="4"/>
      <c r="K244" s="4"/>
      <c r="L244" s="4"/>
      <c r="M244" s="4"/>
      <c r="N244" s="324"/>
      <c r="O244" s="4"/>
      <c r="P244" s="4"/>
      <c r="Q244" s="4"/>
      <c r="R244" s="4"/>
      <c r="S244" s="4"/>
      <c r="T244" s="4"/>
      <c r="U244" s="4"/>
      <c r="V244" s="4"/>
      <c r="W244" s="4"/>
      <c r="X244" s="4"/>
      <c r="Y244" s="4"/>
    </row>
    <row r="245" spans="1:25" ht="15.75" customHeight="1">
      <c r="A245" s="4"/>
      <c r="B245" s="4"/>
      <c r="C245" s="7"/>
      <c r="D245" s="7"/>
      <c r="E245" s="7"/>
      <c r="F245" s="7"/>
      <c r="G245" s="7"/>
      <c r="H245" s="7"/>
      <c r="I245" s="4"/>
      <c r="J245" s="4"/>
      <c r="K245" s="4"/>
      <c r="L245" s="4"/>
      <c r="M245" s="4"/>
      <c r="N245" s="324"/>
      <c r="O245" s="4"/>
      <c r="P245" s="4"/>
      <c r="Q245" s="4"/>
      <c r="R245" s="4"/>
      <c r="S245" s="4"/>
      <c r="T245" s="4"/>
      <c r="U245" s="4"/>
      <c r="V245" s="4"/>
      <c r="W245" s="4"/>
      <c r="X245" s="4"/>
      <c r="Y245" s="4"/>
    </row>
    <row r="246" spans="1:25" ht="15.75" customHeight="1">
      <c r="A246" s="4"/>
      <c r="B246" s="4"/>
      <c r="C246" s="7"/>
      <c r="D246" s="7"/>
      <c r="E246" s="7"/>
      <c r="F246" s="7"/>
      <c r="G246" s="7"/>
      <c r="H246" s="7"/>
      <c r="I246" s="4"/>
      <c r="J246" s="4"/>
      <c r="K246" s="4"/>
      <c r="L246" s="4"/>
      <c r="M246" s="4"/>
      <c r="N246" s="324"/>
      <c r="O246" s="4"/>
      <c r="P246" s="4"/>
      <c r="Q246" s="4"/>
      <c r="R246" s="4"/>
      <c r="S246" s="4"/>
      <c r="T246" s="4"/>
      <c r="U246" s="4"/>
      <c r="V246" s="4"/>
      <c r="W246" s="4"/>
      <c r="X246" s="4"/>
      <c r="Y246" s="4"/>
    </row>
    <row r="247" spans="1:25" ht="15.75" customHeight="1">
      <c r="A247" s="4"/>
      <c r="B247" s="4"/>
      <c r="C247" s="7"/>
      <c r="D247" s="7"/>
      <c r="E247" s="7"/>
      <c r="F247" s="7"/>
      <c r="G247" s="7"/>
      <c r="H247" s="7"/>
      <c r="I247" s="4"/>
      <c r="J247" s="4"/>
      <c r="K247" s="4"/>
      <c r="L247" s="4"/>
      <c r="M247" s="4"/>
      <c r="N247" s="324"/>
      <c r="O247" s="4"/>
      <c r="P247" s="4"/>
      <c r="Q247" s="4"/>
      <c r="R247" s="4"/>
      <c r="S247" s="4"/>
      <c r="T247" s="4"/>
      <c r="U247" s="4"/>
      <c r="V247" s="4"/>
      <c r="W247" s="4"/>
      <c r="X247" s="4"/>
      <c r="Y247" s="4"/>
    </row>
    <row r="248" spans="1:25" ht="15.75" customHeight="1">
      <c r="A248" s="4"/>
      <c r="B248" s="4"/>
      <c r="C248" s="7"/>
      <c r="D248" s="7"/>
      <c r="E248" s="7"/>
      <c r="F248" s="7"/>
      <c r="G248" s="7"/>
      <c r="H248" s="7"/>
      <c r="I248" s="4"/>
      <c r="J248" s="4"/>
      <c r="K248" s="4"/>
      <c r="L248" s="4"/>
      <c r="M248" s="4"/>
      <c r="N248" s="324"/>
      <c r="O248" s="4"/>
      <c r="P248" s="4"/>
      <c r="Q248" s="4"/>
      <c r="R248" s="4"/>
      <c r="S248" s="4"/>
      <c r="T248" s="4"/>
      <c r="U248" s="4"/>
      <c r="V248" s="4"/>
      <c r="W248" s="4"/>
      <c r="X248" s="4"/>
      <c r="Y248" s="4"/>
    </row>
    <row r="249" spans="1:25" ht="15.75" customHeight="1">
      <c r="A249" s="4"/>
      <c r="B249" s="4"/>
      <c r="C249" s="7"/>
      <c r="D249" s="7"/>
      <c r="E249" s="7"/>
      <c r="F249" s="7"/>
      <c r="G249" s="7"/>
      <c r="H249" s="7"/>
      <c r="I249" s="4"/>
      <c r="J249" s="4"/>
      <c r="K249" s="4"/>
      <c r="L249" s="4"/>
      <c r="M249" s="4"/>
      <c r="N249" s="324"/>
      <c r="O249" s="4"/>
      <c r="P249" s="4"/>
      <c r="Q249" s="4"/>
      <c r="R249" s="4"/>
      <c r="S249" s="4"/>
      <c r="T249" s="4"/>
      <c r="U249" s="4"/>
      <c r="V249" s="4"/>
      <c r="W249" s="4"/>
      <c r="X249" s="4"/>
      <c r="Y249" s="4"/>
    </row>
    <row r="250" spans="1:25" ht="15.75" customHeight="1">
      <c r="A250" s="4"/>
      <c r="B250" s="4"/>
      <c r="C250" s="7"/>
      <c r="D250" s="7"/>
      <c r="E250" s="7"/>
      <c r="F250" s="7"/>
      <c r="G250" s="7"/>
      <c r="H250" s="7"/>
      <c r="I250" s="4"/>
      <c r="J250" s="4"/>
      <c r="K250" s="4"/>
      <c r="L250" s="4"/>
      <c r="M250" s="4"/>
      <c r="N250" s="324"/>
      <c r="O250" s="4"/>
      <c r="P250" s="4"/>
      <c r="Q250" s="4"/>
      <c r="R250" s="4"/>
      <c r="S250" s="4"/>
      <c r="T250" s="4"/>
      <c r="U250" s="4"/>
      <c r="V250" s="4"/>
      <c r="W250" s="4"/>
      <c r="X250" s="4"/>
      <c r="Y250" s="4"/>
    </row>
    <row r="251" spans="1:25" ht="15.75" customHeight="1">
      <c r="A251" s="4"/>
      <c r="B251" s="4"/>
      <c r="C251" s="7"/>
      <c r="D251" s="7"/>
      <c r="E251" s="7"/>
      <c r="F251" s="7"/>
      <c r="G251" s="7"/>
      <c r="H251" s="7"/>
      <c r="I251" s="4"/>
      <c r="J251" s="4"/>
      <c r="K251" s="4"/>
      <c r="L251" s="4"/>
      <c r="M251" s="4"/>
      <c r="N251" s="324"/>
      <c r="O251" s="4"/>
      <c r="P251" s="4"/>
      <c r="Q251" s="4"/>
      <c r="R251" s="4"/>
      <c r="S251" s="4"/>
      <c r="T251" s="4"/>
      <c r="U251" s="4"/>
      <c r="V251" s="4"/>
      <c r="W251" s="4"/>
      <c r="X251" s="4"/>
      <c r="Y251" s="4"/>
    </row>
    <row r="252" spans="1:25" ht="15.75" customHeight="1">
      <c r="A252" s="4"/>
      <c r="B252" s="4"/>
      <c r="C252" s="7"/>
      <c r="D252" s="7"/>
      <c r="E252" s="7"/>
      <c r="F252" s="7"/>
      <c r="G252" s="7"/>
      <c r="H252" s="7"/>
      <c r="I252" s="4"/>
      <c r="J252" s="4"/>
      <c r="K252" s="4"/>
      <c r="L252" s="4"/>
      <c r="M252" s="4"/>
      <c r="N252" s="324"/>
      <c r="O252" s="4"/>
      <c r="P252" s="4"/>
      <c r="Q252" s="4"/>
      <c r="R252" s="4"/>
      <c r="S252" s="4"/>
      <c r="T252" s="4"/>
      <c r="U252" s="4"/>
      <c r="V252" s="4"/>
      <c r="W252" s="4"/>
      <c r="X252" s="4"/>
      <c r="Y252" s="4"/>
    </row>
    <row r="253" spans="1:25" ht="15.75" customHeight="1">
      <c r="A253" s="4"/>
      <c r="B253" s="4"/>
      <c r="C253" s="7"/>
      <c r="D253" s="7"/>
      <c r="E253" s="7"/>
      <c r="F253" s="7"/>
      <c r="G253" s="7"/>
      <c r="H253" s="7"/>
      <c r="I253" s="4"/>
      <c r="J253" s="4"/>
      <c r="K253" s="4"/>
      <c r="L253" s="4"/>
      <c r="M253" s="4"/>
      <c r="N253" s="324"/>
      <c r="O253" s="4"/>
      <c r="P253" s="4"/>
      <c r="Q253" s="4"/>
      <c r="R253" s="4"/>
      <c r="S253" s="4"/>
      <c r="T253" s="4"/>
      <c r="U253" s="4"/>
      <c r="V253" s="4"/>
      <c r="W253" s="4"/>
      <c r="X253" s="4"/>
      <c r="Y253" s="4"/>
    </row>
    <row r="254" spans="1:25" ht="15.75" customHeight="1">
      <c r="A254" s="4"/>
      <c r="B254" s="4"/>
      <c r="C254" s="7"/>
      <c r="D254" s="7"/>
      <c r="E254" s="7"/>
      <c r="F254" s="7"/>
      <c r="G254" s="7"/>
      <c r="H254" s="7"/>
      <c r="I254" s="4"/>
      <c r="J254" s="4"/>
      <c r="K254" s="4"/>
      <c r="L254" s="4"/>
      <c r="M254" s="4"/>
      <c r="N254" s="324"/>
      <c r="O254" s="4"/>
      <c r="P254" s="4"/>
      <c r="Q254" s="4"/>
      <c r="R254" s="4"/>
      <c r="S254" s="4"/>
      <c r="T254" s="4"/>
      <c r="U254" s="4"/>
      <c r="V254" s="4"/>
      <c r="W254" s="4"/>
      <c r="X254" s="4"/>
      <c r="Y254" s="4"/>
    </row>
    <row r="255" spans="1:25" ht="15.75" customHeight="1">
      <c r="A255" s="4"/>
      <c r="B255" s="4"/>
      <c r="C255" s="7"/>
      <c r="D255" s="7"/>
      <c r="E255" s="7"/>
      <c r="F255" s="7"/>
      <c r="G255" s="7"/>
      <c r="H255" s="7"/>
      <c r="I255" s="4"/>
      <c r="J255" s="4"/>
      <c r="K255" s="4"/>
      <c r="L255" s="4"/>
      <c r="M255" s="4"/>
      <c r="N255" s="324"/>
      <c r="O255" s="4"/>
      <c r="P255" s="4"/>
      <c r="Q255" s="4"/>
      <c r="R255" s="4"/>
      <c r="S255" s="4"/>
      <c r="T255" s="4"/>
      <c r="U255" s="4"/>
      <c r="V255" s="4"/>
      <c r="W255" s="4"/>
      <c r="X255" s="4"/>
      <c r="Y255" s="4"/>
    </row>
    <row r="256" spans="1:25" ht="15.75" customHeight="1">
      <c r="A256" s="4"/>
      <c r="B256" s="4"/>
      <c r="C256" s="7"/>
      <c r="D256" s="7"/>
      <c r="E256" s="7"/>
      <c r="F256" s="7"/>
      <c r="G256" s="7"/>
      <c r="H256" s="7"/>
      <c r="I256" s="4"/>
      <c r="J256" s="4"/>
      <c r="K256" s="4"/>
      <c r="L256" s="4"/>
      <c r="M256" s="4"/>
      <c r="N256" s="324"/>
      <c r="O256" s="4"/>
      <c r="P256" s="4"/>
      <c r="Q256" s="4"/>
      <c r="R256" s="4"/>
      <c r="S256" s="4"/>
      <c r="T256" s="4"/>
      <c r="U256" s="4"/>
      <c r="V256" s="4"/>
      <c r="W256" s="4"/>
      <c r="X256" s="4"/>
      <c r="Y256" s="4"/>
    </row>
    <row r="257" spans="1:25" ht="15.75" customHeight="1">
      <c r="A257" s="4"/>
      <c r="B257" s="4"/>
      <c r="C257" s="7"/>
      <c r="D257" s="7"/>
      <c r="E257" s="7"/>
      <c r="F257" s="7"/>
      <c r="G257" s="7"/>
      <c r="H257" s="7"/>
      <c r="I257" s="4"/>
      <c r="J257" s="4"/>
      <c r="K257" s="4"/>
      <c r="L257" s="4"/>
      <c r="M257" s="4"/>
      <c r="N257" s="324"/>
      <c r="O257" s="4"/>
      <c r="P257" s="4"/>
      <c r="Q257" s="4"/>
      <c r="R257" s="4"/>
      <c r="S257" s="4"/>
      <c r="T257" s="4"/>
      <c r="U257" s="4"/>
      <c r="V257" s="4"/>
      <c r="W257" s="4"/>
      <c r="X257" s="4"/>
      <c r="Y257" s="4"/>
    </row>
    <row r="258" spans="1:25" ht="15.75" customHeight="1">
      <c r="A258" s="4"/>
      <c r="B258" s="4"/>
      <c r="C258" s="7"/>
      <c r="D258" s="7"/>
      <c r="E258" s="7"/>
      <c r="F258" s="7"/>
      <c r="G258" s="7"/>
      <c r="H258" s="7"/>
      <c r="I258" s="4"/>
      <c r="J258" s="4"/>
      <c r="K258" s="4"/>
      <c r="L258" s="4"/>
      <c r="M258" s="4"/>
      <c r="N258" s="324"/>
      <c r="O258" s="4"/>
      <c r="P258" s="4"/>
      <c r="Q258" s="4"/>
      <c r="R258" s="4"/>
      <c r="S258" s="4"/>
      <c r="T258" s="4"/>
      <c r="U258" s="4"/>
      <c r="V258" s="4"/>
      <c r="W258" s="4"/>
      <c r="X258" s="4"/>
      <c r="Y258" s="4"/>
    </row>
    <row r="259" spans="1:25" ht="15.75" customHeight="1">
      <c r="A259" s="4"/>
      <c r="B259" s="4"/>
      <c r="C259" s="7"/>
      <c r="D259" s="7"/>
      <c r="E259" s="7"/>
      <c r="F259" s="7"/>
      <c r="G259" s="7"/>
      <c r="H259" s="7"/>
      <c r="I259" s="4"/>
      <c r="J259" s="4"/>
      <c r="K259" s="4"/>
      <c r="L259" s="4"/>
      <c r="M259" s="4"/>
      <c r="N259" s="324"/>
      <c r="O259" s="4"/>
      <c r="P259" s="4"/>
      <c r="Q259" s="4"/>
      <c r="R259" s="4"/>
      <c r="S259" s="4"/>
      <c r="T259" s="4"/>
      <c r="U259" s="4"/>
      <c r="V259" s="4"/>
      <c r="W259" s="4"/>
      <c r="X259" s="4"/>
      <c r="Y259" s="4"/>
    </row>
    <row r="260" spans="1:25" ht="15.75" customHeight="1">
      <c r="A260" s="4"/>
      <c r="B260" s="4"/>
      <c r="C260" s="7"/>
      <c r="D260" s="7"/>
      <c r="E260" s="7"/>
      <c r="F260" s="7"/>
      <c r="G260" s="7"/>
      <c r="H260" s="7"/>
      <c r="I260" s="4"/>
      <c r="J260" s="4"/>
      <c r="K260" s="4"/>
      <c r="L260" s="4"/>
      <c r="M260" s="4"/>
      <c r="N260" s="324"/>
      <c r="O260" s="4"/>
      <c r="P260" s="4"/>
      <c r="Q260" s="4"/>
      <c r="R260" s="4"/>
      <c r="S260" s="4"/>
      <c r="T260" s="4"/>
      <c r="U260" s="4"/>
      <c r="V260" s="4"/>
      <c r="W260" s="4"/>
      <c r="X260" s="4"/>
      <c r="Y260" s="4"/>
    </row>
    <row r="261" spans="1:25" ht="15.75" customHeight="1">
      <c r="A261" s="4"/>
      <c r="B261" s="4"/>
      <c r="C261" s="7"/>
      <c r="D261" s="7"/>
      <c r="E261" s="7"/>
      <c r="F261" s="7"/>
      <c r="G261" s="7"/>
      <c r="H261" s="7"/>
      <c r="I261" s="4"/>
      <c r="J261" s="4"/>
      <c r="K261" s="4"/>
      <c r="L261" s="4"/>
      <c r="M261" s="4"/>
      <c r="N261" s="324"/>
      <c r="O261" s="4"/>
      <c r="P261" s="4"/>
      <c r="Q261" s="4"/>
      <c r="R261" s="4"/>
      <c r="S261" s="4"/>
      <c r="T261" s="4"/>
      <c r="U261" s="4"/>
      <c r="V261" s="4"/>
      <c r="W261" s="4"/>
      <c r="X261" s="4"/>
      <c r="Y261" s="4"/>
    </row>
    <row r="262" spans="1:25" ht="15.75" customHeight="1">
      <c r="A262" s="4"/>
      <c r="B262" s="4"/>
      <c r="C262" s="7"/>
      <c r="D262" s="7"/>
      <c r="E262" s="7"/>
      <c r="F262" s="7"/>
      <c r="G262" s="7"/>
      <c r="H262" s="7"/>
      <c r="I262" s="4"/>
      <c r="J262" s="4"/>
      <c r="K262" s="4"/>
      <c r="L262" s="4"/>
      <c r="M262" s="4"/>
      <c r="N262" s="324"/>
      <c r="O262" s="4"/>
      <c r="P262" s="4"/>
      <c r="Q262" s="4"/>
      <c r="R262" s="4"/>
      <c r="S262" s="4"/>
      <c r="T262" s="4"/>
      <c r="U262" s="4"/>
      <c r="V262" s="4"/>
      <c r="W262" s="4"/>
      <c r="X262" s="4"/>
      <c r="Y262" s="4"/>
    </row>
    <row r="263" spans="1:25" ht="15.75" customHeight="1">
      <c r="A263" s="4"/>
      <c r="B263" s="4"/>
      <c r="C263" s="7"/>
      <c r="D263" s="7"/>
      <c r="E263" s="7"/>
      <c r="F263" s="7"/>
      <c r="G263" s="7"/>
      <c r="H263" s="7"/>
      <c r="I263" s="4"/>
      <c r="J263" s="4"/>
      <c r="K263" s="4"/>
      <c r="L263" s="4"/>
      <c r="M263" s="4"/>
      <c r="N263" s="324"/>
      <c r="O263" s="4"/>
      <c r="P263" s="4"/>
      <c r="Q263" s="4"/>
      <c r="R263" s="4"/>
      <c r="S263" s="4"/>
      <c r="T263" s="4"/>
      <c r="U263" s="4"/>
      <c r="V263" s="4"/>
      <c r="W263" s="4"/>
      <c r="X263" s="4"/>
      <c r="Y263" s="4"/>
    </row>
    <row r="264" spans="1:25" ht="15.75" customHeight="1">
      <c r="A264" s="4"/>
      <c r="B264" s="4"/>
      <c r="C264" s="7"/>
      <c r="D264" s="7"/>
      <c r="E264" s="7"/>
      <c r="F264" s="7"/>
      <c r="G264" s="7"/>
      <c r="H264" s="7"/>
      <c r="I264" s="4"/>
      <c r="J264" s="4"/>
      <c r="K264" s="4"/>
      <c r="L264" s="4"/>
      <c r="M264" s="4"/>
      <c r="N264" s="324"/>
      <c r="O264" s="4"/>
      <c r="P264" s="4"/>
      <c r="Q264" s="4"/>
      <c r="R264" s="4"/>
      <c r="S264" s="4"/>
      <c r="T264" s="4"/>
      <c r="U264" s="4"/>
      <c r="V264" s="4"/>
      <c r="W264" s="4"/>
      <c r="X264" s="4"/>
      <c r="Y264" s="4"/>
    </row>
    <row r="265" spans="1:25" ht="15.75" customHeight="1">
      <c r="A265" s="4"/>
      <c r="B265" s="4"/>
      <c r="C265" s="7"/>
      <c r="D265" s="7"/>
      <c r="E265" s="7"/>
      <c r="F265" s="7"/>
      <c r="G265" s="7"/>
      <c r="H265" s="7"/>
      <c r="I265" s="4"/>
      <c r="J265" s="4"/>
      <c r="K265" s="4"/>
      <c r="L265" s="4"/>
      <c r="M265" s="4"/>
      <c r="N265" s="324"/>
      <c r="O265" s="4"/>
      <c r="P265" s="4"/>
      <c r="Q265" s="4"/>
      <c r="R265" s="4"/>
      <c r="S265" s="4"/>
      <c r="T265" s="4"/>
      <c r="U265" s="4"/>
      <c r="V265" s="4"/>
      <c r="W265" s="4"/>
      <c r="X265" s="4"/>
      <c r="Y265" s="4"/>
    </row>
    <row r="266" spans="1:25" ht="15.75" customHeight="1">
      <c r="A266" s="4"/>
      <c r="B266" s="4"/>
      <c r="C266" s="7"/>
      <c r="D266" s="7"/>
      <c r="E266" s="7"/>
      <c r="F266" s="7"/>
      <c r="G266" s="7"/>
      <c r="H266" s="7"/>
      <c r="I266" s="4"/>
      <c r="J266" s="4"/>
      <c r="K266" s="4"/>
      <c r="L266" s="4"/>
      <c r="M266" s="4"/>
      <c r="N266" s="324"/>
      <c r="O266" s="4"/>
      <c r="P266" s="4"/>
      <c r="Q266" s="4"/>
      <c r="R266" s="4"/>
      <c r="S266" s="4"/>
      <c r="T266" s="4"/>
      <c r="U266" s="4"/>
      <c r="V266" s="4"/>
      <c r="W266" s="4"/>
      <c r="X266" s="4"/>
      <c r="Y266" s="4"/>
    </row>
    <row r="267" spans="1:25" ht="15.75" customHeight="1">
      <c r="A267" s="4"/>
      <c r="B267" s="4"/>
      <c r="C267" s="7"/>
      <c r="D267" s="7"/>
      <c r="E267" s="7"/>
      <c r="F267" s="7"/>
      <c r="G267" s="7"/>
      <c r="H267" s="7"/>
      <c r="I267" s="4"/>
      <c r="J267" s="4"/>
      <c r="K267" s="4"/>
      <c r="L267" s="4"/>
      <c r="M267" s="4"/>
      <c r="N267" s="324"/>
      <c r="O267" s="4"/>
      <c r="P267" s="4"/>
      <c r="Q267" s="4"/>
      <c r="R267" s="4"/>
      <c r="S267" s="4"/>
      <c r="T267" s="4"/>
      <c r="U267" s="4"/>
      <c r="V267" s="4"/>
      <c r="W267" s="4"/>
      <c r="X267" s="4"/>
      <c r="Y267" s="4"/>
    </row>
    <row r="268" spans="1:25" ht="15.75" customHeight="1">
      <c r="A268" s="4"/>
      <c r="B268" s="4"/>
      <c r="C268" s="7"/>
      <c r="D268" s="7"/>
      <c r="E268" s="7"/>
      <c r="F268" s="7"/>
      <c r="G268" s="7"/>
      <c r="H268" s="7"/>
      <c r="I268" s="4"/>
      <c r="J268" s="4"/>
      <c r="K268" s="4"/>
      <c r="L268" s="4"/>
      <c r="M268" s="4"/>
      <c r="N268" s="324"/>
      <c r="O268" s="4"/>
      <c r="P268" s="4"/>
      <c r="Q268" s="4"/>
      <c r="R268" s="4"/>
      <c r="S268" s="4"/>
      <c r="T268" s="4"/>
      <c r="U268" s="4"/>
      <c r="V268" s="4"/>
      <c r="W268" s="4"/>
      <c r="X268" s="4"/>
      <c r="Y268" s="4"/>
    </row>
    <row r="269" spans="1:25" ht="15.75" customHeight="1">
      <c r="A269" s="4"/>
      <c r="B269" s="4"/>
      <c r="C269" s="7"/>
      <c r="D269" s="7"/>
      <c r="E269" s="7"/>
      <c r="F269" s="7"/>
      <c r="G269" s="7"/>
      <c r="H269" s="7"/>
      <c r="I269" s="4"/>
      <c r="J269" s="4"/>
      <c r="K269" s="4"/>
      <c r="L269" s="4"/>
      <c r="M269" s="4"/>
      <c r="N269" s="324"/>
      <c r="O269" s="4"/>
      <c r="P269" s="4"/>
      <c r="Q269" s="4"/>
      <c r="R269" s="4"/>
      <c r="S269" s="4"/>
      <c r="T269" s="4"/>
      <c r="U269" s="4"/>
      <c r="V269" s="4"/>
      <c r="W269" s="4"/>
      <c r="X269" s="4"/>
      <c r="Y269" s="4"/>
    </row>
    <row r="270" spans="1:25" ht="15.75" customHeight="1"/>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11">
    <mergeCell ref="N47:P48"/>
    <mergeCell ref="N65:O65"/>
    <mergeCell ref="D60:H60"/>
    <mergeCell ref="I60:M60"/>
    <mergeCell ref="D2:H2"/>
    <mergeCell ref="I2:M2"/>
    <mergeCell ref="D20:H20"/>
    <mergeCell ref="I20:M20"/>
    <mergeCell ref="D38:H38"/>
    <mergeCell ref="I38:M38"/>
    <mergeCell ref="D57:M58"/>
  </mergeCells>
  <pageMargins left="0" right="0" top="0" bottom="0"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Y980"/>
  <sheetViews>
    <sheetView showGridLines="0" tabSelected="1" topLeftCell="A62" workbookViewId="0">
      <selection activeCell="G72" sqref="G72:I72"/>
    </sheetView>
  </sheetViews>
  <sheetFormatPr defaultColWidth="10.1796875" defaultRowHeight="15" customHeight="1"/>
  <cols>
    <col min="1" max="1" width="5.26953125" customWidth="1"/>
    <col min="2" max="2" width="38.453125" customWidth="1"/>
    <col min="3" max="3" width="11.7265625" customWidth="1"/>
    <col min="4" max="11" width="13.54296875" customWidth="1"/>
    <col min="12" max="12" width="2.54296875" customWidth="1"/>
    <col min="13" max="25" width="10.26953125" customWidth="1"/>
  </cols>
  <sheetData>
    <row r="1" spans="1:25" ht="15" customHeight="1">
      <c r="A1" s="2" t="s">
        <v>321</v>
      </c>
      <c r="B1" s="4"/>
      <c r="C1" s="6"/>
      <c r="D1" s="7"/>
      <c r="E1" s="7"/>
      <c r="F1" s="7"/>
      <c r="G1" s="4"/>
      <c r="H1" s="4"/>
      <c r="I1" s="4"/>
      <c r="J1" s="4"/>
      <c r="K1" s="4"/>
      <c r="L1" s="4"/>
      <c r="M1" s="4"/>
      <c r="N1" s="4"/>
      <c r="O1" s="4"/>
      <c r="P1" s="4"/>
      <c r="Q1" s="4"/>
      <c r="R1" s="4"/>
      <c r="S1" s="4"/>
      <c r="T1" s="4"/>
      <c r="U1" s="4"/>
      <c r="V1" s="4"/>
      <c r="W1" s="4"/>
      <c r="X1" s="4"/>
      <c r="Y1" s="4"/>
    </row>
    <row r="2" spans="1:25" ht="15" customHeight="1">
      <c r="A2" s="9"/>
      <c r="B2" s="9"/>
      <c r="C2" s="10"/>
      <c r="D2" s="492" t="s">
        <v>7</v>
      </c>
      <c r="E2" s="493"/>
      <c r="F2" s="493"/>
      <c r="G2" s="493"/>
      <c r="H2" s="494"/>
      <c r="L2" s="4"/>
      <c r="M2" s="4"/>
      <c r="N2" s="4"/>
      <c r="O2" s="4"/>
      <c r="P2" s="4"/>
      <c r="Q2" s="4"/>
      <c r="R2" s="4"/>
      <c r="S2" s="4"/>
      <c r="T2" s="4"/>
      <c r="U2" s="4"/>
      <c r="V2" s="4"/>
      <c r="W2" s="4"/>
      <c r="X2" s="4"/>
      <c r="Y2" s="4"/>
    </row>
    <row r="3" spans="1:25">
      <c r="A3" s="12"/>
      <c r="B3" s="12" t="s">
        <v>322</v>
      </c>
      <c r="C3" s="16" t="s">
        <v>11</v>
      </c>
      <c r="D3" s="593" t="s">
        <v>19</v>
      </c>
      <c r="E3" s="20" t="s">
        <v>21</v>
      </c>
      <c r="F3" s="20" t="s">
        <v>22</v>
      </c>
      <c r="G3" s="20" t="s">
        <v>23</v>
      </c>
      <c r="H3" s="20" t="s">
        <v>24</v>
      </c>
      <c r="L3" s="4"/>
      <c r="M3" s="4"/>
      <c r="N3" s="4"/>
      <c r="O3" s="4"/>
      <c r="P3" s="4"/>
      <c r="Q3" s="4"/>
      <c r="R3" s="4"/>
      <c r="S3" s="4"/>
      <c r="T3" s="4"/>
      <c r="U3" s="4"/>
      <c r="V3" s="4"/>
      <c r="W3" s="4"/>
      <c r="X3" s="4"/>
      <c r="Y3" s="4"/>
    </row>
    <row r="4" spans="1:25" ht="15" customHeight="1">
      <c r="A4" s="4"/>
      <c r="B4" s="4"/>
      <c r="C4" s="6"/>
      <c r="D4" s="594"/>
      <c r="E4" s="7"/>
      <c r="F4" s="7"/>
      <c r="G4" s="7"/>
      <c r="H4" s="7"/>
      <c r="L4" s="4"/>
      <c r="M4" s="4"/>
      <c r="N4" s="4"/>
      <c r="T4" s="4"/>
      <c r="U4" s="4"/>
      <c r="V4" s="4"/>
      <c r="W4" s="4"/>
      <c r="X4" s="4"/>
      <c r="Y4" s="4"/>
    </row>
    <row r="5" spans="1:25">
      <c r="A5" s="4"/>
      <c r="B5" s="53" t="s">
        <v>323</v>
      </c>
      <c r="C5" s="62" t="s">
        <v>29</v>
      </c>
      <c r="D5" s="595">
        <f>'Income Statement'!I29</f>
        <v>12262.517521076377</v>
      </c>
      <c r="E5" s="33">
        <f>'Income Statement'!J29</f>
        <v>16698.918852170762</v>
      </c>
      <c r="F5" s="33">
        <f>'Income Statement'!K29</f>
        <v>17738.697523982133</v>
      </c>
      <c r="G5" s="33">
        <f>'Income Statement'!L29</f>
        <v>18688.764642834692</v>
      </c>
      <c r="H5" s="33">
        <f>'Income Statement'!M29</f>
        <v>19660.559082194319</v>
      </c>
      <c r="L5" s="4"/>
      <c r="M5" s="4"/>
      <c r="N5" s="4"/>
      <c r="T5" s="4"/>
      <c r="U5" s="4"/>
      <c r="V5" s="4"/>
      <c r="W5" s="4"/>
      <c r="X5" s="4"/>
      <c r="Y5" s="4"/>
    </row>
    <row r="6" spans="1:25" ht="15" customHeight="1">
      <c r="A6" s="4"/>
      <c r="B6" s="4"/>
      <c r="C6" s="6"/>
      <c r="D6" s="594"/>
      <c r="E6" s="7"/>
      <c r="F6" s="7"/>
      <c r="G6" s="7"/>
      <c r="H6" s="7"/>
      <c r="L6" s="4"/>
      <c r="M6" s="4"/>
      <c r="N6" s="4"/>
      <c r="T6" s="4"/>
      <c r="U6" s="4"/>
      <c r="V6" s="4"/>
      <c r="W6" s="4"/>
      <c r="X6" s="4"/>
      <c r="Y6" s="4"/>
    </row>
    <row r="7" spans="1:25">
      <c r="A7" s="4"/>
      <c r="B7" s="53" t="s">
        <v>173</v>
      </c>
      <c r="C7" s="62" t="s">
        <v>32</v>
      </c>
      <c r="D7" s="596">
        <f>'Income Assumptions'!K58</f>
        <v>0</v>
      </c>
      <c r="E7" s="314">
        <f>'Income Assumptions'!L58</f>
        <v>0</v>
      </c>
      <c r="F7" s="314">
        <f>'Income Assumptions'!M58</f>
        <v>0</v>
      </c>
      <c r="G7" s="314">
        <f>'Income Assumptions'!N58</f>
        <v>0</v>
      </c>
      <c r="H7" s="314">
        <f>'Income Assumptions'!O58</f>
        <v>0</v>
      </c>
      <c r="L7" s="4"/>
      <c r="M7" s="4"/>
      <c r="N7" s="4"/>
      <c r="T7" s="4"/>
      <c r="U7" s="4"/>
      <c r="V7" s="4"/>
      <c r="W7" s="4"/>
      <c r="X7" s="4"/>
      <c r="Y7" s="4"/>
    </row>
    <row r="8" spans="1:25" ht="15" customHeight="1">
      <c r="A8" s="4"/>
      <c r="B8" s="4"/>
      <c r="C8" s="6"/>
      <c r="D8" s="594"/>
      <c r="E8" s="7"/>
      <c r="F8" s="7"/>
      <c r="G8" s="7"/>
      <c r="H8" s="7"/>
      <c r="L8" s="4"/>
      <c r="M8" s="4"/>
      <c r="N8" s="4"/>
      <c r="T8" s="4"/>
      <c r="U8" s="4"/>
      <c r="V8" s="4"/>
      <c r="W8" s="4"/>
      <c r="X8" s="4"/>
      <c r="Y8" s="4"/>
    </row>
    <row r="9" spans="1:25">
      <c r="A9" s="4"/>
      <c r="B9" s="53" t="s">
        <v>199</v>
      </c>
      <c r="C9" s="62" t="s">
        <v>29</v>
      </c>
      <c r="D9" s="597">
        <f t="shared" ref="D9:H9" si="0">SUM(D10)</f>
        <v>8703.1074289236094</v>
      </c>
      <c r="E9" s="109">
        <f t="shared" si="0"/>
        <v>9157.5133378292448</v>
      </c>
      <c r="F9" s="109">
        <f t="shared" si="0"/>
        <v>9400.5496425222555</v>
      </c>
      <c r="G9" s="109">
        <f t="shared" si="0"/>
        <v>9676.1627655070879</v>
      </c>
      <c r="H9" s="109">
        <f t="shared" si="0"/>
        <v>9985.7530901259415</v>
      </c>
      <c r="L9" s="4"/>
      <c r="M9" s="4"/>
      <c r="N9" s="4"/>
      <c r="T9" s="4"/>
      <c r="U9" s="4"/>
      <c r="V9" s="4"/>
      <c r="W9" s="4"/>
      <c r="X9" s="4"/>
      <c r="Y9" s="4"/>
    </row>
    <row r="10" spans="1:25" ht="15" customHeight="1">
      <c r="A10" s="4"/>
      <c r="B10" s="57" t="s">
        <v>87</v>
      </c>
      <c r="C10" s="6" t="s">
        <v>29</v>
      </c>
      <c r="D10" s="598">
        <f>'Balance Assumptions'!I75</f>
        <v>8703.1074289236094</v>
      </c>
      <c r="E10" s="79">
        <f>'Balance Assumptions'!J75</f>
        <v>9157.5133378292448</v>
      </c>
      <c r="F10" s="79">
        <f>'Balance Assumptions'!K75</f>
        <v>9400.5496425222555</v>
      </c>
      <c r="G10" s="79">
        <f>'Balance Assumptions'!L75</f>
        <v>9676.1627655070879</v>
      </c>
      <c r="H10" s="79">
        <f>'Balance Assumptions'!M75</f>
        <v>9985.7530901259415</v>
      </c>
      <c r="L10" s="4"/>
      <c r="M10" s="4"/>
      <c r="N10" s="4"/>
      <c r="T10" s="4"/>
      <c r="U10" s="4"/>
      <c r="V10" s="4"/>
      <c r="W10" s="4"/>
      <c r="X10" s="4"/>
      <c r="Y10" s="4"/>
    </row>
    <row r="11" spans="1:25" ht="15" customHeight="1">
      <c r="A11" s="4"/>
      <c r="B11" s="4"/>
      <c r="C11" s="6"/>
      <c r="D11" s="599"/>
      <c r="E11" s="48"/>
      <c r="F11" s="48"/>
      <c r="G11" s="48"/>
      <c r="H11" s="48"/>
      <c r="L11" s="4"/>
      <c r="M11" s="4"/>
      <c r="N11" s="4"/>
      <c r="T11" s="4"/>
      <c r="U11" s="4"/>
      <c r="V11" s="4"/>
      <c r="W11" s="4"/>
      <c r="X11" s="4"/>
      <c r="Y11" s="4"/>
    </row>
    <row r="12" spans="1:25">
      <c r="A12" s="4"/>
      <c r="B12" s="315" t="s">
        <v>324</v>
      </c>
      <c r="C12" s="62" t="s">
        <v>29</v>
      </c>
      <c r="D12" s="595">
        <f>'Balance Assumptions'!I31-'Balance Assumptions'!H19</f>
        <v>-797.26255237673831</v>
      </c>
      <c r="E12" s="33">
        <f>'Balance Assumptions'!J31</f>
        <v>923.45783795446914</v>
      </c>
      <c r="F12" s="33">
        <f>'Balance Assumptions'!K31</f>
        <v>75.85712725880876</v>
      </c>
      <c r="G12" s="33">
        <f>'Balance Assumptions'!L31</f>
        <v>127.43842868757201</v>
      </c>
      <c r="H12" s="33">
        <f>-'Balance Assumptions'!M30*$D$77</f>
        <v>25.185982324997532</v>
      </c>
      <c r="I12" s="497" t="s">
        <v>325</v>
      </c>
      <c r="J12" s="498"/>
      <c r="K12" s="498"/>
      <c r="L12" s="498"/>
      <c r="M12" s="220"/>
      <c r="N12" s="4"/>
      <c r="T12" s="4"/>
      <c r="U12" s="4"/>
      <c r="V12" s="4"/>
      <c r="W12" s="4"/>
      <c r="X12" s="4"/>
      <c r="Y12" s="4"/>
    </row>
    <row r="13" spans="1:25" ht="15" customHeight="1">
      <c r="A13" s="4"/>
      <c r="B13" s="4"/>
      <c r="C13" s="6"/>
      <c r="D13" s="594"/>
      <c r="E13" s="7"/>
      <c r="F13" s="7"/>
      <c r="G13" s="7"/>
      <c r="H13" s="7"/>
      <c r="I13" s="465"/>
      <c r="J13" s="465"/>
      <c r="K13" s="465"/>
      <c r="L13" s="465"/>
      <c r="M13" s="187"/>
      <c r="N13" s="187"/>
      <c r="O13" s="187"/>
      <c r="P13" s="187"/>
      <c r="Q13" s="187"/>
      <c r="T13" s="245"/>
      <c r="U13" s="245"/>
      <c r="V13" s="245"/>
      <c r="W13" s="245"/>
      <c r="X13" s="245"/>
      <c r="Y13" s="4"/>
    </row>
    <row r="14" spans="1:25" ht="15" customHeight="1">
      <c r="A14" s="4"/>
      <c r="B14" s="53" t="s">
        <v>326</v>
      </c>
      <c r="C14" s="62" t="s">
        <v>29</v>
      </c>
      <c r="D14" s="595">
        <f>-'Balance Assumptions'!I57</f>
        <v>-10586.055</v>
      </c>
      <c r="E14" s="33">
        <f>-'Balance Assumptions'!J57</f>
        <v>-8832.2632200000007</v>
      </c>
      <c r="F14" s="33">
        <f>-'Balance Assumptions'!K57</f>
        <v>-6908.4768182625003</v>
      </c>
      <c r="G14" s="33">
        <f>-'Balance Assumptions'!L57</f>
        <v>-7204.9756468199057</v>
      </c>
      <c r="H14" s="33">
        <f>-H10</f>
        <v>-9985.7530901259415</v>
      </c>
      <c r="I14" s="497" t="s">
        <v>327</v>
      </c>
      <c r="J14" s="498"/>
      <c r="K14" s="475"/>
      <c r="L14" s="475"/>
      <c r="M14" s="220"/>
      <c r="N14" s="187"/>
      <c r="O14" s="187"/>
      <c r="P14" s="187"/>
      <c r="Q14" s="187"/>
      <c r="U14" s="245"/>
      <c r="V14" s="245"/>
      <c r="W14" s="245"/>
      <c r="X14" s="245"/>
      <c r="Y14" s="4"/>
    </row>
    <row r="15" spans="1:25" ht="15" customHeight="1">
      <c r="A15" s="4"/>
      <c r="B15" s="4"/>
      <c r="C15" s="6"/>
      <c r="D15" s="594"/>
      <c r="E15" s="7"/>
      <c r="F15" s="7"/>
      <c r="G15" s="7"/>
      <c r="H15" s="7"/>
      <c r="I15" s="475"/>
      <c r="J15" s="475"/>
      <c r="K15" s="475"/>
      <c r="L15" s="475"/>
      <c r="M15" s="220"/>
      <c r="U15" s="245"/>
      <c r="V15" s="245"/>
      <c r="W15" s="245"/>
      <c r="X15" s="245"/>
      <c r="Y15" s="4"/>
    </row>
    <row r="16" spans="1:25" ht="15.75" customHeight="1">
      <c r="A16" s="12"/>
      <c r="B16" s="316" t="s">
        <v>328</v>
      </c>
      <c r="C16" s="317"/>
      <c r="D16" s="318">
        <f t="shared" ref="D16:H16" si="1">D5*(1-D7)+SUM(D9,D12,D14)</f>
        <v>9582.3073976232481</v>
      </c>
      <c r="E16" s="318">
        <f t="shared" si="1"/>
        <v>17947.626807954475</v>
      </c>
      <c r="F16" s="318">
        <f t="shared" si="1"/>
        <v>20306.627475500696</v>
      </c>
      <c r="G16" s="318">
        <f t="shared" si="1"/>
        <v>21287.390190209448</v>
      </c>
      <c r="H16" s="318">
        <f t="shared" si="1"/>
        <v>19685.745064519317</v>
      </c>
      <c r="I16" s="220"/>
      <c r="J16" s="220"/>
      <c r="K16" s="220"/>
      <c r="L16" s="220"/>
      <c r="M16" s="220"/>
      <c r="N16" s="4"/>
      <c r="T16" s="4"/>
      <c r="U16" s="4"/>
      <c r="V16" s="4"/>
      <c r="W16" s="4"/>
      <c r="X16" s="4"/>
      <c r="Y16" s="4"/>
    </row>
    <row r="17" spans="1:25" ht="15" customHeight="1">
      <c r="A17" s="4"/>
      <c r="B17" s="4"/>
      <c r="C17" s="6"/>
      <c r="D17" s="79"/>
      <c r="E17" s="79"/>
      <c r="F17" s="79"/>
      <c r="G17" s="79"/>
      <c r="H17" s="79"/>
      <c r="I17" s="220"/>
      <c r="J17" s="220"/>
      <c r="K17" s="220"/>
      <c r="L17" s="220"/>
      <c r="M17" s="220"/>
      <c r="N17" s="4"/>
      <c r="T17" s="4"/>
      <c r="U17" s="4"/>
      <c r="V17" s="4"/>
      <c r="W17" s="4"/>
      <c r="X17" s="4"/>
      <c r="Y17" s="4"/>
    </row>
    <row r="18" spans="1:25" ht="15" customHeight="1">
      <c r="A18" s="4"/>
      <c r="B18" s="4"/>
      <c r="C18" s="499" t="s">
        <v>329</v>
      </c>
      <c r="D18" s="500"/>
      <c r="E18" s="500"/>
      <c r="F18" s="500"/>
      <c r="G18" s="500"/>
      <c r="H18" s="79"/>
      <c r="I18" s="220"/>
      <c r="J18" s="220"/>
      <c r="K18" s="220"/>
      <c r="L18" s="220"/>
      <c r="M18" s="220"/>
      <c r="N18" s="4"/>
      <c r="T18" s="4"/>
      <c r="U18" s="4"/>
      <c r="V18" s="4"/>
      <c r="W18" s="4"/>
      <c r="X18" s="4"/>
      <c r="Y18" s="4"/>
    </row>
    <row r="19" spans="1:25" ht="15.75" customHeight="1">
      <c r="A19" s="483" t="s">
        <v>330</v>
      </c>
      <c r="B19" s="484" t="s">
        <v>331</v>
      </c>
      <c r="C19" s="484" t="s">
        <v>332</v>
      </c>
      <c r="D19" s="484" t="s">
        <v>333</v>
      </c>
      <c r="E19" s="484" t="s">
        <v>334</v>
      </c>
      <c r="F19" s="484" t="s">
        <v>335</v>
      </c>
      <c r="G19" s="485" t="s">
        <v>336</v>
      </c>
      <c r="I19" s="220"/>
      <c r="J19" s="220"/>
      <c r="K19" s="220"/>
      <c r="L19" s="220"/>
      <c r="M19" s="220"/>
      <c r="N19" s="4"/>
      <c r="O19" s="4"/>
      <c r="P19" s="4"/>
      <c r="Q19" s="4"/>
      <c r="R19" s="4"/>
      <c r="S19" s="4"/>
      <c r="T19" s="4"/>
      <c r="U19" s="4"/>
      <c r="V19" s="4"/>
      <c r="W19" s="4"/>
      <c r="X19" s="4"/>
      <c r="Y19" s="4"/>
    </row>
    <row r="20" spans="1:25" ht="15.75" customHeight="1">
      <c r="A20" s="319" t="s">
        <v>337</v>
      </c>
      <c r="B20" s="319" t="s">
        <v>338</v>
      </c>
      <c r="C20" s="320">
        <v>0.45</v>
      </c>
      <c r="D20" s="321">
        <v>173773</v>
      </c>
      <c r="E20" s="321">
        <v>1791262</v>
      </c>
      <c r="F20" s="322">
        <v>0.24299999999999999</v>
      </c>
      <c r="G20" s="323">
        <f t="shared" ref="G20:G28" si="2">C20/(1+(1-F20)*(D20/E20))</f>
        <v>0.41921389577459783</v>
      </c>
      <c r="I20" s="220"/>
      <c r="J20" s="220"/>
      <c r="K20" s="220"/>
      <c r="L20" s="220"/>
      <c r="M20" s="220"/>
      <c r="Q20" s="4"/>
      <c r="R20" s="4"/>
      <c r="S20" s="4"/>
      <c r="T20" s="4"/>
      <c r="U20" s="4"/>
      <c r="V20" s="4"/>
      <c r="W20" s="4"/>
      <c r="X20" s="4"/>
      <c r="Y20" s="4"/>
    </row>
    <row r="21" spans="1:25" ht="15.75" customHeight="1">
      <c r="A21" s="319" t="s">
        <v>339</v>
      </c>
      <c r="B21" s="319" t="s">
        <v>340</v>
      </c>
      <c r="C21" s="320">
        <v>0.62</v>
      </c>
      <c r="D21" s="321">
        <v>530465.71</v>
      </c>
      <c r="E21" s="321">
        <v>1670745</v>
      </c>
      <c r="F21" s="322">
        <v>0.24</v>
      </c>
      <c r="G21" s="323">
        <f t="shared" si="2"/>
        <v>0.49947559170833572</v>
      </c>
      <c r="I21" s="220"/>
      <c r="J21" s="220"/>
      <c r="K21" s="220"/>
      <c r="L21" s="220"/>
      <c r="M21" s="220"/>
      <c r="Q21" s="324"/>
      <c r="R21" s="4"/>
      <c r="S21" s="4"/>
      <c r="T21" s="4"/>
      <c r="U21" s="4"/>
      <c r="V21" s="4"/>
      <c r="W21" s="4"/>
      <c r="X21" s="4"/>
      <c r="Y21" s="4"/>
    </row>
    <row r="22" spans="1:25" ht="15.75" customHeight="1">
      <c r="A22" s="319" t="s">
        <v>341</v>
      </c>
      <c r="B22" s="319" t="s">
        <v>342</v>
      </c>
      <c r="C22" s="320">
        <v>0.48</v>
      </c>
      <c r="D22" s="321">
        <v>329143</v>
      </c>
      <c r="E22" s="321">
        <v>682573</v>
      </c>
      <c r="F22" s="322">
        <v>0.311</v>
      </c>
      <c r="G22" s="323">
        <f t="shared" si="2"/>
        <v>0.36029485845372261</v>
      </c>
      <c r="I22" s="220"/>
      <c r="J22" s="220"/>
      <c r="K22" s="220"/>
      <c r="L22" s="220"/>
      <c r="M22" s="220"/>
      <c r="U22" s="4"/>
      <c r="V22" s="4"/>
      <c r="W22" s="4"/>
      <c r="X22" s="4"/>
      <c r="Y22" s="4"/>
    </row>
    <row r="23" spans="1:25" ht="15.75" customHeight="1">
      <c r="A23" s="319" t="s">
        <v>343</v>
      </c>
      <c r="B23" s="319" t="s">
        <v>344</v>
      </c>
      <c r="C23" s="320">
        <v>1.31</v>
      </c>
      <c r="D23" s="321">
        <v>324522</v>
      </c>
      <c r="E23" s="321">
        <v>658275</v>
      </c>
      <c r="F23" s="322">
        <v>0.21199999999999999</v>
      </c>
      <c r="G23" s="323">
        <f t="shared" si="2"/>
        <v>0.94348120344936814</v>
      </c>
      <c r="I23" s="220"/>
      <c r="J23" s="220"/>
      <c r="K23" s="220"/>
      <c r="L23" s="220"/>
      <c r="M23" s="220"/>
      <c r="U23" s="4"/>
      <c r="V23" s="4"/>
      <c r="W23" s="4"/>
      <c r="X23" s="4"/>
      <c r="Y23" s="4"/>
    </row>
    <row r="24" spans="1:25" ht="15.75" customHeight="1">
      <c r="A24" s="319" t="s">
        <v>345</v>
      </c>
      <c r="B24" s="319" t="s">
        <v>346</v>
      </c>
      <c r="C24" s="320">
        <v>0.78</v>
      </c>
      <c r="D24" s="321">
        <v>315110</v>
      </c>
      <c r="E24" s="321">
        <v>5073721</v>
      </c>
      <c r="F24" s="322">
        <v>0.28299999999999997</v>
      </c>
      <c r="G24" s="323">
        <f t="shared" si="2"/>
        <v>0.74674718959576325</v>
      </c>
      <c r="I24" s="220"/>
      <c r="J24" s="220"/>
      <c r="K24" s="220"/>
      <c r="L24" s="220"/>
      <c r="M24" s="220"/>
      <c r="Q24" s="4"/>
      <c r="R24" s="4"/>
      <c r="S24" s="4"/>
      <c r="T24" s="4"/>
      <c r="U24" s="4"/>
      <c r="V24" s="4"/>
      <c r="W24" s="4"/>
      <c r="X24" s="4"/>
      <c r="Y24" s="4"/>
    </row>
    <row r="25" spans="1:25" ht="15.75" customHeight="1">
      <c r="A25" s="319" t="s">
        <v>347</v>
      </c>
      <c r="B25" s="319" t="s">
        <v>348</v>
      </c>
      <c r="C25" s="320">
        <v>0.33</v>
      </c>
      <c r="D25" s="321">
        <v>2738331</v>
      </c>
      <c r="E25" s="321">
        <v>11059439</v>
      </c>
      <c r="F25" s="322">
        <v>0.25</v>
      </c>
      <c r="G25" s="323">
        <f t="shared" si="2"/>
        <v>0.27831638490482169</v>
      </c>
      <c r="I25" s="220"/>
      <c r="J25" s="220"/>
      <c r="K25" s="220"/>
      <c r="L25" s="220"/>
      <c r="M25" s="220"/>
      <c r="Q25" s="4"/>
      <c r="R25" s="4"/>
      <c r="S25" s="4"/>
      <c r="T25" s="4"/>
      <c r="U25" s="4"/>
      <c r="V25" s="4"/>
      <c r="W25" s="4"/>
      <c r="X25" s="4"/>
      <c r="Y25" s="4"/>
    </row>
    <row r="26" spans="1:25" ht="15.75" customHeight="1">
      <c r="A26" s="319" t="s">
        <v>349</v>
      </c>
      <c r="B26" s="319" t="s">
        <v>350</v>
      </c>
      <c r="C26" s="320">
        <v>0.55000000000000004</v>
      </c>
      <c r="D26" s="321">
        <v>24692000</v>
      </c>
      <c r="E26" s="321">
        <v>41365055</v>
      </c>
      <c r="F26" s="322">
        <v>0.14699999999999999</v>
      </c>
      <c r="G26" s="323">
        <f t="shared" si="2"/>
        <v>0.3644362154454433</v>
      </c>
      <c r="I26" s="220"/>
      <c r="J26" s="220"/>
      <c r="K26" s="220"/>
      <c r="L26" s="220"/>
      <c r="M26" s="220"/>
      <c r="Q26" s="4"/>
      <c r="R26" s="4"/>
      <c r="S26" s="4"/>
      <c r="T26" s="4"/>
      <c r="U26" s="4"/>
      <c r="V26" s="4"/>
      <c r="W26" s="4"/>
      <c r="X26" s="4"/>
      <c r="Y26" s="4"/>
    </row>
    <row r="27" spans="1:25" ht="15.75" customHeight="1">
      <c r="A27" s="319" t="s">
        <v>351</v>
      </c>
      <c r="B27" s="319" t="s">
        <v>352</v>
      </c>
      <c r="C27" s="320">
        <v>0.27</v>
      </c>
      <c r="D27" s="321">
        <v>15296900</v>
      </c>
      <c r="E27" s="321">
        <v>8046082</v>
      </c>
      <c r="F27" s="322">
        <v>0.188</v>
      </c>
      <c r="G27" s="323">
        <f t="shared" si="2"/>
        <v>0.1061427980489022</v>
      </c>
      <c r="K27" s="4"/>
      <c r="Q27" s="4"/>
      <c r="R27" s="4"/>
      <c r="S27" s="4"/>
      <c r="T27" s="4"/>
      <c r="U27" s="4"/>
      <c r="V27" s="4"/>
      <c r="W27" s="4"/>
      <c r="X27" s="4"/>
      <c r="Y27" s="4"/>
    </row>
    <row r="28" spans="1:25" ht="15.75" customHeight="1">
      <c r="A28" s="319" t="s">
        <v>353</v>
      </c>
      <c r="B28" s="319" t="s">
        <v>354</v>
      </c>
      <c r="C28" s="320">
        <v>1.02</v>
      </c>
      <c r="D28" s="321">
        <v>5135773</v>
      </c>
      <c r="E28" s="321">
        <v>10512242</v>
      </c>
      <c r="F28" s="322">
        <v>0.219</v>
      </c>
      <c r="G28" s="320">
        <f t="shared" si="2"/>
        <v>0.73829646702360763</v>
      </c>
      <c r="H28" s="325" t="s">
        <v>355</v>
      </c>
      <c r="I28" s="326"/>
      <c r="J28" s="326"/>
      <c r="K28" s="4"/>
      <c r="Q28" s="4"/>
      <c r="R28" s="4"/>
      <c r="S28" s="4"/>
      <c r="T28" s="4"/>
      <c r="U28" s="4"/>
      <c r="V28" s="4"/>
      <c r="W28" s="4"/>
      <c r="X28" s="4"/>
      <c r="Y28" s="4"/>
    </row>
    <row r="29" spans="1:25" ht="15.75" customHeight="1">
      <c r="A29" s="327"/>
      <c r="B29" s="328"/>
      <c r="C29" s="329"/>
      <c r="D29" s="495" t="s">
        <v>356</v>
      </c>
      <c r="E29" s="490"/>
      <c r="F29" s="496"/>
      <c r="G29" s="330">
        <f>MEDIAN(G20:G28)</f>
        <v>0.41921389577459783</v>
      </c>
      <c r="K29" s="4"/>
      <c r="R29" s="4"/>
      <c r="S29" s="4"/>
      <c r="T29" s="4"/>
      <c r="U29" s="4"/>
      <c r="V29" s="4"/>
      <c r="W29" s="4"/>
      <c r="X29" s="4"/>
      <c r="Y29" s="4"/>
    </row>
    <row r="30" spans="1:25" ht="15" customHeight="1">
      <c r="A30" s="4"/>
      <c r="B30" s="4"/>
      <c r="E30" s="6"/>
      <c r="F30" s="4"/>
      <c r="G30" s="4"/>
      <c r="H30" s="4"/>
      <c r="I30" s="4"/>
      <c r="J30" s="4"/>
      <c r="K30" s="4"/>
      <c r="Q30" s="331"/>
      <c r="R30" s="4"/>
      <c r="S30" s="4"/>
      <c r="T30" s="4"/>
      <c r="U30" s="4"/>
      <c r="V30" s="4"/>
      <c r="W30" s="4"/>
      <c r="X30" s="4"/>
      <c r="Y30" s="4"/>
    </row>
    <row r="31" spans="1:25" ht="15" customHeight="1">
      <c r="A31" s="4"/>
      <c r="B31" s="489" t="s">
        <v>357</v>
      </c>
      <c r="C31" s="490"/>
      <c r="D31" s="491"/>
      <c r="F31" s="333"/>
      <c r="G31" s="333"/>
      <c r="H31" s="333"/>
      <c r="I31" s="333"/>
      <c r="J31" s="333"/>
      <c r="K31" s="333"/>
      <c r="L31" s="333"/>
      <c r="M31" s="333"/>
      <c r="N31" s="333"/>
      <c r="O31" s="4"/>
      <c r="P31" s="4"/>
      <c r="Q31" s="4"/>
      <c r="R31" s="4"/>
      <c r="S31" s="4"/>
      <c r="T31" s="4"/>
      <c r="U31" s="4"/>
      <c r="V31" s="4"/>
      <c r="W31" s="4"/>
      <c r="X31" s="4"/>
      <c r="Y31" s="4"/>
    </row>
    <row r="32" spans="1:25" ht="15" customHeight="1">
      <c r="A32" s="4"/>
      <c r="B32" s="487" t="e" vm="1">
        <v>#VALUE!</v>
      </c>
      <c r="C32" s="8"/>
      <c r="D32" s="488" cm="1">
        <f t="array" aca="1" ref="D32" ca="1">(_FV(B32,"Previous close",TRUE))/100</f>
        <v>4.6580000000000003E-2</v>
      </c>
      <c r="E32" s="461" t="s">
        <v>648</v>
      </c>
      <c r="F32" s="464"/>
      <c r="G32" s="464"/>
      <c r="H32" s="464"/>
      <c r="I32" s="477"/>
      <c r="J32" s="2"/>
      <c r="K32" s="2"/>
      <c r="L32" s="2"/>
      <c r="M32" s="2"/>
      <c r="N32" s="2"/>
      <c r="O32" s="4"/>
      <c r="P32" s="4"/>
      <c r="Q32" s="4"/>
      <c r="R32" s="4"/>
      <c r="S32" s="4"/>
      <c r="T32" s="4"/>
      <c r="U32" s="4"/>
      <c r="V32" s="4"/>
      <c r="W32" s="4"/>
      <c r="X32" s="4"/>
      <c r="Y32" s="4"/>
    </row>
    <row r="33" spans="1:25" ht="15.75" customHeight="1">
      <c r="A33" s="4"/>
      <c r="B33" s="24" t="s">
        <v>358</v>
      </c>
      <c r="C33" s="6"/>
      <c r="D33" s="334">
        <f>'ERPs by Country'!E3</f>
        <v>4.1700000000000001E-2</v>
      </c>
      <c r="E33" s="476" t="s">
        <v>646</v>
      </c>
      <c r="F33" s="469"/>
      <c r="G33" s="469"/>
      <c r="H33" s="469"/>
      <c r="K33" s="4"/>
      <c r="L33" s="4"/>
      <c r="M33" s="4"/>
      <c r="O33" s="4"/>
      <c r="P33" s="4"/>
      <c r="Q33" s="4"/>
      <c r="R33" s="4"/>
      <c r="S33" s="4"/>
      <c r="T33" s="4"/>
      <c r="U33" s="4"/>
      <c r="V33" s="4"/>
      <c r="W33" s="4"/>
      <c r="X33" s="4"/>
      <c r="Y33" s="4"/>
    </row>
    <row r="34" spans="1:25" ht="15.75" customHeight="1">
      <c r="A34" s="4"/>
      <c r="B34" s="24" t="s">
        <v>360</v>
      </c>
      <c r="C34" s="6"/>
      <c r="D34" s="558">
        <f>'ERPs by Country'!F17</f>
        <v>5.1299999999999998E-2</v>
      </c>
      <c r="E34" s="605" t="s">
        <v>359</v>
      </c>
      <c r="F34" s="2"/>
      <c r="G34" s="2"/>
      <c r="H34" s="2"/>
      <c r="I34" s="2"/>
      <c r="J34" s="2"/>
      <c r="K34" s="4"/>
      <c r="L34" s="4"/>
      <c r="M34" s="4"/>
      <c r="O34" s="4"/>
      <c r="P34" s="4"/>
      <c r="Q34" s="4"/>
      <c r="R34" s="4"/>
      <c r="S34" s="4"/>
      <c r="T34" s="4"/>
      <c r="U34" s="4"/>
      <c r="V34" s="4"/>
      <c r="W34" s="4"/>
      <c r="X34" s="4"/>
      <c r="Y34" s="4"/>
    </row>
    <row r="35" spans="1:25" ht="15.75" customHeight="1">
      <c r="A35" s="4"/>
      <c r="B35" s="281" t="s">
        <v>361</v>
      </c>
      <c r="C35" s="121"/>
      <c r="D35" s="336">
        <f>G29*(1+(1-0%)*(C58/C54))</f>
        <v>0.58740502559663987</v>
      </c>
      <c r="E35" s="2"/>
      <c r="F35" s="4"/>
      <c r="G35" s="8"/>
      <c r="H35" s="4"/>
      <c r="I35" s="4"/>
      <c r="J35" s="4"/>
      <c r="K35" s="4"/>
      <c r="L35" s="4"/>
      <c r="M35" s="4"/>
      <c r="O35" s="4"/>
      <c r="P35" s="4"/>
      <c r="Q35" s="4"/>
      <c r="R35" s="4"/>
      <c r="S35" s="4"/>
      <c r="T35" s="4"/>
      <c r="U35" s="4"/>
      <c r="V35" s="4"/>
      <c r="W35" s="4"/>
      <c r="X35" s="4"/>
      <c r="Y35" s="4"/>
    </row>
    <row r="36" spans="1:25" ht="15.75" customHeight="1">
      <c r="A36" s="4"/>
      <c r="E36" s="332"/>
      <c r="F36" s="2"/>
      <c r="G36" s="4"/>
      <c r="H36" s="4"/>
      <c r="I36" s="4"/>
      <c r="J36" s="4"/>
      <c r="K36" s="4"/>
      <c r="L36" s="4"/>
      <c r="M36" s="4"/>
      <c r="N36" s="4"/>
      <c r="O36" s="4"/>
      <c r="P36" s="4"/>
      <c r="Q36" s="4"/>
      <c r="R36" s="4"/>
      <c r="S36" s="4"/>
      <c r="T36" s="4"/>
      <c r="U36" s="4"/>
      <c r="V36" s="4"/>
      <c r="W36" s="4"/>
      <c r="X36" s="4"/>
      <c r="Y36" s="4"/>
    </row>
    <row r="37" spans="1:25" ht="15.75" customHeight="1">
      <c r="A37" s="4"/>
      <c r="B37" s="600" t="s">
        <v>362</v>
      </c>
      <c r="C37" s="601"/>
      <c r="D37" s="602"/>
      <c r="E37" s="567"/>
      <c r="F37" s="566"/>
      <c r="G37" s="566"/>
      <c r="H37" s="566"/>
      <c r="I37" s="566"/>
      <c r="J37" s="566"/>
      <c r="K37" s="566"/>
      <c r="L37" s="566"/>
      <c r="M37" s="566"/>
      <c r="N37" s="4"/>
      <c r="O37" s="4"/>
      <c r="P37" s="4"/>
      <c r="Q37" s="4"/>
      <c r="R37" s="4"/>
      <c r="S37" s="4"/>
      <c r="T37" s="4"/>
      <c r="U37" s="4"/>
      <c r="V37" s="4"/>
      <c r="W37" s="4"/>
      <c r="X37" s="4"/>
      <c r="Y37" s="4"/>
    </row>
    <row r="38" spans="1:25" ht="15.75" customHeight="1">
      <c r="A38" s="4"/>
      <c r="B38" s="487" t="e" vm="1">
        <v>#VALUE!</v>
      </c>
      <c r="C38" s="8"/>
      <c r="D38" s="488" cm="1">
        <f t="array" aca="1" ref="D38" ca="1">(_FV(B38,"Previous close",TRUE))/100</f>
        <v>4.6580000000000003E-2</v>
      </c>
      <c r="E38" s="461" t="s">
        <v>648</v>
      </c>
      <c r="F38" s="563"/>
      <c r="G38" s="563"/>
      <c r="H38" s="563"/>
      <c r="I38" s="4"/>
      <c r="J38" s="4"/>
      <c r="K38" s="4"/>
      <c r="L38" s="4"/>
      <c r="M38" s="4"/>
      <c r="N38" s="4"/>
      <c r="O38" s="4"/>
      <c r="P38" s="4"/>
      <c r="Q38" s="4"/>
      <c r="R38" s="4"/>
      <c r="S38" s="4"/>
      <c r="T38" s="4"/>
      <c r="U38" s="4"/>
      <c r="V38" s="4"/>
      <c r="W38" s="4"/>
      <c r="X38" s="4"/>
      <c r="Y38" s="4"/>
    </row>
    <row r="39" spans="1:25" ht="15.75" customHeight="1">
      <c r="A39" s="4"/>
      <c r="B39" s="562" t="s">
        <v>649</v>
      </c>
      <c r="C39" s="453"/>
      <c r="D39" s="564">
        <f>'Income Statement'!H29/-'Income Statement'!H34</f>
        <v>6.2075055187637966</v>
      </c>
      <c r="E39" s="568"/>
      <c r="F39" s="474"/>
      <c r="G39" s="474"/>
      <c r="H39" s="474"/>
      <c r="J39" s="4"/>
      <c r="K39" s="4"/>
      <c r="L39" s="4"/>
      <c r="M39" s="4"/>
      <c r="N39" s="4"/>
      <c r="O39" s="4"/>
      <c r="P39" s="4"/>
      <c r="Q39" s="4"/>
      <c r="R39" s="4"/>
      <c r="S39" s="4"/>
      <c r="T39" s="4"/>
      <c r="U39" s="4"/>
      <c r="V39" s="4"/>
      <c r="W39" s="4"/>
      <c r="X39" s="4"/>
      <c r="Y39" s="4"/>
    </row>
    <row r="40" spans="1:25" ht="15.75" customHeight="1">
      <c r="A40" s="4"/>
      <c r="B40" s="562" t="s">
        <v>657</v>
      </c>
      <c r="C40" s="453"/>
      <c r="D40" s="454">
        <v>7.0000000000000001E-3</v>
      </c>
      <c r="E40" s="568" t="s">
        <v>651</v>
      </c>
      <c r="F40" s="474"/>
      <c r="G40" s="474"/>
      <c r="H40" s="474"/>
      <c r="I40" s="569" t="s">
        <v>359</v>
      </c>
      <c r="J40" s="4"/>
      <c r="K40" s="4"/>
      <c r="L40" s="4"/>
      <c r="M40" s="4"/>
      <c r="N40" s="4"/>
      <c r="O40" s="4"/>
      <c r="P40" s="4"/>
      <c r="Q40" s="4"/>
      <c r="R40" s="4"/>
      <c r="S40" s="4"/>
      <c r="T40" s="4"/>
      <c r="U40" s="4"/>
      <c r="V40" s="4"/>
      <c r="W40" s="4"/>
      <c r="X40" s="4"/>
      <c r="Y40" s="4"/>
    </row>
    <row r="41" spans="1:25" ht="15.75" customHeight="1">
      <c r="A41" s="4"/>
      <c r="B41" s="562" t="s">
        <v>650</v>
      </c>
      <c r="C41" s="453"/>
      <c r="D41" s="454">
        <f ca="1">SUM(D38,D40)</f>
        <v>5.3580000000000003E-2</v>
      </c>
      <c r="F41" s="563"/>
      <c r="G41" s="563"/>
      <c r="H41" s="563"/>
      <c r="I41" s="4"/>
      <c r="J41" s="4"/>
      <c r="K41" s="4"/>
      <c r="L41" s="4"/>
      <c r="M41" s="4"/>
      <c r="N41" s="4"/>
      <c r="O41" s="4"/>
      <c r="P41" s="4"/>
      <c r="Q41" s="4"/>
      <c r="R41" s="4"/>
      <c r="S41" s="4"/>
      <c r="T41" s="4"/>
      <c r="U41" s="4"/>
      <c r="V41" s="4"/>
      <c r="W41" s="4"/>
      <c r="X41" s="4"/>
      <c r="Y41" s="4"/>
    </row>
    <row r="42" spans="1:25" ht="15.75" customHeight="1">
      <c r="A42" s="4"/>
      <c r="B42" s="562" t="s">
        <v>652</v>
      </c>
      <c r="C42" s="453"/>
      <c r="D42" s="454">
        <f>'ERPs by Country'!D17</f>
        <v>3.3000000000000002E-2</v>
      </c>
      <c r="E42" s="478" t="s">
        <v>654</v>
      </c>
      <c r="F42" s="4"/>
      <c r="G42" s="4"/>
      <c r="H42" s="4"/>
      <c r="I42" s="4"/>
      <c r="J42" s="4"/>
      <c r="K42" s="4"/>
      <c r="L42" s="4"/>
      <c r="M42" s="4"/>
      <c r="N42" s="4"/>
      <c r="O42" s="4"/>
      <c r="P42" s="4"/>
      <c r="Q42" s="4"/>
      <c r="R42" s="4"/>
      <c r="S42" s="4"/>
      <c r="T42" s="4"/>
      <c r="U42" s="4"/>
      <c r="V42" s="4"/>
      <c r="W42" s="4"/>
      <c r="X42" s="4"/>
      <c r="Y42" s="4"/>
    </row>
    <row r="43" spans="1:25" ht="15.75" customHeight="1">
      <c r="A43" s="4"/>
      <c r="B43" s="565" t="s">
        <v>653</v>
      </c>
      <c r="C43" s="455"/>
      <c r="D43" s="456">
        <f ca="1">SUM(D41:D42)*(1-0%)</f>
        <v>8.6580000000000004E-2</v>
      </c>
      <c r="E43" s="452"/>
      <c r="F43" s="4"/>
      <c r="G43" s="4"/>
      <c r="H43" s="4"/>
      <c r="I43" s="4"/>
      <c r="J43" s="4"/>
      <c r="K43" s="4"/>
      <c r="L43" s="4"/>
      <c r="M43" s="4"/>
      <c r="N43" s="4"/>
      <c r="O43" s="4"/>
      <c r="P43" s="4"/>
      <c r="Q43" s="4"/>
      <c r="R43" s="4"/>
      <c r="S43" s="4"/>
      <c r="T43" s="4"/>
      <c r="U43" s="4"/>
      <c r="V43" s="4"/>
      <c r="W43" s="4"/>
      <c r="X43" s="4"/>
      <c r="Y43" s="4"/>
    </row>
    <row r="44" spans="1:25" ht="15.75" customHeight="1">
      <c r="A44" s="4"/>
      <c r="B44" s="53"/>
      <c r="C44" s="6"/>
      <c r="D44" s="335"/>
      <c r="E44" s="4"/>
      <c r="F44" s="4"/>
      <c r="G44" s="4"/>
      <c r="H44" s="4"/>
      <c r="I44" s="4"/>
      <c r="J44" s="4"/>
      <c r="K44" s="4"/>
      <c r="L44" s="4"/>
      <c r="M44" s="4"/>
      <c r="N44" s="4"/>
      <c r="O44" s="4"/>
      <c r="P44" s="4"/>
      <c r="Q44" s="4"/>
      <c r="R44" s="4"/>
      <c r="S44" s="4"/>
      <c r="T44" s="4"/>
      <c r="U44" s="4"/>
      <c r="V44" s="4"/>
      <c r="W44" s="4"/>
      <c r="X44" s="4"/>
      <c r="Y44" s="4"/>
    </row>
    <row r="45" spans="1:25" ht="15.75" customHeight="1">
      <c r="A45" s="4"/>
      <c r="B45" s="510" t="s">
        <v>363</v>
      </c>
      <c r="C45" s="490"/>
      <c r="D45" s="491"/>
      <c r="E45" s="4"/>
      <c r="F45" s="4"/>
      <c r="G45" s="4"/>
      <c r="H45" s="4"/>
      <c r="I45" s="4"/>
      <c r="J45" s="4"/>
      <c r="K45" s="4"/>
      <c r="L45" s="4"/>
      <c r="M45" s="4"/>
      <c r="N45" s="4"/>
      <c r="O45" s="4"/>
      <c r="P45" s="4"/>
      <c r="Q45" s="4"/>
      <c r="R45" s="4"/>
      <c r="S45" s="4"/>
      <c r="T45" s="4"/>
      <c r="U45" s="4"/>
      <c r="V45" s="4"/>
      <c r="W45" s="4"/>
      <c r="X45" s="4"/>
      <c r="Y45" s="4"/>
    </row>
    <row r="46" spans="1:25" ht="15.75" customHeight="1">
      <c r="A46" s="4"/>
      <c r="B46" s="24" t="s">
        <v>364</v>
      </c>
      <c r="C46" s="62"/>
      <c r="D46" s="337">
        <v>408</v>
      </c>
      <c r="E46" s="324"/>
      <c r="K46" s="324"/>
      <c r="L46" s="4"/>
      <c r="M46" s="4"/>
      <c r="N46" s="4"/>
      <c r="O46" s="4"/>
      <c r="P46" s="4"/>
      <c r="Q46" s="4"/>
      <c r="R46" s="4"/>
      <c r="S46" s="4"/>
      <c r="T46" s="4"/>
      <c r="U46" s="4"/>
      <c r="V46" s="4"/>
      <c r="W46" s="4"/>
      <c r="X46" s="4"/>
      <c r="Y46" s="4"/>
    </row>
    <row r="47" spans="1:25" ht="15.75" customHeight="1">
      <c r="A47" s="4"/>
      <c r="B47" s="24" t="s">
        <v>365</v>
      </c>
      <c r="C47" s="6"/>
      <c r="D47" s="338">
        <v>6801</v>
      </c>
      <c r="K47" s="324"/>
      <c r="L47" s="4"/>
      <c r="M47" s="4"/>
      <c r="N47" s="4"/>
      <c r="O47" s="4"/>
      <c r="P47" s="4"/>
      <c r="Q47" s="4"/>
      <c r="R47" s="4"/>
      <c r="S47" s="4"/>
      <c r="T47" s="4"/>
      <c r="U47" s="4"/>
      <c r="V47" s="4"/>
      <c r="W47" s="4"/>
      <c r="X47" s="4"/>
      <c r="Y47" s="4"/>
    </row>
    <row r="48" spans="1:25" ht="15.75" customHeight="1">
      <c r="A48" s="4"/>
      <c r="B48" s="193" t="s">
        <v>363</v>
      </c>
      <c r="C48" s="121"/>
      <c r="D48" s="339">
        <f>D46/D47</f>
        <v>5.9991177767975301E-2</v>
      </c>
      <c r="E48" s="4"/>
      <c r="F48" s="4"/>
      <c r="G48" s="4"/>
      <c r="H48" s="4"/>
      <c r="I48" s="4"/>
      <c r="J48" s="4"/>
      <c r="K48" s="4"/>
      <c r="L48" s="4"/>
      <c r="M48" s="4"/>
      <c r="N48" s="4"/>
      <c r="O48" s="4"/>
      <c r="P48" s="4"/>
      <c r="Q48" s="4"/>
      <c r="R48" s="4"/>
      <c r="S48" s="4"/>
      <c r="T48" s="4"/>
      <c r="U48" s="4"/>
      <c r="V48" s="4"/>
      <c r="W48" s="4"/>
      <c r="X48" s="4"/>
      <c r="Y48" s="4"/>
    </row>
    <row r="49" spans="1:25" ht="15.75" customHeight="1">
      <c r="A49" s="4"/>
      <c r="B49" s="53"/>
      <c r="C49" s="101"/>
      <c r="D49" s="4"/>
      <c r="E49" s="555"/>
      <c r="F49" s="556"/>
      <c r="G49" s="557"/>
      <c r="H49" s="557"/>
      <c r="I49" s="557"/>
      <c r="J49" s="557"/>
      <c r="K49" s="555"/>
      <c r="L49" s="4"/>
      <c r="M49" s="4"/>
      <c r="N49" s="4"/>
      <c r="O49" s="4"/>
      <c r="P49" s="4"/>
      <c r="Q49" s="4"/>
      <c r="R49" s="4"/>
      <c r="S49" s="4"/>
      <c r="T49" s="4"/>
      <c r="U49" s="4"/>
      <c r="V49" s="4"/>
      <c r="W49" s="4"/>
      <c r="X49" s="4"/>
      <c r="Y49" s="4"/>
    </row>
    <row r="50" spans="1:25" ht="15.75" customHeight="1">
      <c r="A50" s="4"/>
      <c r="B50" s="89" t="s">
        <v>366</v>
      </c>
      <c r="C50" s="575">
        <f ca="1">D32+(D35*D33)+D34</f>
        <v>0.12237478956737989</v>
      </c>
      <c r="D50" s="4"/>
      <c r="E50" s="561"/>
      <c r="F50" s="559"/>
      <c r="G50" s="559"/>
      <c r="H50" s="559"/>
      <c r="I50" s="559"/>
      <c r="J50" s="559"/>
      <c r="K50" s="559"/>
      <c r="L50" s="4"/>
      <c r="M50" s="4"/>
      <c r="N50" s="4"/>
      <c r="O50" s="4"/>
      <c r="P50" s="4"/>
      <c r="Q50" s="4"/>
      <c r="R50" s="4"/>
      <c r="S50" s="4"/>
      <c r="T50" s="4"/>
      <c r="U50" s="4"/>
      <c r="V50" s="4"/>
      <c r="W50" s="4"/>
      <c r="X50" s="4"/>
      <c r="Y50" s="4"/>
    </row>
    <row r="51" spans="1:25" ht="15.75" customHeight="1">
      <c r="A51" s="4"/>
      <c r="B51" s="606" t="s">
        <v>362</v>
      </c>
      <c r="C51" s="340">
        <f ca="1">D43</f>
        <v>8.6580000000000004E-2</v>
      </c>
      <c r="D51" s="4"/>
      <c r="E51" s="559"/>
      <c r="F51" s="560"/>
      <c r="G51" s="560"/>
      <c r="H51" s="560"/>
      <c r="I51" s="560"/>
      <c r="J51" s="560"/>
      <c r="K51" s="559"/>
      <c r="L51" s="4"/>
      <c r="M51" s="4"/>
      <c r="N51" s="4"/>
      <c r="O51" s="4"/>
      <c r="P51" s="4"/>
      <c r="Q51" s="4"/>
      <c r="R51" s="4"/>
      <c r="S51" s="4"/>
      <c r="T51" s="4"/>
      <c r="U51" s="4"/>
      <c r="V51" s="4"/>
      <c r="W51" s="4"/>
      <c r="X51" s="4"/>
      <c r="Y51" s="4"/>
    </row>
    <row r="52" spans="1:25" ht="15.75" customHeight="1">
      <c r="A52" s="4"/>
      <c r="B52" s="110" t="s">
        <v>363</v>
      </c>
      <c r="C52" s="341">
        <f>D48</f>
        <v>5.9991177767975301E-2</v>
      </c>
      <c r="D52" s="4"/>
      <c r="E52" s="559"/>
      <c r="F52" s="560"/>
      <c r="G52" s="560"/>
      <c r="H52" s="560"/>
      <c r="I52" s="560"/>
      <c r="J52" s="560"/>
      <c r="K52" s="559"/>
      <c r="L52" s="4"/>
      <c r="M52" s="4"/>
      <c r="N52" s="4"/>
      <c r="O52" s="4"/>
      <c r="P52" s="4"/>
      <c r="Q52" s="4"/>
      <c r="R52" s="4"/>
      <c r="S52" s="4"/>
      <c r="T52" s="4"/>
      <c r="U52" s="4"/>
      <c r="V52" s="4"/>
      <c r="W52" s="4"/>
      <c r="X52" s="4"/>
      <c r="Y52" s="4"/>
    </row>
    <row r="53" spans="1:25" ht="15.75" customHeight="1">
      <c r="A53" s="4"/>
      <c r="B53" s="110"/>
      <c r="C53" s="342"/>
      <c r="D53" s="4"/>
      <c r="E53" s="559"/>
      <c r="F53" s="560"/>
      <c r="G53" s="560"/>
      <c r="H53" s="560"/>
      <c r="I53" s="560"/>
      <c r="J53" s="560"/>
      <c r="K53" s="559"/>
      <c r="L53" s="4"/>
      <c r="M53" s="4"/>
      <c r="N53" s="4"/>
      <c r="O53" s="4"/>
      <c r="P53" s="4"/>
      <c r="Q53" s="4"/>
      <c r="R53" s="4"/>
      <c r="S53" s="4"/>
      <c r="T53" s="4"/>
      <c r="U53" s="4"/>
      <c r="V53" s="4"/>
      <c r="W53" s="4"/>
      <c r="X53" s="4"/>
      <c r="Y53" s="4"/>
    </row>
    <row r="54" spans="1:25" ht="15.75" customHeight="1">
      <c r="A54" s="4"/>
      <c r="B54" s="110" t="s">
        <v>367</v>
      </c>
      <c r="C54" s="343">
        <f>C55*C56</f>
        <v>135072.75599999999</v>
      </c>
      <c r="D54" s="4"/>
      <c r="E54" s="559"/>
      <c r="F54" s="560"/>
      <c r="G54" s="560"/>
      <c r="H54" s="560"/>
      <c r="I54" s="560"/>
      <c r="J54" s="560"/>
      <c r="K54" s="559"/>
      <c r="L54" s="4"/>
      <c r="M54" s="4"/>
      <c r="N54" s="4"/>
      <c r="O54" s="4"/>
      <c r="P54" s="4"/>
      <c r="Q54" s="4"/>
      <c r="R54" s="4"/>
      <c r="S54" s="4"/>
      <c r="T54" s="4"/>
      <c r="U54" s="4"/>
      <c r="V54" s="4"/>
      <c r="W54" s="4"/>
      <c r="X54" s="4"/>
      <c r="Y54" s="4"/>
    </row>
    <row r="55" spans="1:25" ht="15.75" customHeight="1">
      <c r="A55" s="4"/>
      <c r="B55" s="24" t="s">
        <v>41</v>
      </c>
      <c r="C55" s="459">
        <v>9</v>
      </c>
      <c r="D55" s="4"/>
      <c r="E55" s="559"/>
      <c r="F55" s="560"/>
      <c r="G55" s="560"/>
      <c r="H55" s="560"/>
      <c r="I55" s="560"/>
      <c r="J55" s="560"/>
      <c r="K55" s="559"/>
      <c r="L55" s="4"/>
      <c r="M55" s="4"/>
      <c r="N55" s="4"/>
      <c r="O55" s="4"/>
      <c r="P55" s="4"/>
      <c r="Q55" s="4"/>
      <c r="R55" s="4"/>
      <c r="S55" s="4"/>
      <c r="T55" s="4"/>
      <c r="U55" s="4"/>
      <c r="V55" s="4"/>
      <c r="W55" s="4"/>
      <c r="X55" s="4"/>
      <c r="Y55" s="4"/>
    </row>
    <row r="56" spans="1:25" ht="15.75" customHeight="1">
      <c r="A56" s="4"/>
      <c r="B56" s="24" t="s">
        <v>368</v>
      </c>
      <c r="C56" s="344">
        <f>'Income Statement'!H43</f>
        <v>15008.084000000001</v>
      </c>
      <c r="D56" s="4"/>
      <c r="E56" s="559"/>
      <c r="F56" s="560"/>
      <c r="G56" s="560"/>
      <c r="H56" s="560"/>
      <c r="I56" s="560"/>
      <c r="J56" s="560"/>
      <c r="K56" s="559"/>
      <c r="L56" s="4"/>
      <c r="M56" s="4"/>
      <c r="N56" s="4"/>
      <c r="O56" s="4"/>
      <c r="P56" s="4"/>
      <c r="Q56" s="4"/>
      <c r="R56" s="4"/>
      <c r="S56" s="4"/>
      <c r="T56" s="4"/>
      <c r="U56" s="4"/>
      <c r="V56" s="4"/>
      <c r="W56" s="4"/>
      <c r="X56" s="4"/>
      <c r="Y56" s="4"/>
    </row>
    <row r="57" spans="1:25" ht="15.75" customHeight="1">
      <c r="A57" s="4"/>
      <c r="B57" s="110"/>
      <c r="C57" s="342"/>
      <c r="D57" s="4"/>
      <c r="E57" s="559"/>
      <c r="F57" s="560"/>
      <c r="G57" s="560"/>
      <c r="H57" s="560"/>
      <c r="I57" s="560"/>
      <c r="J57" s="560"/>
      <c r="K57" s="559"/>
      <c r="L57" s="4"/>
      <c r="M57" s="4"/>
      <c r="N57" s="4"/>
      <c r="O57" s="4"/>
      <c r="P57" s="4"/>
      <c r="Q57" s="4"/>
      <c r="R57" s="4"/>
      <c r="S57" s="4"/>
      <c r="T57" s="4"/>
      <c r="U57" s="4"/>
      <c r="V57" s="4"/>
      <c r="W57" s="4"/>
      <c r="X57" s="4"/>
      <c r="Y57" s="4"/>
    </row>
    <row r="58" spans="1:25" ht="15.75" customHeight="1">
      <c r="A58" s="4"/>
      <c r="B58" s="110" t="s">
        <v>369</v>
      </c>
      <c r="C58" s="343">
        <f>'Balance Sheet'!H57</f>
        <v>54192</v>
      </c>
      <c r="D58" s="4"/>
      <c r="E58" s="559"/>
      <c r="F58" s="560"/>
      <c r="G58" s="560"/>
      <c r="H58" s="560"/>
      <c r="I58" s="560"/>
      <c r="J58" s="560"/>
      <c r="K58" s="559"/>
      <c r="L58" s="4"/>
      <c r="M58" s="4"/>
      <c r="N58" s="4"/>
      <c r="O58" s="4"/>
      <c r="P58" s="4"/>
      <c r="Q58" s="4"/>
      <c r="R58" s="4"/>
      <c r="S58" s="4"/>
      <c r="T58" s="4"/>
      <c r="U58" s="4"/>
      <c r="V58" s="4"/>
      <c r="W58" s="4"/>
      <c r="X58" s="4"/>
      <c r="Y58" s="4"/>
    </row>
    <row r="59" spans="1:25" ht="15.75" customHeight="1">
      <c r="A59" s="4"/>
      <c r="B59" s="110" t="s">
        <v>370</v>
      </c>
      <c r="C59" s="343">
        <f>D47</f>
        <v>6801</v>
      </c>
      <c r="D59" s="4"/>
      <c r="E59" s="559"/>
      <c r="F59" s="560"/>
      <c r="G59" s="560"/>
      <c r="H59" s="560"/>
      <c r="I59" s="560"/>
      <c r="J59" s="560"/>
      <c r="K59" s="559"/>
      <c r="L59" s="4"/>
      <c r="M59" s="4"/>
      <c r="N59" s="4"/>
      <c r="O59" s="4"/>
      <c r="P59" s="4"/>
      <c r="Q59" s="4"/>
      <c r="R59" s="4"/>
      <c r="S59" s="4"/>
      <c r="T59" s="4"/>
      <c r="U59" s="4"/>
      <c r="V59" s="4"/>
      <c r="W59" s="4"/>
      <c r="X59" s="4"/>
      <c r="Y59" s="4"/>
    </row>
    <row r="60" spans="1:25" ht="15.75" customHeight="1">
      <c r="A60" s="4"/>
      <c r="B60" s="110"/>
      <c r="C60" s="342"/>
      <c r="D60" s="4"/>
      <c r="E60" s="559"/>
      <c r="F60" s="560"/>
      <c r="G60" s="560"/>
      <c r="H60" s="560"/>
      <c r="I60" s="560"/>
      <c r="J60" s="560"/>
      <c r="K60" s="559"/>
      <c r="L60" s="4"/>
      <c r="M60" s="4"/>
      <c r="N60" s="4"/>
      <c r="O60" s="4"/>
      <c r="P60" s="4"/>
      <c r="Q60" s="4"/>
      <c r="R60" s="4"/>
      <c r="S60" s="4"/>
      <c r="T60" s="4"/>
      <c r="U60" s="4"/>
      <c r="V60" s="4"/>
      <c r="W60" s="4"/>
      <c r="X60" s="4"/>
      <c r="Y60" s="4"/>
    </row>
    <row r="61" spans="1:25" ht="15.75" customHeight="1">
      <c r="A61" s="4"/>
      <c r="B61" s="110" t="s">
        <v>371</v>
      </c>
      <c r="C61" s="345">
        <f>C54/(SUM(C54,C58,C59))</f>
        <v>0.68891559013497494</v>
      </c>
      <c r="D61" s="4"/>
      <c r="E61" s="559"/>
      <c r="F61" s="560"/>
      <c r="G61" s="560"/>
      <c r="H61" s="560"/>
      <c r="I61" s="560"/>
      <c r="J61" s="560"/>
      <c r="K61" s="559"/>
      <c r="L61" s="4"/>
      <c r="M61" s="4"/>
      <c r="N61" s="4"/>
      <c r="O61" s="4"/>
      <c r="P61" s="4"/>
      <c r="Q61" s="4"/>
      <c r="R61" s="4"/>
      <c r="S61" s="4"/>
      <c r="T61" s="4"/>
      <c r="U61" s="4"/>
      <c r="V61" s="4"/>
      <c r="W61" s="4"/>
      <c r="X61" s="4"/>
      <c r="Y61" s="4"/>
    </row>
    <row r="62" spans="1:25" ht="15.75" customHeight="1">
      <c r="A62" s="4"/>
      <c r="B62" s="110" t="s">
        <v>372</v>
      </c>
      <c r="C62" s="345">
        <f>C58/(SUM(C54,C58,C59))</f>
        <v>0.27639706752259174</v>
      </c>
      <c r="D62" s="4"/>
      <c r="E62" s="559"/>
      <c r="F62" s="560"/>
      <c r="G62" s="560"/>
      <c r="H62" s="560"/>
      <c r="I62" s="560"/>
      <c r="J62" s="560"/>
      <c r="K62" s="559"/>
      <c r="L62" s="4"/>
      <c r="M62" s="4"/>
      <c r="N62" s="4"/>
      <c r="O62" s="4"/>
      <c r="P62" s="4"/>
      <c r="Q62" s="4"/>
      <c r="R62" s="4"/>
      <c r="S62" s="4"/>
      <c r="T62" s="4"/>
      <c r="U62" s="4"/>
      <c r="V62" s="4"/>
      <c r="W62" s="4"/>
      <c r="X62" s="4"/>
      <c r="Y62" s="4"/>
    </row>
    <row r="63" spans="1:25" ht="15.75" customHeight="1">
      <c r="A63" s="4"/>
      <c r="B63" s="110" t="s">
        <v>373</v>
      </c>
      <c r="C63" s="345">
        <f>C59/SUM(C54,C58,C59)</f>
        <v>3.4687342342433321E-2</v>
      </c>
      <c r="D63" s="4"/>
      <c r="E63" s="559"/>
      <c r="F63" s="560"/>
      <c r="G63" s="560"/>
      <c r="H63" s="560"/>
      <c r="I63" s="560"/>
      <c r="J63" s="560"/>
      <c r="K63" s="559"/>
      <c r="L63" s="4"/>
      <c r="M63" s="4"/>
      <c r="N63" s="4"/>
      <c r="O63" s="4"/>
      <c r="P63" s="4"/>
      <c r="Q63" s="4"/>
      <c r="R63" s="4"/>
      <c r="S63" s="4"/>
      <c r="T63" s="4"/>
      <c r="U63" s="4"/>
      <c r="V63" s="4"/>
      <c r="W63" s="4"/>
      <c r="X63" s="4"/>
      <c r="Y63" s="4"/>
    </row>
    <row r="64" spans="1:25" ht="15.75" customHeight="1">
      <c r="A64" s="4"/>
      <c r="B64" s="110"/>
      <c r="C64" s="342"/>
      <c r="D64" s="4"/>
      <c r="E64" s="559"/>
      <c r="F64" s="560"/>
      <c r="G64" s="560"/>
      <c r="H64" s="560"/>
      <c r="I64" s="560"/>
      <c r="J64" s="560"/>
      <c r="K64" s="559"/>
      <c r="L64" s="4"/>
      <c r="M64" s="4"/>
      <c r="N64" s="4"/>
      <c r="O64" s="4"/>
      <c r="P64" s="4"/>
      <c r="Q64" s="4"/>
      <c r="R64" s="4"/>
      <c r="S64" s="4"/>
      <c r="T64" s="4"/>
      <c r="U64" s="4"/>
      <c r="V64" s="4"/>
      <c r="W64" s="4"/>
      <c r="X64" s="4"/>
      <c r="Y64" s="4"/>
    </row>
    <row r="65" spans="1:25" ht="15.75" customHeight="1">
      <c r="A65" s="4"/>
      <c r="B65" s="603" t="s">
        <v>647</v>
      </c>
      <c r="C65" s="604">
        <f ca="1">(C50*C61)+(C51*C62)+(C52*C63)</f>
        <v>0.11031729299932443</v>
      </c>
      <c r="D65" s="4"/>
      <c r="E65" s="559"/>
      <c r="F65" s="559"/>
      <c r="G65" s="559"/>
      <c r="H65" s="559"/>
      <c r="I65" s="559"/>
      <c r="J65" s="559"/>
      <c r="K65" s="559"/>
      <c r="L65" s="4"/>
      <c r="M65" s="4"/>
      <c r="N65" s="4"/>
      <c r="O65" s="4"/>
      <c r="P65" s="4"/>
      <c r="Q65" s="4"/>
      <c r="R65" s="4"/>
      <c r="S65" s="4"/>
      <c r="T65" s="4"/>
      <c r="U65" s="4"/>
      <c r="V65" s="4"/>
      <c r="W65" s="4"/>
      <c r="X65" s="4"/>
      <c r="Y65" s="4"/>
    </row>
    <row r="66" spans="1:25" ht="15.75" customHeight="1">
      <c r="A66" s="4"/>
      <c r="B66" s="346" t="s">
        <v>374</v>
      </c>
      <c r="C66" s="347">
        <f>Metrics!E22</f>
        <v>0.26193310892503308</v>
      </c>
      <c r="D66" s="4"/>
      <c r="E66" s="8"/>
      <c r="F66" s="8"/>
      <c r="G66" s="8"/>
      <c r="H66" s="8"/>
      <c r="I66" s="8"/>
      <c r="J66" s="8"/>
      <c r="K66" s="8"/>
      <c r="L66" s="4"/>
      <c r="M66" s="4"/>
      <c r="N66" s="4"/>
      <c r="O66" s="4"/>
      <c r="P66" s="4"/>
      <c r="Q66" s="4"/>
      <c r="R66" s="4"/>
      <c r="S66" s="4"/>
      <c r="T66" s="4"/>
      <c r="U66" s="4"/>
      <c r="V66" s="4"/>
      <c r="W66" s="4"/>
      <c r="X66" s="4"/>
      <c r="Y66" s="4"/>
    </row>
    <row r="67" spans="1:25" ht="15.75" customHeight="1">
      <c r="A67" s="4"/>
      <c r="B67" s="4"/>
      <c r="C67" s="6"/>
      <c r="D67" s="4"/>
      <c r="E67" s="4"/>
      <c r="F67" s="4"/>
      <c r="G67" s="4"/>
      <c r="H67" s="4"/>
      <c r="I67" s="4"/>
      <c r="J67" s="4"/>
      <c r="K67" s="4"/>
      <c r="L67" s="4"/>
      <c r="M67" s="4"/>
      <c r="N67" s="4"/>
      <c r="O67" s="4"/>
      <c r="P67" s="4"/>
      <c r="Q67" s="4"/>
      <c r="R67" s="4"/>
      <c r="S67" s="4"/>
      <c r="T67" s="4"/>
      <c r="U67" s="4"/>
      <c r="V67" s="4"/>
      <c r="W67" s="4"/>
      <c r="X67" s="4"/>
      <c r="Y67" s="4"/>
    </row>
    <row r="68" spans="1:25" ht="15.75" customHeight="1">
      <c r="A68" s="4"/>
      <c r="B68" s="53" t="s">
        <v>375</v>
      </c>
      <c r="C68" s="101" t="s">
        <v>168</v>
      </c>
      <c r="D68" s="101">
        <v>1</v>
      </c>
      <c r="E68" s="101">
        <v>2</v>
      </c>
      <c r="F68" s="101">
        <v>3</v>
      </c>
      <c r="G68" s="101">
        <v>4</v>
      </c>
      <c r="H68" s="101">
        <v>5</v>
      </c>
      <c r="L68" s="4"/>
      <c r="M68" s="4"/>
      <c r="N68" s="4"/>
      <c r="O68" s="4"/>
      <c r="P68" s="4"/>
      <c r="Q68" s="4"/>
      <c r="R68" s="4"/>
      <c r="S68" s="4"/>
      <c r="T68" s="4"/>
      <c r="U68" s="4"/>
      <c r="V68" s="4"/>
      <c r="W68" s="4"/>
      <c r="X68" s="4"/>
      <c r="Y68" s="4"/>
    </row>
    <row r="69" spans="1:25" ht="15.75" customHeight="1">
      <c r="A69" s="4"/>
      <c r="B69" s="4"/>
      <c r="C69" s="225"/>
      <c r="D69" s="4"/>
      <c r="E69" s="7"/>
      <c r="F69" s="7"/>
      <c r="G69" s="7"/>
      <c r="H69" s="7"/>
      <c r="I69" s="7"/>
      <c r="L69" s="4"/>
      <c r="Q69" s="4"/>
      <c r="R69" s="4"/>
      <c r="S69" s="4"/>
      <c r="T69" s="4"/>
      <c r="U69" s="4"/>
      <c r="V69" s="4"/>
      <c r="W69" s="4"/>
      <c r="X69" s="4"/>
      <c r="Y69" s="4"/>
    </row>
    <row r="70" spans="1:25" ht="15.75" customHeight="1">
      <c r="A70" s="348"/>
      <c r="B70" s="348" t="s">
        <v>376</v>
      </c>
      <c r="C70" s="349" t="s">
        <v>29</v>
      </c>
      <c r="D70" s="350">
        <f ca="1">D16/(1+$C$65)^D68</f>
        <v>8630.2424163261949</v>
      </c>
      <c r="E70" s="350">
        <f ca="1">E16/(1+$C$65)^E68</f>
        <v>14558.372342929071</v>
      </c>
      <c r="F70" s="350">
        <f ca="1">F16/(1+$C$65)^F68</f>
        <v>14835.305360414824</v>
      </c>
      <c r="G70" s="350">
        <f ca="1">G16/(1+$C$65)^G68</f>
        <v>14006.641240476669</v>
      </c>
      <c r="H70" s="350">
        <f ca="1">H16/(1+$C$65)^H68</f>
        <v>11665.848629631302</v>
      </c>
      <c r="I70" s="351"/>
      <c r="L70" s="4"/>
      <c r="Q70" s="4"/>
      <c r="R70" s="4"/>
      <c r="S70" s="4"/>
      <c r="T70" s="4"/>
      <c r="U70" s="4"/>
      <c r="V70" s="4"/>
      <c r="W70" s="4"/>
      <c r="X70" s="4"/>
      <c r="Y70" s="4"/>
    </row>
    <row r="71" spans="1:25" ht="15.75" customHeight="1">
      <c r="A71" s="4"/>
      <c r="B71" s="4"/>
      <c r="C71" s="6"/>
      <c r="D71" s="4"/>
      <c r="E71" s="4"/>
      <c r="F71" s="4"/>
      <c r="G71" s="4"/>
      <c r="H71" s="4"/>
      <c r="I71" s="4"/>
      <c r="J71" s="4"/>
      <c r="K71" s="4"/>
      <c r="L71" s="4"/>
      <c r="Q71" s="4"/>
      <c r="R71" s="4"/>
      <c r="S71" s="4"/>
      <c r="T71" s="4"/>
      <c r="U71" s="4"/>
      <c r="V71" s="4"/>
      <c r="W71" s="4"/>
      <c r="X71" s="4"/>
      <c r="Y71" s="4"/>
    </row>
    <row r="72" spans="1:25" ht="15" customHeight="1">
      <c r="A72" s="348"/>
      <c r="B72" s="348"/>
      <c r="C72" s="352"/>
      <c r="D72" s="348"/>
      <c r="E72" s="348"/>
      <c r="F72" s="353" t="s">
        <v>377</v>
      </c>
      <c r="G72" s="608" t="s">
        <v>659</v>
      </c>
      <c r="H72" s="608" t="s">
        <v>46</v>
      </c>
      <c r="I72" s="608" t="s">
        <v>380</v>
      </c>
      <c r="Q72" s="47"/>
      <c r="R72" s="4"/>
      <c r="S72" s="4"/>
      <c r="T72" s="4"/>
      <c r="U72" s="4"/>
      <c r="V72" s="4"/>
      <c r="W72" s="4"/>
      <c r="X72" s="4"/>
      <c r="Y72" s="4"/>
    </row>
    <row r="73" spans="1:25" ht="15.75" customHeight="1">
      <c r="A73" s="348"/>
      <c r="B73" s="348" t="s">
        <v>378</v>
      </c>
      <c r="C73" s="349" t="s">
        <v>11</v>
      </c>
      <c r="D73" s="349" t="s">
        <v>379</v>
      </c>
      <c r="E73" s="349"/>
      <c r="F73" s="354" t="s">
        <v>380</v>
      </c>
      <c r="G73" s="609">
        <v>1.4999999999999999E-2</v>
      </c>
      <c r="H73" s="609">
        <v>0.02</v>
      </c>
      <c r="I73" s="609">
        <v>2.5000000000000001E-2</v>
      </c>
      <c r="Q73" s="47"/>
      <c r="R73" s="4"/>
      <c r="S73" s="4"/>
      <c r="T73" s="4"/>
      <c r="U73" s="4"/>
      <c r="V73" s="4"/>
      <c r="W73" s="4"/>
      <c r="X73" s="4"/>
      <c r="Y73" s="4"/>
    </row>
    <row r="74" spans="1:25" ht="15.75" customHeight="1">
      <c r="A74" s="295"/>
      <c r="B74" s="4"/>
      <c r="C74" s="6"/>
      <c r="D74" s="7"/>
      <c r="E74" s="7"/>
      <c r="F74" s="4"/>
      <c r="G74" s="4"/>
      <c r="H74" s="4"/>
      <c r="I74" s="4"/>
      <c r="Q74" s="4"/>
      <c r="R74" s="4"/>
      <c r="S74" s="4"/>
      <c r="T74" s="4"/>
      <c r="U74" s="4"/>
      <c r="V74" s="4"/>
      <c r="W74" s="4"/>
      <c r="X74" s="4"/>
      <c r="Y74" s="4"/>
    </row>
    <row r="75" spans="1:25" ht="15.75" customHeight="1">
      <c r="A75" s="24"/>
      <c r="B75" s="355" t="s">
        <v>381</v>
      </c>
      <c r="C75" s="238" t="s">
        <v>32</v>
      </c>
      <c r="D75" s="356">
        <f>D76+1.5%</f>
        <v>3.5000000000000003E-2</v>
      </c>
      <c r="E75" s="512" t="s">
        <v>382</v>
      </c>
      <c r="F75" s="502"/>
      <c r="G75" s="502"/>
      <c r="H75" s="502"/>
      <c r="I75" s="503"/>
      <c r="J75" s="513" t="s">
        <v>383</v>
      </c>
      <c r="K75" s="511"/>
      <c r="L75" s="511"/>
      <c r="M75" s="511"/>
      <c r="N75" s="511"/>
      <c r="Q75" s="324"/>
      <c r="R75" s="324"/>
      <c r="S75" s="324"/>
      <c r="T75" s="4"/>
      <c r="U75" s="4"/>
      <c r="V75" s="4"/>
      <c r="W75" s="4"/>
      <c r="X75" s="4"/>
      <c r="Y75" s="4"/>
    </row>
    <row r="76" spans="1:25" ht="15.75" customHeight="1">
      <c r="A76" s="24"/>
      <c r="B76" s="357" t="s">
        <v>384</v>
      </c>
      <c r="C76" s="242" t="s">
        <v>32</v>
      </c>
      <c r="D76" s="358">
        <v>0.02</v>
      </c>
      <c r="E76" s="514" t="s">
        <v>385</v>
      </c>
      <c r="F76" s="500"/>
      <c r="G76" s="500"/>
      <c r="H76" s="500"/>
      <c r="I76" s="505"/>
      <c r="J76" s="511"/>
      <c r="K76" s="511"/>
      <c r="L76" s="511"/>
      <c r="M76" s="511"/>
      <c r="N76" s="511"/>
      <c r="Q76" s="324"/>
      <c r="R76" s="324"/>
      <c r="S76" s="324"/>
      <c r="T76" s="4"/>
      <c r="U76" s="4"/>
      <c r="V76" s="4"/>
      <c r="W76" s="4"/>
      <c r="X76" s="4"/>
      <c r="Y76" s="4"/>
    </row>
    <row r="77" spans="1:25" ht="15.75" customHeight="1">
      <c r="A77" s="24"/>
      <c r="B77" s="359" t="s">
        <v>109</v>
      </c>
      <c r="C77" s="360" t="s">
        <v>32</v>
      </c>
      <c r="D77" s="361">
        <f>_xlfn.XLOOKUP($F$73,G72:I72,G73:I73)</f>
        <v>2.5000000000000001E-2</v>
      </c>
      <c r="E77" s="362" t="s">
        <v>386</v>
      </c>
      <c r="F77" s="363"/>
      <c r="G77" s="363"/>
      <c r="H77" s="363"/>
      <c r="I77" s="364"/>
      <c r="J77" s="479"/>
      <c r="K77" s="479"/>
      <c r="L77" s="479"/>
      <c r="M77" s="479"/>
      <c r="N77" s="479"/>
      <c r="Q77" s="324"/>
      <c r="R77" s="324"/>
      <c r="S77" s="324"/>
      <c r="T77" s="4"/>
      <c r="U77" s="4"/>
      <c r="V77" s="4"/>
      <c r="W77" s="4"/>
      <c r="X77" s="4"/>
      <c r="Y77" s="4"/>
    </row>
    <row r="78" spans="1:25" ht="15.75" customHeight="1">
      <c r="A78" s="24"/>
      <c r="B78" s="357" t="s">
        <v>387</v>
      </c>
      <c r="C78" s="242" t="s">
        <v>29</v>
      </c>
      <c r="D78" s="247">
        <f ca="1">H16*(1+D77)/(C65-D77)</f>
        <v>236504.0894029781</v>
      </c>
      <c r="E78" s="365"/>
      <c r="F78" s="324"/>
      <c r="G78" s="324"/>
      <c r="H78" s="366"/>
      <c r="I78" s="367"/>
      <c r="J78" s="513" t="s">
        <v>388</v>
      </c>
      <c r="K78" s="511"/>
      <c r="L78" s="511"/>
      <c r="M78" s="511"/>
      <c r="N78" s="511"/>
      <c r="Q78" s="4"/>
      <c r="R78" s="4"/>
      <c r="S78" s="4"/>
      <c r="T78" s="4"/>
      <c r="U78" s="4"/>
      <c r="V78" s="4"/>
      <c r="W78" s="4"/>
      <c r="X78" s="4"/>
      <c r="Y78" s="4"/>
    </row>
    <row r="79" spans="1:25" ht="15.75" customHeight="1">
      <c r="A79" s="24"/>
      <c r="B79" s="357" t="s">
        <v>389</v>
      </c>
      <c r="C79" s="242" t="s">
        <v>260</v>
      </c>
      <c r="D79" s="368">
        <f ca="1">D78/'Income Statement'!M31</f>
        <v>7.9775213870882</v>
      </c>
      <c r="E79" s="365"/>
      <c r="F79" s="324"/>
      <c r="G79" s="324"/>
      <c r="H79" s="324"/>
      <c r="I79" s="369"/>
      <c r="J79" s="511"/>
      <c r="K79" s="511"/>
      <c r="L79" s="511"/>
      <c r="M79" s="511"/>
      <c r="N79" s="511"/>
      <c r="O79" s="4"/>
      <c r="P79" s="4"/>
      <c r="Q79" s="4"/>
      <c r="R79" s="4"/>
      <c r="S79" s="4"/>
      <c r="T79" s="4"/>
      <c r="U79" s="4"/>
      <c r="V79" s="4"/>
      <c r="W79" s="4"/>
      <c r="X79" s="4"/>
      <c r="Y79" s="4"/>
    </row>
    <row r="80" spans="1:25" ht="15.75" customHeight="1">
      <c r="A80" s="370"/>
      <c r="B80" s="371" t="s">
        <v>390</v>
      </c>
      <c r="C80" s="482" t="s">
        <v>29</v>
      </c>
      <c r="D80" s="372">
        <f ca="1">D78/(1+C65)^H68</f>
        <v>140153.2376966856</v>
      </c>
      <c r="E80" s="372"/>
      <c r="F80" s="372"/>
      <c r="G80" s="372"/>
      <c r="H80" s="372"/>
      <c r="I80" s="373"/>
      <c r="J80" s="374"/>
      <c r="K80" s="374"/>
      <c r="L80" s="4"/>
      <c r="Q80" s="4"/>
      <c r="R80" s="4"/>
      <c r="S80" s="4"/>
      <c r="T80" s="4"/>
      <c r="U80" s="4"/>
      <c r="V80" s="4"/>
      <c r="W80" s="4"/>
      <c r="X80" s="4"/>
      <c r="Y80" s="4"/>
    </row>
    <row r="81" spans="1:25" ht="15.75" customHeight="1">
      <c r="A81" s="4"/>
      <c r="B81" s="4"/>
      <c r="C81" s="6"/>
      <c r="D81" s="4"/>
      <c r="E81" s="4"/>
      <c r="F81" s="4"/>
      <c r="G81" s="4"/>
      <c r="H81" s="4"/>
      <c r="I81" s="4"/>
      <c r="Q81" s="4"/>
      <c r="R81" s="4"/>
      <c r="S81" s="4"/>
      <c r="T81" s="4"/>
      <c r="U81" s="4"/>
      <c r="V81" s="4"/>
      <c r="W81" s="4"/>
      <c r="X81" s="4"/>
      <c r="Y81" s="4"/>
    </row>
    <row r="82" spans="1:25" ht="15.75" customHeight="1">
      <c r="B82" s="509" t="s">
        <v>391</v>
      </c>
      <c r="C82" s="490"/>
      <c r="D82" s="491"/>
      <c r="E82" s="375"/>
      <c r="F82" s="370"/>
      <c r="G82" s="374"/>
      <c r="H82" s="374"/>
      <c r="I82" s="374"/>
      <c r="J82" s="374"/>
      <c r="K82" s="374"/>
      <c r="L82" s="4"/>
      <c r="M82" s="4"/>
      <c r="N82" s="4"/>
      <c r="O82" s="4"/>
      <c r="P82" s="4"/>
      <c r="Q82" s="4"/>
      <c r="R82" s="4"/>
      <c r="S82" s="4"/>
      <c r="T82" s="4"/>
      <c r="U82" s="4"/>
      <c r="V82" s="4"/>
      <c r="W82" s="4"/>
      <c r="X82" s="4"/>
      <c r="Y82" s="4"/>
    </row>
    <row r="83" spans="1:25" ht="15.75" customHeight="1">
      <c r="A83" s="4"/>
      <c r="B83" s="89" t="s">
        <v>392</v>
      </c>
      <c r="C83" s="297" t="s">
        <v>29</v>
      </c>
      <c r="D83" s="235">
        <f ca="1">SUM(D70:H70)+D80</f>
        <v>203849.64768646366</v>
      </c>
      <c r="E83" s="4"/>
      <c r="F83" s="4"/>
      <c r="G83" s="4"/>
      <c r="H83" s="4"/>
      <c r="I83" s="4"/>
      <c r="J83" s="376"/>
      <c r="K83" s="4"/>
      <c r="L83" s="4"/>
      <c r="M83" s="4"/>
      <c r="N83" s="4"/>
      <c r="O83" s="4"/>
      <c r="P83" s="4"/>
      <c r="Q83" s="4"/>
      <c r="R83" s="4"/>
      <c r="S83" s="4"/>
      <c r="T83" s="4"/>
      <c r="U83" s="4"/>
      <c r="V83" s="4"/>
      <c r="W83" s="4"/>
      <c r="X83" s="4"/>
      <c r="Y83" s="4"/>
    </row>
    <row r="84" spans="1:25" ht="15.75" customHeight="1">
      <c r="A84" s="4"/>
      <c r="B84" s="24"/>
      <c r="C84" s="6"/>
      <c r="D84" s="280"/>
      <c r="F84" s="4"/>
      <c r="G84" s="4"/>
      <c r="H84" s="4"/>
      <c r="I84" s="4"/>
      <c r="J84" s="4"/>
      <c r="K84" s="4"/>
      <c r="L84" s="4"/>
      <c r="M84" s="4"/>
      <c r="N84" s="4"/>
      <c r="O84" s="4"/>
      <c r="P84" s="4"/>
      <c r="Q84" s="4"/>
      <c r="R84" s="4"/>
      <c r="S84" s="4"/>
      <c r="T84" s="4"/>
      <c r="U84" s="4"/>
      <c r="V84" s="4"/>
      <c r="W84" s="4"/>
      <c r="X84" s="4"/>
      <c r="Y84" s="4"/>
    </row>
    <row r="85" spans="1:25" ht="15.75" customHeight="1">
      <c r="A85" s="4"/>
      <c r="B85" s="110" t="s">
        <v>393</v>
      </c>
      <c r="C85" s="62" t="s">
        <v>29</v>
      </c>
      <c r="D85" s="114">
        <f>-SUM(D86:D88)</f>
        <v>-60993</v>
      </c>
      <c r="E85" s="4"/>
      <c r="F85" s="4"/>
      <c r="G85" s="4"/>
      <c r="H85" s="4"/>
      <c r="I85" s="4"/>
      <c r="J85" s="4"/>
      <c r="K85" s="4"/>
      <c r="L85" s="4"/>
      <c r="M85" s="4"/>
      <c r="N85" s="4"/>
      <c r="O85" s="4"/>
      <c r="P85" s="4"/>
      <c r="Q85" s="4"/>
      <c r="R85" s="4"/>
      <c r="S85" s="4"/>
      <c r="T85" s="4"/>
      <c r="U85" s="4"/>
      <c r="V85" s="4"/>
      <c r="W85" s="4"/>
      <c r="X85" s="4"/>
      <c r="Y85" s="4"/>
    </row>
    <row r="86" spans="1:25" ht="15.75" customHeight="1">
      <c r="A86" s="4"/>
      <c r="B86" s="377" t="s">
        <v>256</v>
      </c>
      <c r="C86" s="6" t="s">
        <v>29</v>
      </c>
      <c r="D86" s="100">
        <f>'Balance Sheet'!H30+'Balance Sheet'!H36</f>
        <v>22919</v>
      </c>
      <c r="E86" s="4"/>
      <c r="F86" s="4"/>
      <c r="G86" s="4"/>
      <c r="H86" s="4"/>
      <c r="I86" s="4"/>
      <c r="J86" s="4"/>
      <c r="K86" s="4"/>
      <c r="L86" s="4"/>
      <c r="M86" s="4"/>
      <c r="N86" s="4"/>
      <c r="O86" s="4"/>
      <c r="P86" s="4"/>
      <c r="Q86" s="4"/>
      <c r="R86" s="4"/>
      <c r="S86" s="4"/>
      <c r="T86" s="4"/>
      <c r="U86" s="4"/>
      <c r="V86" s="4"/>
      <c r="W86" s="4"/>
      <c r="X86" s="4"/>
      <c r="Y86" s="4"/>
    </row>
    <row r="87" spans="1:25" ht="15.75" customHeight="1">
      <c r="A87" s="4"/>
      <c r="B87" s="96" t="s">
        <v>394</v>
      </c>
      <c r="C87" s="6" t="s">
        <v>29</v>
      </c>
      <c r="D87" s="100">
        <f>'Balance Sheet'!H31+'Balance Sheet'!H37</f>
        <v>6801</v>
      </c>
      <c r="E87" s="4"/>
      <c r="F87" s="4"/>
      <c r="G87" s="4"/>
      <c r="H87" s="4"/>
      <c r="I87" s="4"/>
      <c r="J87" s="4"/>
      <c r="K87" s="4"/>
      <c r="L87" s="4"/>
      <c r="M87" s="4"/>
      <c r="N87" s="4"/>
      <c r="O87" s="4"/>
      <c r="P87" s="4"/>
      <c r="Q87" s="4"/>
      <c r="R87" s="4"/>
      <c r="S87" s="4"/>
      <c r="T87" s="4"/>
      <c r="U87" s="4"/>
      <c r="V87" s="4"/>
      <c r="W87" s="4"/>
      <c r="X87" s="4"/>
      <c r="Y87" s="4"/>
    </row>
    <row r="88" spans="1:25" ht="15.75" customHeight="1">
      <c r="A88" s="4"/>
      <c r="B88" s="377" t="s">
        <v>395</v>
      </c>
      <c r="C88" s="6" t="s">
        <v>29</v>
      </c>
      <c r="D88" s="100">
        <f>'Balance Sheet'!H32+'Balance Sheet'!H38</f>
        <v>31273</v>
      </c>
      <c r="E88" s="4"/>
      <c r="F88" s="4"/>
      <c r="G88" s="4"/>
      <c r="H88" s="4"/>
      <c r="I88" s="4"/>
      <c r="J88" s="4"/>
      <c r="K88" s="4"/>
      <c r="L88" s="4"/>
      <c r="M88" s="4"/>
      <c r="N88" s="4"/>
      <c r="O88" s="4"/>
      <c r="P88" s="4"/>
      <c r="Q88" s="4"/>
      <c r="R88" s="4"/>
      <c r="S88" s="4"/>
      <c r="T88" s="4"/>
      <c r="U88" s="4"/>
      <c r="V88" s="4"/>
      <c r="W88" s="4"/>
      <c r="X88" s="4"/>
      <c r="Y88" s="4"/>
    </row>
    <row r="89" spans="1:25" ht="15.75" customHeight="1">
      <c r="A89" s="4"/>
      <c r="B89" s="24"/>
      <c r="C89" s="6"/>
      <c r="D89" s="173"/>
      <c r="E89" s="4"/>
      <c r="F89" s="4"/>
      <c r="G89" s="4"/>
      <c r="H89" s="4"/>
      <c r="I89" s="4"/>
      <c r="J89" s="4"/>
      <c r="K89" s="4"/>
      <c r="L89" s="4"/>
      <c r="M89" s="4"/>
      <c r="N89" s="4"/>
      <c r="O89" s="4"/>
      <c r="P89" s="4"/>
      <c r="Q89" s="4"/>
      <c r="R89" s="4"/>
      <c r="S89" s="4"/>
      <c r="T89" s="4"/>
      <c r="U89" s="4"/>
      <c r="V89" s="4"/>
      <c r="W89" s="4"/>
      <c r="X89" s="4"/>
      <c r="Y89" s="4"/>
    </row>
    <row r="90" spans="1:25" ht="15.75" customHeight="1">
      <c r="A90" s="4"/>
      <c r="B90" s="110" t="s">
        <v>396</v>
      </c>
      <c r="C90" s="62" t="s">
        <v>29</v>
      </c>
      <c r="D90" s="114">
        <f>SUM(D91:D92)</f>
        <v>17870</v>
      </c>
      <c r="E90" s="4"/>
      <c r="F90" s="4"/>
      <c r="G90" s="4"/>
      <c r="H90" s="4"/>
      <c r="I90" s="4"/>
      <c r="J90" s="4"/>
      <c r="K90" s="4"/>
      <c r="L90" s="4"/>
      <c r="M90" s="4"/>
      <c r="N90" s="4"/>
      <c r="O90" s="4"/>
      <c r="P90" s="4"/>
      <c r="Q90" s="4"/>
      <c r="R90" s="4"/>
      <c r="S90" s="4"/>
      <c r="T90" s="4"/>
      <c r="U90" s="4"/>
      <c r="V90" s="4"/>
      <c r="W90" s="4"/>
      <c r="X90" s="4"/>
      <c r="Y90" s="4"/>
    </row>
    <row r="91" spans="1:25" ht="15.75" customHeight="1">
      <c r="A91" s="4"/>
      <c r="B91" s="96" t="s">
        <v>397</v>
      </c>
      <c r="C91" s="6" t="s">
        <v>29</v>
      </c>
      <c r="D91" s="100">
        <f>'Balance Sheet'!H7</f>
        <v>17578</v>
      </c>
      <c r="E91" s="4"/>
      <c r="F91" s="4"/>
      <c r="G91" s="4"/>
      <c r="H91" s="4"/>
      <c r="I91" s="4"/>
      <c r="J91" s="4"/>
      <c r="K91" s="4"/>
      <c r="L91" s="4"/>
      <c r="M91" s="4"/>
      <c r="N91" s="4"/>
      <c r="O91" s="4"/>
      <c r="P91" s="4"/>
      <c r="Q91" s="4"/>
      <c r="R91" s="4"/>
      <c r="S91" s="4"/>
      <c r="T91" s="4"/>
      <c r="U91" s="4"/>
      <c r="V91" s="4"/>
      <c r="W91" s="4"/>
      <c r="X91" s="4"/>
      <c r="Y91" s="4"/>
    </row>
    <row r="92" spans="1:25" ht="15.75" customHeight="1">
      <c r="A92" s="4"/>
      <c r="B92" s="96" t="s">
        <v>398</v>
      </c>
      <c r="C92" s="6" t="s">
        <v>29</v>
      </c>
      <c r="D92" s="100">
        <f>'Balance Sheet'!H8</f>
        <v>292</v>
      </c>
      <c r="E92" s="4"/>
      <c r="F92" s="4"/>
      <c r="G92" s="4"/>
      <c r="H92" s="4"/>
      <c r="I92" s="4"/>
      <c r="J92" s="4"/>
      <c r="K92" s="4"/>
      <c r="L92" s="4"/>
      <c r="M92" s="4"/>
      <c r="N92" s="4"/>
      <c r="O92" s="4"/>
      <c r="P92" s="4"/>
      <c r="Q92" s="4"/>
      <c r="R92" s="4"/>
      <c r="S92" s="4"/>
      <c r="T92" s="4"/>
      <c r="U92" s="4"/>
      <c r="V92" s="4"/>
      <c r="W92" s="4"/>
      <c r="X92" s="4"/>
      <c r="Y92" s="4"/>
    </row>
    <row r="93" spans="1:25" ht="15.75" customHeight="1">
      <c r="A93" s="4"/>
      <c r="B93" s="24"/>
      <c r="C93" s="6"/>
      <c r="D93" s="280"/>
      <c r="E93" s="4"/>
      <c r="F93" s="4"/>
      <c r="G93" s="4"/>
      <c r="H93" s="4"/>
      <c r="I93" s="4"/>
      <c r="J93" s="4"/>
      <c r="K93" s="4"/>
      <c r="L93" s="4"/>
      <c r="M93" s="4"/>
      <c r="N93" s="4"/>
      <c r="O93" s="4"/>
      <c r="P93" s="4"/>
      <c r="Q93" s="4"/>
      <c r="R93" s="4"/>
      <c r="S93" s="4"/>
      <c r="T93" s="4"/>
      <c r="U93" s="4"/>
      <c r="V93" s="4"/>
      <c r="W93" s="4"/>
      <c r="X93" s="4"/>
      <c r="Y93" s="4"/>
    </row>
    <row r="94" spans="1:25" ht="15.75" customHeight="1">
      <c r="A94" s="4"/>
      <c r="B94" s="110" t="s">
        <v>399</v>
      </c>
      <c r="C94" s="62" t="s">
        <v>29</v>
      </c>
      <c r="D94" s="114">
        <f ca="1">SUM(D83,D85,D90)</f>
        <v>160726.64768646366</v>
      </c>
      <c r="E94" s="4"/>
      <c r="F94" s="4"/>
      <c r="G94" s="4"/>
      <c r="H94" s="4"/>
      <c r="I94" s="4"/>
      <c r="J94" s="4"/>
      <c r="K94" s="4"/>
      <c r="L94" s="4"/>
      <c r="M94" s="4"/>
      <c r="N94" s="4"/>
      <c r="O94" s="4"/>
      <c r="P94" s="4"/>
      <c r="Q94" s="4"/>
      <c r="R94" s="4"/>
      <c r="S94" s="4"/>
      <c r="T94" s="4"/>
      <c r="U94" s="4"/>
      <c r="V94" s="4"/>
      <c r="W94" s="4"/>
      <c r="X94" s="4"/>
      <c r="Y94" s="4"/>
    </row>
    <row r="95" spans="1:25" ht="15.75" customHeight="1">
      <c r="A95" s="4"/>
      <c r="B95" s="110" t="s">
        <v>44</v>
      </c>
      <c r="C95" s="62" t="s">
        <v>29</v>
      </c>
      <c r="D95" s="114">
        <f>'Income Statement'!H43</f>
        <v>15008.084000000001</v>
      </c>
      <c r="E95" s="4"/>
      <c r="F95" s="4"/>
      <c r="G95" s="4"/>
      <c r="H95" s="4"/>
      <c r="I95" s="4"/>
      <c r="J95" s="4"/>
      <c r="K95" s="4"/>
      <c r="L95" s="4"/>
      <c r="M95" s="4"/>
      <c r="N95" s="4"/>
      <c r="O95" s="4"/>
      <c r="P95" s="4"/>
      <c r="Q95" s="4"/>
      <c r="R95" s="4"/>
      <c r="S95" s="4"/>
      <c r="T95" s="4"/>
      <c r="U95" s="4"/>
      <c r="V95" s="4"/>
      <c r="W95" s="4"/>
      <c r="X95" s="4"/>
      <c r="Y95" s="4"/>
    </row>
    <row r="96" spans="1:25" ht="15.75" customHeight="1">
      <c r="A96" s="4"/>
      <c r="B96" s="115"/>
      <c r="C96" s="8"/>
      <c r="D96" s="276"/>
      <c r="E96" s="4"/>
      <c r="F96" s="4"/>
      <c r="G96" s="4"/>
      <c r="H96" s="4"/>
      <c r="I96" s="4"/>
      <c r="J96" s="4"/>
      <c r="K96" s="4"/>
      <c r="L96" s="4"/>
      <c r="M96" s="4"/>
      <c r="N96" s="4"/>
      <c r="O96" s="4"/>
      <c r="P96" s="4"/>
      <c r="Q96" s="4"/>
      <c r="R96" s="4"/>
      <c r="S96" s="4"/>
      <c r="T96" s="4"/>
      <c r="U96" s="4"/>
      <c r="V96" s="4"/>
      <c r="W96" s="4"/>
      <c r="X96" s="4"/>
      <c r="Y96" s="4"/>
    </row>
    <row r="97" spans="1:25" ht="15.75" customHeight="1">
      <c r="A97" s="4"/>
      <c r="B97" s="110" t="s">
        <v>27</v>
      </c>
      <c r="C97" s="62" t="s">
        <v>143</v>
      </c>
      <c r="D97" s="384">
        <f ca="1">D94/D95</f>
        <v>10.709338226416087</v>
      </c>
      <c r="E97" s="324"/>
      <c r="F97" s="324"/>
      <c r="G97" s="324"/>
      <c r="H97" s="324"/>
      <c r="I97" s="324"/>
      <c r="J97" s="324"/>
      <c r="K97" s="324"/>
      <c r="L97" s="4"/>
      <c r="M97" s="4"/>
      <c r="N97" s="4"/>
      <c r="O97" s="4"/>
      <c r="P97" s="4"/>
      <c r="Q97" s="4"/>
      <c r="R97" s="4"/>
      <c r="S97" s="4"/>
      <c r="T97" s="4"/>
      <c r="U97" s="4"/>
      <c r="V97" s="4"/>
      <c r="W97" s="4"/>
      <c r="X97" s="4"/>
      <c r="Y97" s="4"/>
    </row>
    <row r="98" spans="1:25" ht="15.75" customHeight="1">
      <c r="A98" s="4"/>
      <c r="B98" s="385" t="s">
        <v>33</v>
      </c>
      <c r="C98" s="121" t="s">
        <v>32</v>
      </c>
      <c r="D98" s="386">
        <f ca="1">(D97/C55)-1</f>
        <v>0.1899264696017875</v>
      </c>
      <c r="E98" s="4"/>
      <c r="F98" s="4"/>
      <c r="G98" s="4"/>
      <c r="H98" s="4"/>
      <c r="I98" s="4"/>
      <c r="J98" s="4"/>
      <c r="K98" s="4"/>
      <c r="L98" s="4"/>
      <c r="M98" s="4"/>
      <c r="N98" s="4"/>
      <c r="O98" s="4"/>
      <c r="P98" s="4"/>
      <c r="Q98" s="4"/>
      <c r="R98" s="4"/>
      <c r="S98" s="4"/>
      <c r="T98" s="4"/>
      <c r="U98" s="4"/>
      <c r="V98" s="4"/>
      <c r="W98" s="4"/>
      <c r="X98" s="4"/>
      <c r="Y98" s="4"/>
    </row>
    <row r="99" spans="1:25" ht="15.75" customHeight="1">
      <c r="A99" s="4"/>
      <c r="B99" s="4"/>
      <c r="C99" s="6"/>
      <c r="D99" s="4"/>
      <c r="E99" s="4"/>
      <c r="F99" s="4"/>
      <c r="G99" s="4"/>
      <c r="H99" s="4"/>
      <c r="I99" s="4"/>
      <c r="J99" s="4"/>
      <c r="K99" s="4"/>
      <c r="L99" s="4"/>
      <c r="M99" s="4"/>
      <c r="N99" s="4"/>
      <c r="O99" s="4"/>
      <c r="P99" s="4"/>
      <c r="Q99" s="4"/>
      <c r="R99" s="4"/>
      <c r="S99" s="4"/>
      <c r="T99" s="4"/>
      <c r="U99" s="4"/>
      <c r="V99" s="4"/>
      <c r="W99" s="4"/>
      <c r="X99" s="4"/>
      <c r="Y99" s="4"/>
    </row>
    <row r="100" spans="1:25" ht="15.75" customHeight="1">
      <c r="A100" s="515" t="s">
        <v>406</v>
      </c>
      <c r="B100" s="502"/>
      <c r="C100" s="502"/>
      <c r="D100" s="502"/>
      <c r="E100" s="502"/>
      <c r="F100" s="502"/>
      <c r="G100" s="502"/>
      <c r="H100" s="502"/>
      <c r="I100" s="503"/>
      <c r="J100" s="390"/>
      <c r="K100" s="390"/>
      <c r="L100" s="8"/>
      <c r="M100" s="8"/>
      <c r="N100" s="8"/>
      <c r="O100" s="8"/>
      <c r="P100" s="8"/>
      <c r="Q100" s="8"/>
      <c r="R100" s="8"/>
      <c r="S100" s="8"/>
      <c r="T100" s="8"/>
      <c r="U100" s="8"/>
      <c r="V100" s="8"/>
      <c r="W100" s="8"/>
      <c r="X100" s="8"/>
      <c r="Y100" s="8"/>
    </row>
    <row r="101" spans="1:25" ht="15.75" customHeight="1">
      <c r="A101" s="506"/>
      <c r="B101" s="507"/>
      <c r="C101" s="507"/>
      <c r="D101" s="507"/>
      <c r="E101" s="507"/>
      <c r="F101" s="507"/>
      <c r="G101" s="507"/>
      <c r="H101" s="507"/>
      <c r="I101" s="508"/>
      <c r="J101" s="390"/>
      <c r="K101" s="390"/>
      <c r="L101" s="8"/>
      <c r="M101" s="8"/>
      <c r="N101" s="8"/>
      <c r="O101" s="8"/>
      <c r="P101" s="8"/>
      <c r="Q101" s="8"/>
      <c r="R101" s="8"/>
      <c r="S101" s="8"/>
      <c r="T101" s="8"/>
      <c r="U101" s="8"/>
      <c r="V101" s="8"/>
      <c r="W101" s="8"/>
      <c r="X101" s="8"/>
      <c r="Y101" s="8"/>
    </row>
    <row r="102" spans="1:25" ht="27.6">
      <c r="A102" s="393"/>
      <c r="B102" s="394"/>
      <c r="C102" s="394"/>
      <c r="D102" s="396" t="s">
        <v>414</v>
      </c>
      <c r="E102" s="398" t="s">
        <v>416</v>
      </c>
      <c r="F102" s="480" t="s">
        <v>359</v>
      </c>
      <c r="G102" s="394"/>
      <c r="H102" s="394"/>
      <c r="I102" s="400"/>
      <c r="J102" s="390"/>
      <c r="K102" s="390"/>
      <c r="L102" s="8"/>
      <c r="M102" s="8"/>
      <c r="N102" s="8"/>
      <c r="O102" s="8"/>
      <c r="P102" s="8"/>
      <c r="Q102" s="8"/>
      <c r="R102" s="8"/>
      <c r="S102" s="8"/>
      <c r="T102" s="8"/>
      <c r="U102" s="8"/>
      <c r="V102" s="8"/>
      <c r="W102" s="8"/>
      <c r="X102" s="8"/>
      <c r="Y102" s="8"/>
    </row>
    <row r="103" spans="1:25" ht="15.75" customHeight="1">
      <c r="A103" s="402"/>
      <c r="B103" s="324" t="s">
        <v>418</v>
      </c>
      <c r="C103" s="403"/>
      <c r="D103" s="405">
        <f ca="1">$D$32</f>
        <v>4.6580000000000003E-2</v>
      </c>
      <c r="E103" s="406">
        <v>5.4199999999999998E-2</v>
      </c>
      <c r="F103" s="481" t="s">
        <v>419</v>
      </c>
      <c r="H103" s="403"/>
      <c r="I103" s="411"/>
      <c r="J103" s="390"/>
      <c r="K103" s="390"/>
      <c r="L103" s="8"/>
      <c r="M103" s="8"/>
      <c r="N103" s="8"/>
      <c r="O103" s="8"/>
      <c r="P103" s="8"/>
      <c r="Q103" s="8"/>
      <c r="R103" s="8"/>
      <c r="S103" s="8"/>
      <c r="T103" s="8"/>
      <c r="U103" s="8"/>
      <c r="V103" s="8"/>
      <c r="W103" s="8"/>
      <c r="X103" s="8"/>
      <c r="Y103" s="8"/>
    </row>
    <row r="104" spans="1:25" ht="15.75" customHeight="1">
      <c r="A104" s="402"/>
      <c r="B104" s="324" t="s">
        <v>358</v>
      </c>
      <c r="C104" s="403"/>
      <c r="D104" s="405">
        <f t="shared" ref="D104:E104" si="3">$D$33</f>
        <v>4.1700000000000001E-2</v>
      </c>
      <c r="E104" s="413">
        <f t="shared" si="3"/>
        <v>4.1700000000000001E-2</v>
      </c>
      <c r="F104" s="403"/>
      <c r="G104" s="403"/>
      <c r="H104" s="403"/>
      <c r="I104" s="411"/>
      <c r="J104" s="390"/>
      <c r="K104" s="390"/>
      <c r="L104" s="8"/>
      <c r="M104" s="8"/>
      <c r="N104" s="8"/>
      <c r="O104" s="8"/>
      <c r="P104" s="8"/>
      <c r="Q104" s="8"/>
      <c r="R104" s="8"/>
      <c r="S104" s="8"/>
      <c r="T104" s="8"/>
      <c r="U104" s="8"/>
      <c r="V104" s="8"/>
      <c r="W104" s="8"/>
      <c r="X104" s="8"/>
      <c r="Y104" s="8"/>
    </row>
    <row r="105" spans="1:25" ht="15.75" customHeight="1">
      <c r="A105" s="402"/>
      <c r="B105" s="324" t="s">
        <v>360</v>
      </c>
      <c r="C105" s="403"/>
      <c r="D105" s="405">
        <f>$D$34</f>
        <v>5.1299999999999998E-2</v>
      </c>
      <c r="E105" s="406">
        <v>0</v>
      </c>
      <c r="F105" s="403"/>
      <c r="G105" s="403"/>
      <c r="H105" s="403"/>
      <c r="I105" s="411"/>
      <c r="J105" s="390"/>
      <c r="K105" s="390"/>
      <c r="L105" s="8"/>
      <c r="M105" s="8"/>
      <c r="N105" s="8"/>
      <c r="O105" s="8"/>
      <c r="P105" s="8"/>
      <c r="Q105" s="8"/>
      <c r="R105" s="8"/>
      <c r="S105" s="8"/>
      <c r="T105" s="8"/>
      <c r="U105" s="8"/>
      <c r="V105" s="8"/>
      <c r="W105" s="8"/>
      <c r="X105" s="8"/>
      <c r="Y105" s="8"/>
    </row>
    <row r="106" spans="1:25" ht="15.75" customHeight="1">
      <c r="A106" s="402"/>
      <c r="B106" s="570" t="s">
        <v>361</v>
      </c>
      <c r="C106" s="403"/>
      <c r="D106" s="415">
        <f>$D$35</f>
        <v>0.58740502559663987</v>
      </c>
      <c r="E106" s="571">
        <f>$D$35</f>
        <v>0.58740502559663987</v>
      </c>
      <c r="F106" s="403"/>
      <c r="G106" s="403"/>
      <c r="H106" s="403"/>
      <c r="I106" s="411"/>
      <c r="J106" s="8"/>
      <c r="K106" s="8"/>
      <c r="L106" s="8"/>
      <c r="M106" s="8"/>
      <c r="N106" s="8"/>
      <c r="O106" s="8"/>
      <c r="P106" s="8"/>
      <c r="Q106" s="8"/>
      <c r="R106" s="8"/>
      <c r="S106" s="8"/>
      <c r="T106" s="8"/>
      <c r="U106" s="8"/>
      <c r="V106" s="8"/>
      <c r="W106" s="8"/>
      <c r="X106" s="8"/>
      <c r="Y106" s="8"/>
    </row>
    <row r="107" spans="1:25" ht="15.75" customHeight="1">
      <c r="A107" s="572"/>
      <c r="B107" s="570"/>
      <c r="C107" s="403"/>
      <c r="D107" s="415"/>
      <c r="E107" s="571"/>
      <c r="F107" s="403"/>
      <c r="G107" s="403"/>
      <c r="H107" s="403"/>
      <c r="I107" s="579"/>
      <c r="J107" s="8"/>
      <c r="K107" s="8"/>
      <c r="L107" s="8"/>
      <c r="M107" s="8"/>
      <c r="N107" s="8"/>
      <c r="O107" s="8"/>
      <c r="P107" s="8"/>
      <c r="Q107" s="8"/>
      <c r="R107" s="8"/>
      <c r="S107" s="8"/>
      <c r="T107" s="8"/>
      <c r="U107" s="8"/>
      <c r="V107" s="8"/>
      <c r="W107" s="8"/>
      <c r="X107" s="8"/>
      <c r="Y107" s="8"/>
    </row>
    <row r="108" spans="1:25" ht="15.75" customHeight="1">
      <c r="A108" s="402"/>
      <c r="B108" s="486" t="s">
        <v>655</v>
      </c>
      <c r="C108" s="403"/>
      <c r="D108" s="418">
        <f ca="1">D103+D106*D104+D105</f>
        <v>0.12237478956737989</v>
      </c>
      <c r="E108" s="582">
        <f>E103+(E106*E104)+E105</f>
        <v>7.869478956737988E-2</v>
      </c>
      <c r="F108" s="501" t="s">
        <v>432</v>
      </c>
      <c r="G108" s="502"/>
      <c r="H108" s="502"/>
      <c r="I108" s="503"/>
      <c r="J108" s="8"/>
      <c r="K108" s="8"/>
      <c r="L108" s="8"/>
      <c r="M108" s="8"/>
      <c r="N108" s="8"/>
      <c r="O108" s="8"/>
      <c r="P108" s="8"/>
      <c r="Q108" s="8"/>
      <c r="R108" s="8"/>
      <c r="S108" s="8"/>
      <c r="T108" s="8"/>
      <c r="U108" s="8"/>
      <c r="V108" s="8"/>
      <c r="W108" s="8"/>
      <c r="X108" s="8"/>
      <c r="Y108" s="8"/>
    </row>
    <row r="109" spans="1:25" ht="15.75" customHeight="1">
      <c r="A109" s="402"/>
      <c r="B109" s="462" t="s">
        <v>371</v>
      </c>
      <c r="C109" s="403"/>
      <c r="D109" s="576">
        <f>$C$61</f>
        <v>0.68891559013497494</v>
      </c>
      <c r="E109" s="577">
        <f>$C$61</f>
        <v>0.68891559013497494</v>
      </c>
      <c r="F109" s="504"/>
      <c r="G109" s="500"/>
      <c r="H109" s="500"/>
      <c r="I109" s="505"/>
      <c r="J109" s="8"/>
      <c r="K109" s="8"/>
      <c r="L109" s="8"/>
      <c r="M109" s="8"/>
      <c r="N109" s="8"/>
      <c r="O109" s="8"/>
      <c r="P109" s="8"/>
      <c r="Q109" s="8"/>
      <c r="R109" s="8"/>
      <c r="S109" s="8"/>
      <c r="T109" s="8"/>
      <c r="U109" s="8"/>
      <c r="V109" s="8"/>
      <c r="W109" s="8"/>
      <c r="X109" s="8"/>
      <c r="Y109" s="8"/>
    </row>
    <row r="110" spans="1:25" ht="15.75" customHeight="1">
      <c r="A110" s="572"/>
      <c r="B110" s="486" t="s">
        <v>362</v>
      </c>
      <c r="C110" s="403"/>
      <c r="D110" s="418">
        <f ca="1">C51</f>
        <v>8.6580000000000004E-2</v>
      </c>
      <c r="E110" s="582">
        <f>E103+D40</f>
        <v>6.1199999999999997E-2</v>
      </c>
      <c r="F110" s="573"/>
      <c r="G110" s="500"/>
      <c r="H110" s="500"/>
      <c r="I110" s="525"/>
      <c r="J110" s="8"/>
      <c r="K110" s="8"/>
      <c r="L110" s="8"/>
      <c r="M110" s="8"/>
      <c r="N110" s="8"/>
      <c r="O110" s="8"/>
      <c r="P110" s="8"/>
      <c r="Q110" s="8"/>
      <c r="R110" s="8"/>
      <c r="S110" s="8"/>
      <c r="T110" s="8"/>
      <c r="U110" s="8"/>
      <c r="V110" s="8"/>
      <c r="W110" s="8"/>
      <c r="X110" s="8"/>
      <c r="Y110" s="8"/>
    </row>
    <row r="111" spans="1:25" ht="15.75" customHeight="1">
      <c r="A111" s="572"/>
      <c r="B111" s="462" t="s">
        <v>372</v>
      </c>
      <c r="C111" s="403"/>
      <c r="D111" s="576">
        <f>$C$62</f>
        <v>0.27639706752259174</v>
      </c>
      <c r="E111" s="577">
        <f>$C$62</f>
        <v>0.27639706752259174</v>
      </c>
      <c r="F111" s="573"/>
      <c r="G111" s="500"/>
      <c r="H111" s="500"/>
      <c r="I111" s="525"/>
      <c r="J111" s="8"/>
      <c r="K111" s="8"/>
      <c r="L111" s="8"/>
      <c r="M111" s="8"/>
      <c r="N111" s="8"/>
      <c r="O111" s="8"/>
      <c r="P111" s="8"/>
      <c r="Q111" s="8"/>
      <c r="R111" s="8"/>
      <c r="S111" s="8"/>
      <c r="T111" s="8"/>
      <c r="U111" s="8"/>
      <c r="V111" s="8"/>
      <c r="W111" s="8"/>
      <c r="X111" s="8"/>
      <c r="Y111" s="8"/>
    </row>
    <row r="112" spans="1:25" ht="15.75" customHeight="1">
      <c r="A112" s="572"/>
      <c r="B112" s="486" t="s">
        <v>656</v>
      </c>
      <c r="C112" s="403"/>
      <c r="D112" s="418">
        <f>$D$48</f>
        <v>5.9991177767975301E-2</v>
      </c>
      <c r="E112" s="578">
        <f>$D$48</f>
        <v>5.9991177767975301E-2</v>
      </c>
      <c r="F112" s="573"/>
      <c r="G112" s="500"/>
      <c r="H112" s="500"/>
      <c r="I112" s="525"/>
      <c r="J112" s="8"/>
      <c r="K112" s="8"/>
      <c r="L112" s="8"/>
      <c r="M112" s="8"/>
      <c r="N112" s="8"/>
      <c r="O112" s="8"/>
      <c r="P112" s="8"/>
      <c r="Q112" s="8"/>
      <c r="R112" s="8"/>
      <c r="S112" s="8"/>
      <c r="T112" s="8"/>
      <c r="U112" s="8"/>
      <c r="V112" s="8"/>
      <c r="W112" s="8"/>
      <c r="X112" s="8"/>
      <c r="Y112" s="8"/>
    </row>
    <row r="113" spans="1:25" ht="15.75" customHeight="1">
      <c r="A113" s="572"/>
      <c r="B113" s="462" t="s">
        <v>371</v>
      </c>
      <c r="C113" s="403"/>
      <c r="D113" s="576">
        <f>$C$63</f>
        <v>3.4687342342433321E-2</v>
      </c>
      <c r="E113" s="577">
        <f>$C$63</f>
        <v>3.4687342342433321E-2</v>
      </c>
      <c r="F113" s="573"/>
      <c r="G113" s="500"/>
      <c r="H113" s="500"/>
      <c r="I113" s="525"/>
      <c r="J113" s="8"/>
      <c r="K113" s="8"/>
      <c r="L113" s="8"/>
      <c r="M113" s="8"/>
      <c r="N113" s="8"/>
      <c r="O113" s="8"/>
      <c r="P113" s="8"/>
      <c r="Q113" s="8"/>
      <c r="R113" s="8"/>
      <c r="S113" s="8"/>
      <c r="T113" s="8"/>
      <c r="U113" s="8"/>
      <c r="V113" s="8"/>
      <c r="W113" s="8"/>
      <c r="X113" s="8"/>
      <c r="Y113" s="8"/>
    </row>
    <row r="114" spans="1:25" ht="15.75" customHeight="1">
      <c r="A114" s="572"/>
      <c r="B114" s="403"/>
      <c r="C114" s="403"/>
      <c r="D114" s="403"/>
      <c r="E114" s="583"/>
      <c r="F114" s="573"/>
      <c r="G114" s="500"/>
      <c r="H114" s="500"/>
      <c r="I114" s="525"/>
      <c r="J114" s="8"/>
      <c r="K114" s="8"/>
      <c r="L114" s="8"/>
      <c r="M114" s="8"/>
      <c r="N114" s="8"/>
      <c r="O114" s="8"/>
      <c r="P114" s="8"/>
      <c r="Q114" s="8"/>
      <c r="R114" s="8"/>
      <c r="S114" s="8"/>
      <c r="T114" s="8"/>
      <c r="U114" s="8"/>
      <c r="V114" s="8"/>
      <c r="W114" s="8"/>
      <c r="X114" s="8"/>
      <c r="Y114" s="8"/>
    </row>
    <row r="115" spans="1:25" ht="15.75" customHeight="1">
      <c r="A115" s="572"/>
      <c r="B115" s="574" t="s">
        <v>647</v>
      </c>
      <c r="C115" s="403"/>
      <c r="D115" s="580">
        <f ca="1">(D108*D109)+(D110*D111)+(D112*D113)</f>
        <v>0.11031729299932443</v>
      </c>
      <c r="E115" s="581">
        <f>(E108*E109)+(E110*E111)+(E112*E113)</f>
        <v>7.3210502448505327E-2</v>
      </c>
      <c r="F115" s="573"/>
      <c r="G115" s="500"/>
      <c r="H115" s="500"/>
      <c r="I115" s="525"/>
      <c r="J115" s="8"/>
      <c r="K115" s="8"/>
      <c r="L115" s="8"/>
      <c r="M115" s="8"/>
      <c r="N115" s="8"/>
      <c r="O115" s="8"/>
      <c r="P115" s="8"/>
      <c r="Q115" s="8"/>
      <c r="R115" s="8"/>
      <c r="S115" s="8"/>
      <c r="T115" s="8"/>
      <c r="U115" s="8"/>
      <c r="V115" s="8"/>
      <c r="W115" s="8"/>
      <c r="X115" s="8"/>
      <c r="Y115" s="8"/>
    </row>
    <row r="116" spans="1:25" ht="15.75" customHeight="1">
      <c r="A116" s="572"/>
      <c r="B116" s="403"/>
      <c r="C116" s="403"/>
      <c r="D116" s="403"/>
      <c r="E116" s="583"/>
      <c r="F116" s="573"/>
      <c r="G116" s="500"/>
      <c r="H116" s="500"/>
      <c r="I116" s="525"/>
      <c r="J116" s="8"/>
      <c r="K116" s="8"/>
      <c r="L116" s="8"/>
      <c r="M116" s="8"/>
      <c r="N116" s="8"/>
      <c r="O116" s="8"/>
      <c r="P116" s="8"/>
      <c r="Q116" s="8"/>
      <c r="R116" s="8"/>
      <c r="S116" s="8"/>
      <c r="T116" s="8"/>
      <c r="U116" s="8"/>
      <c r="V116" s="8"/>
      <c r="W116" s="8"/>
      <c r="X116" s="8"/>
      <c r="Y116" s="8"/>
    </row>
    <row r="117" spans="1:25" ht="15.75" customHeight="1">
      <c r="A117" s="402"/>
      <c r="B117" s="324" t="s">
        <v>436</v>
      </c>
      <c r="C117" s="403"/>
      <c r="D117" s="419">
        <f ca="1">$D$16/(1+$D$115)^1+$E$16/(1+$D$115)^2+$F$16/(1+$D$115)^3+$G$16/(1+$D$115)^4+$H$16/(1+$D$115)^5</f>
        <v>63696.409989778054</v>
      </c>
      <c r="E117" s="584">
        <f>$D$16/(1+$E$115)^1+$E$16/(1+$E$115)^2+$F$16/(1+$E$115)^3+$G$16/(1+$E$115)^4+$H$16/(1+$E$115)^5</f>
        <v>70812.646711954483</v>
      </c>
      <c r="F117" s="504"/>
      <c r="G117" s="500"/>
      <c r="H117" s="500"/>
      <c r="I117" s="505"/>
      <c r="J117" s="8"/>
      <c r="K117" s="8"/>
      <c r="L117" s="8"/>
      <c r="M117" s="8"/>
      <c r="N117" s="8"/>
      <c r="O117" s="8"/>
      <c r="P117" s="8"/>
      <c r="Q117" s="8"/>
      <c r="R117" s="8"/>
      <c r="S117" s="8"/>
      <c r="T117" s="8"/>
      <c r="U117" s="8"/>
      <c r="V117" s="8"/>
      <c r="W117" s="8"/>
      <c r="X117" s="8"/>
      <c r="Y117" s="8"/>
    </row>
    <row r="118" spans="1:25" ht="15.75" customHeight="1">
      <c r="A118" s="402"/>
      <c r="B118" s="324" t="s">
        <v>441</v>
      </c>
      <c r="C118" s="403"/>
      <c r="D118" s="419">
        <f ca="1">$H$16*(1+$D$77)/($D$115-$D$77)</f>
        <v>236504.0894029781</v>
      </c>
      <c r="E118" s="584">
        <f>$H$16*(1+$D$77)/($E$115-$D$77)</f>
        <v>418537.19970424986</v>
      </c>
      <c r="F118" s="504"/>
      <c r="G118" s="500"/>
      <c r="H118" s="500"/>
      <c r="I118" s="505"/>
      <c r="J118" s="8"/>
      <c r="K118" s="8"/>
      <c r="L118" s="8"/>
      <c r="M118" s="8"/>
      <c r="N118" s="8"/>
      <c r="O118" s="8"/>
      <c r="P118" s="8"/>
      <c r="Q118" s="8"/>
      <c r="R118" s="8"/>
      <c r="S118" s="8"/>
      <c r="T118" s="8"/>
      <c r="U118" s="8"/>
      <c r="V118" s="8"/>
      <c r="W118" s="8"/>
      <c r="X118" s="8"/>
      <c r="Y118" s="8"/>
    </row>
    <row r="119" spans="1:25" ht="15.75" customHeight="1">
      <c r="A119" s="402"/>
      <c r="B119" s="324" t="s">
        <v>443</v>
      </c>
      <c r="C119" s="403"/>
      <c r="D119" s="420">
        <f ca="1">D118/'Income Statement'!$M$31</f>
        <v>7.9775213870882</v>
      </c>
      <c r="E119" s="585">
        <f>E118/'Income Statement'!$M$31</f>
        <v>14.117681729568496</v>
      </c>
      <c r="F119" s="504"/>
      <c r="G119" s="500"/>
      <c r="H119" s="500"/>
      <c r="I119" s="505"/>
      <c r="J119" s="8"/>
      <c r="K119" s="8"/>
      <c r="L119" s="8"/>
      <c r="M119" s="8"/>
      <c r="N119" s="8"/>
      <c r="O119" s="8"/>
      <c r="P119" s="8"/>
      <c r="Q119" s="8"/>
      <c r="R119" s="8"/>
      <c r="S119" s="8"/>
      <c r="T119" s="8"/>
      <c r="U119" s="8"/>
      <c r="V119" s="8"/>
      <c r="W119" s="8"/>
      <c r="X119" s="8"/>
      <c r="Y119" s="8"/>
    </row>
    <row r="120" spans="1:25" ht="15.75" customHeight="1">
      <c r="A120" s="402"/>
      <c r="B120" s="324" t="s">
        <v>445</v>
      </c>
      <c r="C120" s="403"/>
      <c r="D120" s="419">
        <f ca="1">D118/(1+$D$115)^5</f>
        <v>140153.2376966856</v>
      </c>
      <c r="E120" s="584">
        <f>E118/(1+$E$115)^5</f>
        <v>293974.38744986977</v>
      </c>
      <c r="F120" s="504"/>
      <c r="G120" s="500"/>
      <c r="H120" s="500"/>
      <c r="I120" s="505"/>
      <c r="J120" s="8"/>
      <c r="K120" s="8"/>
      <c r="L120" s="8"/>
      <c r="M120" s="8"/>
      <c r="N120" s="8"/>
      <c r="O120" s="8"/>
      <c r="P120" s="8"/>
      <c r="Q120" s="8"/>
      <c r="R120" s="8"/>
      <c r="S120" s="8"/>
      <c r="T120" s="8"/>
      <c r="U120" s="8"/>
      <c r="V120" s="8"/>
      <c r="W120" s="8"/>
      <c r="X120" s="8"/>
      <c r="Y120" s="8"/>
    </row>
    <row r="121" spans="1:25" ht="15.75" customHeight="1">
      <c r="A121" s="402"/>
      <c r="B121" s="417" t="s">
        <v>52</v>
      </c>
      <c r="C121" s="403"/>
      <c r="D121" s="421">
        <f ca="1">D117+D120</f>
        <v>203849.64768646366</v>
      </c>
      <c r="E121" s="586">
        <f>E117+E120</f>
        <v>364787.03416182427</v>
      </c>
      <c r="F121" s="504"/>
      <c r="G121" s="500"/>
      <c r="H121" s="500"/>
      <c r="I121" s="505"/>
      <c r="J121" s="8"/>
      <c r="K121" s="8"/>
      <c r="L121" s="8"/>
      <c r="M121" s="8"/>
      <c r="N121" s="8"/>
      <c r="O121" s="8"/>
      <c r="P121" s="8"/>
      <c r="Q121" s="8"/>
      <c r="R121" s="8"/>
      <c r="S121" s="8"/>
      <c r="T121" s="8"/>
      <c r="U121" s="8"/>
      <c r="V121" s="8"/>
      <c r="W121" s="8"/>
      <c r="X121" s="8"/>
      <c r="Y121" s="8"/>
    </row>
    <row r="122" spans="1:25" ht="15.75" customHeight="1">
      <c r="A122" s="402"/>
      <c r="B122" s="403"/>
      <c r="C122" s="403"/>
      <c r="D122" s="422"/>
      <c r="E122" s="587"/>
      <c r="F122" s="504"/>
      <c r="G122" s="500"/>
      <c r="H122" s="500"/>
      <c r="I122" s="505"/>
      <c r="J122" s="8"/>
      <c r="K122" s="8"/>
      <c r="L122" s="8"/>
      <c r="M122" s="8"/>
      <c r="N122" s="8"/>
      <c r="O122" s="8"/>
      <c r="P122" s="8"/>
      <c r="Q122" s="8"/>
      <c r="R122" s="8"/>
      <c r="S122" s="8"/>
      <c r="T122" s="8"/>
      <c r="U122" s="8"/>
      <c r="V122" s="8"/>
      <c r="W122" s="8"/>
      <c r="X122" s="8"/>
      <c r="Y122" s="8"/>
    </row>
    <row r="123" spans="1:25" ht="15.75" customHeight="1">
      <c r="A123" s="402"/>
      <c r="B123" s="426" t="s">
        <v>49</v>
      </c>
      <c r="C123" s="403"/>
      <c r="D123" s="419">
        <f t="shared" ref="D123:E123" si="4">$D$85</f>
        <v>-60993</v>
      </c>
      <c r="E123" s="584">
        <f t="shared" si="4"/>
        <v>-60993</v>
      </c>
      <c r="F123" s="504"/>
      <c r="G123" s="500"/>
      <c r="H123" s="500"/>
      <c r="I123" s="505"/>
      <c r="J123" s="8"/>
      <c r="K123" s="8"/>
      <c r="L123" s="8"/>
      <c r="M123" s="8"/>
      <c r="N123" s="8"/>
      <c r="O123" s="8"/>
      <c r="P123" s="8"/>
      <c r="Q123" s="8"/>
      <c r="R123" s="8"/>
      <c r="S123" s="8"/>
      <c r="T123" s="8"/>
      <c r="U123" s="8"/>
      <c r="V123" s="8"/>
      <c r="W123" s="8"/>
      <c r="X123" s="8"/>
      <c r="Y123" s="8"/>
    </row>
    <row r="124" spans="1:25" ht="15.75" customHeight="1">
      <c r="A124" s="402"/>
      <c r="B124" s="426" t="s">
        <v>50</v>
      </c>
      <c r="C124" s="403"/>
      <c r="D124" s="419">
        <f t="shared" ref="D124:E124" si="5">$D$90</f>
        <v>17870</v>
      </c>
      <c r="E124" s="584">
        <f t="shared" si="5"/>
        <v>17870</v>
      </c>
      <c r="F124" s="504"/>
      <c r="G124" s="500"/>
      <c r="H124" s="500"/>
      <c r="I124" s="505"/>
      <c r="J124" s="8"/>
      <c r="K124" s="8"/>
      <c r="L124" s="8"/>
      <c r="M124" s="8"/>
      <c r="N124" s="8"/>
      <c r="O124" s="8"/>
      <c r="P124" s="8"/>
      <c r="Q124" s="8"/>
      <c r="R124" s="8"/>
      <c r="S124" s="8"/>
      <c r="T124" s="8"/>
      <c r="U124" s="8"/>
      <c r="V124" s="8"/>
      <c r="W124" s="8"/>
      <c r="X124" s="8"/>
      <c r="Y124" s="8"/>
    </row>
    <row r="125" spans="1:25" ht="15.75" customHeight="1">
      <c r="A125" s="402"/>
      <c r="B125" s="403"/>
      <c r="C125" s="403"/>
      <c r="D125" s="422"/>
      <c r="E125" s="587"/>
      <c r="F125" s="504"/>
      <c r="G125" s="500"/>
      <c r="H125" s="500"/>
      <c r="I125" s="505"/>
      <c r="J125" s="8"/>
      <c r="K125" s="8"/>
      <c r="L125" s="8"/>
      <c r="M125" s="8"/>
      <c r="N125" s="8"/>
      <c r="O125" s="8"/>
      <c r="P125" s="8"/>
      <c r="Q125" s="8"/>
      <c r="R125" s="8"/>
      <c r="S125" s="8"/>
      <c r="T125" s="8"/>
      <c r="U125" s="8"/>
      <c r="V125" s="8"/>
      <c r="W125" s="8"/>
      <c r="X125" s="8"/>
      <c r="Y125" s="8"/>
    </row>
    <row r="126" spans="1:25" ht="15.75" customHeight="1">
      <c r="A126" s="402"/>
      <c r="B126" s="417" t="s">
        <v>449</v>
      </c>
      <c r="C126" s="403"/>
      <c r="D126" s="421">
        <f t="shared" ref="D126:E126" ca="1" si="6">SUM(D121,D123:D124)</f>
        <v>160726.64768646366</v>
      </c>
      <c r="E126" s="586">
        <f t="shared" si="6"/>
        <v>321664.03416182427</v>
      </c>
      <c r="F126" s="504"/>
      <c r="G126" s="500"/>
      <c r="H126" s="500"/>
      <c r="I126" s="505"/>
      <c r="J126" s="8"/>
      <c r="K126" s="8"/>
      <c r="L126" s="8"/>
      <c r="M126" s="8"/>
      <c r="N126" s="8"/>
      <c r="O126" s="8"/>
      <c r="P126" s="8"/>
      <c r="Q126" s="8"/>
      <c r="R126" s="8"/>
      <c r="S126" s="8"/>
      <c r="T126" s="8"/>
      <c r="U126" s="8"/>
      <c r="V126" s="8"/>
      <c r="W126" s="8"/>
      <c r="X126" s="8"/>
      <c r="Y126" s="8"/>
    </row>
    <row r="127" spans="1:25" ht="15.75" customHeight="1">
      <c r="A127" s="402"/>
      <c r="B127" s="324" t="s">
        <v>451</v>
      </c>
      <c r="C127" s="403"/>
      <c r="D127" s="419">
        <f t="shared" ref="D127:E127" si="7">$D$95</f>
        <v>15008.084000000001</v>
      </c>
      <c r="E127" s="584">
        <f t="shared" si="7"/>
        <v>15008.084000000001</v>
      </c>
      <c r="F127" s="504"/>
      <c r="G127" s="500"/>
      <c r="H127" s="500"/>
      <c r="I127" s="505"/>
      <c r="J127" s="8"/>
      <c r="K127" s="8"/>
      <c r="L127" s="8"/>
      <c r="M127" s="8"/>
      <c r="N127" s="8"/>
      <c r="O127" s="8"/>
      <c r="P127" s="8"/>
      <c r="Q127" s="8"/>
      <c r="R127" s="8"/>
      <c r="S127" s="8"/>
      <c r="T127" s="8"/>
      <c r="U127" s="8"/>
      <c r="V127" s="8"/>
      <c r="W127" s="8"/>
      <c r="X127" s="8"/>
      <c r="Y127" s="8"/>
    </row>
    <row r="128" spans="1:25" ht="15.75" customHeight="1">
      <c r="A128" s="402"/>
      <c r="B128" s="403"/>
      <c r="C128" s="403"/>
      <c r="D128" s="430"/>
      <c r="E128" s="588"/>
      <c r="F128" s="504"/>
      <c r="G128" s="500"/>
      <c r="H128" s="500"/>
      <c r="I128" s="505"/>
      <c r="J128" s="8"/>
      <c r="K128" s="8"/>
      <c r="L128" s="8"/>
      <c r="M128" s="8"/>
      <c r="N128" s="8"/>
      <c r="O128" s="8"/>
      <c r="P128" s="8"/>
      <c r="Q128" s="8"/>
      <c r="R128" s="8"/>
      <c r="S128" s="8"/>
      <c r="T128" s="8"/>
      <c r="U128" s="8"/>
      <c r="V128" s="8"/>
      <c r="W128" s="8"/>
      <c r="X128" s="8"/>
      <c r="Y128" s="8"/>
    </row>
    <row r="129" spans="1:25" ht="15.75" customHeight="1">
      <c r="A129" s="402"/>
      <c r="B129" s="417" t="s">
        <v>27</v>
      </c>
      <c r="C129" s="403"/>
      <c r="D129" s="431">
        <f t="shared" ref="D129:E129" ca="1" si="8">D126/D127</f>
        <v>10.709338226416087</v>
      </c>
      <c r="E129" s="589">
        <f t="shared" si="8"/>
        <v>21.432718137893168</v>
      </c>
      <c r="F129" s="504"/>
      <c r="G129" s="500"/>
      <c r="H129" s="500"/>
      <c r="I129" s="505"/>
      <c r="J129" s="8"/>
      <c r="K129" s="8"/>
      <c r="L129" s="8"/>
      <c r="M129" s="8"/>
      <c r="N129" s="8"/>
      <c r="O129" s="8"/>
      <c r="P129" s="8"/>
      <c r="Q129" s="8"/>
      <c r="R129" s="8"/>
      <c r="S129" s="8"/>
      <c r="T129" s="8"/>
      <c r="U129" s="8"/>
      <c r="V129" s="8"/>
      <c r="W129" s="8"/>
      <c r="X129" s="8"/>
      <c r="Y129" s="8"/>
    </row>
    <row r="130" spans="1:25" ht="15.75" customHeight="1">
      <c r="A130" s="402"/>
      <c r="B130" s="426" t="s">
        <v>30</v>
      </c>
      <c r="C130" s="403"/>
      <c r="D130" s="432">
        <f t="shared" ref="D130:E130" si="9">$C$55</f>
        <v>9</v>
      </c>
      <c r="E130" s="590">
        <f t="shared" si="9"/>
        <v>9</v>
      </c>
      <c r="F130" s="504"/>
      <c r="G130" s="500"/>
      <c r="H130" s="500"/>
      <c r="I130" s="505"/>
      <c r="J130" s="8"/>
      <c r="K130" s="8"/>
      <c r="L130" s="8"/>
      <c r="M130" s="8"/>
      <c r="N130" s="8"/>
      <c r="O130" s="8"/>
      <c r="P130" s="8"/>
      <c r="Q130" s="8"/>
      <c r="R130" s="8"/>
      <c r="S130" s="8"/>
      <c r="T130" s="8"/>
      <c r="U130" s="8"/>
      <c r="V130" s="8"/>
      <c r="W130" s="8"/>
      <c r="X130" s="8"/>
      <c r="Y130" s="8"/>
    </row>
    <row r="131" spans="1:25" ht="15.75" customHeight="1">
      <c r="A131" s="433"/>
      <c r="B131" s="434" t="s">
        <v>33</v>
      </c>
      <c r="C131" s="435"/>
      <c r="D131" s="436">
        <f ca="1">D129/D130-1</f>
        <v>0.1899264696017875</v>
      </c>
      <c r="E131" s="591">
        <f t="shared" ref="E131" si="10">E129/E130-1</f>
        <v>1.3814131264325744</v>
      </c>
      <c r="F131" s="506"/>
      <c r="G131" s="507"/>
      <c r="H131" s="507"/>
      <c r="I131" s="508"/>
      <c r="J131" s="8"/>
      <c r="K131" s="8"/>
      <c r="L131" s="8"/>
      <c r="M131" s="8"/>
      <c r="N131" s="8"/>
      <c r="O131" s="8"/>
      <c r="P131" s="8"/>
      <c r="Q131" s="8"/>
      <c r="R131" s="8"/>
      <c r="S131" s="8"/>
      <c r="T131" s="8"/>
      <c r="U131" s="8"/>
      <c r="V131" s="8"/>
      <c r="W131" s="8"/>
      <c r="X131" s="8"/>
      <c r="Y131" s="8"/>
    </row>
    <row r="132" spans="1:25" ht="15.75" customHeight="1">
      <c r="A132" s="4"/>
      <c r="B132" s="4"/>
      <c r="C132" s="6"/>
      <c r="D132" s="4"/>
      <c r="E132" s="4"/>
      <c r="F132" s="4"/>
      <c r="G132" s="4"/>
      <c r="H132" s="4"/>
      <c r="I132" s="4"/>
      <c r="J132" s="4"/>
      <c r="K132" s="4"/>
      <c r="L132" s="4"/>
      <c r="M132" s="4"/>
      <c r="N132" s="4"/>
      <c r="O132" s="4"/>
      <c r="P132" s="4"/>
      <c r="Q132" s="4"/>
      <c r="R132" s="4"/>
      <c r="S132" s="4"/>
      <c r="T132" s="4"/>
      <c r="U132" s="4"/>
      <c r="V132" s="4"/>
      <c r="W132" s="4"/>
      <c r="X132" s="4"/>
      <c r="Y132" s="4"/>
    </row>
    <row r="133" spans="1:25" ht="15.75" customHeight="1">
      <c r="A133" s="4"/>
      <c r="B133" s="4"/>
      <c r="C133" s="6"/>
      <c r="D133" s="4"/>
      <c r="E133" s="4"/>
      <c r="F133" s="4"/>
      <c r="G133" s="4"/>
      <c r="H133" s="4"/>
      <c r="I133" s="4"/>
      <c r="J133" s="4"/>
      <c r="K133" s="4"/>
      <c r="L133" s="4"/>
      <c r="M133" s="4"/>
      <c r="N133" s="4"/>
      <c r="O133" s="4"/>
      <c r="P133" s="4"/>
      <c r="Q133" s="4"/>
      <c r="R133" s="4"/>
      <c r="S133" s="4"/>
      <c r="T133" s="4"/>
      <c r="U133" s="4"/>
      <c r="V133" s="4"/>
      <c r="W133" s="4"/>
      <c r="X133" s="4"/>
      <c r="Y133" s="4"/>
    </row>
    <row r="134" spans="1:25" ht="15.75" customHeight="1">
      <c r="A134" s="4"/>
      <c r="B134" s="4"/>
      <c r="C134" s="6"/>
      <c r="D134" s="4"/>
      <c r="E134" s="4"/>
      <c r="F134" s="4"/>
      <c r="G134" s="4"/>
      <c r="H134" s="4"/>
      <c r="I134" s="4"/>
      <c r="J134" s="4"/>
      <c r="K134" s="4"/>
      <c r="L134" s="4"/>
      <c r="M134" s="4"/>
      <c r="N134" s="4"/>
      <c r="O134" s="4"/>
      <c r="P134" s="4"/>
      <c r="Q134" s="4"/>
      <c r="R134" s="4"/>
      <c r="S134" s="4"/>
      <c r="T134" s="4"/>
      <c r="U134" s="4"/>
      <c r="V134" s="4"/>
      <c r="W134" s="4"/>
      <c r="X134" s="4"/>
      <c r="Y134" s="4"/>
    </row>
    <row r="135" spans="1:25" ht="15.75" customHeight="1">
      <c r="A135" s="4"/>
      <c r="B135" s="4"/>
      <c r="C135" s="6"/>
      <c r="D135" s="4"/>
      <c r="E135" s="4"/>
      <c r="F135" s="4"/>
      <c r="G135" s="4"/>
      <c r="H135" s="4"/>
      <c r="I135" s="4"/>
      <c r="J135" s="4"/>
      <c r="K135" s="4"/>
      <c r="L135" s="4"/>
      <c r="M135" s="4"/>
      <c r="N135" s="4"/>
      <c r="O135" s="4"/>
      <c r="P135" s="4"/>
      <c r="Q135" s="4"/>
      <c r="R135" s="4"/>
      <c r="S135" s="4"/>
      <c r="T135" s="4"/>
      <c r="U135" s="4"/>
      <c r="V135" s="4"/>
      <c r="W135" s="4"/>
      <c r="X135" s="4"/>
      <c r="Y135" s="4"/>
    </row>
    <row r="136" spans="1:25" ht="15.75" customHeight="1">
      <c r="A136" s="4"/>
      <c r="B136" s="4"/>
      <c r="C136" s="6"/>
      <c r="D136" s="4"/>
      <c r="E136" s="4"/>
      <c r="F136" s="4"/>
      <c r="G136" s="4"/>
      <c r="H136" s="4"/>
      <c r="I136" s="4"/>
      <c r="J136" s="4"/>
      <c r="K136" s="4"/>
      <c r="L136" s="4"/>
      <c r="M136" s="4"/>
      <c r="N136" s="4"/>
      <c r="O136" s="4"/>
      <c r="P136" s="4"/>
      <c r="Q136" s="4"/>
      <c r="R136" s="4"/>
      <c r="S136" s="4"/>
      <c r="T136" s="4"/>
      <c r="U136" s="4"/>
      <c r="V136" s="4"/>
      <c r="W136" s="4"/>
      <c r="X136" s="4"/>
      <c r="Y136" s="4"/>
    </row>
    <row r="137" spans="1:25" ht="15.75" customHeight="1">
      <c r="A137" s="4"/>
      <c r="B137" s="4"/>
      <c r="C137" s="6"/>
      <c r="D137" s="4"/>
      <c r="E137" s="4"/>
      <c r="F137" s="4"/>
      <c r="G137" s="4"/>
      <c r="H137" s="4"/>
      <c r="I137" s="4"/>
      <c r="J137" s="4"/>
      <c r="K137" s="4"/>
      <c r="L137" s="4"/>
      <c r="M137" s="4"/>
      <c r="N137" s="4"/>
      <c r="O137" s="4"/>
      <c r="P137" s="4"/>
      <c r="Q137" s="4"/>
      <c r="R137" s="4"/>
      <c r="S137" s="4"/>
      <c r="T137" s="4"/>
      <c r="U137" s="4"/>
      <c r="V137" s="4"/>
      <c r="W137" s="4"/>
      <c r="X137" s="4"/>
      <c r="Y137" s="4"/>
    </row>
    <row r="138" spans="1:25" ht="15.75" customHeight="1">
      <c r="A138" s="4"/>
      <c r="B138" s="4"/>
      <c r="C138" s="6"/>
      <c r="D138" s="4"/>
      <c r="E138" s="4"/>
      <c r="F138" s="4"/>
      <c r="G138" s="4"/>
      <c r="H138" s="4"/>
      <c r="I138" s="4"/>
      <c r="J138" s="4"/>
      <c r="K138" s="4"/>
      <c r="L138" s="4"/>
      <c r="M138" s="4"/>
      <c r="N138" s="4"/>
      <c r="O138" s="4"/>
      <c r="P138" s="4"/>
      <c r="Q138" s="4"/>
      <c r="R138" s="4"/>
      <c r="S138" s="4"/>
      <c r="T138" s="4"/>
      <c r="U138" s="4"/>
      <c r="V138" s="4"/>
      <c r="W138" s="4"/>
      <c r="X138" s="4"/>
      <c r="Y138" s="4"/>
    </row>
    <row r="139" spans="1:25" ht="15.75" customHeight="1">
      <c r="A139" s="4"/>
      <c r="B139" s="4"/>
      <c r="C139" s="6"/>
      <c r="D139" s="4"/>
      <c r="E139" s="4"/>
      <c r="F139" s="4"/>
      <c r="G139" s="4"/>
      <c r="H139" s="4"/>
      <c r="I139" s="4"/>
      <c r="J139" s="4"/>
      <c r="K139" s="4"/>
      <c r="L139" s="4"/>
      <c r="M139" s="4"/>
      <c r="N139" s="4"/>
      <c r="O139" s="4"/>
      <c r="P139" s="4"/>
      <c r="Q139" s="4"/>
      <c r="R139" s="4"/>
      <c r="S139" s="4"/>
      <c r="T139" s="4"/>
      <c r="U139" s="4"/>
      <c r="V139" s="4"/>
      <c r="W139" s="4"/>
      <c r="X139" s="4"/>
      <c r="Y139" s="4"/>
    </row>
    <row r="140" spans="1:25" ht="15.75" customHeight="1">
      <c r="A140" s="4"/>
      <c r="B140" s="4"/>
      <c r="C140" s="6"/>
      <c r="D140" s="4"/>
      <c r="E140" s="4"/>
      <c r="F140" s="4"/>
      <c r="G140" s="4"/>
      <c r="H140" s="4"/>
      <c r="I140" s="4"/>
      <c r="J140" s="4"/>
      <c r="K140" s="4"/>
      <c r="L140" s="4"/>
      <c r="M140" s="4"/>
      <c r="N140" s="4"/>
      <c r="O140" s="4"/>
      <c r="P140" s="4"/>
      <c r="Q140" s="4"/>
      <c r="R140" s="4"/>
      <c r="S140" s="4"/>
      <c r="T140" s="4"/>
      <c r="U140" s="4"/>
      <c r="V140" s="4"/>
      <c r="W140" s="4"/>
      <c r="X140" s="4"/>
      <c r="Y140" s="4"/>
    </row>
    <row r="141" spans="1:25" ht="15.75" customHeight="1">
      <c r="A141" s="4"/>
      <c r="B141" s="4"/>
      <c r="C141" s="6"/>
      <c r="D141" s="4"/>
      <c r="E141" s="4"/>
      <c r="F141" s="4"/>
      <c r="G141" s="4"/>
      <c r="H141" s="4"/>
      <c r="I141" s="4"/>
      <c r="J141" s="4"/>
      <c r="K141" s="4"/>
      <c r="L141" s="4"/>
      <c r="M141" s="4"/>
      <c r="N141" s="4"/>
      <c r="O141" s="4"/>
      <c r="P141" s="4"/>
      <c r="Q141" s="4"/>
      <c r="R141" s="4"/>
      <c r="S141" s="4"/>
      <c r="T141" s="4"/>
      <c r="U141" s="4"/>
      <c r="V141" s="4"/>
      <c r="W141" s="4"/>
      <c r="X141" s="4"/>
      <c r="Y141" s="4"/>
    </row>
    <row r="142" spans="1:25" ht="15.75" customHeight="1">
      <c r="A142" s="4"/>
      <c r="B142" s="4"/>
      <c r="C142" s="6"/>
      <c r="D142" s="4"/>
      <c r="E142" s="4"/>
      <c r="F142" s="4"/>
      <c r="G142" s="4"/>
      <c r="H142" s="4"/>
      <c r="I142" s="4"/>
      <c r="J142" s="4"/>
      <c r="K142" s="4"/>
      <c r="L142" s="4"/>
      <c r="M142" s="4"/>
      <c r="N142" s="4"/>
      <c r="O142" s="4"/>
      <c r="P142" s="4"/>
      <c r="Q142" s="4"/>
      <c r="R142" s="4"/>
      <c r="S142" s="4"/>
      <c r="T142" s="4"/>
      <c r="U142" s="4"/>
      <c r="V142" s="4"/>
      <c r="W142" s="4"/>
      <c r="X142" s="4"/>
      <c r="Y142" s="4"/>
    </row>
    <row r="143" spans="1:25" ht="15.75" customHeight="1">
      <c r="A143" s="4"/>
      <c r="B143" s="4"/>
      <c r="C143" s="6"/>
      <c r="D143" s="4"/>
      <c r="E143" s="4"/>
      <c r="F143" s="4"/>
      <c r="G143" s="4"/>
      <c r="H143" s="4"/>
      <c r="I143" s="4"/>
      <c r="J143" s="4"/>
      <c r="K143" s="4"/>
      <c r="L143" s="4"/>
      <c r="M143" s="4"/>
      <c r="N143" s="4"/>
      <c r="O143" s="4"/>
      <c r="P143" s="4"/>
      <c r="Q143" s="4"/>
      <c r="R143" s="4"/>
      <c r="S143" s="4"/>
      <c r="T143" s="4"/>
      <c r="U143" s="4"/>
      <c r="V143" s="4"/>
      <c r="W143" s="4"/>
      <c r="X143" s="4"/>
      <c r="Y143" s="4"/>
    </row>
    <row r="144" spans="1:25" ht="15.75" customHeight="1">
      <c r="A144" s="4"/>
      <c r="B144" s="4"/>
      <c r="C144" s="6"/>
      <c r="D144" s="4"/>
      <c r="E144" s="4"/>
      <c r="F144" s="4"/>
      <c r="G144" s="4"/>
      <c r="H144" s="4"/>
      <c r="I144" s="4"/>
      <c r="J144" s="4"/>
      <c r="K144" s="4"/>
      <c r="L144" s="4"/>
      <c r="M144" s="4"/>
      <c r="N144" s="4"/>
      <c r="O144" s="4"/>
      <c r="P144" s="4"/>
      <c r="Q144" s="4"/>
      <c r="R144" s="4"/>
      <c r="S144" s="4"/>
      <c r="T144" s="4"/>
      <c r="U144" s="4"/>
      <c r="V144" s="4"/>
      <c r="W144" s="4"/>
      <c r="X144" s="4"/>
      <c r="Y144" s="4"/>
    </row>
    <row r="145" spans="1:25" ht="15.75" customHeight="1">
      <c r="A145" s="4"/>
      <c r="B145" s="4"/>
      <c r="C145" s="6"/>
      <c r="D145" s="4"/>
      <c r="E145" s="4"/>
      <c r="F145" s="4"/>
      <c r="G145" s="4"/>
      <c r="H145" s="4"/>
      <c r="I145" s="4"/>
      <c r="J145" s="4"/>
      <c r="K145" s="4"/>
      <c r="L145" s="4"/>
      <c r="M145" s="4"/>
      <c r="N145" s="4"/>
      <c r="O145" s="4"/>
      <c r="P145" s="4"/>
      <c r="Q145" s="4"/>
      <c r="R145" s="4"/>
      <c r="S145" s="4"/>
      <c r="T145" s="4"/>
      <c r="U145" s="4"/>
      <c r="V145" s="4"/>
      <c r="W145" s="4"/>
      <c r="X145" s="4"/>
      <c r="Y145" s="4"/>
    </row>
    <row r="146" spans="1:25" ht="15.75" customHeight="1">
      <c r="A146" s="4"/>
      <c r="B146" s="4"/>
      <c r="C146" s="6"/>
      <c r="D146" s="4"/>
      <c r="E146" s="4"/>
      <c r="F146" s="4"/>
      <c r="G146" s="4"/>
      <c r="H146" s="4"/>
      <c r="I146" s="4"/>
      <c r="J146" s="4"/>
      <c r="K146" s="4"/>
      <c r="L146" s="4"/>
      <c r="M146" s="4"/>
      <c r="N146" s="4"/>
      <c r="O146" s="4"/>
      <c r="P146" s="4"/>
      <c r="Q146" s="4"/>
      <c r="R146" s="4"/>
      <c r="S146" s="4"/>
      <c r="T146" s="4"/>
      <c r="U146" s="4"/>
      <c r="V146" s="4"/>
      <c r="W146" s="4"/>
      <c r="X146" s="4"/>
      <c r="Y146" s="4"/>
    </row>
    <row r="147" spans="1:25" ht="15.75" customHeight="1">
      <c r="A147" s="4"/>
      <c r="B147" s="4"/>
      <c r="C147" s="6"/>
      <c r="D147" s="4"/>
      <c r="E147" s="4"/>
      <c r="F147" s="4"/>
      <c r="G147" s="4"/>
      <c r="H147" s="4"/>
      <c r="I147" s="4"/>
      <c r="J147" s="4"/>
      <c r="K147" s="4"/>
      <c r="L147" s="4"/>
      <c r="M147" s="4"/>
      <c r="N147" s="4"/>
      <c r="O147" s="4"/>
      <c r="P147" s="4"/>
      <c r="Q147" s="4"/>
      <c r="R147" s="4"/>
      <c r="S147" s="4"/>
      <c r="T147" s="4"/>
      <c r="U147" s="4"/>
      <c r="V147" s="4"/>
      <c r="W147" s="4"/>
      <c r="X147" s="4"/>
      <c r="Y147" s="4"/>
    </row>
    <row r="148" spans="1:25" ht="15.75" customHeight="1">
      <c r="A148" s="4"/>
      <c r="B148" s="4"/>
      <c r="C148" s="6"/>
      <c r="D148" s="4"/>
      <c r="E148" s="4"/>
      <c r="F148" s="4"/>
      <c r="G148" s="4"/>
      <c r="H148" s="4"/>
      <c r="I148" s="4"/>
      <c r="J148" s="4"/>
      <c r="K148" s="4"/>
      <c r="L148" s="4"/>
      <c r="M148" s="4"/>
      <c r="N148" s="4"/>
      <c r="O148" s="4"/>
      <c r="P148" s="4"/>
      <c r="Q148" s="4"/>
      <c r="R148" s="4"/>
      <c r="S148" s="4"/>
      <c r="T148" s="4"/>
      <c r="U148" s="4"/>
      <c r="V148" s="4"/>
      <c r="W148" s="4"/>
      <c r="X148" s="4"/>
      <c r="Y148" s="4"/>
    </row>
    <row r="149" spans="1:25" ht="15.75" customHeight="1">
      <c r="A149" s="4"/>
      <c r="B149" s="4"/>
      <c r="C149" s="6"/>
      <c r="D149" s="4"/>
      <c r="E149" s="4"/>
      <c r="F149" s="4"/>
      <c r="G149" s="4"/>
      <c r="H149" s="4"/>
      <c r="I149" s="4"/>
      <c r="J149" s="4"/>
      <c r="K149" s="4"/>
      <c r="L149" s="4"/>
      <c r="M149" s="4"/>
      <c r="N149" s="4"/>
      <c r="O149" s="4"/>
      <c r="P149" s="4"/>
      <c r="Q149" s="4"/>
      <c r="R149" s="4"/>
      <c r="S149" s="4"/>
      <c r="T149" s="4"/>
      <c r="U149" s="4"/>
      <c r="V149" s="4"/>
      <c r="W149" s="4"/>
      <c r="X149" s="4"/>
      <c r="Y149" s="4"/>
    </row>
    <row r="150" spans="1:25" ht="15.75" customHeight="1">
      <c r="A150" s="4"/>
      <c r="B150" s="4"/>
      <c r="C150" s="6"/>
      <c r="D150" s="4"/>
      <c r="E150" s="4"/>
      <c r="F150" s="4"/>
      <c r="G150" s="4"/>
      <c r="H150" s="4"/>
      <c r="I150" s="4"/>
      <c r="J150" s="4"/>
      <c r="K150" s="4"/>
      <c r="L150" s="4"/>
      <c r="M150" s="4"/>
      <c r="N150" s="4"/>
      <c r="O150" s="4"/>
      <c r="P150" s="4"/>
      <c r="Q150" s="4"/>
      <c r="R150" s="4"/>
      <c r="S150" s="4"/>
      <c r="T150" s="4"/>
      <c r="U150" s="4"/>
      <c r="V150" s="4"/>
      <c r="W150" s="4"/>
      <c r="X150" s="4"/>
      <c r="Y150" s="4"/>
    </row>
    <row r="151" spans="1:25" ht="15.75" customHeight="1">
      <c r="A151" s="4"/>
      <c r="B151" s="4"/>
      <c r="C151" s="6"/>
      <c r="D151" s="4"/>
      <c r="E151" s="4"/>
      <c r="F151" s="4"/>
      <c r="G151" s="4"/>
      <c r="H151" s="4"/>
      <c r="I151" s="4"/>
      <c r="J151" s="4"/>
      <c r="K151" s="4"/>
      <c r="L151" s="4"/>
      <c r="M151" s="4"/>
      <c r="N151" s="4"/>
      <c r="O151" s="4"/>
      <c r="P151" s="4"/>
      <c r="Q151" s="4"/>
      <c r="R151" s="4"/>
      <c r="S151" s="4"/>
      <c r="T151" s="4"/>
      <c r="U151" s="4"/>
      <c r="V151" s="4"/>
      <c r="W151" s="4"/>
      <c r="X151" s="4"/>
      <c r="Y151" s="4"/>
    </row>
    <row r="152" spans="1:25" ht="15.75" customHeight="1">
      <c r="A152" s="4"/>
      <c r="B152" s="4"/>
      <c r="C152" s="6"/>
      <c r="D152" s="4"/>
      <c r="E152" s="4"/>
      <c r="F152" s="4"/>
      <c r="G152" s="4"/>
      <c r="H152" s="4"/>
      <c r="I152" s="4"/>
      <c r="J152" s="4"/>
      <c r="K152" s="4"/>
      <c r="L152" s="4"/>
      <c r="M152" s="4"/>
      <c r="N152" s="4"/>
      <c r="O152" s="4"/>
      <c r="P152" s="4"/>
      <c r="Q152" s="4"/>
      <c r="R152" s="4"/>
      <c r="S152" s="4"/>
      <c r="T152" s="4"/>
      <c r="U152" s="4"/>
      <c r="V152" s="4"/>
      <c r="W152" s="4"/>
      <c r="X152" s="4"/>
      <c r="Y152" s="4"/>
    </row>
    <row r="153" spans="1:25" ht="15.75" customHeight="1">
      <c r="A153" s="4"/>
      <c r="B153" s="4"/>
      <c r="C153" s="6"/>
      <c r="D153" s="4"/>
      <c r="E153" s="4"/>
      <c r="F153" s="4"/>
      <c r="G153" s="4"/>
      <c r="H153" s="4"/>
      <c r="I153" s="4"/>
      <c r="J153" s="4"/>
      <c r="K153" s="4"/>
      <c r="L153" s="4"/>
      <c r="M153" s="4"/>
      <c r="N153" s="4"/>
      <c r="O153" s="4"/>
      <c r="P153" s="4"/>
      <c r="Q153" s="4"/>
      <c r="R153" s="4"/>
      <c r="S153" s="4"/>
      <c r="T153" s="4"/>
      <c r="U153" s="4"/>
      <c r="V153" s="4"/>
      <c r="W153" s="4"/>
      <c r="X153" s="4"/>
      <c r="Y153" s="4"/>
    </row>
    <row r="154" spans="1:25" ht="15.75" customHeight="1">
      <c r="A154" s="4"/>
      <c r="B154" s="4"/>
      <c r="C154" s="6"/>
      <c r="D154" s="4"/>
      <c r="E154" s="4"/>
      <c r="F154" s="4"/>
      <c r="G154" s="4"/>
      <c r="H154" s="4"/>
      <c r="I154" s="4"/>
      <c r="J154" s="4"/>
      <c r="K154" s="4"/>
      <c r="L154" s="4"/>
      <c r="M154" s="4"/>
      <c r="N154" s="4"/>
      <c r="O154" s="4"/>
      <c r="P154" s="4"/>
      <c r="Q154" s="4"/>
      <c r="R154" s="4"/>
      <c r="S154" s="4"/>
      <c r="T154" s="4"/>
      <c r="U154" s="4"/>
      <c r="V154" s="4"/>
      <c r="W154" s="4"/>
      <c r="X154" s="4"/>
      <c r="Y154" s="4"/>
    </row>
    <row r="155" spans="1:25" ht="15.75" customHeight="1">
      <c r="A155" s="4"/>
      <c r="B155" s="4"/>
      <c r="C155" s="6"/>
      <c r="D155" s="4"/>
      <c r="E155" s="4"/>
      <c r="F155" s="4"/>
      <c r="G155" s="4"/>
      <c r="H155" s="4"/>
      <c r="I155" s="4"/>
      <c r="J155" s="4"/>
      <c r="K155" s="4"/>
      <c r="L155" s="4"/>
      <c r="M155" s="4"/>
      <c r="N155" s="4"/>
      <c r="O155" s="4"/>
      <c r="P155" s="4"/>
      <c r="Q155" s="4"/>
      <c r="R155" s="4"/>
      <c r="S155" s="4"/>
      <c r="T155" s="4"/>
      <c r="U155" s="4"/>
      <c r="V155" s="4"/>
      <c r="W155" s="4"/>
      <c r="X155" s="4"/>
      <c r="Y155" s="4"/>
    </row>
    <row r="156" spans="1:25" ht="15.75" customHeight="1">
      <c r="A156" s="4"/>
      <c r="B156" s="4"/>
      <c r="C156" s="6"/>
      <c r="D156" s="4"/>
      <c r="E156" s="4"/>
      <c r="F156" s="4"/>
      <c r="G156" s="4"/>
      <c r="H156" s="4"/>
      <c r="I156" s="4"/>
      <c r="J156" s="4"/>
      <c r="K156" s="4"/>
      <c r="L156" s="4"/>
      <c r="M156" s="4"/>
      <c r="N156" s="4"/>
      <c r="O156" s="4"/>
      <c r="P156" s="4"/>
      <c r="Q156" s="4"/>
      <c r="R156" s="4"/>
      <c r="S156" s="4"/>
      <c r="T156" s="4"/>
      <c r="U156" s="4"/>
      <c r="V156" s="4"/>
      <c r="W156" s="4"/>
      <c r="X156" s="4"/>
      <c r="Y156" s="4"/>
    </row>
    <row r="157" spans="1:25" ht="15.75" customHeight="1">
      <c r="A157" s="4"/>
      <c r="B157" s="4"/>
      <c r="C157" s="6"/>
      <c r="D157" s="4"/>
      <c r="E157" s="4"/>
      <c r="F157" s="4"/>
      <c r="G157" s="4"/>
      <c r="H157" s="4"/>
      <c r="I157" s="4"/>
      <c r="J157" s="4"/>
      <c r="K157" s="4"/>
      <c r="L157" s="4"/>
      <c r="M157" s="4"/>
      <c r="N157" s="4"/>
      <c r="O157" s="4"/>
      <c r="P157" s="4"/>
      <c r="Q157" s="4"/>
      <c r="R157" s="4"/>
      <c r="S157" s="4"/>
      <c r="T157" s="4"/>
      <c r="U157" s="4"/>
      <c r="V157" s="4"/>
      <c r="W157" s="4"/>
      <c r="X157" s="4"/>
      <c r="Y157" s="4"/>
    </row>
    <row r="158" spans="1:25" ht="15.75" customHeight="1">
      <c r="A158" s="4"/>
      <c r="B158" s="4"/>
      <c r="C158" s="6"/>
      <c r="D158" s="4"/>
      <c r="E158" s="4"/>
      <c r="F158" s="4"/>
      <c r="G158" s="4"/>
      <c r="H158" s="4"/>
      <c r="I158" s="4"/>
      <c r="J158" s="4"/>
      <c r="K158" s="4"/>
      <c r="L158" s="4"/>
      <c r="M158" s="4"/>
      <c r="N158" s="4"/>
      <c r="O158" s="4"/>
      <c r="P158" s="4"/>
      <c r="Q158" s="4"/>
      <c r="R158" s="4"/>
      <c r="S158" s="4"/>
      <c r="T158" s="4"/>
      <c r="U158" s="4"/>
      <c r="V158" s="4"/>
      <c r="W158" s="4"/>
      <c r="X158" s="4"/>
      <c r="Y158" s="4"/>
    </row>
    <row r="159" spans="1:25" ht="15.75" customHeight="1">
      <c r="A159" s="4"/>
      <c r="B159" s="4"/>
      <c r="C159" s="6"/>
      <c r="D159" s="4"/>
      <c r="E159" s="4"/>
      <c r="F159" s="4"/>
      <c r="G159" s="4"/>
      <c r="H159" s="4"/>
      <c r="I159" s="4"/>
      <c r="J159" s="4"/>
      <c r="K159" s="4"/>
      <c r="L159" s="4"/>
      <c r="M159" s="4"/>
      <c r="N159" s="4"/>
      <c r="O159" s="4"/>
      <c r="P159" s="4"/>
      <c r="Q159" s="4"/>
      <c r="R159" s="4"/>
      <c r="S159" s="4"/>
      <c r="T159" s="4"/>
      <c r="U159" s="4"/>
      <c r="V159" s="4"/>
      <c r="W159" s="4"/>
      <c r="X159" s="4"/>
      <c r="Y159" s="4"/>
    </row>
    <row r="160" spans="1:25" ht="15.75" customHeight="1">
      <c r="A160" s="4"/>
      <c r="B160" s="4"/>
      <c r="C160" s="6"/>
      <c r="D160" s="4"/>
      <c r="E160" s="4"/>
      <c r="F160" s="4"/>
      <c r="G160" s="4"/>
      <c r="H160" s="4"/>
      <c r="I160" s="4"/>
      <c r="J160" s="4"/>
      <c r="K160" s="4"/>
      <c r="L160" s="4"/>
      <c r="M160" s="4"/>
      <c r="N160" s="4"/>
      <c r="O160" s="4"/>
      <c r="P160" s="4"/>
      <c r="Q160" s="4"/>
      <c r="R160" s="4"/>
      <c r="S160" s="4"/>
      <c r="T160" s="4"/>
      <c r="U160" s="4"/>
      <c r="V160" s="4"/>
      <c r="W160" s="4"/>
      <c r="X160" s="4"/>
      <c r="Y160" s="4"/>
    </row>
    <row r="161" spans="1:25" ht="15.75" customHeight="1">
      <c r="A161" s="4"/>
      <c r="B161" s="4"/>
      <c r="C161" s="6"/>
      <c r="D161" s="4"/>
      <c r="E161" s="4"/>
      <c r="F161" s="4"/>
      <c r="G161" s="4"/>
      <c r="H161" s="4"/>
      <c r="I161" s="4"/>
      <c r="J161" s="4"/>
      <c r="K161" s="4"/>
      <c r="L161" s="4"/>
      <c r="M161" s="4"/>
      <c r="N161" s="4"/>
      <c r="O161" s="4"/>
      <c r="P161" s="4"/>
      <c r="Q161" s="4"/>
      <c r="R161" s="4"/>
      <c r="S161" s="4"/>
      <c r="T161" s="4"/>
      <c r="U161" s="4"/>
      <c r="V161" s="4"/>
      <c r="W161" s="4"/>
      <c r="X161" s="4"/>
      <c r="Y161" s="4"/>
    </row>
    <row r="162" spans="1:25" ht="15.75" customHeight="1">
      <c r="A162" s="4"/>
      <c r="B162" s="4"/>
      <c r="C162" s="6"/>
      <c r="D162" s="4"/>
      <c r="E162" s="4"/>
      <c r="F162" s="4"/>
      <c r="G162" s="4"/>
      <c r="H162" s="4"/>
      <c r="I162" s="4"/>
      <c r="J162" s="4"/>
      <c r="K162" s="4"/>
      <c r="L162" s="4"/>
      <c r="M162" s="4"/>
      <c r="N162" s="4"/>
      <c r="O162" s="4"/>
      <c r="P162" s="4"/>
      <c r="Q162" s="4"/>
      <c r="R162" s="4"/>
      <c r="S162" s="4"/>
      <c r="T162" s="4"/>
      <c r="U162" s="4"/>
      <c r="V162" s="4"/>
      <c r="W162" s="4"/>
      <c r="X162" s="4"/>
      <c r="Y162" s="4"/>
    </row>
    <row r="163" spans="1:25" ht="15.75" customHeight="1">
      <c r="A163" s="4"/>
      <c r="B163" s="4"/>
      <c r="C163" s="6"/>
      <c r="D163" s="4"/>
      <c r="E163" s="4"/>
      <c r="F163" s="4"/>
      <c r="G163" s="4"/>
      <c r="H163" s="4"/>
      <c r="I163" s="4"/>
      <c r="J163" s="4"/>
      <c r="K163" s="4"/>
      <c r="L163" s="4"/>
      <c r="M163" s="4"/>
      <c r="N163" s="4"/>
      <c r="O163" s="4"/>
      <c r="P163" s="4"/>
      <c r="Q163" s="4"/>
      <c r="R163" s="4"/>
      <c r="S163" s="4"/>
      <c r="T163" s="4"/>
      <c r="U163" s="4"/>
      <c r="V163" s="4"/>
      <c r="W163" s="4"/>
      <c r="X163" s="4"/>
      <c r="Y163" s="4"/>
    </row>
    <row r="164" spans="1:25" ht="15.75" customHeight="1">
      <c r="A164" s="4"/>
      <c r="B164" s="4"/>
      <c r="C164" s="6"/>
      <c r="D164" s="4"/>
      <c r="E164" s="4"/>
      <c r="F164" s="4"/>
      <c r="G164" s="4"/>
      <c r="H164" s="4"/>
      <c r="I164" s="4"/>
      <c r="J164" s="4"/>
      <c r="K164" s="4"/>
      <c r="L164" s="4"/>
      <c r="M164" s="4"/>
      <c r="N164" s="4"/>
      <c r="O164" s="4"/>
      <c r="P164" s="4"/>
      <c r="Q164" s="4"/>
      <c r="R164" s="4"/>
      <c r="S164" s="4"/>
      <c r="T164" s="4"/>
      <c r="U164" s="4"/>
      <c r="V164" s="4"/>
      <c r="W164" s="4"/>
      <c r="X164" s="4"/>
      <c r="Y164" s="4"/>
    </row>
    <row r="165" spans="1:25" ht="15.75" customHeight="1">
      <c r="A165" s="4"/>
      <c r="B165" s="4"/>
      <c r="C165" s="6"/>
      <c r="D165" s="4"/>
      <c r="E165" s="4"/>
      <c r="F165" s="4"/>
      <c r="G165" s="4"/>
      <c r="H165" s="4"/>
      <c r="I165" s="4"/>
      <c r="J165" s="4"/>
      <c r="K165" s="4"/>
      <c r="L165" s="4"/>
      <c r="M165" s="4"/>
      <c r="N165" s="4"/>
      <c r="O165" s="4"/>
      <c r="P165" s="4"/>
      <c r="Q165" s="4"/>
      <c r="R165" s="4"/>
      <c r="S165" s="4"/>
      <c r="T165" s="4"/>
      <c r="U165" s="4"/>
      <c r="V165" s="4"/>
      <c r="W165" s="4"/>
      <c r="X165" s="4"/>
      <c r="Y165" s="4"/>
    </row>
    <row r="166" spans="1:25" ht="15.75" customHeight="1">
      <c r="A166" s="4"/>
      <c r="B166" s="4"/>
      <c r="C166" s="6"/>
      <c r="D166" s="4"/>
      <c r="E166" s="4"/>
      <c r="F166" s="4"/>
      <c r="G166" s="4"/>
      <c r="H166" s="4"/>
      <c r="I166" s="4"/>
      <c r="J166" s="4"/>
      <c r="K166" s="4"/>
      <c r="L166" s="4"/>
      <c r="M166" s="4"/>
      <c r="N166" s="4"/>
      <c r="O166" s="4"/>
      <c r="P166" s="4"/>
      <c r="Q166" s="4"/>
      <c r="R166" s="4"/>
      <c r="S166" s="4"/>
      <c r="T166" s="4"/>
      <c r="U166" s="4"/>
      <c r="V166" s="4"/>
      <c r="W166" s="4"/>
      <c r="X166" s="4"/>
      <c r="Y166" s="4"/>
    </row>
    <row r="167" spans="1:25" ht="15.75" customHeight="1">
      <c r="A167" s="4"/>
      <c r="B167" s="4"/>
      <c r="C167" s="6"/>
      <c r="D167" s="4"/>
      <c r="E167" s="4"/>
      <c r="F167" s="4"/>
      <c r="G167" s="4"/>
      <c r="H167" s="4"/>
      <c r="I167" s="4"/>
      <c r="J167" s="4"/>
      <c r="K167" s="4"/>
      <c r="L167" s="4"/>
      <c r="M167" s="4"/>
      <c r="N167" s="4"/>
      <c r="O167" s="4"/>
      <c r="P167" s="4"/>
      <c r="Q167" s="4"/>
      <c r="R167" s="4"/>
      <c r="S167" s="4"/>
      <c r="T167" s="4"/>
      <c r="U167" s="4"/>
      <c r="V167" s="4"/>
      <c r="W167" s="4"/>
      <c r="X167" s="4"/>
      <c r="Y167" s="4"/>
    </row>
    <row r="168" spans="1:25" ht="15.75" customHeight="1">
      <c r="A168" s="4"/>
      <c r="B168" s="4"/>
      <c r="C168" s="6"/>
      <c r="D168" s="4"/>
      <c r="E168" s="4"/>
      <c r="F168" s="4"/>
      <c r="G168" s="4"/>
      <c r="H168" s="4"/>
      <c r="I168" s="4"/>
      <c r="J168" s="4"/>
      <c r="K168" s="4"/>
      <c r="L168" s="4"/>
      <c r="M168" s="4"/>
      <c r="N168" s="4"/>
      <c r="O168" s="4"/>
      <c r="P168" s="4"/>
      <c r="Q168" s="4"/>
      <c r="R168" s="4"/>
      <c r="S168" s="4"/>
      <c r="T168" s="4"/>
      <c r="U168" s="4"/>
      <c r="V168" s="4"/>
      <c r="W168" s="4"/>
      <c r="X168" s="4"/>
      <c r="Y168" s="4"/>
    </row>
    <row r="169" spans="1:25" ht="15.75" customHeight="1">
      <c r="A169" s="4"/>
      <c r="B169" s="4"/>
      <c r="C169" s="6"/>
      <c r="D169" s="4"/>
      <c r="E169" s="4"/>
      <c r="F169" s="4"/>
      <c r="G169" s="4"/>
      <c r="H169" s="4"/>
      <c r="I169" s="4"/>
      <c r="J169" s="4"/>
      <c r="K169" s="4"/>
      <c r="L169" s="4"/>
      <c r="M169" s="4"/>
      <c r="N169" s="4"/>
      <c r="O169" s="4"/>
      <c r="P169" s="4"/>
      <c r="Q169" s="4"/>
      <c r="R169" s="4"/>
      <c r="S169" s="4"/>
      <c r="T169" s="4"/>
      <c r="U169" s="4"/>
      <c r="V169" s="4"/>
      <c r="W169" s="4"/>
      <c r="X169" s="4"/>
      <c r="Y169" s="4"/>
    </row>
    <row r="170" spans="1:25" ht="15.75" customHeight="1">
      <c r="A170" s="4"/>
      <c r="B170" s="4"/>
      <c r="C170" s="6"/>
      <c r="D170" s="4"/>
      <c r="E170" s="4"/>
      <c r="F170" s="4"/>
      <c r="G170" s="4"/>
      <c r="H170" s="4"/>
      <c r="I170" s="4"/>
      <c r="J170" s="4"/>
      <c r="K170" s="4"/>
      <c r="L170" s="4"/>
      <c r="M170" s="4"/>
      <c r="N170" s="4"/>
      <c r="O170" s="4"/>
      <c r="P170" s="4"/>
      <c r="Q170" s="4"/>
      <c r="R170" s="4"/>
      <c r="S170" s="4"/>
      <c r="T170" s="4"/>
      <c r="U170" s="4"/>
      <c r="V170" s="4"/>
      <c r="W170" s="4"/>
      <c r="X170" s="4"/>
      <c r="Y170" s="4"/>
    </row>
    <row r="171" spans="1:25" ht="15.75" customHeight="1">
      <c r="A171" s="4"/>
      <c r="B171" s="4"/>
      <c r="C171" s="6"/>
      <c r="D171" s="4"/>
      <c r="E171" s="4"/>
      <c r="F171" s="4"/>
      <c r="G171" s="4"/>
      <c r="H171" s="4"/>
      <c r="I171" s="4"/>
      <c r="J171" s="4"/>
      <c r="K171" s="4"/>
      <c r="L171" s="4"/>
      <c r="M171" s="4"/>
      <c r="N171" s="4"/>
      <c r="O171" s="4"/>
      <c r="P171" s="4"/>
      <c r="Q171" s="4"/>
      <c r="R171" s="4"/>
      <c r="S171" s="4"/>
      <c r="T171" s="4"/>
      <c r="U171" s="4"/>
      <c r="V171" s="4"/>
      <c r="W171" s="4"/>
      <c r="X171" s="4"/>
      <c r="Y171" s="4"/>
    </row>
    <row r="172" spans="1:25" ht="15.75" customHeight="1">
      <c r="A172" s="4"/>
      <c r="B172" s="4"/>
      <c r="C172" s="6"/>
      <c r="D172" s="4"/>
      <c r="E172" s="4"/>
      <c r="F172" s="4"/>
      <c r="G172" s="4"/>
      <c r="H172" s="4"/>
      <c r="I172" s="4"/>
      <c r="J172" s="4"/>
      <c r="K172" s="4"/>
      <c r="L172" s="4"/>
      <c r="M172" s="4"/>
      <c r="N172" s="4"/>
      <c r="O172" s="4"/>
      <c r="P172" s="4"/>
      <c r="Q172" s="4"/>
      <c r="R172" s="4"/>
      <c r="S172" s="4"/>
      <c r="T172" s="4"/>
      <c r="U172" s="4"/>
      <c r="V172" s="4"/>
      <c r="W172" s="4"/>
      <c r="X172" s="4"/>
      <c r="Y172" s="4"/>
    </row>
    <row r="173" spans="1:25" ht="15.75" customHeight="1">
      <c r="A173" s="4"/>
      <c r="B173" s="4"/>
      <c r="C173" s="6"/>
      <c r="D173" s="4"/>
      <c r="E173" s="4"/>
      <c r="F173" s="4"/>
      <c r="G173" s="4"/>
      <c r="H173" s="4"/>
      <c r="I173" s="4"/>
      <c r="J173" s="4"/>
      <c r="K173" s="4"/>
      <c r="L173" s="4"/>
      <c r="M173" s="4"/>
      <c r="N173" s="4"/>
      <c r="O173" s="4"/>
      <c r="P173" s="4"/>
      <c r="Q173" s="4"/>
      <c r="R173" s="4"/>
      <c r="S173" s="4"/>
      <c r="T173" s="4"/>
      <c r="U173" s="4"/>
      <c r="V173" s="4"/>
      <c r="W173" s="4"/>
      <c r="X173" s="4"/>
      <c r="Y173" s="4"/>
    </row>
    <row r="174" spans="1:25" ht="15.75" customHeight="1">
      <c r="A174" s="4"/>
      <c r="B174" s="4"/>
      <c r="C174" s="6"/>
      <c r="D174" s="4"/>
      <c r="E174" s="4"/>
      <c r="F174" s="4"/>
      <c r="G174" s="4"/>
      <c r="H174" s="4"/>
      <c r="I174" s="4"/>
      <c r="J174" s="4"/>
      <c r="K174" s="4"/>
      <c r="L174" s="4"/>
      <c r="M174" s="4"/>
      <c r="N174" s="4"/>
      <c r="O174" s="4"/>
      <c r="P174" s="4"/>
      <c r="Q174" s="4"/>
      <c r="R174" s="4"/>
      <c r="S174" s="4"/>
      <c r="T174" s="4"/>
      <c r="U174" s="4"/>
      <c r="V174" s="4"/>
      <c r="W174" s="4"/>
      <c r="X174" s="4"/>
      <c r="Y174" s="4"/>
    </row>
    <row r="175" spans="1:25" ht="15.75" customHeight="1">
      <c r="A175" s="4"/>
      <c r="B175" s="4"/>
      <c r="C175" s="6"/>
      <c r="D175" s="4"/>
      <c r="E175" s="4"/>
      <c r="F175" s="4"/>
      <c r="G175" s="4"/>
      <c r="H175" s="4"/>
      <c r="I175" s="4"/>
      <c r="J175" s="4"/>
      <c r="K175" s="4"/>
      <c r="L175" s="4"/>
      <c r="M175" s="4"/>
      <c r="N175" s="4"/>
      <c r="O175" s="4"/>
      <c r="P175" s="4"/>
      <c r="Q175" s="4"/>
      <c r="R175" s="4"/>
      <c r="S175" s="4"/>
      <c r="T175" s="4"/>
      <c r="U175" s="4"/>
      <c r="V175" s="4"/>
      <c r="W175" s="4"/>
      <c r="X175" s="4"/>
      <c r="Y175" s="4"/>
    </row>
    <row r="176" spans="1:25" ht="15.75" customHeight="1">
      <c r="A176" s="4"/>
      <c r="B176" s="4"/>
      <c r="C176" s="6"/>
      <c r="D176" s="4"/>
      <c r="E176" s="4"/>
      <c r="F176" s="4"/>
      <c r="G176" s="4"/>
      <c r="H176" s="4"/>
      <c r="I176" s="4"/>
      <c r="J176" s="4"/>
      <c r="K176" s="4"/>
      <c r="L176" s="4"/>
      <c r="M176" s="4"/>
      <c r="N176" s="4"/>
      <c r="O176" s="4"/>
      <c r="P176" s="4"/>
      <c r="Q176" s="4"/>
      <c r="R176" s="4"/>
      <c r="S176" s="4"/>
      <c r="T176" s="4"/>
      <c r="U176" s="4"/>
      <c r="V176" s="4"/>
      <c r="W176" s="4"/>
      <c r="X176" s="4"/>
      <c r="Y176" s="4"/>
    </row>
    <row r="177" spans="1:25" ht="15.75" customHeight="1">
      <c r="A177" s="4"/>
      <c r="B177" s="4"/>
      <c r="C177" s="6"/>
      <c r="D177" s="4"/>
      <c r="E177" s="4"/>
      <c r="F177" s="4"/>
      <c r="G177" s="4"/>
      <c r="H177" s="4"/>
      <c r="I177" s="4"/>
      <c r="J177" s="4"/>
      <c r="K177" s="4"/>
      <c r="L177" s="4"/>
      <c r="M177" s="4"/>
      <c r="N177" s="4"/>
      <c r="O177" s="4"/>
      <c r="P177" s="4"/>
      <c r="Q177" s="4"/>
      <c r="R177" s="4"/>
      <c r="S177" s="4"/>
      <c r="T177" s="4"/>
      <c r="U177" s="4"/>
      <c r="V177" s="4"/>
      <c r="W177" s="4"/>
      <c r="X177" s="4"/>
      <c r="Y177" s="4"/>
    </row>
    <row r="178" spans="1:25" ht="15.75" customHeight="1">
      <c r="A178" s="4"/>
      <c r="B178" s="4"/>
      <c r="C178" s="6"/>
      <c r="D178" s="4"/>
      <c r="E178" s="4"/>
      <c r="F178" s="4"/>
      <c r="G178" s="4"/>
      <c r="H178" s="4"/>
      <c r="I178" s="4"/>
      <c r="J178" s="4"/>
      <c r="K178" s="4"/>
      <c r="L178" s="4"/>
      <c r="M178" s="4"/>
      <c r="N178" s="4"/>
      <c r="O178" s="4"/>
      <c r="P178" s="4"/>
      <c r="Q178" s="4"/>
      <c r="R178" s="4"/>
      <c r="S178" s="4"/>
      <c r="T178" s="4"/>
      <c r="U178" s="4"/>
      <c r="V178" s="4"/>
      <c r="W178" s="4"/>
      <c r="X178" s="4"/>
      <c r="Y178" s="4"/>
    </row>
    <row r="179" spans="1:25" ht="15.75" customHeight="1">
      <c r="A179" s="4"/>
      <c r="B179" s="4"/>
      <c r="C179" s="6"/>
      <c r="D179" s="4"/>
      <c r="E179" s="4"/>
      <c r="F179" s="4"/>
      <c r="G179" s="4"/>
      <c r="H179" s="4"/>
      <c r="I179" s="4"/>
      <c r="J179" s="4"/>
      <c r="K179" s="4"/>
      <c r="L179" s="4"/>
      <c r="M179" s="4"/>
      <c r="N179" s="4"/>
      <c r="O179" s="4"/>
      <c r="P179" s="4"/>
      <c r="Q179" s="4"/>
      <c r="R179" s="4"/>
      <c r="S179" s="4"/>
      <c r="T179" s="4"/>
      <c r="U179" s="4"/>
      <c r="V179" s="4"/>
      <c r="W179" s="4"/>
      <c r="X179" s="4"/>
      <c r="Y179" s="4"/>
    </row>
    <row r="180" spans="1:25" ht="15.75" customHeight="1">
      <c r="A180" s="4"/>
      <c r="B180" s="4"/>
      <c r="C180" s="6"/>
      <c r="D180" s="4"/>
      <c r="E180" s="4"/>
      <c r="F180" s="4"/>
      <c r="G180" s="4"/>
      <c r="H180" s="4"/>
      <c r="I180" s="4"/>
      <c r="J180" s="4"/>
      <c r="K180" s="4"/>
      <c r="L180" s="4"/>
      <c r="M180" s="4"/>
      <c r="N180" s="4"/>
      <c r="O180" s="4"/>
      <c r="P180" s="4"/>
      <c r="Q180" s="4"/>
      <c r="R180" s="4"/>
      <c r="S180" s="4"/>
      <c r="T180" s="4"/>
      <c r="U180" s="4"/>
      <c r="V180" s="4"/>
      <c r="W180" s="4"/>
      <c r="X180" s="4"/>
      <c r="Y180" s="4"/>
    </row>
    <row r="181" spans="1:25" ht="15.75" customHeight="1">
      <c r="A181" s="4"/>
      <c r="B181" s="4"/>
      <c r="C181" s="6"/>
      <c r="D181" s="4"/>
      <c r="E181" s="4"/>
      <c r="F181" s="4"/>
      <c r="G181" s="4"/>
      <c r="H181" s="4"/>
      <c r="I181" s="4"/>
      <c r="J181" s="4"/>
      <c r="K181" s="4"/>
      <c r="L181" s="4"/>
      <c r="M181" s="4"/>
      <c r="N181" s="4"/>
      <c r="O181" s="4"/>
      <c r="P181" s="4"/>
      <c r="Q181" s="4"/>
      <c r="R181" s="4"/>
      <c r="S181" s="4"/>
      <c r="T181" s="4"/>
      <c r="U181" s="4"/>
      <c r="V181" s="4"/>
      <c r="W181" s="4"/>
      <c r="X181" s="4"/>
      <c r="Y181" s="4"/>
    </row>
    <row r="182" spans="1:25" ht="15.75" customHeight="1">
      <c r="A182" s="4"/>
      <c r="B182" s="4"/>
      <c r="C182" s="6"/>
      <c r="D182" s="4"/>
      <c r="E182" s="4"/>
      <c r="F182" s="4"/>
      <c r="G182" s="4"/>
      <c r="H182" s="4"/>
      <c r="I182" s="4"/>
      <c r="J182" s="4"/>
      <c r="K182" s="4"/>
      <c r="L182" s="4"/>
      <c r="M182" s="4"/>
      <c r="N182" s="4"/>
      <c r="O182" s="4"/>
      <c r="P182" s="4"/>
      <c r="Q182" s="4"/>
      <c r="R182" s="4"/>
      <c r="S182" s="4"/>
      <c r="T182" s="4"/>
      <c r="U182" s="4"/>
      <c r="V182" s="4"/>
      <c r="W182" s="4"/>
      <c r="X182" s="4"/>
      <c r="Y182" s="4"/>
    </row>
    <row r="183" spans="1:25" ht="15.75" customHeight="1">
      <c r="A183" s="4"/>
      <c r="B183" s="4"/>
      <c r="C183" s="6"/>
      <c r="D183" s="4"/>
      <c r="E183" s="4"/>
      <c r="F183" s="4"/>
      <c r="G183" s="4"/>
      <c r="H183" s="4"/>
      <c r="I183" s="4"/>
      <c r="J183" s="4"/>
      <c r="K183" s="4"/>
      <c r="L183" s="4"/>
      <c r="M183" s="4"/>
      <c r="N183" s="4"/>
      <c r="O183" s="4"/>
      <c r="P183" s="4"/>
      <c r="Q183" s="4"/>
      <c r="R183" s="4"/>
      <c r="S183" s="4"/>
      <c r="T183" s="4"/>
      <c r="U183" s="4"/>
      <c r="V183" s="4"/>
      <c r="W183" s="4"/>
      <c r="X183" s="4"/>
      <c r="Y183" s="4"/>
    </row>
    <row r="184" spans="1:25" ht="15.75" customHeight="1">
      <c r="A184" s="4"/>
      <c r="B184" s="4"/>
      <c r="C184" s="6"/>
      <c r="D184" s="4"/>
      <c r="E184" s="4"/>
      <c r="F184" s="4"/>
      <c r="G184" s="4"/>
      <c r="H184" s="4"/>
      <c r="I184" s="4"/>
      <c r="J184" s="4"/>
      <c r="K184" s="4"/>
      <c r="L184" s="4"/>
      <c r="M184" s="4"/>
      <c r="N184" s="4"/>
      <c r="O184" s="4"/>
      <c r="P184" s="4"/>
      <c r="Q184" s="4"/>
      <c r="R184" s="4"/>
      <c r="S184" s="4"/>
      <c r="T184" s="4"/>
      <c r="U184" s="4"/>
      <c r="V184" s="4"/>
      <c r="W184" s="4"/>
      <c r="X184" s="4"/>
      <c r="Y184" s="4"/>
    </row>
    <row r="185" spans="1:25" ht="15.75" customHeight="1">
      <c r="A185" s="4"/>
      <c r="B185" s="4"/>
      <c r="C185" s="6"/>
      <c r="D185" s="4"/>
      <c r="E185" s="4"/>
      <c r="F185" s="4"/>
      <c r="G185" s="4"/>
      <c r="H185" s="4"/>
      <c r="I185" s="4"/>
      <c r="J185" s="4"/>
      <c r="K185" s="4"/>
      <c r="L185" s="4"/>
      <c r="M185" s="4"/>
      <c r="N185" s="4"/>
      <c r="O185" s="4"/>
      <c r="P185" s="4"/>
      <c r="Q185" s="4"/>
      <c r="R185" s="4"/>
      <c r="S185" s="4"/>
      <c r="T185" s="4"/>
      <c r="U185" s="4"/>
      <c r="V185" s="4"/>
      <c r="W185" s="4"/>
      <c r="X185" s="4"/>
      <c r="Y185" s="4"/>
    </row>
    <row r="186" spans="1:25" ht="15.75" customHeight="1">
      <c r="A186" s="4"/>
      <c r="B186" s="4"/>
      <c r="C186" s="6"/>
      <c r="D186" s="4"/>
      <c r="E186" s="4"/>
      <c r="F186" s="4"/>
      <c r="G186" s="4"/>
      <c r="H186" s="4"/>
      <c r="I186" s="4"/>
      <c r="J186" s="4"/>
      <c r="K186" s="4"/>
      <c r="L186" s="4"/>
      <c r="M186" s="4"/>
      <c r="N186" s="4"/>
      <c r="O186" s="4"/>
      <c r="P186" s="4"/>
      <c r="Q186" s="4"/>
      <c r="R186" s="4"/>
      <c r="S186" s="4"/>
      <c r="T186" s="4"/>
      <c r="U186" s="4"/>
      <c r="V186" s="4"/>
      <c r="W186" s="4"/>
      <c r="X186" s="4"/>
      <c r="Y186" s="4"/>
    </row>
    <row r="187" spans="1:25" ht="15.75" customHeight="1">
      <c r="A187" s="4"/>
      <c r="B187" s="4"/>
      <c r="C187" s="6"/>
      <c r="D187" s="4"/>
      <c r="E187" s="4"/>
      <c r="F187" s="4"/>
      <c r="G187" s="4"/>
      <c r="H187" s="4"/>
      <c r="I187" s="4"/>
      <c r="J187" s="4"/>
      <c r="K187" s="4"/>
      <c r="L187" s="4"/>
      <c r="M187" s="4"/>
      <c r="N187" s="4"/>
      <c r="O187" s="4"/>
      <c r="P187" s="4"/>
      <c r="Q187" s="4"/>
      <c r="R187" s="4"/>
      <c r="S187" s="4"/>
      <c r="T187" s="4"/>
      <c r="U187" s="4"/>
      <c r="V187" s="4"/>
      <c r="W187" s="4"/>
      <c r="X187" s="4"/>
      <c r="Y187" s="4"/>
    </row>
    <row r="188" spans="1:25" ht="15.75" customHeight="1">
      <c r="A188" s="4"/>
      <c r="B188" s="4"/>
      <c r="C188" s="6"/>
      <c r="D188" s="4"/>
      <c r="E188" s="4"/>
      <c r="F188" s="4"/>
      <c r="G188" s="4"/>
      <c r="H188" s="4"/>
      <c r="I188" s="4"/>
      <c r="J188" s="4"/>
      <c r="K188" s="4"/>
      <c r="L188" s="4"/>
      <c r="M188" s="4"/>
      <c r="N188" s="4"/>
      <c r="O188" s="4"/>
      <c r="P188" s="4"/>
      <c r="Q188" s="4"/>
      <c r="R188" s="4"/>
      <c r="S188" s="4"/>
      <c r="T188" s="4"/>
      <c r="U188" s="4"/>
      <c r="V188" s="4"/>
      <c r="W188" s="4"/>
      <c r="X188" s="4"/>
      <c r="Y188" s="4"/>
    </row>
    <row r="189" spans="1:25" ht="15.75" customHeight="1">
      <c r="A189" s="4"/>
      <c r="B189" s="4"/>
      <c r="C189" s="6"/>
      <c r="D189" s="4"/>
      <c r="E189" s="4"/>
      <c r="F189" s="4"/>
      <c r="G189" s="4"/>
      <c r="H189" s="4"/>
      <c r="I189" s="4"/>
      <c r="J189" s="4"/>
      <c r="K189" s="4"/>
      <c r="L189" s="4"/>
      <c r="M189" s="4"/>
      <c r="N189" s="4"/>
      <c r="O189" s="4"/>
      <c r="P189" s="4"/>
      <c r="Q189" s="4"/>
      <c r="R189" s="4"/>
      <c r="S189" s="4"/>
      <c r="T189" s="4"/>
      <c r="U189" s="4"/>
      <c r="V189" s="4"/>
      <c r="W189" s="4"/>
      <c r="X189" s="4"/>
      <c r="Y189" s="4"/>
    </row>
    <row r="190" spans="1:25" ht="15.75" customHeight="1">
      <c r="A190" s="4"/>
      <c r="B190" s="4"/>
      <c r="C190" s="6"/>
      <c r="D190" s="4"/>
      <c r="E190" s="4"/>
      <c r="F190" s="4"/>
      <c r="G190" s="4"/>
      <c r="H190" s="4"/>
      <c r="I190" s="4"/>
      <c r="J190" s="4"/>
      <c r="K190" s="4"/>
      <c r="L190" s="4"/>
      <c r="M190" s="4"/>
      <c r="N190" s="4"/>
      <c r="O190" s="4"/>
      <c r="P190" s="4"/>
      <c r="Q190" s="4"/>
      <c r="R190" s="4"/>
      <c r="S190" s="4"/>
      <c r="T190" s="4"/>
      <c r="U190" s="4"/>
      <c r="V190" s="4"/>
      <c r="W190" s="4"/>
      <c r="X190" s="4"/>
      <c r="Y190" s="4"/>
    </row>
    <row r="191" spans="1:25" ht="15.75" customHeight="1">
      <c r="A191" s="4"/>
      <c r="B191" s="4"/>
      <c r="C191" s="6"/>
      <c r="D191" s="4"/>
      <c r="E191" s="4"/>
      <c r="F191" s="4"/>
      <c r="G191" s="4"/>
      <c r="H191" s="4"/>
      <c r="I191" s="4"/>
      <c r="J191" s="4"/>
      <c r="K191" s="4"/>
      <c r="L191" s="4"/>
      <c r="M191" s="4"/>
      <c r="N191" s="4"/>
      <c r="O191" s="4"/>
      <c r="P191" s="4"/>
      <c r="Q191" s="4"/>
      <c r="R191" s="4"/>
      <c r="S191" s="4"/>
      <c r="T191" s="4"/>
      <c r="U191" s="4"/>
      <c r="V191" s="4"/>
      <c r="W191" s="4"/>
      <c r="X191" s="4"/>
      <c r="Y191" s="4"/>
    </row>
    <row r="192" spans="1:25" ht="15.75" customHeight="1">
      <c r="A192" s="4"/>
      <c r="B192" s="4"/>
      <c r="C192" s="6"/>
      <c r="D192" s="4"/>
      <c r="E192" s="4"/>
      <c r="F192" s="4"/>
      <c r="G192" s="4"/>
      <c r="H192" s="4"/>
      <c r="I192" s="4"/>
      <c r="J192" s="4"/>
      <c r="K192" s="4"/>
      <c r="L192" s="4"/>
      <c r="M192" s="4"/>
      <c r="N192" s="4"/>
      <c r="O192" s="4"/>
      <c r="P192" s="4"/>
      <c r="Q192" s="4"/>
      <c r="R192" s="4"/>
      <c r="S192" s="4"/>
      <c r="T192" s="4"/>
      <c r="U192" s="4"/>
      <c r="V192" s="4"/>
      <c r="W192" s="4"/>
      <c r="X192" s="4"/>
      <c r="Y192" s="4"/>
    </row>
    <row r="193" spans="1:25" ht="15.75" customHeight="1">
      <c r="A193" s="4"/>
      <c r="B193" s="4"/>
      <c r="C193" s="6"/>
      <c r="D193" s="4"/>
      <c r="E193" s="4"/>
      <c r="F193" s="4"/>
      <c r="G193" s="4"/>
      <c r="H193" s="4"/>
      <c r="I193" s="4"/>
      <c r="J193" s="4"/>
      <c r="K193" s="4"/>
      <c r="L193" s="4"/>
      <c r="M193" s="4"/>
      <c r="N193" s="4"/>
      <c r="O193" s="4"/>
      <c r="P193" s="4"/>
      <c r="Q193" s="4"/>
      <c r="R193" s="4"/>
      <c r="S193" s="4"/>
      <c r="T193" s="4"/>
      <c r="U193" s="4"/>
      <c r="V193" s="4"/>
      <c r="W193" s="4"/>
      <c r="X193" s="4"/>
      <c r="Y193" s="4"/>
    </row>
    <row r="194" spans="1:25" ht="15.75" customHeight="1">
      <c r="A194" s="4"/>
      <c r="B194" s="4"/>
      <c r="C194" s="6"/>
      <c r="D194" s="4"/>
      <c r="E194" s="4"/>
      <c r="F194" s="4"/>
      <c r="G194" s="4"/>
      <c r="H194" s="4"/>
      <c r="I194" s="4"/>
      <c r="J194" s="4"/>
      <c r="K194" s="4"/>
      <c r="L194" s="4"/>
      <c r="M194" s="4"/>
      <c r="N194" s="4"/>
      <c r="O194" s="4"/>
      <c r="P194" s="4"/>
      <c r="Q194" s="4"/>
      <c r="R194" s="4"/>
      <c r="S194" s="4"/>
      <c r="T194" s="4"/>
      <c r="U194" s="4"/>
      <c r="V194" s="4"/>
      <c r="W194" s="4"/>
      <c r="X194" s="4"/>
      <c r="Y194" s="4"/>
    </row>
    <row r="195" spans="1:25" ht="15.75" customHeight="1">
      <c r="A195" s="4"/>
      <c r="B195" s="4"/>
      <c r="C195" s="6"/>
      <c r="D195" s="4"/>
      <c r="E195" s="4"/>
      <c r="F195" s="4"/>
      <c r="G195" s="4"/>
      <c r="H195" s="4"/>
      <c r="I195" s="4"/>
      <c r="J195" s="4"/>
      <c r="K195" s="4"/>
      <c r="L195" s="4"/>
      <c r="M195" s="4"/>
      <c r="N195" s="4"/>
      <c r="O195" s="4"/>
      <c r="P195" s="4"/>
      <c r="Q195" s="4"/>
      <c r="R195" s="4"/>
      <c r="S195" s="4"/>
      <c r="T195" s="4"/>
      <c r="U195" s="4"/>
      <c r="V195" s="4"/>
      <c r="W195" s="4"/>
      <c r="X195" s="4"/>
      <c r="Y195" s="4"/>
    </row>
    <row r="196" spans="1:25" ht="15.75" customHeight="1">
      <c r="A196" s="4"/>
      <c r="B196" s="4"/>
      <c r="C196" s="6"/>
      <c r="D196" s="4"/>
      <c r="E196" s="4"/>
      <c r="F196" s="4"/>
      <c r="G196" s="4"/>
      <c r="H196" s="4"/>
      <c r="I196" s="4"/>
      <c r="J196" s="4"/>
      <c r="K196" s="4"/>
      <c r="L196" s="4"/>
      <c r="M196" s="4"/>
      <c r="N196" s="4"/>
      <c r="O196" s="4"/>
      <c r="P196" s="4"/>
      <c r="Q196" s="4"/>
      <c r="R196" s="4"/>
      <c r="S196" s="4"/>
      <c r="T196" s="4"/>
      <c r="U196" s="4"/>
      <c r="V196" s="4"/>
      <c r="W196" s="4"/>
      <c r="X196" s="4"/>
      <c r="Y196" s="4"/>
    </row>
    <row r="197" spans="1:25" ht="15.75" customHeight="1">
      <c r="A197" s="4"/>
      <c r="B197" s="4"/>
      <c r="C197" s="6"/>
      <c r="D197" s="4"/>
      <c r="E197" s="4"/>
      <c r="F197" s="4"/>
      <c r="G197" s="4"/>
      <c r="H197" s="4"/>
      <c r="I197" s="4"/>
      <c r="J197" s="4"/>
      <c r="K197" s="4"/>
      <c r="L197" s="4"/>
      <c r="M197" s="4"/>
      <c r="N197" s="4"/>
      <c r="O197" s="4"/>
      <c r="P197" s="4"/>
      <c r="Q197" s="4"/>
      <c r="R197" s="4"/>
      <c r="S197" s="4"/>
      <c r="T197" s="4"/>
      <c r="U197" s="4"/>
      <c r="V197" s="4"/>
      <c r="W197" s="4"/>
      <c r="X197" s="4"/>
      <c r="Y197" s="4"/>
    </row>
    <row r="198" spans="1:25" ht="15.75" customHeight="1">
      <c r="A198" s="4"/>
      <c r="B198" s="4"/>
      <c r="C198" s="6"/>
      <c r="D198" s="4"/>
      <c r="E198" s="4"/>
      <c r="F198" s="4"/>
      <c r="G198" s="4"/>
      <c r="H198" s="4"/>
      <c r="I198" s="4"/>
      <c r="J198" s="4"/>
      <c r="K198" s="4"/>
      <c r="L198" s="4"/>
      <c r="M198" s="4"/>
      <c r="N198" s="4"/>
      <c r="O198" s="4"/>
      <c r="P198" s="4"/>
      <c r="Q198" s="4"/>
      <c r="R198" s="4"/>
      <c r="S198" s="4"/>
      <c r="T198" s="4"/>
      <c r="U198" s="4"/>
      <c r="V198" s="4"/>
      <c r="W198" s="4"/>
      <c r="X198" s="4"/>
      <c r="Y198" s="4"/>
    </row>
    <row r="199" spans="1:25" ht="15.75" customHeight="1">
      <c r="A199" s="4"/>
      <c r="B199" s="4"/>
      <c r="C199" s="6"/>
      <c r="D199" s="4"/>
      <c r="E199" s="4"/>
      <c r="F199" s="4"/>
      <c r="G199" s="4"/>
      <c r="H199" s="4"/>
      <c r="I199" s="4"/>
      <c r="J199" s="4"/>
      <c r="K199" s="4"/>
      <c r="L199" s="4"/>
      <c r="M199" s="4"/>
      <c r="N199" s="4"/>
      <c r="O199" s="4"/>
      <c r="P199" s="4"/>
      <c r="Q199" s="4"/>
      <c r="R199" s="4"/>
      <c r="S199" s="4"/>
      <c r="T199" s="4"/>
      <c r="U199" s="4"/>
      <c r="V199" s="4"/>
      <c r="W199" s="4"/>
      <c r="X199" s="4"/>
      <c r="Y199" s="4"/>
    </row>
    <row r="200" spans="1:25" ht="15.75" customHeight="1">
      <c r="A200" s="4"/>
      <c r="B200" s="4"/>
      <c r="C200" s="6"/>
      <c r="D200" s="4"/>
      <c r="E200" s="4"/>
      <c r="F200" s="4"/>
      <c r="G200" s="4"/>
      <c r="H200" s="4"/>
      <c r="I200" s="4"/>
      <c r="J200" s="4"/>
      <c r="K200" s="4"/>
      <c r="L200" s="4"/>
      <c r="M200" s="4"/>
      <c r="N200" s="4"/>
      <c r="O200" s="4"/>
      <c r="P200" s="4"/>
      <c r="Q200" s="4"/>
      <c r="R200" s="4"/>
      <c r="S200" s="4"/>
      <c r="T200" s="4"/>
      <c r="U200" s="4"/>
      <c r="V200" s="4"/>
      <c r="W200" s="4"/>
      <c r="X200" s="4"/>
      <c r="Y200" s="4"/>
    </row>
    <row r="201" spans="1:25" ht="15.75" customHeight="1">
      <c r="A201" s="4"/>
      <c r="B201" s="4"/>
      <c r="C201" s="6"/>
      <c r="D201" s="4"/>
      <c r="E201" s="4"/>
      <c r="F201" s="4"/>
      <c r="G201" s="4"/>
      <c r="H201" s="4"/>
      <c r="I201" s="4"/>
      <c r="J201" s="4"/>
      <c r="K201" s="4"/>
      <c r="L201" s="4"/>
      <c r="M201" s="4"/>
      <c r="N201" s="4"/>
      <c r="O201" s="4"/>
      <c r="P201" s="4"/>
      <c r="Q201" s="4"/>
      <c r="R201" s="4"/>
      <c r="S201" s="4"/>
      <c r="T201" s="4"/>
      <c r="U201" s="4"/>
      <c r="V201" s="4"/>
      <c r="W201" s="4"/>
      <c r="X201" s="4"/>
      <c r="Y201" s="4"/>
    </row>
    <row r="202" spans="1:25" ht="15.75" customHeight="1">
      <c r="A202" s="4"/>
      <c r="B202" s="4"/>
      <c r="C202" s="6"/>
      <c r="D202" s="4"/>
      <c r="E202" s="4"/>
      <c r="F202" s="4"/>
      <c r="G202" s="4"/>
      <c r="H202" s="4"/>
      <c r="I202" s="4"/>
      <c r="J202" s="4"/>
      <c r="K202" s="4"/>
      <c r="L202" s="4"/>
      <c r="M202" s="4"/>
      <c r="N202" s="4"/>
      <c r="O202" s="4"/>
      <c r="P202" s="4"/>
      <c r="Q202" s="4"/>
      <c r="R202" s="4"/>
      <c r="S202" s="4"/>
      <c r="T202" s="4"/>
      <c r="U202" s="4"/>
      <c r="V202" s="4"/>
      <c r="W202" s="4"/>
      <c r="X202" s="4"/>
      <c r="Y202" s="4"/>
    </row>
    <row r="203" spans="1:25" ht="15.75" customHeight="1">
      <c r="A203" s="4"/>
      <c r="B203" s="4"/>
      <c r="C203" s="6"/>
      <c r="D203" s="4"/>
      <c r="E203" s="4"/>
      <c r="F203" s="4"/>
      <c r="G203" s="4"/>
      <c r="H203" s="4"/>
      <c r="I203" s="4"/>
      <c r="J203" s="4"/>
      <c r="K203" s="4"/>
      <c r="L203" s="4"/>
      <c r="M203" s="4"/>
      <c r="N203" s="4"/>
      <c r="O203" s="4"/>
      <c r="P203" s="4"/>
      <c r="Q203" s="4"/>
      <c r="R203" s="4"/>
      <c r="S203" s="4"/>
      <c r="T203" s="4"/>
      <c r="U203" s="4"/>
      <c r="V203" s="4"/>
      <c r="W203" s="4"/>
      <c r="X203" s="4"/>
      <c r="Y203" s="4"/>
    </row>
    <row r="204" spans="1:25" ht="15.75" customHeight="1">
      <c r="A204" s="4"/>
      <c r="B204" s="4"/>
      <c r="C204" s="6"/>
      <c r="D204" s="4"/>
      <c r="E204" s="4"/>
      <c r="F204" s="4"/>
      <c r="G204" s="4"/>
      <c r="H204" s="4"/>
      <c r="I204" s="4"/>
      <c r="J204" s="4"/>
      <c r="K204" s="4"/>
      <c r="L204" s="4"/>
      <c r="M204" s="4"/>
      <c r="N204" s="4"/>
      <c r="O204" s="4"/>
      <c r="P204" s="4"/>
      <c r="Q204" s="4"/>
      <c r="R204" s="4"/>
      <c r="S204" s="4"/>
      <c r="T204" s="4"/>
      <c r="U204" s="4"/>
      <c r="V204" s="4"/>
      <c r="W204" s="4"/>
      <c r="X204" s="4"/>
      <c r="Y204" s="4"/>
    </row>
    <row r="205" spans="1:25" ht="15.75" customHeight="1">
      <c r="A205" s="4"/>
      <c r="B205" s="4"/>
      <c r="C205" s="6"/>
      <c r="D205" s="4"/>
      <c r="E205" s="4"/>
      <c r="F205" s="4"/>
      <c r="G205" s="4"/>
      <c r="H205" s="4"/>
      <c r="I205" s="4"/>
      <c r="J205" s="4"/>
      <c r="K205" s="4"/>
      <c r="L205" s="4"/>
      <c r="M205" s="4"/>
      <c r="N205" s="4"/>
      <c r="O205" s="4"/>
      <c r="P205" s="4"/>
      <c r="Q205" s="4"/>
      <c r="R205" s="4"/>
      <c r="S205" s="4"/>
      <c r="T205" s="4"/>
      <c r="U205" s="4"/>
      <c r="V205" s="4"/>
      <c r="W205" s="4"/>
      <c r="X205" s="4"/>
      <c r="Y205" s="4"/>
    </row>
    <row r="206" spans="1:25" ht="15.75" customHeight="1">
      <c r="A206" s="4"/>
      <c r="B206" s="4"/>
      <c r="C206" s="6"/>
      <c r="D206" s="4"/>
      <c r="E206" s="4"/>
      <c r="F206" s="4"/>
      <c r="G206" s="4"/>
      <c r="H206" s="4"/>
      <c r="I206" s="4"/>
      <c r="J206" s="4"/>
      <c r="K206" s="4"/>
      <c r="L206" s="4"/>
      <c r="M206" s="4"/>
      <c r="N206" s="4"/>
      <c r="O206" s="4"/>
      <c r="P206" s="4"/>
      <c r="Q206" s="4"/>
      <c r="R206" s="4"/>
      <c r="S206" s="4"/>
      <c r="T206" s="4"/>
      <c r="U206" s="4"/>
      <c r="V206" s="4"/>
      <c r="W206" s="4"/>
      <c r="X206" s="4"/>
      <c r="Y206" s="4"/>
    </row>
    <row r="207" spans="1:25" ht="15.75" customHeight="1">
      <c r="A207" s="4"/>
      <c r="B207" s="4"/>
      <c r="C207" s="6"/>
      <c r="D207" s="4"/>
      <c r="E207" s="4"/>
      <c r="F207" s="4"/>
      <c r="G207" s="4"/>
      <c r="H207" s="4"/>
      <c r="I207" s="4"/>
      <c r="J207" s="4"/>
      <c r="K207" s="4"/>
      <c r="L207" s="4"/>
      <c r="M207" s="4"/>
      <c r="N207" s="4"/>
      <c r="O207" s="4"/>
      <c r="P207" s="4"/>
      <c r="Q207" s="4"/>
      <c r="R207" s="4"/>
      <c r="S207" s="4"/>
      <c r="T207" s="4"/>
      <c r="U207" s="4"/>
      <c r="V207" s="4"/>
      <c r="W207" s="4"/>
      <c r="X207" s="4"/>
      <c r="Y207" s="4"/>
    </row>
    <row r="208" spans="1:25" ht="15.75" customHeight="1">
      <c r="A208" s="4"/>
      <c r="B208" s="4"/>
      <c r="C208" s="6"/>
      <c r="D208" s="4"/>
      <c r="E208" s="4"/>
      <c r="F208" s="4"/>
      <c r="G208" s="4"/>
      <c r="H208" s="4"/>
      <c r="I208" s="4"/>
      <c r="J208" s="4"/>
      <c r="K208" s="4"/>
      <c r="L208" s="4"/>
      <c r="M208" s="4"/>
      <c r="N208" s="4"/>
      <c r="O208" s="4"/>
      <c r="P208" s="4"/>
      <c r="Q208" s="4"/>
      <c r="R208" s="4"/>
      <c r="S208" s="4"/>
      <c r="T208" s="4"/>
      <c r="U208" s="4"/>
      <c r="V208" s="4"/>
      <c r="W208" s="4"/>
      <c r="X208" s="4"/>
      <c r="Y208" s="4"/>
    </row>
    <row r="209" spans="1:25" ht="15.75" customHeight="1">
      <c r="A209" s="4"/>
      <c r="B209" s="4"/>
      <c r="C209" s="6"/>
      <c r="D209" s="4"/>
      <c r="E209" s="4"/>
      <c r="F209" s="4"/>
      <c r="G209" s="4"/>
      <c r="H209" s="4"/>
      <c r="I209" s="4"/>
      <c r="J209" s="4"/>
      <c r="K209" s="4"/>
      <c r="L209" s="4"/>
      <c r="M209" s="4"/>
      <c r="N209" s="4"/>
      <c r="O209" s="4"/>
      <c r="P209" s="4"/>
      <c r="Q209" s="4"/>
      <c r="R209" s="4"/>
      <c r="S209" s="4"/>
      <c r="T209" s="4"/>
      <c r="U209" s="4"/>
      <c r="V209" s="4"/>
      <c r="W209" s="4"/>
      <c r="X209" s="4"/>
      <c r="Y209" s="4"/>
    </row>
    <row r="210" spans="1:25" ht="15.75" customHeight="1">
      <c r="A210" s="4"/>
      <c r="B210" s="4"/>
      <c r="C210" s="6"/>
      <c r="D210" s="4"/>
      <c r="E210" s="4"/>
      <c r="F210" s="4"/>
      <c r="G210" s="4"/>
      <c r="H210" s="4"/>
      <c r="I210" s="4"/>
      <c r="J210" s="4"/>
      <c r="K210" s="4"/>
      <c r="L210" s="4"/>
      <c r="M210" s="4"/>
      <c r="N210" s="4"/>
      <c r="O210" s="4"/>
      <c r="P210" s="4"/>
      <c r="Q210" s="4"/>
      <c r="R210" s="4"/>
      <c r="S210" s="4"/>
      <c r="T210" s="4"/>
      <c r="U210" s="4"/>
      <c r="V210" s="4"/>
      <c r="W210" s="4"/>
      <c r="X210" s="4"/>
      <c r="Y210" s="4"/>
    </row>
    <row r="211" spans="1:25" ht="15.75" customHeight="1">
      <c r="A211" s="4"/>
      <c r="B211" s="4"/>
      <c r="C211" s="6"/>
      <c r="D211" s="4"/>
      <c r="E211" s="4"/>
      <c r="F211" s="4"/>
      <c r="G211" s="4"/>
      <c r="H211" s="4"/>
      <c r="I211" s="4"/>
      <c r="J211" s="4"/>
      <c r="K211" s="4"/>
      <c r="L211" s="4"/>
      <c r="M211" s="4"/>
      <c r="N211" s="4"/>
      <c r="O211" s="4"/>
      <c r="P211" s="4"/>
      <c r="Q211" s="4"/>
      <c r="R211" s="4"/>
      <c r="S211" s="4"/>
      <c r="T211" s="4"/>
      <c r="U211" s="4"/>
      <c r="V211" s="4"/>
      <c r="W211" s="4"/>
      <c r="X211" s="4"/>
      <c r="Y211" s="4"/>
    </row>
    <row r="212" spans="1:25" ht="15.75" customHeight="1">
      <c r="A212" s="4"/>
      <c r="B212" s="4"/>
      <c r="C212" s="6"/>
      <c r="D212" s="4"/>
      <c r="E212" s="4"/>
      <c r="F212" s="4"/>
      <c r="G212" s="4"/>
      <c r="H212" s="4"/>
      <c r="I212" s="4"/>
      <c r="J212" s="4"/>
      <c r="K212" s="4"/>
      <c r="L212" s="4"/>
      <c r="M212" s="4"/>
      <c r="N212" s="4"/>
      <c r="O212" s="4"/>
      <c r="P212" s="4"/>
      <c r="Q212" s="4"/>
      <c r="R212" s="4"/>
      <c r="S212" s="4"/>
      <c r="T212" s="4"/>
      <c r="U212" s="4"/>
      <c r="V212" s="4"/>
      <c r="W212" s="4"/>
      <c r="X212" s="4"/>
      <c r="Y212" s="4"/>
    </row>
    <row r="213" spans="1:25" ht="15.75" customHeight="1">
      <c r="A213" s="4"/>
      <c r="B213" s="4"/>
      <c r="C213" s="6"/>
      <c r="D213" s="4"/>
      <c r="E213" s="4"/>
      <c r="F213" s="4"/>
      <c r="G213" s="4"/>
      <c r="H213" s="4"/>
      <c r="I213" s="4"/>
      <c r="J213" s="4"/>
      <c r="K213" s="4"/>
      <c r="L213" s="4"/>
      <c r="M213" s="4"/>
      <c r="N213" s="4"/>
      <c r="O213" s="4"/>
      <c r="P213" s="4"/>
      <c r="Q213" s="4"/>
      <c r="R213" s="4"/>
      <c r="S213" s="4"/>
      <c r="T213" s="4"/>
      <c r="U213" s="4"/>
      <c r="V213" s="4"/>
      <c r="W213" s="4"/>
      <c r="X213" s="4"/>
      <c r="Y213" s="4"/>
    </row>
    <row r="214" spans="1:25" ht="15.75" customHeight="1">
      <c r="A214" s="4"/>
      <c r="B214" s="4"/>
      <c r="C214" s="6"/>
      <c r="D214" s="4"/>
      <c r="E214" s="4"/>
      <c r="F214" s="4"/>
      <c r="G214" s="4"/>
      <c r="H214" s="4"/>
      <c r="I214" s="4"/>
      <c r="J214" s="4"/>
      <c r="K214" s="4"/>
      <c r="L214" s="4"/>
      <c r="M214" s="4"/>
      <c r="N214" s="4"/>
      <c r="O214" s="4"/>
      <c r="P214" s="4"/>
      <c r="Q214" s="4"/>
      <c r="R214" s="4"/>
      <c r="S214" s="4"/>
      <c r="T214" s="4"/>
      <c r="U214" s="4"/>
      <c r="V214" s="4"/>
      <c r="W214" s="4"/>
      <c r="X214" s="4"/>
      <c r="Y214" s="4"/>
    </row>
    <row r="215" spans="1:25" ht="15.75" customHeight="1">
      <c r="A215" s="4"/>
      <c r="B215" s="4"/>
      <c r="C215" s="6"/>
      <c r="D215" s="4"/>
      <c r="E215" s="4"/>
      <c r="F215" s="4"/>
      <c r="G215" s="4"/>
      <c r="H215" s="4"/>
      <c r="I215" s="4"/>
      <c r="J215" s="4"/>
      <c r="K215" s="4"/>
      <c r="L215" s="4"/>
      <c r="M215" s="4"/>
      <c r="N215" s="4"/>
      <c r="O215" s="4"/>
      <c r="P215" s="4"/>
      <c r="Q215" s="4"/>
      <c r="R215" s="4"/>
      <c r="S215" s="4"/>
      <c r="T215" s="4"/>
      <c r="U215" s="4"/>
      <c r="V215" s="4"/>
      <c r="W215" s="4"/>
      <c r="X215" s="4"/>
      <c r="Y215" s="4"/>
    </row>
    <row r="216" spans="1:25" ht="15.75" customHeight="1">
      <c r="A216" s="4"/>
      <c r="B216" s="4"/>
      <c r="C216" s="6"/>
      <c r="D216" s="4"/>
      <c r="E216" s="4"/>
      <c r="F216" s="4"/>
      <c r="G216" s="4"/>
      <c r="H216" s="4"/>
      <c r="I216" s="4"/>
      <c r="J216" s="4"/>
      <c r="K216" s="4"/>
      <c r="L216" s="4"/>
      <c r="M216" s="4"/>
      <c r="N216" s="4"/>
      <c r="O216" s="4"/>
      <c r="P216" s="4"/>
      <c r="Q216" s="4"/>
      <c r="R216" s="4"/>
      <c r="S216" s="4"/>
      <c r="T216" s="4"/>
      <c r="U216" s="4"/>
      <c r="V216" s="4"/>
      <c r="W216" s="4"/>
      <c r="X216" s="4"/>
      <c r="Y216" s="4"/>
    </row>
    <row r="217" spans="1:25" ht="15.75" customHeight="1">
      <c r="A217" s="4"/>
      <c r="B217" s="4"/>
      <c r="C217" s="6"/>
      <c r="D217" s="4"/>
      <c r="E217" s="4"/>
      <c r="F217" s="4"/>
      <c r="G217" s="4"/>
      <c r="H217" s="4"/>
      <c r="I217" s="4"/>
      <c r="J217" s="4"/>
      <c r="K217" s="4"/>
      <c r="L217" s="4"/>
      <c r="M217" s="4"/>
      <c r="N217" s="4"/>
      <c r="O217" s="4"/>
      <c r="P217" s="4"/>
      <c r="Q217" s="4"/>
      <c r="R217" s="4"/>
      <c r="S217" s="4"/>
      <c r="T217" s="4"/>
      <c r="U217" s="4"/>
      <c r="V217" s="4"/>
      <c r="W217" s="4"/>
      <c r="X217" s="4"/>
      <c r="Y217" s="4"/>
    </row>
    <row r="218" spans="1:25" ht="15.75" customHeight="1">
      <c r="A218" s="4"/>
      <c r="B218" s="4"/>
      <c r="C218" s="6"/>
      <c r="D218" s="4"/>
      <c r="E218" s="4"/>
      <c r="F218" s="4"/>
      <c r="G218" s="4"/>
      <c r="H218" s="4"/>
      <c r="I218" s="4"/>
      <c r="J218" s="4"/>
      <c r="K218" s="4"/>
      <c r="L218" s="4"/>
      <c r="M218" s="4"/>
      <c r="N218" s="4"/>
      <c r="O218" s="4"/>
      <c r="P218" s="4"/>
      <c r="Q218" s="4"/>
      <c r="R218" s="4"/>
      <c r="S218" s="4"/>
      <c r="T218" s="4"/>
      <c r="U218" s="4"/>
      <c r="V218" s="4"/>
      <c r="W218" s="4"/>
      <c r="X218" s="4"/>
      <c r="Y218" s="4"/>
    </row>
    <row r="219" spans="1:25" ht="15.75" customHeight="1">
      <c r="A219" s="4"/>
      <c r="B219" s="4"/>
      <c r="C219" s="6"/>
      <c r="D219" s="4"/>
      <c r="E219" s="4"/>
      <c r="F219" s="4"/>
      <c r="G219" s="4"/>
      <c r="H219" s="4"/>
      <c r="I219" s="4"/>
      <c r="J219" s="4"/>
      <c r="K219" s="4"/>
      <c r="L219" s="4"/>
      <c r="M219" s="4"/>
      <c r="N219" s="4"/>
      <c r="O219" s="4"/>
      <c r="P219" s="4"/>
      <c r="Q219" s="4"/>
      <c r="R219" s="4"/>
      <c r="S219" s="4"/>
      <c r="T219" s="4"/>
      <c r="U219" s="4"/>
      <c r="V219" s="4"/>
      <c r="W219" s="4"/>
      <c r="X219" s="4"/>
      <c r="Y219" s="4"/>
    </row>
    <row r="220" spans="1:25" ht="15.75" customHeight="1">
      <c r="A220" s="4"/>
      <c r="B220" s="4"/>
      <c r="C220" s="6"/>
      <c r="D220" s="4"/>
      <c r="E220" s="4"/>
      <c r="F220" s="4"/>
      <c r="G220" s="4"/>
      <c r="H220" s="4"/>
      <c r="I220" s="4"/>
      <c r="J220" s="4"/>
      <c r="K220" s="4"/>
      <c r="L220" s="4"/>
      <c r="M220" s="4"/>
      <c r="N220" s="4"/>
      <c r="O220" s="4"/>
      <c r="P220" s="4"/>
      <c r="Q220" s="4"/>
      <c r="R220" s="4"/>
      <c r="S220" s="4"/>
      <c r="T220" s="4"/>
      <c r="U220" s="4"/>
      <c r="V220" s="4"/>
      <c r="W220" s="4"/>
      <c r="X220" s="4"/>
      <c r="Y220" s="4"/>
    </row>
    <row r="221" spans="1:25" ht="15.75" customHeight="1">
      <c r="A221" s="4"/>
      <c r="B221" s="4"/>
      <c r="C221" s="6"/>
      <c r="D221" s="4"/>
      <c r="E221" s="4"/>
      <c r="F221" s="4"/>
      <c r="G221" s="4"/>
      <c r="H221" s="4"/>
      <c r="I221" s="4"/>
      <c r="J221" s="4"/>
      <c r="K221" s="4"/>
      <c r="L221" s="4"/>
      <c r="M221" s="4"/>
      <c r="N221" s="4"/>
      <c r="O221" s="4"/>
      <c r="P221" s="4"/>
      <c r="Q221" s="4"/>
      <c r="R221" s="4"/>
      <c r="S221" s="4"/>
      <c r="T221" s="4"/>
      <c r="U221" s="4"/>
      <c r="V221" s="4"/>
      <c r="W221" s="4"/>
      <c r="X221" s="4"/>
      <c r="Y221" s="4"/>
    </row>
    <row r="222" spans="1:25" ht="15.75" customHeight="1">
      <c r="A222" s="4"/>
      <c r="B222" s="4"/>
      <c r="C222" s="6"/>
      <c r="D222" s="4"/>
      <c r="E222" s="4"/>
      <c r="F222" s="4"/>
      <c r="G222" s="4"/>
      <c r="H222" s="4"/>
      <c r="I222" s="4"/>
      <c r="J222" s="4"/>
      <c r="K222" s="4"/>
      <c r="L222" s="4"/>
      <c r="M222" s="4"/>
      <c r="N222" s="4"/>
      <c r="O222" s="4"/>
      <c r="P222" s="4"/>
      <c r="Q222" s="4"/>
      <c r="R222" s="4"/>
      <c r="S222" s="4"/>
      <c r="T222" s="4"/>
      <c r="U222" s="4"/>
      <c r="V222" s="4"/>
      <c r="W222" s="4"/>
      <c r="X222" s="4"/>
      <c r="Y222" s="4"/>
    </row>
    <row r="223" spans="1:25" ht="15.75" customHeight="1">
      <c r="A223" s="4"/>
      <c r="B223" s="4"/>
      <c r="C223" s="6"/>
      <c r="D223" s="4"/>
      <c r="E223" s="4"/>
      <c r="F223" s="4"/>
      <c r="G223" s="4"/>
      <c r="H223" s="4"/>
      <c r="I223" s="4"/>
      <c r="J223" s="4"/>
      <c r="K223" s="4"/>
      <c r="L223" s="4"/>
      <c r="M223" s="4"/>
      <c r="N223" s="4"/>
      <c r="O223" s="4"/>
      <c r="P223" s="4"/>
      <c r="Q223" s="4"/>
      <c r="R223" s="4"/>
      <c r="S223" s="4"/>
      <c r="T223" s="4"/>
      <c r="U223" s="4"/>
      <c r="V223" s="4"/>
      <c r="W223" s="4"/>
      <c r="X223" s="4"/>
      <c r="Y223" s="4"/>
    </row>
    <row r="224" spans="1:25" ht="15.75" customHeight="1">
      <c r="A224" s="4"/>
      <c r="B224" s="4"/>
      <c r="C224" s="6"/>
      <c r="D224" s="4"/>
      <c r="E224" s="4"/>
      <c r="F224" s="4"/>
      <c r="G224" s="4"/>
      <c r="H224" s="4"/>
      <c r="I224" s="4"/>
      <c r="J224" s="4"/>
      <c r="K224" s="4"/>
      <c r="L224" s="4"/>
      <c r="M224" s="4"/>
      <c r="N224" s="4"/>
      <c r="O224" s="4"/>
      <c r="P224" s="4"/>
      <c r="Q224" s="4"/>
      <c r="R224" s="4"/>
      <c r="S224" s="4"/>
      <c r="T224" s="4"/>
      <c r="U224" s="4"/>
      <c r="V224" s="4"/>
      <c r="W224" s="4"/>
      <c r="X224" s="4"/>
      <c r="Y224" s="4"/>
    </row>
    <row r="225" spans="1:25" ht="15.75" customHeight="1">
      <c r="A225" s="4"/>
      <c r="B225" s="4"/>
      <c r="C225" s="6"/>
      <c r="D225" s="4"/>
      <c r="E225" s="4"/>
      <c r="F225" s="4"/>
      <c r="G225" s="4"/>
      <c r="H225" s="4"/>
      <c r="I225" s="4"/>
      <c r="J225" s="4"/>
      <c r="K225" s="4"/>
      <c r="L225" s="4"/>
      <c r="M225" s="4"/>
      <c r="N225" s="4"/>
      <c r="O225" s="4"/>
      <c r="P225" s="4"/>
      <c r="Q225" s="4"/>
      <c r="R225" s="4"/>
      <c r="S225" s="4"/>
      <c r="T225" s="4"/>
      <c r="U225" s="4"/>
      <c r="V225" s="4"/>
      <c r="W225" s="4"/>
      <c r="X225" s="4"/>
      <c r="Y225" s="4"/>
    </row>
    <row r="226" spans="1:25" ht="15.75" customHeight="1">
      <c r="A226" s="4"/>
      <c r="B226" s="4"/>
      <c r="C226" s="6"/>
      <c r="D226" s="4"/>
      <c r="E226" s="4"/>
      <c r="F226" s="4"/>
      <c r="G226" s="4"/>
      <c r="H226" s="4"/>
      <c r="I226" s="4"/>
      <c r="J226" s="4"/>
      <c r="K226" s="4"/>
      <c r="L226" s="4"/>
      <c r="M226" s="4"/>
      <c r="N226" s="4"/>
      <c r="O226" s="4"/>
      <c r="P226" s="4"/>
      <c r="Q226" s="4"/>
      <c r="R226" s="4"/>
      <c r="S226" s="4"/>
      <c r="T226" s="4"/>
      <c r="U226" s="4"/>
      <c r="V226" s="4"/>
      <c r="W226" s="4"/>
      <c r="X226" s="4"/>
      <c r="Y226" s="4"/>
    </row>
    <row r="227" spans="1:25" ht="15.75" customHeight="1">
      <c r="A227" s="4"/>
      <c r="B227" s="4"/>
      <c r="C227" s="6"/>
      <c r="D227" s="4"/>
      <c r="E227" s="4"/>
      <c r="F227" s="4"/>
      <c r="G227" s="4"/>
      <c r="H227" s="4"/>
      <c r="I227" s="4"/>
      <c r="J227" s="4"/>
      <c r="K227" s="4"/>
      <c r="L227" s="4"/>
      <c r="M227" s="4"/>
      <c r="N227" s="4"/>
      <c r="O227" s="4"/>
      <c r="P227" s="4"/>
      <c r="Q227" s="4"/>
      <c r="R227" s="4"/>
      <c r="S227" s="4"/>
      <c r="T227" s="4"/>
      <c r="U227" s="4"/>
      <c r="V227" s="4"/>
      <c r="W227" s="4"/>
      <c r="X227" s="4"/>
      <c r="Y227" s="4"/>
    </row>
    <row r="228" spans="1:25" ht="15.75" customHeight="1">
      <c r="A228" s="4"/>
      <c r="B228" s="4"/>
      <c r="C228" s="6"/>
      <c r="D228" s="4"/>
      <c r="E228" s="4"/>
      <c r="F228" s="4"/>
      <c r="G228" s="4"/>
      <c r="H228" s="4"/>
      <c r="I228" s="4"/>
      <c r="J228" s="4"/>
      <c r="K228" s="4"/>
      <c r="L228" s="4"/>
      <c r="M228" s="4"/>
      <c r="N228" s="4"/>
      <c r="O228" s="4"/>
      <c r="P228" s="4"/>
      <c r="Q228" s="4"/>
      <c r="R228" s="4"/>
      <c r="S228" s="4"/>
      <c r="T228" s="4"/>
      <c r="U228" s="4"/>
      <c r="V228" s="4"/>
      <c r="W228" s="4"/>
      <c r="X228" s="4"/>
      <c r="Y228" s="4"/>
    </row>
    <row r="229" spans="1:25" ht="15.75" customHeight="1">
      <c r="A229" s="4"/>
      <c r="B229" s="4"/>
      <c r="C229" s="6"/>
      <c r="D229" s="4"/>
      <c r="E229" s="4"/>
      <c r="F229" s="4"/>
      <c r="G229" s="4"/>
      <c r="H229" s="4"/>
      <c r="I229" s="4"/>
      <c r="J229" s="4"/>
      <c r="K229" s="4"/>
      <c r="L229" s="4"/>
      <c r="M229" s="4"/>
      <c r="N229" s="4"/>
      <c r="O229" s="4"/>
      <c r="P229" s="4"/>
      <c r="Q229" s="4"/>
      <c r="R229" s="4"/>
      <c r="S229" s="4"/>
      <c r="T229" s="4"/>
      <c r="U229" s="4"/>
      <c r="V229" s="4"/>
      <c r="W229" s="4"/>
      <c r="X229" s="4"/>
      <c r="Y229" s="4"/>
    </row>
    <row r="230" spans="1:25" ht="15.75" customHeight="1">
      <c r="A230" s="4"/>
      <c r="B230" s="4"/>
      <c r="C230" s="6"/>
      <c r="D230" s="4"/>
      <c r="E230" s="4"/>
      <c r="F230" s="4"/>
      <c r="G230" s="4"/>
      <c r="H230" s="4"/>
      <c r="I230" s="4"/>
      <c r="J230" s="4"/>
      <c r="K230" s="4"/>
      <c r="L230" s="4"/>
      <c r="M230" s="4"/>
      <c r="N230" s="4"/>
      <c r="O230" s="4"/>
      <c r="P230" s="4"/>
      <c r="Q230" s="4"/>
      <c r="R230" s="4"/>
      <c r="S230" s="4"/>
      <c r="T230" s="4"/>
      <c r="U230" s="4"/>
      <c r="V230" s="4"/>
      <c r="W230" s="4"/>
      <c r="X230" s="4"/>
      <c r="Y230" s="4"/>
    </row>
    <row r="231" spans="1:25" ht="15.75" customHeight="1">
      <c r="A231" s="4"/>
      <c r="B231" s="4"/>
      <c r="C231" s="6"/>
      <c r="D231" s="4"/>
      <c r="E231" s="4"/>
      <c r="F231" s="4"/>
      <c r="G231" s="4"/>
      <c r="H231" s="4"/>
      <c r="I231" s="4"/>
      <c r="J231" s="4"/>
      <c r="K231" s="4"/>
      <c r="L231" s="4"/>
      <c r="M231" s="4"/>
      <c r="N231" s="4"/>
      <c r="O231" s="4"/>
      <c r="P231" s="4"/>
      <c r="Q231" s="4"/>
      <c r="R231" s="4"/>
      <c r="S231" s="4"/>
      <c r="T231" s="4"/>
      <c r="U231" s="4"/>
      <c r="V231" s="4"/>
      <c r="W231" s="4"/>
      <c r="X231" s="4"/>
      <c r="Y231" s="4"/>
    </row>
    <row r="232" spans="1:25" ht="15.75" customHeight="1">
      <c r="A232" s="4"/>
      <c r="B232" s="4"/>
      <c r="C232" s="6"/>
      <c r="D232" s="4"/>
      <c r="E232" s="4"/>
      <c r="F232" s="4"/>
      <c r="G232" s="4"/>
      <c r="H232" s="4"/>
      <c r="I232" s="4"/>
      <c r="J232" s="4"/>
      <c r="K232" s="4"/>
      <c r="L232" s="4"/>
      <c r="M232" s="4"/>
      <c r="N232" s="4"/>
      <c r="O232" s="4"/>
      <c r="P232" s="4"/>
      <c r="Q232" s="4"/>
      <c r="R232" s="4"/>
      <c r="S232" s="4"/>
      <c r="T232" s="4"/>
      <c r="U232" s="4"/>
      <c r="V232" s="4"/>
      <c r="W232" s="4"/>
      <c r="X232" s="4"/>
      <c r="Y232" s="4"/>
    </row>
    <row r="233" spans="1:25" ht="15.75" customHeight="1">
      <c r="A233" s="4"/>
      <c r="B233" s="4"/>
      <c r="C233" s="6"/>
      <c r="D233" s="4"/>
      <c r="E233" s="4"/>
      <c r="F233" s="4"/>
      <c r="G233" s="4"/>
      <c r="H233" s="4"/>
      <c r="I233" s="4"/>
      <c r="J233" s="4"/>
      <c r="K233" s="4"/>
      <c r="L233" s="4"/>
      <c r="M233" s="4"/>
      <c r="N233" s="4"/>
      <c r="O233" s="4"/>
      <c r="P233" s="4"/>
      <c r="Q233" s="4"/>
      <c r="R233" s="4"/>
      <c r="S233" s="4"/>
      <c r="T233" s="4"/>
      <c r="U233" s="4"/>
      <c r="V233" s="4"/>
      <c r="W233" s="4"/>
      <c r="X233" s="4"/>
      <c r="Y233" s="4"/>
    </row>
    <row r="234" spans="1:25" ht="15.75" customHeight="1">
      <c r="A234" s="4"/>
      <c r="B234" s="4"/>
      <c r="C234" s="6"/>
      <c r="D234" s="4"/>
      <c r="E234" s="4"/>
      <c r="F234" s="4"/>
      <c r="G234" s="4"/>
      <c r="H234" s="4"/>
      <c r="I234" s="4"/>
      <c r="J234" s="4"/>
      <c r="K234" s="4"/>
      <c r="L234" s="4"/>
      <c r="M234" s="4"/>
      <c r="N234" s="4"/>
      <c r="O234" s="4"/>
      <c r="P234" s="4"/>
      <c r="Q234" s="4"/>
      <c r="R234" s="4"/>
      <c r="S234" s="4"/>
      <c r="T234" s="4"/>
      <c r="U234" s="4"/>
      <c r="V234" s="4"/>
      <c r="W234" s="4"/>
      <c r="X234" s="4"/>
      <c r="Y234" s="4"/>
    </row>
    <row r="235" spans="1:25" ht="15.75" customHeight="1">
      <c r="A235" s="4"/>
      <c r="B235" s="4"/>
      <c r="C235" s="6"/>
      <c r="D235" s="4"/>
      <c r="E235" s="4"/>
      <c r="F235" s="4"/>
      <c r="G235" s="4"/>
      <c r="H235" s="4"/>
      <c r="I235" s="4"/>
      <c r="J235" s="4"/>
      <c r="K235" s="4"/>
      <c r="L235" s="4"/>
      <c r="M235" s="4"/>
      <c r="N235" s="4"/>
      <c r="O235" s="4"/>
      <c r="P235" s="4"/>
      <c r="Q235" s="4"/>
      <c r="R235" s="4"/>
      <c r="S235" s="4"/>
      <c r="T235" s="4"/>
      <c r="U235" s="4"/>
      <c r="V235" s="4"/>
      <c r="W235" s="4"/>
      <c r="X235" s="4"/>
      <c r="Y235" s="4"/>
    </row>
    <row r="236" spans="1:25" ht="15.75" customHeight="1">
      <c r="A236" s="4"/>
      <c r="B236" s="4"/>
      <c r="C236" s="6"/>
      <c r="D236" s="4"/>
      <c r="E236" s="4"/>
      <c r="F236" s="4"/>
      <c r="G236" s="4"/>
      <c r="H236" s="4"/>
      <c r="I236" s="4"/>
      <c r="J236" s="4"/>
      <c r="K236" s="4"/>
      <c r="L236" s="4"/>
      <c r="M236" s="4"/>
      <c r="N236" s="4"/>
      <c r="O236" s="4"/>
      <c r="P236" s="4"/>
      <c r="Q236" s="4"/>
      <c r="R236" s="4"/>
      <c r="S236" s="4"/>
      <c r="T236" s="4"/>
      <c r="U236" s="4"/>
      <c r="V236" s="4"/>
      <c r="W236" s="4"/>
      <c r="X236" s="4"/>
      <c r="Y236" s="4"/>
    </row>
    <row r="237" spans="1:25" ht="15.75" customHeight="1">
      <c r="A237" s="4"/>
      <c r="B237" s="4"/>
      <c r="C237" s="6"/>
      <c r="D237" s="4"/>
      <c r="E237" s="4"/>
      <c r="F237" s="4"/>
      <c r="G237" s="4"/>
      <c r="H237" s="4"/>
      <c r="I237" s="4"/>
      <c r="J237" s="4"/>
      <c r="K237" s="4"/>
      <c r="L237" s="4"/>
      <c r="M237" s="4"/>
      <c r="N237" s="4"/>
      <c r="O237" s="4"/>
      <c r="P237" s="4"/>
      <c r="Q237" s="4"/>
      <c r="R237" s="4"/>
      <c r="S237" s="4"/>
      <c r="T237" s="4"/>
      <c r="U237" s="4"/>
      <c r="V237" s="4"/>
      <c r="W237" s="4"/>
      <c r="X237" s="4"/>
      <c r="Y237" s="4"/>
    </row>
    <row r="238" spans="1:25" ht="15.75" customHeight="1">
      <c r="A238" s="4"/>
      <c r="B238" s="4"/>
      <c r="C238" s="6"/>
      <c r="D238" s="4"/>
      <c r="E238" s="4"/>
      <c r="F238" s="4"/>
      <c r="G238" s="4"/>
      <c r="H238" s="4"/>
      <c r="I238" s="4"/>
      <c r="J238" s="4"/>
      <c r="K238" s="4"/>
      <c r="L238" s="4"/>
      <c r="M238" s="4"/>
      <c r="N238" s="4"/>
      <c r="O238" s="4"/>
      <c r="P238" s="4"/>
      <c r="Q238" s="4"/>
      <c r="R238" s="4"/>
      <c r="S238" s="4"/>
      <c r="T238" s="4"/>
      <c r="U238" s="4"/>
      <c r="V238" s="4"/>
      <c r="W238" s="4"/>
      <c r="X238" s="4"/>
      <c r="Y238" s="4"/>
    </row>
    <row r="239" spans="1:25" ht="15.75" customHeight="1">
      <c r="A239" s="4"/>
      <c r="B239" s="4"/>
      <c r="C239" s="6"/>
      <c r="D239" s="4"/>
      <c r="E239" s="4"/>
      <c r="F239" s="4"/>
      <c r="G239" s="4"/>
      <c r="H239" s="4"/>
      <c r="I239" s="4"/>
      <c r="J239" s="4"/>
      <c r="K239" s="4"/>
      <c r="L239" s="4"/>
      <c r="M239" s="4"/>
      <c r="N239" s="4"/>
      <c r="O239" s="4"/>
      <c r="P239" s="4"/>
      <c r="Q239" s="4"/>
      <c r="R239" s="4"/>
      <c r="S239" s="4"/>
      <c r="T239" s="4"/>
      <c r="U239" s="4"/>
      <c r="V239" s="4"/>
      <c r="W239" s="4"/>
      <c r="X239" s="4"/>
      <c r="Y239" s="4"/>
    </row>
    <row r="240" spans="1:25" ht="15.75" customHeight="1">
      <c r="A240" s="4"/>
      <c r="B240" s="4"/>
      <c r="C240" s="6"/>
      <c r="D240" s="4"/>
      <c r="E240" s="4"/>
      <c r="F240" s="4"/>
      <c r="G240" s="4"/>
      <c r="H240" s="4"/>
      <c r="I240" s="4"/>
      <c r="J240" s="4"/>
      <c r="K240" s="4"/>
      <c r="L240" s="4"/>
      <c r="M240" s="4"/>
      <c r="N240" s="4"/>
      <c r="O240" s="4"/>
      <c r="P240" s="4"/>
      <c r="Q240" s="4"/>
      <c r="R240" s="4"/>
      <c r="S240" s="4"/>
      <c r="T240" s="4"/>
      <c r="U240" s="4"/>
      <c r="V240" s="4"/>
      <c r="W240" s="4"/>
      <c r="X240" s="4"/>
      <c r="Y240" s="4"/>
    </row>
    <row r="241" spans="1:25" ht="15.75" customHeight="1">
      <c r="A241" s="4"/>
      <c r="B241" s="4"/>
      <c r="C241" s="6"/>
      <c r="D241" s="4"/>
      <c r="E241" s="4"/>
      <c r="F241" s="4"/>
      <c r="G241" s="4"/>
      <c r="H241" s="4"/>
      <c r="I241" s="4"/>
      <c r="J241" s="4"/>
      <c r="K241" s="4"/>
      <c r="L241" s="4"/>
      <c r="M241" s="4"/>
      <c r="N241" s="4"/>
      <c r="O241" s="4"/>
      <c r="P241" s="4"/>
      <c r="Q241" s="4"/>
      <c r="R241" s="4"/>
      <c r="S241" s="4"/>
      <c r="T241" s="4"/>
      <c r="U241" s="4"/>
      <c r="V241" s="4"/>
      <c r="W241" s="4"/>
      <c r="X241" s="4"/>
      <c r="Y241" s="4"/>
    </row>
    <row r="242" spans="1:25" ht="15.75" customHeight="1">
      <c r="A242" s="4"/>
      <c r="B242" s="4"/>
      <c r="C242" s="6"/>
      <c r="D242" s="4"/>
      <c r="E242" s="4"/>
      <c r="F242" s="4"/>
      <c r="G242" s="4"/>
      <c r="H242" s="4"/>
      <c r="I242" s="4"/>
      <c r="J242" s="4"/>
      <c r="K242" s="4"/>
      <c r="L242" s="4"/>
      <c r="M242" s="4"/>
      <c r="N242" s="4"/>
      <c r="O242" s="4"/>
      <c r="P242" s="4"/>
      <c r="Q242" s="4"/>
      <c r="R242" s="4"/>
      <c r="S242" s="4"/>
      <c r="T242" s="4"/>
      <c r="U242" s="4"/>
      <c r="V242" s="4"/>
      <c r="W242" s="4"/>
      <c r="X242" s="4"/>
      <c r="Y242" s="4"/>
    </row>
    <row r="243" spans="1:25" ht="15.75" customHeight="1">
      <c r="A243" s="4"/>
      <c r="B243" s="4"/>
      <c r="C243" s="6"/>
      <c r="D243" s="4"/>
      <c r="E243" s="4"/>
      <c r="F243" s="4"/>
      <c r="G243" s="4"/>
      <c r="H243" s="4"/>
      <c r="I243" s="4"/>
      <c r="J243" s="4"/>
      <c r="K243" s="4"/>
      <c r="L243" s="4"/>
      <c r="M243" s="4"/>
      <c r="N243" s="4"/>
      <c r="O243" s="4"/>
      <c r="P243" s="4"/>
      <c r="Q243" s="4"/>
      <c r="R243" s="4"/>
      <c r="S243" s="4"/>
      <c r="T243" s="4"/>
      <c r="U243" s="4"/>
      <c r="V243" s="4"/>
      <c r="W243" s="4"/>
      <c r="X243" s="4"/>
      <c r="Y243" s="4"/>
    </row>
    <row r="244" spans="1:25" ht="15.75" customHeight="1">
      <c r="A244" s="4"/>
      <c r="B244" s="4"/>
      <c r="C244" s="6"/>
      <c r="D244" s="4"/>
      <c r="E244" s="4"/>
      <c r="F244" s="4"/>
      <c r="G244" s="4"/>
      <c r="H244" s="4"/>
      <c r="I244" s="4"/>
      <c r="J244" s="4"/>
      <c r="K244" s="4"/>
      <c r="L244" s="4"/>
      <c r="M244" s="4"/>
      <c r="N244" s="4"/>
      <c r="O244" s="4"/>
      <c r="P244" s="4"/>
      <c r="Q244" s="4"/>
      <c r="R244" s="4"/>
      <c r="S244" s="4"/>
      <c r="T244" s="4"/>
      <c r="U244" s="4"/>
      <c r="V244" s="4"/>
      <c r="W244" s="4"/>
      <c r="X244" s="4"/>
      <c r="Y244" s="4"/>
    </row>
    <row r="245" spans="1:25" ht="15.75" customHeight="1">
      <c r="A245" s="4"/>
      <c r="B245" s="4"/>
      <c r="C245" s="6"/>
      <c r="D245" s="4"/>
      <c r="E245" s="4"/>
      <c r="F245" s="4"/>
      <c r="G245" s="4"/>
      <c r="H245" s="4"/>
      <c r="I245" s="4"/>
      <c r="J245" s="4"/>
      <c r="K245" s="4"/>
      <c r="L245" s="4"/>
      <c r="M245" s="4"/>
      <c r="N245" s="4"/>
      <c r="O245" s="4"/>
      <c r="P245" s="4"/>
      <c r="Q245" s="4"/>
      <c r="R245" s="4"/>
      <c r="S245" s="4"/>
      <c r="T245" s="4"/>
      <c r="U245" s="4"/>
      <c r="V245" s="4"/>
      <c r="W245" s="4"/>
      <c r="X245" s="4"/>
      <c r="Y245" s="4"/>
    </row>
    <row r="246" spans="1:25" ht="15.75" customHeight="1">
      <c r="A246" s="4"/>
      <c r="B246" s="4"/>
      <c r="C246" s="6"/>
      <c r="D246" s="4"/>
      <c r="E246" s="4"/>
      <c r="F246" s="4"/>
      <c r="G246" s="4"/>
      <c r="H246" s="4"/>
      <c r="I246" s="4"/>
      <c r="J246" s="4"/>
      <c r="K246" s="4"/>
      <c r="L246" s="4"/>
      <c r="M246" s="4"/>
      <c r="N246" s="4"/>
      <c r="O246" s="4"/>
      <c r="P246" s="4"/>
      <c r="Q246" s="4"/>
      <c r="R246" s="4"/>
      <c r="S246" s="4"/>
      <c r="T246" s="4"/>
      <c r="U246" s="4"/>
      <c r="V246" s="4"/>
      <c r="W246" s="4"/>
      <c r="X246" s="4"/>
      <c r="Y246" s="4"/>
    </row>
    <row r="247" spans="1:25" ht="15.75" customHeight="1">
      <c r="A247" s="4"/>
      <c r="B247" s="4"/>
      <c r="C247" s="6"/>
      <c r="D247" s="4"/>
      <c r="E247" s="4"/>
      <c r="F247" s="4"/>
      <c r="G247" s="4"/>
      <c r="H247" s="4"/>
      <c r="I247" s="4"/>
      <c r="J247" s="4"/>
      <c r="K247" s="4"/>
      <c r="L247" s="4"/>
      <c r="M247" s="4"/>
      <c r="N247" s="4"/>
      <c r="O247" s="4"/>
      <c r="P247" s="4"/>
      <c r="Q247" s="4"/>
      <c r="R247" s="4"/>
      <c r="S247" s="4"/>
      <c r="T247" s="4"/>
      <c r="U247" s="4"/>
      <c r="V247" s="4"/>
      <c r="W247" s="4"/>
      <c r="X247" s="4"/>
      <c r="Y247" s="4"/>
    </row>
    <row r="248" spans="1:25" ht="15.75" customHeight="1">
      <c r="A248" s="4"/>
      <c r="B248" s="4"/>
      <c r="C248" s="6"/>
      <c r="D248" s="4"/>
      <c r="E248" s="4"/>
      <c r="F248" s="4"/>
      <c r="G248" s="4"/>
      <c r="H248" s="4"/>
      <c r="I248" s="4"/>
      <c r="J248" s="4"/>
      <c r="K248" s="4"/>
      <c r="L248" s="4"/>
      <c r="M248" s="4"/>
      <c r="N248" s="4"/>
      <c r="O248" s="4"/>
      <c r="P248" s="4"/>
      <c r="Q248" s="4"/>
      <c r="R248" s="4"/>
      <c r="S248" s="4"/>
      <c r="T248" s="4"/>
      <c r="U248" s="4"/>
      <c r="V248" s="4"/>
      <c r="W248" s="4"/>
      <c r="X248" s="4"/>
      <c r="Y248" s="4"/>
    </row>
    <row r="249" spans="1:25" ht="15.75" customHeight="1">
      <c r="A249" s="4"/>
      <c r="B249" s="4"/>
      <c r="C249" s="6"/>
      <c r="D249" s="4"/>
      <c r="E249" s="4"/>
      <c r="F249" s="4"/>
      <c r="G249" s="4"/>
      <c r="H249" s="4"/>
      <c r="I249" s="4"/>
      <c r="J249" s="4"/>
      <c r="K249" s="4"/>
      <c r="L249" s="4"/>
      <c r="M249" s="4"/>
      <c r="N249" s="4"/>
      <c r="O249" s="4"/>
      <c r="P249" s="4"/>
      <c r="Q249" s="4"/>
      <c r="R249" s="4"/>
      <c r="S249" s="4"/>
      <c r="T249" s="4"/>
      <c r="U249" s="4"/>
      <c r="V249" s="4"/>
      <c r="W249" s="4"/>
      <c r="X249" s="4"/>
      <c r="Y249" s="4"/>
    </row>
    <row r="250" spans="1:25" ht="15.75" customHeight="1">
      <c r="A250" s="4"/>
      <c r="B250" s="4"/>
      <c r="C250" s="6"/>
      <c r="D250" s="4"/>
      <c r="E250" s="4"/>
      <c r="F250" s="4"/>
      <c r="G250" s="4"/>
      <c r="H250" s="4"/>
      <c r="I250" s="4"/>
      <c r="J250" s="4"/>
      <c r="K250" s="4"/>
      <c r="L250" s="4"/>
      <c r="M250" s="4"/>
      <c r="N250" s="4"/>
      <c r="O250" s="4"/>
      <c r="P250" s="4"/>
      <c r="Q250" s="4"/>
      <c r="R250" s="4"/>
      <c r="S250" s="4"/>
      <c r="T250" s="4"/>
      <c r="U250" s="4"/>
      <c r="V250" s="4"/>
      <c r="W250" s="4"/>
      <c r="X250" s="4"/>
      <c r="Y250" s="4"/>
    </row>
    <row r="251" spans="1:25" ht="15.75" customHeight="1">
      <c r="A251" s="4"/>
      <c r="B251" s="4"/>
      <c r="C251" s="6"/>
      <c r="D251" s="4"/>
      <c r="E251" s="4"/>
      <c r="F251" s="4"/>
      <c r="G251" s="4"/>
      <c r="H251" s="4"/>
      <c r="I251" s="4"/>
      <c r="J251" s="4"/>
      <c r="K251" s="4"/>
      <c r="L251" s="4"/>
      <c r="M251" s="4"/>
      <c r="N251" s="4"/>
      <c r="O251" s="4"/>
      <c r="P251" s="4"/>
      <c r="Q251" s="4"/>
      <c r="R251" s="4"/>
      <c r="S251" s="4"/>
      <c r="T251" s="4"/>
      <c r="U251" s="4"/>
      <c r="V251" s="4"/>
      <c r="W251" s="4"/>
      <c r="X251" s="4"/>
      <c r="Y251" s="4"/>
    </row>
    <row r="252" spans="1:25" ht="15.75" customHeight="1">
      <c r="A252" s="4"/>
      <c r="B252" s="4"/>
      <c r="C252" s="6"/>
      <c r="D252" s="4"/>
      <c r="E252" s="4"/>
      <c r="F252" s="4"/>
      <c r="G252" s="4"/>
      <c r="H252" s="4"/>
      <c r="I252" s="4"/>
      <c r="J252" s="4"/>
      <c r="K252" s="4"/>
      <c r="L252" s="4"/>
      <c r="M252" s="4"/>
      <c r="N252" s="4"/>
      <c r="O252" s="4"/>
      <c r="P252" s="4"/>
      <c r="Q252" s="4"/>
      <c r="R252" s="4"/>
      <c r="S252" s="4"/>
      <c r="T252" s="4"/>
      <c r="U252" s="4"/>
      <c r="V252" s="4"/>
      <c r="W252" s="4"/>
      <c r="X252" s="4"/>
      <c r="Y252" s="4"/>
    </row>
    <row r="253" spans="1:25" ht="15.75" customHeight="1">
      <c r="A253" s="4"/>
      <c r="B253" s="4"/>
      <c r="C253" s="6"/>
      <c r="D253" s="4"/>
      <c r="E253" s="4"/>
      <c r="F253" s="4"/>
      <c r="G253" s="4"/>
      <c r="H253" s="4"/>
      <c r="I253" s="4"/>
      <c r="J253" s="4"/>
      <c r="K253" s="4"/>
      <c r="L253" s="4"/>
      <c r="M253" s="4"/>
      <c r="N253" s="4"/>
      <c r="O253" s="4"/>
      <c r="P253" s="4"/>
      <c r="Q253" s="4"/>
      <c r="R253" s="4"/>
      <c r="S253" s="4"/>
      <c r="T253" s="4"/>
      <c r="U253" s="4"/>
      <c r="V253" s="4"/>
      <c r="W253" s="4"/>
      <c r="X253" s="4"/>
      <c r="Y253" s="4"/>
    </row>
    <row r="254" spans="1:25" ht="15.75" customHeight="1">
      <c r="A254" s="4"/>
      <c r="B254" s="4"/>
      <c r="C254" s="6"/>
      <c r="D254" s="4"/>
      <c r="E254" s="4"/>
      <c r="F254" s="4"/>
      <c r="G254" s="4"/>
      <c r="H254" s="4"/>
      <c r="I254" s="4"/>
      <c r="J254" s="4"/>
      <c r="K254" s="4"/>
      <c r="L254" s="4"/>
      <c r="M254" s="4"/>
      <c r="N254" s="4"/>
      <c r="O254" s="4"/>
      <c r="P254" s="4"/>
      <c r="Q254" s="4"/>
      <c r="R254" s="4"/>
      <c r="S254" s="4"/>
      <c r="T254" s="4"/>
      <c r="U254" s="4"/>
      <c r="V254" s="4"/>
      <c r="W254" s="4"/>
      <c r="X254" s="4"/>
      <c r="Y254" s="4"/>
    </row>
    <row r="255" spans="1:25" ht="15.75" customHeight="1">
      <c r="A255" s="4"/>
      <c r="B255" s="4"/>
      <c r="C255" s="6"/>
      <c r="D255" s="4"/>
      <c r="E255" s="4"/>
      <c r="F255" s="4"/>
      <c r="G255" s="4"/>
      <c r="H255" s="4"/>
      <c r="I255" s="4"/>
      <c r="J255" s="4"/>
      <c r="K255" s="4"/>
      <c r="L255" s="4"/>
      <c r="M255" s="4"/>
      <c r="N255" s="4"/>
      <c r="O255" s="4"/>
      <c r="P255" s="4"/>
      <c r="Q255" s="4"/>
      <c r="R255" s="4"/>
      <c r="S255" s="4"/>
      <c r="T255" s="4"/>
      <c r="U255" s="4"/>
      <c r="V255" s="4"/>
      <c r="W255" s="4"/>
      <c r="X255" s="4"/>
      <c r="Y255" s="4"/>
    </row>
    <row r="256" spans="1:25" ht="15.75" customHeight="1">
      <c r="A256" s="4"/>
      <c r="B256" s="4"/>
      <c r="C256" s="6"/>
      <c r="D256" s="4"/>
      <c r="E256" s="4"/>
      <c r="F256" s="4"/>
      <c r="G256" s="4"/>
      <c r="H256" s="4"/>
      <c r="I256" s="4"/>
      <c r="J256" s="4"/>
      <c r="K256" s="4"/>
      <c r="L256" s="4"/>
      <c r="M256" s="4"/>
      <c r="N256" s="4"/>
      <c r="O256" s="4"/>
      <c r="P256" s="4"/>
      <c r="Q256" s="4"/>
      <c r="R256" s="4"/>
      <c r="S256" s="4"/>
      <c r="T256" s="4"/>
      <c r="U256" s="4"/>
      <c r="V256" s="4"/>
      <c r="W256" s="4"/>
      <c r="X256" s="4"/>
      <c r="Y256" s="4"/>
    </row>
    <row r="257" spans="1:25" ht="15.75" customHeight="1">
      <c r="A257" s="4"/>
      <c r="B257" s="4"/>
      <c r="C257" s="6"/>
      <c r="D257" s="4"/>
      <c r="E257" s="4"/>
      <c r="F257" s="4"/>
      <c r="G257" s="4"/>
      <c r="H257" s="4"/>
      <c r="I257" s="4"/>
      <c r="J257" s="4"/>
      <c r="K257" s="4"/>
      <c r="L257" s="4"/>
      <c r="M257" s="4"/>
      <c r="N257" s="4"/>
      <c r="O257" s="4"/>
      <c r="P257" s="4"/>
      <c r="Q257" s="4"/>
      <c r="R257" s="4"/>
      <c r="S257" s="4"/>
      <c r="T257" s="4"/>
      <c r="U257" s="4"/>
      <c r="V257" s="4"/>
      <c r="W257" s="4"/>
      <c r="X257" s="4"/>
      <c r="Y257" s="4"/>
    </row>
    <row r="258" spans="1:25" ht="15.75" customHeight="1">
      <c r="A258" s="4"/>
      <c r="B258" s="4"/>
      <c r="C258" s="6"/>
      <c r="D258" s="4"/>
      <c r="E258" s="4"/>
      <c r="F258" s="4"/>
      <c r="G258" s="4"/>
      <c r="H258" s="4"/>
      <c r="I258" s="4"/>
      <c r="J258" s="4"/>
      <c r="K258" s="4"/>
      <c r="L258" s="4"/>
      <c r="M258" s="4"/>
      <c r="N258" s="4"/>
      <c r="O258" s="4"/>
      <c r="P258" s="4"/>
      <c r="Q258" s="4"/>
      <c r="R258" s="4"/>
      <c r="S258" s="4"/>
      <c r="T258" s="4"/>
      <c r="U258" s="4"/>
      <c r="V258" s="4"/>
      <c r="W258" s="4"/>
      <c r="X258" s="4"/>
      <c r="Y258" s="4"/>
    </row>
    <row r="259" spans="1:25" ht="15.75" customHeight="1">
      <c r="A259" s="4"/>
      <c r="B259" s="4"/>
      <c r="C259" s="6"/>
      <c r="D259" s="4"/>
      <c r="E259" s="4"/>
      <c r="F259" s="4"/>
      <c r="G259" s="4"/>
      <c r="H259" s="4"/>
      <c r="I259" s="4"/>
      <c r="J259" s="4"/>
      <c r="K259" s="4"/>
      <c r="L259" s="4"/>
      <c r="M259" s="4"/>
      <c r="N259" s="4"/>
      <c r="O259" s="4"/>
      <c r="P259" s="4"/>
      <c r="Q259" s="4"/>
      <c r="R259" s="4"/>
      <c r="S259" s="4"/>
      <c r="T259" s="4"/>
      <c r="U259" s="4"/>
      <c r="V259" s="4"/>
      <c r="W259" s="4"/>
      <c r="X259" s="4"/>
      <c r="Y259" s="4"/>
    </row>
    <row r="260" spans="1:25" ht="15.75" customHeight="1">
      <c r="A260" s="4"/>
      <c r="B260" s="4"/>
      <c r="C260" s="6"/>
      <c r="D260" s="4"/>
      <c r="E260" s="4"/>
      <c r="F260" s="4"/>
      <c r="G260" s="4"/>
      <c r="H260" s="4"/>
      <c r="I260" s="4"/>
      <c r="J260" s="4"/>
      <c r="K260" s="4"/>
      <c r="L260" s="4"/>
      <c r="M260" s="4"/>
      <c r="N260" s="4"/>
      <c r="O260" s="4"/>
      <c r="P260" s="4"/>
      <c r="Q260" s="4"/>
      <c r="R260" s="4"/>
      <c r="S260" s="4"/>
      <c r="T260" s="4"/>
      <c r="U260" s="4"/>
      <c r="V260" s="4"/>
      <c r="W260" s="4"/>
      <c r="X260" s="4"/>
      <c r="Y260" s="4"/>
    </row>
    <row r="261" spans="1:25" ht="15.75" customHeight="1">
      <c r="A261" s="4"/>
      <c r="B261" s="4"/>
      <c r="C261" s="6"/>
      <c r="D261" s="4"/>
      <c r="E261" s="4"/>
      <c r="F261" s="4"/>
      <c r="G261" s="4"/>
      <c r="H261" s="4"/>
      <c r="I261" s="4"/>
      <c r="J261" s="4"/>
      <c r="K261" s="4"/>
      <c r="L261" s="4"/>
      <c r="M261" s="4"/>
      <c r="N261" s="4"/>
      <c r="O261" s="4"/>
      <c r="P261" s="4"/>
      <c r="Q261" s="4"/>
      <c r="R261" s="4"/>
      <c r="S261" s="4"/>
      <c r="T261" s="4"/>
      <c r="U261" s="4"/>
      <c r="V261" s="4"/>
      <c r="W261" s="4"/>
      <c r="X261" s="4"/>
      <c r="Y261" s="4"/>
    </row>
    <row r="262" spans="1:25" ht="15.75" customHeight="1">
      <c r="A262" s="4"/>
      <c r="B262" s="4"/>
      <c r="C262" s="6"/>
      <c r="D262" s="4"/>
      <c r="E262" s="4"/>
      <c r="F262" s="4"/>
      <c r="G262" s="4"/>
      <c r="H262" s="4"/>
      <c r="I262" s="4"/>
      <c r="J262" s="4"/>
      <c r="K262" s="4"/>
      <c r="L262" s="4"/>
      <c r="M262" s="4"/>
      <c r="N262" s="4"/>
      <c r="O262" s="4"/>
      <c r="P262" s="4"/>
      <c r="Q262" s="4"/>
      <c r="R262" s="4"/>
      <c r="S262" s="4"/>
      <c r="T262" s="4"/>
      <c r="U262" s="4"/>
      <c r="V262" s="4"/>
      <c r="W262" s="4"/>
      <c r="X262" s="4"/>
      <c r="Y262" s="4"/>
    </row>
    <row r="263" spans="1:25" ht="15.75" customHeight="1">
      <c r="A263" s="4"/>
      <c r="B263" s="4"/>
      <c r="C263" s="6"/>
      <c r="D263" s="4"/>
      <c r="E263" s="4"/>
      <c r="F263" s="4"/>
      <c r="G263" s="4"/>
      <c r="H263" s="4"/>
      <c r="I263" s="4"/>
      <c r="J263" s="4"/>
      <c r="K263" s="4"/>
      <c r="L263" s="4"/>
      <c r="M263" s="4"/>
      <c r="N263" s="4"/>
      <c r="O263" s="4"/>
      <c r="P263" s="4"/>
      <c r="Q263" s="4"/>
      <c r="R263" s="4"/>
      <c r="S263" s="4"/>
      <c r="T263" s="4"/>
      <c r="U263" s="4"/>
      <c r="V263" s="4"/>
      <c r="W263" s="4"/>
      <c r="X263" s="4"/>
      <c r="Y263" s="4"/>
    </row>
    <row r="264" spans="1:25" ht="15.75" customHeight="1">
      <c r="A264" s="4"/>
      <c r="B264" s="4"/>
      <c r="C264" s="6"/>
      <c r="D264" s="4"/>
      <c r="E264" s="4"/>
      <c r="F264" s="4"/>
      <c r="G264" s="4"/>
      <c r="H264" s="4"/>
      <c r="I264" s="4"/>
      <c r="J264" s="4"/>
      <c r="K264" s="4"/>
      <c r="L264" s="4"/>
      <c r="M264" s="4"/>
      <c r="N264" s="4"/>
      <c r="O264" s="4"/>
      <c r="P264" s="4"/>
      <c r="Q264" s="4"/>
      <c r="R264" s="4"/>
      <c r="S264" s="4"/>
      <c r="T264" s="4"/>
      <c r="U264" s="4"/>
      <c r="V264" s="4"/>
      <c r="W264" s="4"/>
      <c r="X264" s="4"/>
      <c r="Y264" s="4"/>
    </row>
    <row r="265" spans="1:25" ht="15.75" customHeight="1">
      <c r="A265" s="4"/>
      <c r="B265" s="4"/>
      <c r="C265" s="6"/>
      <c r="D265" s="4"/>
      <c r="E265" s="4"/>
      <c r="F265" s="4"/>
      <c r="G265" s="4"/>
      <c r="H265" s="4"/>
      <c r="I265" s="4"/>
      <c r="J265" s="4"/>
      <c r="K265" s="4"/>
      <c r="L265" s="4"/>
      <c r="M265" s="4"/>
      <c r="N265" s="4"/>
      <c r="O265" s="4"/>
      <c r="P265" s="4"/>
      <c r="Q265" s="4"/>
      <c r="R265" s="4"/>
      <c r="S265" s="4"/>
      <c r="T265" s="4"/>
      <c r="U265" s="4"/>
      <c r="V265" s="4"/>
      <c r="W265" s="4"/>
      <c r="X265" s="4"/>
      <c r="Y265" s="4"/>
    </row>
    <row r="266" spans="1:25" ht="15.75" customHeight="1">
      <c r="A266" s="4"/>
      <c r="B266" s="4"/>
      <c r="C266" s="6"/>
      <c r="D266" s="4"/>
      <c r="E266" s="4"/>
      <c r="F266" s="4"/>
      <c r="G266" s="4"/>
      <c r="H266" s="4"/>
      <c r="I266" s="4"/>
      <c r="J266" s="4"/>
      <c r="K266" s="4"/>
      <c r="L266" s="4"/>
      <c r="M266" s="4"/>
      <c r="N266" s="4"/>
      <c r="O266" s="4"/>
      <c r="P266" s="4"/>
      <c r="Q266" s="4"/>
      <c r="R266" s="4"/>
      <c r="S266" s="4"/>
      <c r="T266" s="4"/>
      <c r="U266" s="4"/>
      <c r="V266" s="4"/>
      <c r="W266" s="4"/>
      <c r="X266" s="4"/>
      <c r="Y266" s="4"/>
    </row>
    <row r="267" spans="1:25" ht="15.75" customHeight="1">
      <c r="A267" s="4"/>
      <c r="B267" s="4"/>
      <c r="C267" s="6"/>
      <c r="D267" s="4"/>
      <c r="E267" s="4"/>
      <c r="F267" s="4"/>
      <c r="G267" s="4"/>
      <c r="H267" s="4"/>
      <c r="I267" s="4"/>
      <c r="J267" s="4"/>
      <c r="K267" s="4"/>
      <c r="L267" s="4"/>
      <c r="M267" s="4"/>
      <c r="N267" s="4"/>
      <c r="O267" s="4"/>
      <c r="P267" s="4"/>
      <c r="Q267" s="4"/>
      <c r="R267" s="4"/>
      <c r="S267" s="4"/>
      <c r="T267" s="4"/>
      <c r="U267" s="4"/>
      <c r="V267" s="4"/>
      <c r="W267" s="4"/>
      <c r="X267" s="4"/>
      <c r="Y267" s="4"/>
    </row>
    <row r="268" spans="1:25" ht="15.75" customHeight="1">
      <c r="A268" s="4"/>
      <c r="B268" s="4"/>
      <c r="C268" s="6"/>
      <c r="D268" s="4"/>
      <c r="E268" s="4"/>
      <c r="F268" s="4"/>
      <c r="G268" s="4"/>
      <c r="H268" s="4"/>
      <c r="I268" s="4"/>
      <c r="J268" s="4"/>
      <c r="K268" s="4"/>
      <c r="L268" s="4"/>
      <c r="M268" s="4"/>
      <c r="N268" s="4"/>
      <c r="O268" s="4"/>
      <c r="P268" s="4"/>
      <c r="Q268" s="4"/>
      <c r="R268" s="4"/>
      <c r="S268" s="4"/>
      <c r="T268" s="4"/>
      <c r="U268" s="4"/>
      <c r="V268" s="4"/>
      <c r="W268" s="4"/>
      <c r="X268" s="4"/>
      <c r="Y268" s="4"/>
    </row>
    <row r="269" spans="1:25" ht="15.75" customHeight="1">
      <c r="A269" s="4"/>
      <c r="B269" s="4"/>
      <c r="C269" s="6"/>
      <c r="D269" s="4"/>
      <c r="E269" s="4"/>
      <c r="F269" s="4"/>
      <c r="G269" s="4"/>
      <c r="H269" s="4"/>
      <c r="I269" s="4"/>
      <c r="J269" s="4"/>
      <c r="K269" s="4"/>
      <c r="L269" s="4"/>
      <c r="M269" s="4"/>
      <c r="N269" s="4"/>
      <c r="O269" s="4"/>
      <c r="P269" s="4"/>
      <c r="Q269" s="4"/>
      <c r="R269" s="4"/>
      <c r="S269" s="4"/>
      <c r="T269" s="4"/>
      <c r="U269" s="4"/>
      <c r="V269" s="4"/>
      <c r="W269" s="4"/>
      <c r="X269" s="4"/>
      <c r="Y269" s="4"/>
    </row>
    <row r="270" spans="1:25" ht="15.75" customHeight="1">
      <c r="A270" s="4"/>
      <c r="B270" s="4"/>
      <c r="C270" s="6"/>
      <c r="D270" s="4"/>
      <c r="E270" s="4"/>
      <c r="F270" s="4"/>
      <c r="G270" s="4"/>
      <c r="H270" s="4"/>
      <c r="I270" s="4"/>
      <c r="J270" s="4"/>
      <c r="K270" s="4"/>
      <c r="L270" s="4"/>
      <c r="M270" s="4"/>
      <c r="N270" s="4"/>
      <c r="O270" s="4"/>
      <c r="P270" s="4"/>
      <c r="Q270" s="4"/>
      <c r="R270" s="4"/>
      <c r="S270" s="4"/>
      <c r="T270" s="4"/>
      <c r="U270" s="4"/>
      <c r="V270" s="4"/>
      <c r="W270" s="4"/>
      <c r="X270" s="4"/>
      <c r="Y270" s="4"/>
    </row>
    <row r="271" spans="1:25" ht="15.75" customHeight="1">
      <c r="A271" s="4"/>
      <c r="B271" s="4"/>
      <c r="C271" s="6"/>
      <c r="D271" s="4"/>
      <c r="E271" s="4"/>
      <c r="F271" s="4"/>
      <c r="G271" s="4"/>
      <c r="H271" s="4"/>
      <c r="I271" s="4"/>
      <c r="J271" s="4"/>
      <c r="K271" s="4"/>
      <c r="L271" s="4"/>
      <c r="M271" s="4"/>
      <c r="N271" s="4"/>
      <c r="O271" s="4"/>
      <c r="P271" s="4"/>
      <c r="Q271" s="4"/>
      <c r="R271" s="4"/>
      <c r="S271" s="4"/>
      <c r="T271" s="4"/>
      <c r="U271" s="4"/>
      <c r="V271" s="4"/>
      <c r="W271" s="4"/>
      <c r="X271" s="4"/>
      <c r="Y271" s="4"/>
    </row>
    <row r="272" spans="1:25" ht="15.75" customHeight="1">
      <c r="A272" s="4"/>
      <c r="B272" s="4"/>
      <c r="C272" s="6"/>
      <c r="D272" s="4"/>
      <c r="E272" s="4"/>
      <c r="F272" s="4"/>
      <c r="G272" s="4"/>
      <c r="H272" s="4"/>
      <c r="I272" s="4"/>
      <c r="J272" s="4"/>
      <c r="K272" s="4"/>
      <c r="L272" s="4"/>
      <c r="M272" s="4"/>
      <c r="N272" s="4"/>
      <c r="O272" s="4"/>
      <c r="P272" s="4"/>
      <c r="Q272" s="4"/>
      <c r="R272" s="4"/>
      <c r="S272" s="4"/>
      <c r="T272" s="4"/>
      <c r="U272" s="4"/>
      <c r="V272" s="4"/>
      <c r="W272" s="4"/>
      <c r="X272" s="4"/>
      <c r="Y272" s="4"/>
    </row>
    <row r="273" spans="1:25" ht="15.75" customHeight="1">
      <c r="A273" s="4"/>
      <c r="B273" s="4"/>
      <c r="C273" s="6"/>
      <c r="D273" s="4"/>
      <c r="E273" s="4"/>
      <c r="F273" s="4"/>
      <c r="G273" s="4"/>
      <c r="H273" s="4"/>
      <c r="I273" s="4"/>
      <c r="J273" s="4"/>
      <c r="K273" s="4"/>
      <c r="L273" s="4"/>
      <c r="M273" s="4"/>
      <c r="N273" s="4"/>
      <c r="O273" s="4"/>
      <c r="P273" s="4"/>
      <c r="Q273" s="4"/>
      <c r="R273" s="4"/>
      <c r="S273" s="4"/>
      <c r="T273" s="4"/>
      <c r="U273" s="4"/>
      <c r="V273" s="4"/>
      <c r="W273" s="4"/>
      <c r="X273" s="4"/>
      <c r="Y273" s="4"/>
    </row>
    <row r="274" spans="1:25" ht="15.75" customHeight="1">
      <c r="A274" s="4"/>
      <c r="B274" s="4"/>
      <c r="C274" s="6"/>
      <c r="D274" s="4"/>
      <c r="E274" s="4"/>
      <c r="F274" s="4"/>
      <c r="G274" s="4"/>
      <c r="H274" s="4"/>
      <c r="I274" s="4"/>
      <c r="J274" s="4"/>
      <c r="K274" s="4"/>
      <c r="L274" s="4"/>
      <c r="M274" s="4"/>
      <c r="N274" s="4"/>
      <c r="O274" s="4"/>
      <c r="P274" s="4"/>
      <c r="Q274" s="4"/>
      <c r="R274" s="4"/>
      <c r="S274" s="4"/>
      <c r="T274" s="4"/>
      <c r="U274" s="4"/>
      <c r="V274" s="4"/>
      <c r="W274" s="4"/>
      <c r="X274" s="4"/>
      <c r="Y274" s="4"/>
    </row>
    <row r="275" spans="1:25" ht="15.75" customHeight="1">
      <c r="A275" s="4"/>
      <c r="B275" s="4"/>
      <c r="C275" s="6"/>
      <c r="D275" s="4"/>
      <c r="E275" s="4"/>
      <c r="F275" s="4"/>
      <c r="G275" s="4"/>
      <c r="H275" s="4"/>
      <c r="I275" s="4"/>
      <c r="J275" s="4"/>
      <c r="K275" s="4"/>
      <c r="L275" s="4"/>
      <c r="M275" s="4"/>
      <c r="N275" s="4"/>
      <c r="O275" s="4"/>
      <c r="P275" s="4"/>
      <c r="Q275" s="4"/>
      <c r="R275" s="4"/>
      <c r="S275" s="4"/>
      <c r="T275" s="4"/>
      <c r="U275" s="4"/>
      <c r="V275" s="4"/>
      <c r="W275" s="4"/>
      <c r="X275" s="4"/>
      <c r="Y275" s="4"/>
    </row>
    <row r="276" spans="1:25" ht="15.75" customHeight="1">
      <c r="A276" s="4"/>
      <c r="B276" s="4"/>
      <c r="C276" s="6"/>
      <c r="D276" s="4"/>
      <c r="E276" s="4"/>
      <c r="F276" s="4"/>
      <c r="G276" s="4"/>
      <c r="H276" s="4"/>
      <c r="I276" s="4"/>
      <c r="J276" s="4"/>
      <c r="K276" s="4"/>
      <c r="L276" s="4"/>
      <c r="M276" s="4"/>
      <c r="N276" s="4"/>
      <c r="O276" s="4"/>
      <c r="P276" s="4"/>
      <c r="Q276" s="4"/>
      <c r="R276" s="4"/>
      <c r="S276" s="4"/>
      <c r="T276" s="4"/>
      <c r="U276" s="4"/>
      <c r="V276" s="4"/>
      <c r="W276" s="4"/>
      <c r="X276" s="4"/>
      <c r="Y276" s="4"/>
    </row>
    <row r="277" spans="1:25" ht="15.75" customHeight="1">
      <c r="A277" s="4"/>
      <c r="B277" s="4"/>
      <c r="C277" s="6"/>
      <c r="D277" s="4"/>
      <c r="E277" s="4"/>
      <c r="F277" s="4"/>
      <c r="G277" s="4"/>
      <c r="H277" s="4"/>
      <c r="I277" s="4"/>
      <c r="J277" s="4"/>
      <c r="K277" s="4"/>
      <c r="L277" s="4"/>
      <c r="M277" s="4"/>
      <c r="N277" s="4"/>
      <c r="O277" s="4"/>
      <c r="P277" s="4"/>
      <c r="Q277" s="4"/>
      <c r="R277" s="4"/>
      <c r="S277" s="4"/>
      <c r="T277" s="4"/>
      <c r="U277" s="4"/>
      <c r="V277" s="4"/>
      <c r="W277" s="4"/>
      <c r="X277" s="4"/>
      <c r="Y277" s="4"/>
    </row>
    <row r="278" spans="1:25" ht="15.75" customHeight="1">
      <c r="A278" s="4"/>
      <c r="B278" s="4"/>
      <c r="C278" s="6"/>
      <c r="D278" s="4"/>
      <c r="E278" s="4"/>
      <c r="F278" s="4"/>
      <c r="G278" s="4"/>
      <c r="H278" s="4"/>
      <c r="I278" s="4"/>
      <c r="J278" s="4"/>
      <c r="K278" s="4"/>
      <c r="L278" s="4"/>
      <c r="M278" s="4"/>
      <c r="N278" s="4"/>
      <c r="O278" s="4"/>
      <c r="P278" s="4"/>
      <c r="Q278" s="4"/>
      <c r="R278" s="4"/>
      <c r="S278" s="4"/>
      <c r="T278" s="4"/>
      <c r="U278" s="4"/>
      <c r="V278" s="4"/>
      <c r="W278" s="4"/>
      <c r="X278" s="4"/>
      <c r="Y278" s="4"/>
    </row>
    <row r="279" spans="1:25" ht="15.75" customHeight="1">
      <c r="A279" s="4"/>
      <c r="B279" s="4"/>
      <c r="C279" s="6"/>
      <c r="D279" s="4"/>
      <c r="E279" s="4"/>
      <c r="F279" s="4"/>
      <c r="G279" s="4"/>
      <c r="H279" s="4"/>
      <c r="I279" s="4"/>
      <c r="J279" s="4"/>
      <c r="K279" s="4"/>
      <c r="L279" s="4"/>
      <c r="M279" s="4"/>
      <c r="N279" s="4"/>
      <c r="O279" s="4"/>
      <c r="P279" s="4"/>
      <c r="Q279" s="4"/>
      <c r="R279" s="4"/>
      <c r="S279" s="4"/>
      <c r="T279" s="4"/>
      <c r="U279" s="4"/>
      <c r="V279" s="4"/>
      <c r="W279" s="4"/>
      <c r="X279" s="4"/>
      <c r="Y279" s="4"/>
    </row>
    <row r="280" spans="1:25" ht="15.75" customHeight="1">
      <c r="A280" s="4"/>
      <c r="B280" s="4"/>
      <c r="C280" s="6"/>
      <c r="D280" s="4"/>
      <c r="E280" s="4"/>
      <c r="F280" s="4"/>
      <c r="G280" s="4"/>
      <c r="H280" s="4"/>
      <c r="I280" s="4"/>
      <c r="J280" s="4"/>
      <c r="K280" s="4"/>
      <c r="L280" s="4"/>
      <c r="M280" s="4"/>
      <c r="N280" s="4"/>
      <c r="O280" s="4"/>
      <c r="P280" s="4"/>
      <c r="Q280" s="4"/>
      <c r="R280" s="4"/>
      <c r="S280" s="4"/>
      <c r="T280" s="4"/>
      <c r="U280" s="4"/>
      <c r="V280" s="4"/>
      <c r="W280" s="4"/>
      <c r="X280" s="4"/>
      <c r="Y280" s="4"/>
    </row>
    <row r="281" spans="1:25" ht="15.75" customHeight="1">
      <c r="A281" s="4"/>
      <c r="B281" s="4"/>
      <c r="C281" s="6"/>
      <c r="D281" s="4"/>
      <c r="E281" s="4"/>
      <c r="F281" s="4"/>
      <c r="G281" s="4"/>
      <c r="H281" s="4"/>
      <c r="I281" s="4"/>
      <c r="J281" s="4"/>
      <c r="K281" s="4"/>
      <c r="L281" s="4"/>
      <c r="M281" s="4"/>
      <c r="N281" s="4"/>
      <c r="O281" s="4"/>
      <c r="P281" s="4"/>
      <c r="Q281" s="4"/>
      <c r="R281" s="4"/>
      <c r="S281" s="4"/>
      <c r="T281" s="4"/>
      <c r="U281" s="4"/>
      <c r="V281" s="4"/>
      <c r="W281" s="4"/>
      <c r="X281" s="4"/>
      <c r="Y281" s="4"/>
    </row>
    <row r="282" spans="1:25" ht="15.75" customHeight="1">
      <c r="A282" s="4"/>
      <c r="B282" s="4"/>
      <c r="C282" s="6"/>
      <c r="D282" s="4"/>
      <c r="E282" s="4"/>
      <c r="F282" s="4"/>
      <c r="G282" s="4"/>
      <c r="H282" s="4"/>
      <c r="I282" s="4"/>
      <c r="J282" s="4"/>
      <c r="K282" s="4"/>
      <c r="L282" s="4"/>
      <c r="M282" s="4"/>
      <c r="N282" s="4"/>
      <c r="O282" s="4"/>
      <c r="P282" s="4"/>
      <c r="Q282" s="4"/>
      <c r="R282" s="4"/>
      <c r="S282" s="4"/>
      <c r="T282" s="4"/>
      <c r="U282" s="4"/>
      <c r="V282" s="4"/>
      <c r="W282" s="4"/>
      <c r="X282" s="4"/>
      <c r="Y282" s="4"/>
    </row>
    <row r="283" spans="1:25" ht="15.75" customHeight="1">
      <c r="A283" s="4"/>
      <c r="B283" s="4"/>
      <c r="C283" s="6"/>
      <c r="D283" s="4"/>
      <c r="E283" s="4"/>
      <c r="F283" s="4"/>
      <c r="G283" s="4"/>
      <c r="H283" s="4"/>
      <c r="I283" s="4"/>
      <c r="J283" s="4"/>
      <c r="K283" s="4"/>
      <c r="L283" s="4"/>
      <c r="M283" s="4"/>
      <c r="N283" s="4"/>
      <c r="O283" s="4"/>
      <c r="P283" s="4"/>
      <c r="Q283" s="4"/>
      <c r="R283" s="4"/>
      <c r="S283" s="4"/>
      <c r="T283" s="4"/>
      <c r="U283" s="4"/>
      <c r="V283" s="4"/>
      <c r="W283" s="4"/>
      <c r="X283" s="4"/>
      <c r="Y283" s="4"/>
    </row>
    <row r="284" spans="1:25" ht="15.75" customHeight="1">
      <c r="A284" s="4"/>
      <c r="B284" s="4"/>
      <c r="C284" s="6"/>
      <c r="D284" s="4"/>
      <c r="E284" s="4"/>
      <c r="F284" s="4"/>
      <c r="G284" s="4"/>
      <c r="H284" s="4"/>
      <c r="I284" s="4"/>
      <c r="J284" s="4"/>
      <c r="K284" s="4"/>
      <c r="L284" s="4"/>
      <c r="M284" s="4"/>
      <c r="N284" s="4"/>
      <c r="O284" s="4"/>
      <c r="P284" s="4"/>
      <c r="Q284" s="4"/>
      <c r="R284" s="4"/>
      <c r="S284" s="4"/>
      <c r="T284" s="4"/>
      <c r="U284" s="4"/>
      <c r="V284" s="4"/>
      <c r="W284" s="4"/>
      <c r="X284" s="4"/>
      <c r="Y284" s="4"/>
    </row>
    <row r="285" spans="1:25" ht="15.75" customHeight="1">
      <c r="A285" s="4"/>
      <c r="B285" s="4"/>
      <c r="C285" s="6"/>
      <c r="D285" s="4"/>
      <c r="E285" s="4"/>
      <c r="F285" s="4"/>
      <c r="G285" s="4"/>
      <c r="H285" s="4"/>
      <c r="I285" s="4"/>
      <c r="J285" s="4"/>
      <c r="K285" s="4"/>
      <c r="L285" s="4"/>
      <c r="M285" s="4"/>
      <c r="N285" s="4"/>
      <c r="O285" s="4"/>
      <c r="P285" s="4"/>
      <c r="Q285" s="4"/>
      <c r="R285" s="4"/>
      <c r="S285" s="4"/>
      <c r="T285" s="4"/>
      <c r="U285" s="4"/>
      <c r="V285" s="4"/>
      <c r="W285" s="4"/>
      <c r="X285" s="4"/>
      <c r="Y285" s="4"/>
    </row>
    <row r="286" spans="1:25" ht="15.75" customHeight="1">
      <c r="A286" s="4"/>
      <c r="B286" s="4"/>
      <c r="C286" s="6"/>
      <c r="D286" s="4"/>
      <c r="E286" s="4"/>
      <c r="F286" s="4"/>
      <c r="G286" s="4"/>
      <c r="H286" s="4"/>
      <c r="I286" s="4"/>
      <c r="J286" s="4"/>
      <c r="K286" s="4"/>
      <c r="L286" s="4"/>
      <c r="M286" s="4"/>
      <c r="N286" s="4"/>
      <c r="O286" s="4"/>
      <c r="P286" s="4"/>
      <c r="Q286" s="4"/>
      <c r="R286" s="4"/>
      <c r="S286" s="4"/>
      <c r="T286" s="4"/>
      <c r="U286" s="4"/>
      <c r="V286" s="4"/>
      <c r="W286" s="4"/>
      <c r="X286" s="4"/>
      <c r="Y286" s="4"/>
    </row>
    <row r="287" spans="1:25" ht="15.75" customHeight="1">
      <c r="A287" s="4"/>
      <c r="B287" s="4"/>
      <c r="C287" s="6"/>
      <c r="D287" s="4"/>
      <c r="E287" s="4"/>
      <c r="F287" s="4"/>
      <c r="G287" s="4"/>
      <c r="H287" s="4"/>
      <c r="I287" s="4"/>
      <c r="J287" s="4"/>
      <c r="K287" s="4"/>
      <c r="L287" s="4"/>
      <c r="M287" s="4"/>
      <c r="N287" s="4"/>
      <c r="O287" s="4"/>
      <c r="P287" s="4"/>
      <c r="Q287" s="4"/>
      <c r="R287" s="4"/>
      <c r="S287" s="4"/>
      <c r="T287" s="4"/>
      <c r="U287" s="4"/>
      <c r="V287" s="4"/>
      <c r="W287" s="4"/>
      <c r="X287" s="4"/>
      <c r="Y287" s="4"/>
    </row>
    <row r="288" spans="1:25" ht="15.75" customHeight="1">
      <c r="A288" s="4"/>
      <c r="B288" s="4"/>
      <c r="C288" s="6"/>
      <c r="D288" s="4"/>
      <c r="E288" s="4"/>
      <c r="F288" s="4"/>
      <c r="G288" s="4"/>
      <c r="H288" s="4"/>
      <c r="I288" s="4"/>
      <c r="J288" s="4"/>
      <c r="K288" s="4"/>
      <c r="L288" s="4"/>
      <c r="M288" s="4"/>
      <c r="N288" s="4"/>
      <c r="O288" s="4"/>
      <c r="P288" s="4"/>
      <c r="Q288" s="4"/>
      <c r="R288" s="4"/>
      <c r="S288" s="4"/>
      <c r="T288" s="4"/>
      <c r="U288" s="4"/>
      <c r="V288" s="4"/>
      <c r="W288" s="4"/>
      <c r="X288" s="4"/>
      <c r="Y288" s="4"/>
    </row>
    <row r="289" spans="1:25" ht="15.75" customHeight="1">
      <c r="A289" s="4"/>
      <c r="B289" s="4"/>
      <c r="C289" s="6"/>
      <c r="D289" s="4"/>
      <c r="E289" s="4"/>
      <c r="F289" s="4"/>
      <c r="G289" s="4"/>
      <c r="H289" s="4"/>
      <c r="I289" s="4"/>
      <c r="J289" s="4"/>
      <c r="K289" s="4"/>
      <c r="L289" s="4"/>
      <c r="M289" s="4"/>
      <c r="N289" s="4"/>
      <c r="O289" s="4"/>
      <c r="P289" s="4"/>
      <c r="Q289" s="4"/>
      <c r="R289" s="4"/>
      <c r="S289" s="4"/>
      <c r="T289" s="4"/>
      <c r="U289" s="4"/>
      <c r="V289" s="4"/>
      <c r="W289" s="4"/>
      <c r="X289" s="4"/>
      <c r="Y289" s="4"/>
    </row>
    <row r="290" spans="1:25" ht="15.75" customHeight="1">
      <c r="A290" s="4"/>
      <c r="B290" s="4"/>
      <c r="C290" s="6"/>
      <c r="D290" s="4"/>
      <c r="E290" s="4"/>
      <c r="F290" s="4"/>
      <c r="G290" s="4"/>
      <c r="H290" s="4"/>
      <c r="I290" s="4"/>
      <c r="J290" s="4"/>
      <c r="K290" s="4"/>
      <c r="L290" s="4"/>
      <c r="M290" s="4"/>
      <c r="N290" s="4"/>
      <c r="O290" s="4"/>
      <c r="P290" s="4"/>
      <c r="Q290" s="4"/>
      <c r="R290" s="4"/>
      <c r="S290" s="4"/>
      <c r="T290" s="4"/>
      <c r="U290" s="4"/>
      <c r="V290" s="4"/>
      <c r="W290" s="4"/>
      <c r="X290" s="4"/>
      <c r="Y290" s="4"/>
    </row>
    <row r="291" spans="1:25" ht="15.75" customHeight="1">
      <c r="A291" s="4"/>
      <c r="B291" s="4"/>
      <c r="C291" s="6"/>
      <c r="D291" s="4"/>
      <c r="E291" s="4"/>
      <c r="F291" s="4"/>
      <c r="G291" s="4"/>
      <c r="H291" s="4"/>
      <c r="I291" s="4"/>
      <c r="J291" s="4"/>
      <c r="K291" s="4"/>
      <c r="L291" s="4"/>
      <c r="M291" s="4"/>
      <c r="N291" s="4"/>
      <c r="O291" s="4"/>
      <c r="P291" s="4"/>
      <c r="Q291" s="4"/>
      <c r="R291" s="4"/>
      <c r="S291" s="4"/>
      <c r="T291" s="4"/>
      <c r="U291" s="4"/>
      <c r="V291" s="4"/>
      <c r="W291" s="4"/>
      <c r="X291" s="4"/>
      <c r="Y291" s="4"/>
    </row>
    <row r="292" spans="1:25" ht="15.75" customHeight="1">
      <c r="A292" s="4"/>
      <c r="B292" s="4"/>
      <c r="C292" s="6"/>
      <c r="D292" s="4"/>
      <c r="E292" s="4"/>
      <c r="F292" s="4"/>
      <c r="G292" s="4"/>
      <c r="H292" s="4"/>
      <c r="I292" s="4"/>
      <c r="J292" s="4"/>
      <c r="K292" s="4"/>
      <c r="L292" s="4"/>
      <c r="M292" s="4"/>
      <c r="N292" s="4"/>
      <c r="O292" s="4"/>
      <c r="P292" s="4"/>
      <c r="Q292" s="4"/>
      <c r="R292" s="4"/>
      <c r="S292" s="4"/>
      <c r="T292" s="4"/>
      <c r="U292" s="4"/>
      <c r="V292" s="4"/>
      <c r="W292" s="4"/>
      <c r="X292" s="4"/>
      <c r="Y292" s="4"/>
    </row>
    <row r="293" spans="1:25" ht="15.75" customHeight="1">
      <c r="A293" s="4"/>
      <c r="B293" s="4"/>
      <c r="C293" s="6"/>
      <c r="D293" s="4"/>
      <c r="E293" s="4"/>
      <c r="F293" s="4"/>
      <c r="G293" s="4"/>
      <c r="H293" s="4"/>
      <c r="I293" s="4"/>
      <c r="J293" s="4"/>
      <c r="K293" s="4"/>
      <c r="L293" s="4"/>
      <c r="M293" s="4"/>
      <c r="N293" s="4"/>
      <c r="O293" s="4"/>
      <c r="P293" s="4"/>
      <c r="Q293" s="4"/>
      <c r="R293" s="4"/>
      <c r="S293" s="4"/>
      <c r="T293" s="4"/>
      <c r="U293" s="4"/>
      <c r="V293" s="4"/>
      <c r="W293" s="4"/>
      <c r="X293" s="4"/>
      <c r="Y293" s="4"/>
    </row>
    <row r="294" spans="1:25" ht="15.75" customHeight="1">
      <c r="A294" s="4"/>
      <c r="B294" s="4"/>
      <c r="C294" s="6"/>
      <c r="D294" s="4"/>
      <c r="E294" s="4"/>
      <c r="F294" s="4"/>
      <c r="G294" s="4"/>
      <c r="H294" s="4"/>
      <c r="I294" s="4"/>
      <c r="J294" s="4"/>
      <c r="K294" s="4"/>
      <c r="L294" s="4"/>
      <c r="M294" s="4"/>
      <c r="N294" s="4"/>
      <c r="O294" s="4"/>
      <c r="P294" s="4"/>
      <c r="Q294" s="4"/>
      <c r="R294" s="4"/>
      <c r="S294" s="4"/>
      <c r="T294" s="4"/>
      <c r="U294" s="4"/>
      <c r="V294" s="4"/>
      <c r="W294" s="4"/>
      <c r="X294" s="4"/>
      <c r="Y294" s="4"/>
    </row>
    <row r="295" spans="1:25" ht="15.75" customHeight="1">
      <c r="A295" s="4"/>
      <c r="B295" s="4"/>
      <c r="C295" s="6"/>
      <c r="D295" s="4"/>
      <c r="E295" s="4"/>
      <c r="F295" s="4"/>
      <c r="G295" s="4"/>
      <c r="H295" s="4"/>
      <c r="I295" s="4"/>
      <c r="J295" s="4"/>
      <c r="K295" s="4"/>
      <c r="L295" s="4"/>
      <c r="M295" s="4"/>
      <c r="N295" s="4"/>
      <c r="O295" s="4"/>
      <c r="P295" s="4"/>
      <c r="Q295" s="4"/>
      <c r="R295" s="4"/>
      <c r="S295" s="4"/>
      <c r="T295" s="4"/>
      <c r="U295" s="4"/>
      <c r="V295" s="4"/>
      <c r="W295" s="4"/>
      <c r="X295" s="4"/>
      <c r="Y295" s="4"/>
    </row>
    <row r="296" spans="1:25" ht="15.75" customHeight="1">
      <c r="A296" s="4"/>
      <c r="B296" s="4"/>
      <c r="C296" s="6"/>
      <c r="D296" s="4"/>
      <c r="E296" s="4"/>
      <c r="F296" s="4"/>
      <c r="G296" s="4"/>
      <c r="H296" s="4"/>
      <c r="I296" s="4"/>
      <c r="J296" s="4"/>
      <c r="K296" s="4"/>
      <c r="L296" s="4"/>
      <c r="M296" s="4"/>
      <c r="N296" s="4"/>
      <c r="O296" s="4"/>
      <c r="P296" s="4"/>
      <c r="Q296" s="4"/>
      <c r="R296" s="4"/>
      <c r="S296" s="4"/>
      <c r="T296" s="4"/>
      <c r="U296" s="4"/>
      <c r="V296" s="4"/>
      <c r="W296" s="4"/>
      <c r="X296" s="4"/>
      <c r="Y296" s="4"/>
    </row>
    <row r="297" spans="1:25" ht="15.75" customHeight="1">
      <c r="A297" s="4"/>
      <c r="B297" s="4"/>
      <c r="C297" s="6"/>
      <c r="D297" s="4"/>
      <c r="E297" s="4"/>
      <c r="F297" s="4"/>
      <c r="G297" s="4"/>
      <c r="H297" s="4"/>
      <c r="I297" s="4"/>
      <c r="J297" s="4"/>
      <c r="K297" s="4"/>
      <c r="L297" s="4"/>
      <c r="M297" s="4"/>
      <c r="N297" s="4"/>
      <c r="O297" s="4"/>
      <c r="P297" s="4"/>
      <c r="Q297" s="4"/>
      <c r="R297" s="4"/>
      <c r="S297" s="4"/>
      <c r="T297" s="4"/>
      <c r="U297" s="4"/>
      <c r="V297" s="4"/>
      <c r="W297" s="4"/>
      <c r="X297" s="4"/>
      <c r="Y297" s="4"/>
    </row>
    <row r="298" spans="1:25" ht="15.75" customHeight="1">
      <c r="A298" s="4"/>
      <c r="B298" s="4"/>
      <c r="C298" s="6"/>
      <c r="D298" s="4"/>
      <c r="E298" s="4"/>
      <c r="F298" s="4"/>
      <c r="G298" s="4"/>
      <c r="H298" s="4"/>
      <c r="I298" s="4"/>
      <c r="J298" s="4"/>
      <c r="K298" s="4"/>
      <c r="L298" s="4"/>
      <c r="M298" s="4"/>
      <c r="N298" s="4"/>
      <c r="O298" s="4"/>
      <c r="P298" s="4"/>
      <c r="Q298" s="4"/>
      <c r="R298" s="4"/>
      <c r="S298" s="4"/>
      <c r="T298" s="4"/>
      <c r="U298" s="4"/>
      <c r="V298" s="4"/>
      <c r="W298" s="4"/>
      <c r="X298" s="4"/>
      <c r="Y298" s="4"/>
    </row>
    <row r="299" spans="1:25" ht="15.75" customHeight="1">
      <c r="A299" s="4"/>
      <c r="B299" s="4"/>
      <c r="C299" s="6"/>
      <c r="D299" s="4"/>
      <c r="E299" s="4"/>
      <c r="F299" s="4"/>
      <c r="G299" s="4"/>
      <c r="H299" s="4"/>
      <c r="I299" s="4"/>
      <c r="J299" s="4"/>
      <c r="K299" s="4"/>
      <c r="L299" s="4"/>
      <c r="M299" s="4"/>
      <c r="N299" s="4"/>
      <c r="O299" s="4"/>
      <c r="P299" s="4"/>
      <c r="Q299" s="4"/>
      <c r="R299" s="4"/>
      <c r="S299" s="4"/>
      <c r="T299" s="4"/>
      <c r="U299" s="4"/>
      <c r="V299" s="4"/>
      <c r="W299" s="4"/>
      <c r="X299" s="4"/>
      <c r="Y299" s="4"/>
    </row>
    <row r="300" spans="1:25" ht="15.75" customHeight="1">
      <c r="A300" s="4"/>
      <c r="B300" s="4"/>
      <c r="C300" s="6"/>
      <c r="D300" s="4"/>
      <c r="E300" s="4"/>
      <c r="F300" s="4"/>
      <c r="G300" s="4"/>
      <c r="H300" s="4"/>
      <c r="I300" s="4"/>
      <c r="J300" s="4"/>
      <c r="K300" s="4"/>
      <c r="L300" s="4"/>
      <c r="M300" s="4"/>
      <c r="N300" s="4"/>
      <c r="O300" s="4"/>
      <c r="P300" s="4"/>
      <c r="Q300" s="4"/>
      <c r="R300" s="4"/>
      <c r="S300" s="4"/>
      <c r="T300" s="4"/>
      <c r="U300" s="4"/>
      <c r="V300" s="4"/>
      <c r="W300" s="4"/>
      <c r="X300" s="4"/>
      <c r="Y300" s="4"/>
    </row>
    <row r="301" spans="1:25" ht="15.75" customHeight="1">
      <c r="A301" s="4"/>
      <c r="B301" s="4"/>
      <c r="C301" s="6"/>
      <c r="D301" s="4"/>
      <c r="E301" s="4"/>
      <c r="F301" s="4"/>
      <c r="G301" s="4"/>
      <c r="H301" s="4"/>
      <c r="I301" s="4"/>
      <c r="J301" s="4"/>
      <c r="K301" s="4"/>
      <c r="L301" s="4"/>
      <c r="M301" s="4"/>
      <c r="N301" s="4"/>
      <c r="O301" s="4"/>
      <c r="P301" s="4"/>
      <c r="Q301" s="4"/>
      <c r="R301" s="4"/>
      <c r="S301" s="4"/>
      <c r="T301" s="4"/>
      <c r="U301" s="4"/>
      <c r="V301" s="4"/>
      <c r="W301" s="4"/>
      <c r="X301" s="4"/>
      <c r="Y301" s="4"/>
    </row>
    <row r="302" spans="1:25" ht="15.75" customHeight="1">
      <c r="A302" s="4"/>
      <c r="B302" s="4"/>
      <c r="C302" s="6"/>
      <c r="D302" s="4"/>
      <c r="E302" s="4"/>
      <c r="F302" s="4"/>
      <c r="G302" s="4"/>
      <c r="H302" s="4"/>
      <c r="I302" s="4"/>
      <c r="J302" s="4"/>
      <c r="K302" s="4"/>
      <c r="L302" s="4"/>
      <c r="M302" s="4"/>
      <c r="N302" s="4"/>
      <c r="O302" s="4"/>
      <c r="P302" s="4"/>
      <c r="Q302" s="4"/>
      <c r="R302" s="4"/>
      <c r="S302" s="4"/>
      <c r="T302" s="4"/>
      <c r="U302" s="4"/>
      <c r="V302" s="4"/>
      <c r="W302" s="4"/>
      <c r="X302" s="4"/>
      <c r="Y302" s="4"/>
    </row>
    <row r="303" spans="1:25" ht="15.75" customHeight="1">
      <c r="A303" s="4"/>
      <c r="B303" s="4"/>
      <c r="C303" s="6"/>
      <c r="D303" s="4"/>
      <c r="E303" s="4"/>
      <c r="F303" s="4"/>
      <c r="G303" s="4"/>
      <c r="H303" s="4"/>
      <c r="I303" s="4"/>
      <c r="J303" s="4"/>
      <c r="K303" s="4"/>
      <c r="L303" s="4"/>
      <c r="M303" s="4"/>
      <c r="N303" s="4"/>
      <c r="O303" s="4"/>
      <c r="P303" s="4"/>
      <c r="Q303" s="4"/>
      <c r="R303" s="4"/>
      <c r="S303" s="4"/>
      <c r="T303" s="4"/>
      <c r="U303" s="4"/>
      <c r="V303" s="4"/>
      <c r="W303" s="4"/>
      <c r="X303" s="4"/>
      <c r="Y303" s="4"/>
    </row>
    <row r="304" spans="1:25" ht="15.75" customHeight="1">
      <c r="A304" s="4"/>
      <c r="B304" s="4"/>
      <c r="C304" s="6"/>
      <c r="D304" s="4"/>
      <c r="E304" s="4"/>
      <c r="F304" s="4"/>
      <c r="G304" s="4"/>
      <c r="H304" s="4"/>
      <c r="I304" s="4"/>
      <c r="J304" s="4"/>
      <c r="K304" s="4"/>
      <c r="L304" s="4"/>
      <c r="M304" s="4"/>
      <c r="N304" s="4"/>
      <c r="O304" s="4"/>
      <c r="P304" s="4"/>
      <c r="Q304" s="4"/>
      <c r="R304" s="4"/>
      <c r="S304" s="4"/>
      <c r="T304" s="4"/>
      <c r="U304" s="4"/>
      <c r="V304" s="4"/>
      <c r="W304" s="4"/>
      <c r="X304" s="4"/>
      <c r="Y304" s="4"/>
    </row>
    <row r="305" spans="1:25" ht="15.75" customHeight="1">
      <c r="A305" s="4"/>
      <c r="B305" s="4"/>
      <c r="C305" s="6"/>
      <c r="D305" s="4"/>
      <c r="E305" s="4"/>
      <c r="F305" s="4"/>
      <c r="G305" s="4"/>
      <c r="H305" s="4"/>
      <c r="I305" s="4"/>
      <c r="J305" s="4"/>
      <c r="K305" s="4"/>
      <c r="L305" s="4"/>
      <c r="M305" s="4"/>
      <c r="N305" s="4"/>
      <c r="O305" s="4"/>
      <c r="P305" s="4"/>
      <c r="Q305" s="4"/>
      <c r="R305" s="4"/>
      <c r="S305" s="4"/>
      <c r="T305" s="4"/>
      <c r="U305" s="4"/>
      <c r="V305" s="4"/>
      <c r="W305" s="4"/>
      <c r="X305" s="4"/>
      <c r="Y305" s="4"/>
    </row>
    <row r="306" spans="1:25" ht="15.75" customHeight="1">
      <c r="A306" s="4"/>
      <c r="B306" s="4"/>
      <c r="C306" s="6"/>
      <c r="D306" s="4"/>
      <c r="E306" s="4"/>
      <c r="F306" s="4"/>
      <c r="G306" s="4"/>
      <c r="H306" s="4"/>
      <c r="I306" s="4"/>
      <c r="J306" s="4"/>
      <c r="K306" s="4"/>
      <c r="L306" s="4"/>
      <c r="M306" s="4"/>
      <c r="N306" s="4"/>
      <c r="O306" s="4"/>
      <c r="P306" s="4"/>
      <c r="Q306" s="4"/>
      <c r="R306" s="4"/>
      <c r="S306" s="4"/>
      <c r="T306" s="4"/>
      <c r="U306" s="4"/>
      <c r="V306" s="4"/>
      <c r="W306" s="4"/>
      <c r="X306" s="4"/>
      <c r="Y306" s="4"/>
    </row>
    <row r="307" spans="1:25" ht="15.75" customHeight="1">
      <c r="Y307" s="4"/>
    </row>
    <row r="308" spans="1:25" ht="15.75" customHeight="1">
      <c r="Y308" s="4"/>
    </row>
    <row r="309" spans="1:25" ht="15.75" customHeight="1">
      <c r="Y309" s="4"/>
    </row>
    <row r="310" spans="1:25" ht="15.75" customHeight="1">
      <c r="Y310" s="4"/>
    </row>
    <row r="311" spans="1:25" ht="15.75" customHeight="1">
      <c r="Y311" s="4"/>
    </row>
    <row r="312" spans="1:25" ht="15.75" customHeight="1">
      <c r="Y312" s="4"/>
    </row>
    <row r="313" spans="1:25" ht="15.75" customHeight="1">
      <c r="Y313" s="4"/>
    </row>
    <row r="314" spans="1:25" ht="15.75" customHeight="1">
      <c r="Y314" s="4"/>
    </row>
    <row r="315" spans="1:25" ht="15.75" customHeight="1">
      <c r="Y315" s="4"/>
    </row>
    <row r="316" spans="1:25" ht="15.75" customHeight="1">
      <c r="Y316" s="4"/>
    </row>
    <row r="317" spans="1:25" ht="15.75" customHeight="1">
      <c r="Y317" s="4"/>
    </row>
    <row r="318" spans="1:25" ht="15.75" customHeight="1">
      <c r="Y318" s="4"/>
    </row>
    <row r="319" spans="1:25" ht="15.75" customHeight="1">
      <c r="Y319" s="4"/>
    </row>
    <row r="320" spans="1:25" ht="15.75" customHeight="1">
      <c r="Y320" s="4"/>
    </row>
    <row r="321" spans="25:25" ht="15.75" customHeight="1">
      <c r="Y321" s="4"/>
    </row>
    <row r="322" spans="25:25" ht="15.75" customHeight="1">
      <c r="Y322" s="4"/>
    </row>
    <row r="323" spans="25:25" ht="15.75" customHeight="1">
      <c r="Y323" s="4"/>
    </row>
    <row r="324" spans="25:25" ht="15.75" customHeight="1">
      <c r="Y324" s="4"/>
    </row>
    <row r="325" spans="25:25" ht="15.75" customHeight="1">
      <c r="Y325" s="4"/>
    </row>
    <row r="326" spans="25:25" ht="15.75" customHeight="1">
      <c r="Y326" s="4"/>
    </row>
    <row r="327" spans="25:25" ht="15.75" customHeight="1">
      <c r="Y327" s="4"/>
    </row>
    <row r="328" spans="25:25" ht="15.75" customHeight="1">
      <c r="Y328" s="4"/>
    </row>
    <row r="329" spans="25:25" ht="15.75" customHeight="1">
      <c r="Y329" s="4"/>
    </row>
    <row r="330" spans="25:25" ht="15.75" customHeight="1">
      <c r="Y330" s="4"/>
    </row>
    <row r="331" spans="25:25" ht="15.75" customHeight="1">
      <c r="Y331" s="4"/>
    </row>
    <row r="332" spans="25:25" ht="15.75" customHeight="1">
      <c r="Y332" s="4"/>
    </row>
    <row r="333" spans="25:25" ht="15.75" customHeight="1">
      <c r="Y333" s="4"/>
    </row>
    <row r="334" spans="25:25" ht="15.75" customHeight="1">
      <c r="Y334" s="4"/>
    </row>
    <row r="335" spans="25:25" ht="15.75" customHeight="1">
      <c r="Y335" s="4"/>
    </row>
    <row r="336" spans="25:25" ht="15.75" customHeight="1">
      <c r="Y336" s="4"/>
    </row>
    <row r="337" spans="25:25" ht="15.75" customHeight="1">
      <c r="Y337" s="4"/>
    </row>
    <row r="338" spans="25:25" ht="15.75" customHeight="1">
      <c r="Y338" s="4"/>
    </row>
    <row r="339" spans="25:25" ht="15.75" customHeight="1">
      <c r="Y339" s="4"/>
    </row>
    <row r="340" spans="25:25" ht="15.75" customHeight="1">
      <c r="Y340" s="4"/>
    </row>
    <row r="341" spans="25:25" ht="15.75" customHeight="1">
      <c r="Y341" s="4"/>
    </row>
    <row r="342" spans="25:25" ht="15.75" customHeight="1">
      <c r="Y342" s="4"/>
    </row>
    <row r="343" spans="25:25" ht="15.75" customHeight="1">
      <c r="Y343" s="4"/>
    </row>
    <row r="344" spans="25:25" ht="15.75" customHeight="1">
      <c r="Y344" s="4"/>
    </row>
    <row r="345" spans="25:25" ht="15.75" customHeight="1">
      <c r="Y345" s="4"/>
    </row>
    <row r="346" spans="25:25" ht="15.75" customHeight="1">
      <c r="Y346" s="4"/>
    </row>
    <row r="347" spans="25:25" ht="15.75" customHeight="1">
      <c r="Y347" s="4"/>
    </row>
    <row r="348" spans="25:25" ht="15.75" customHeight="1">
      <c r="Y348" s="4"/>
    </row>
    <row r="349" spans="25:25" ht="15.75" customHeight="1">
      <c r="Y349" s="4"/>
    </row>
    <row r="350" spans="25:25" ht="15.75" customHeight="1">
      <c r="Y350" s="4"/>
    </row>
    <row r="351" spans="25:25" ht="15.75" customHeight="1">
      <c r="Y351" s="4"/>
    </row>
    <row r="352" spans="25:25" ht="15.75" customHeight="1">
      <c r="Y352" s="4"/>
    </row>
    <row r="353" spans="25:25" ht="15.75" customHeight="1">
      <c r="Y353" s="4"/>
    </row>
    <row r="354" spans="25:25" ht="15.75" customHeight="1">
      <c r="Y354" s="4"/>
    </row>
    <row r="355" spans="25:25" ht="15.75" customHeight="1">
      <c r="Y355" s="4"/>
    </row>
    <row r="356" spans="25:25" ht="15.75" customHeight="1">
      <c r="Y356" s="4"/>
    </row>
    <row r="357" spans="25:25" ht="15.75" customHeight="1">
      <c r="Y357" s="4"/>
    </row>
    <row r="358" spans="25:25" ht="15.75" customHeight="1">
      <c r="Y358" s="4"/>
    </row>
    <row r="359" spans="25:25" ht="15.75" customHeight="1">
      <c r="Y359" s="4"/>
    </row>
    <row r="360" spans="25:25" ht="15.75" customHeight="1">
      <c r="Y360" s="4"/>
    </row>
    <row r="361" spans="25:25" ht="15.75" customHeight="1">
      <c r="Y361" s="4"/>
    </row>
    <row r="362" spans="25:25" ht="15.75" customHeight="1">
      <c r="Y362" s="4"/>
    </row>
    <row r="363" spans="25:25" ht="15.75" customHeight="1">
      <c r="Y363" s="4"/>
    </row>
    <row r="364" spans="25:25" ht="15.75" customHeight="1">
      <c r="Y364" s="4"/>
    </row>
    <row r="365" spans="25:25" ht="15.75" customHeight="1">
      <c r="Y365" s="4"/>
    </row>
    <row r="366" spans="25:25" ht="15.75" customHeight="1">
      <c r="Y366" s="4"/>
    </row>
    <row r="367" spans="25:25" ht="15.75" customHeight="1">
      <c r="Y367" s="4"/>
    </row>
    <row r="368" spans="25:25" ht="15.75" customHeight="1">
      <c r="Y368" s="4"/>
    </row>
    <row r="369" spans="25:25" ht="15.75" customHeight="1">
      <c r="Y369" s="4"/>
    </row>
    <row r="370" spans="25:25" ht="15.75" customHeight="1">
      <c r="Y370" s="4"/>
    </row>
    <row r="371" spans="25:25" ht="15.75" customHeight="1">
      <c r="Y371" s="4"/>
    </row>
    <row r="372" spans="25:25" ht="15.75" customHeight="1">
      <c r="Y372" s="4"/>
    </row>
    <row r="373" spans="25:25" ht="15.75" customHeight="1">
      <c r="Y373" s="4"/>
    </row>
    <row r="374" spans="25:25" ht="15.75" customHeight="1">
      <c r="Y374" s="4"/>
    </row>
    <row r="375" spans="25:25" ht="15.75" customHeight="1">
      <c r="Y375" s="4"/>
    </row>
    <row r="376" spans="25:25" ht="15.75" customHeight="1">
      <c r="Y376" s="4"/>
    </row>
    <row r="377" spans="25:25" ht="15.75" customHeight="1">
      <c r="Y377" s="4"/>
    </row>
    <row r="378" spans="25:25" ht="15.75" customHeight="1">
      <c r="Y378" s="4"/>
    </row>
    <row r="379" spans="25:25" ht="15.75" customHeight="1">
      <c r="Y379" s="4"/>
    </row>
    <row r="380" spans="25:25" ht="15.75" customHeight="1">
      <c r="Y380" s="4"/>
    </row>
    <row r="381" spans="25:25" ht="15.75" customHeight="1">
      <c r="Y381" s="4"/>
    </row>
    <row r="382" spans="25:25" ht="15.75" customHeight="1">
      <c r="Y382" s="4"/>
    </row>
    <row r="383" spans="25:25" ht="15.75" customHeight="1">
      <c r="Y383" s="4"/>
    </row>
    <row r="384" spans="25:25" ht="15.75" customHeight="1">
      <c r="Y384" s="4"/>
    </row>
    <row r="385" spans="25:25" ht="15.75" customHeight="1">
      <c r="Y385" s="4"/>
    </row>
    <row r="386" spans="25:25" ht="15.75" customHeight="1">
      <c r="Y386" s="4"/>
    </row>
    <row r="387" spans="25:25" ht="15.75" customHeight="1">
      <c r="Y387" s="4"/>
    </row>
    <row r="388" spans="25:25" ht="15.75" customHeight="1">
      <c r="Y388" s="4"/>
    </row>
    <row r="389" spans="25:25" ht="15.75" customHeight="1">
      <c r="Y389" s="4"/>
    </row>
    <row r="390" spans="25:25" ht="15.75" customHeight="1">
      <c r="Y390" s="4"/>
    </row>
    <row r="391" spans="25:25" ht="15.75" customHeight="1">
      <c r="Y391" s="4"/>
    </row>
    <row r="392" spans="25:25" ht="15.75" customHeight="1">
      <c r="Y392" s="4"/>
    </row>
    <row r="393" spans="25:25" ht="15.75" customHeight="1">
      <c r="Y393" s="4"/>
    </row>
    <row r="394" spans="25:25" ht="15.75" customHeight="1">
      <c r="Y394" s="4"/>
    </row>
    <row r="395" spans="25:25" ht="15.75" customHeight="1">
      <c r="Y395" s="4"/>
    </row>
    <row r="396" spans="25:25" ht="15.75" customHeight="1">
      <c r="Y396" s="4"/>
    </row>
    <row r="397" spans="25:25" ht="15.75" customHeight="1">
      <c r="Y397" s="4"/>
    </row>
    <row r="398" spans="25:25" ht="15.75" customHeight="1">
      <c r="Y398" s="4"/>
    </row>
    <row r="399" spans="25:25" ht="15.75" customHeight="1">
      <c r="Y399" s="4"/>
    </row>
    <row r="400" spans="25:25" ht="15.75" customHeight="1">
      <c r="Y400" s="4"/>
    </row>
    <row r="401" spans="25:25" ht="15.75" customHeight="1">
      <c r="Y401" s="4"/>
    </row>
    <row r="402" spans="25:25" ht="15.75" customHeight="1">
      <c r="Y402" s="4"/>
    </row>
    <row r="403" spans="25:25" ht="15.75" customHeight="1">
      <c r="Y403" s="4"/>
    </row>
    <row r="404" spans="25:25" ht="15.75" customHeight="1">
      <c r="Y404" s="4"/>
    </row>
    <row r="405" spans="25:25" ht="15.75" customHeight="1">
      <c r="Y405" s="4"/>
    </row>
    <row r="406" spans="25:25" ht="15.75" customHeight="1">
      <c r="Y406" s="4"/>
    </row>
    <row r="407" spans="25:25" ht="15.75" customHeight="1">
      <c r="Y407" s="4"/>
    </row>
    <row r="408" spans="25:25" ht="15.75" customHeight="1">
      <c r="Y408" s="4"/>
    </row>
    <row r="409" spans="25:25" ht="15.75" customHeight="1">
      <c r="Y409" s="4"/>
    </row>
    <row r="410" spans="25:25" ht="15.75" customHeight="1">
      <c r="Y410" s="4"/>
    </row>
    <row r="411" spans="25:25" ht="15.75" customHeight="1">
      <c r="Y411" s="4"/>
    </row>
    <row r="412" spans="25:25" ht="15.75" customHeight="1">
      <c r="Y412" s="4"/>
    </row>
    <row r="413" spans="25:25" ht="15.75" customHeight="1">
      <c r="Y413" s="4"/>
    </row>
    <row r="414" spans="25:25" ht="15.75" customHeight="1">
      <c r="Y414" s="4"/>
    </row>
    <row r="415" spans="25:25" ht="15.75" customHeight="1">
      <c r="Y415" s="4"/>
    </row>
    <row r="416" spans="25:25" ht="15.75" customHeight="1">
      <c r="Y416" s="4"/>
    </row>
    <row r="417" spans="25:25" ht="15.75" customHeight="1">
      <c r="Y417" s="4"/>
    </row>
    <row r="418" spans="25:25" ht="15.75" customHeight="1">
      <c r="Y418" s="4"/>
    </row>
    <row r="419" spans="25:25" ht="15.75" customHeight="1">
      <c r="Y419" s="4"/>
    </row>
    <row r="420" spans="25:25" ht="15.75" customHeight="1">
      <c r="Y420" s="4"/>
    </row>
    <row r="421" spans="25:25" ht="15.75" customHeight="1">
      <c r="Y421" s="4"/>
    </row>
    <row r="422" spans="25:25" ht="15.75" customHeight="1">
      <c r="Y422" s="4"/>
    </row>
    <row r="423" spans="25:25" ht="15.75" customHeight="1">
      <c r="Y423" s="4"/>
    </row>
    <row r="424" spans="25:25" ht="15.75" customHeight="1">
      <c r="Y424" s="4"/>
    </row>
    <row r="425" spans="25:25" ht="15.75" customHeight="1">
      <c r="Y425" s="4"/>
    </row>
    <row r="426" spans="25:25" ht="15.75" customHeight="1">
      <c r="Y426" s="4"/>
    </row>
    <row r="427" spans="25:25" ht="15.75" customHeight="1">
      <c r="Y427" s="4"/>
    </row>
    <row r="428" spans="25:25" ht="15.75" customHeight="1">
      <c r="Y428" s="4"/>
    </row>
    <row r="429" spans="25:25" ht="15.75" customHeight="1">
      <c r="Y429" s="4"/>
    </row>
    <row r="430" spans="25:25" ht="15.75" customHeight="1">
      <c r="Y430" s="4"/>
    </row>
    <row r="431" spans="25:25" ht="15.75" customHeight="1">
      <c r="Y431" s="4"/>
    </row>
    <row r="432" spans="25:25" ht="15.75" customHeight="1">
      <c r="Y432" s="4"/>
    </row>
    <row r="433" spans="25:25" ht="15.75" customHeight="1">
      <c r="Y433" s="4"/>
    </row>
    <row r="434" spans="25:25" ht="15.75" customHeight="1">
      <c r="Y434" s="4"/>
    </row>
    <row r="435" spans="25:25" ht="15.75" customHeight="1">
      <c r="Y435" s="4"/>
    </row>
    <row r="436" spans="25:25" ht="15.75" customHeight="1">
      <c r="Y436" s="4"/>
    </row>
    <row r="437" spans="25:25" ht="15.75" customHeight="1">
      <c r="Y437" s="4"/>
    </row>
    <row r="438" spans="25:25" ht="15.75" customHeight="1">
      <c r="Y438" s="4"/>
    </row>
    <row r="439" spans="25:25" ht="15.75" customHeight="1">
      <c r="Y439" s="4"/>
    </row>
    <row r="440" spans="25:25" ht="15.75" customHeight="1">
      <c r="Y440" s="4"/>
    </row>
    <row r="441" spans="25:25" ht="15.75" customHeight="1">
      <c r="Y441" s="4"/>
    </row>
    <row r="442" spans="25:25" ht="15.75" customHeight="1">
      <c r="Y442" s="4"/>
    </row>
    <row r="443" spans="25:25" ht="15.75" customHeight="1">
      <c r="Y443" s="4"/>
    </row>
    <row r="444" spans="25:25" ht="15.75" customHeight="1">
      <c r="Y444" s="4"/>
    </row>
    <row r="445" spans="25:25" ht="15.75" customHeight="1">
      <c r="Y445" s="4"/>
    </row>
    <row r="446" spans="25:25" ht="15.75" customHeight="1">
      <c r="Y446" s="4"/>
    </row>
    <row r="447" spans="25:25" ht="15.75" customHeight="1">
      <c r="Y447" s="4"/>
    </row>
    <row r="448" spans="25:25" ht="15.75" customHeight="1">
      <c r="Y448" s="4"/>
    </row>
    <row r="449" spans="25:25" ht="15.75" customHeight="1">
      <c r="Y449" s="4"/>
    </row>
    <row r="450" spans="25:25" ht="15.75" customHeight="1">
      <c r="Y450" s="4"/>
    </row>
    <row r="451" spans="25:25" ht="15.75" customHeight="1">
      <c r="Y451" s="4"/>
    </row>
    <row r="452" spans="25:25" ht="15.75" customHeight="1">
      <c r="Y452" s="4"/>
    </row>
    <row r="453" spans="25:25" ht="15.75" customHeight="1">
      <c r="Y453" s="4"/>
    </row>
    <row r="454" spans="25:25" ht="15.75" customHeight="1">
      <c r="Y454" s="4"/>
    </row>
    <row r="455" spans="25:25" ht="15.75" customHeight="1">
      <c r="Y455" s="4"/>
    </row>
    <row r="456" spans="25:25" ht="15.75" customHeight="1">
      <c r="Y456" s="4"/>
    </row>
    <row r="457" spans="25:25" ht="15.75" customHeight="1">
      <c r="Y457" s="4"/>
    </row>
    <row r="458" spans="25:25" ht="15.75" customHeight="1">
      <c r="Y458" s="4"/>
    </row>
    <row r="459" spans="25:25" ht="15.75" customHeight="1">
      <c r="Y459" s="4"/>
    </row>
    <row r="460" spans="25:25" ht="15.75" customHeight="1">
      <c r="Y460" s="4"/>
    </row>
    <row r="461" spans="25:25" ht="15.75" customHeight="1">
      <c r="Y461" s="4"/>
    </row>
    <row r="462" spans="25:25" ht="15.75" customHeight="1">
      <c r="Y462" s="4"/>
    </row>
    <row r="463" spans="25:25" ht="15.75" customHeight="1">
      <c r="Y463" s="4"/>
    </row>
    <row r="464" spans="25:25" ht="15.75" customHeight="1">
      <c r="Y464" s="4"/>
    </row>
    <row r="465" spans="25:25" ht="15.75" customHeight="1">
      <c r="Y465" s="4"/>
    </row>
    <row r="466" spans="25:25" ht="15.75" customHeight="1">
      <c r="Y466" s="4"/>
    </row>
    <row r="467" spans="25:25" ht="15.75" customHeight="1">
      <c r="Y467" s="4"/>
    </row>
    <row r="468" spans="25:25" ht="15.75" customHeight="1">
      <c r="Y468" s="4"/>
    </row>
    <row r="469" spans="25:25" ht="15.75" customHeight="1">
      <c r="Y469" s="4"/>
    </row>
    <row r="470" spans="25:25" ht="15.75" customHeight="1">
      <c r="Y470" s="4"/>
    </row>
    <row r="471" spans="25:25" ht="15.75" customHeight="1">
      <c r="Y471" s="4"/>
    </row>
    <row r="472" spans="25:25" ht="15.75" customHeight="1">
      <c r="Y472" s="4"/>
    </row>
    <row r="473" spans="25:25" ht="15.75" customHeight="1">
      <c r="Y473" s="4"/>
    </row>
    <row r="474" spans="25:25" ht="15.75" customHeight="1">
      <c r="Y474" s="4"/>
    </row>
    <row r="475" spans="25:25" ht="15.75" customHeight="1">
      <c r="Y475" s="4"/>
    </row>
    <row r="476" spans="25:25" ht="15.75" customHeight="1">
      <c r="Y476" s="4"/>
    </row>
    <row r="477" spans="25:25" ht="15.75" customHeight="1">
      <c r="Y477" s="4"/>
    </row>
    <row r="478" spans="25:25" ht="15.75" customHeight="1">
      <c r="Y478" s="4"/>
    </row>
    <row r="479" spans="25:25" ht="15.75" customHeight="1">
      <c r="Y479" s="4"/>
    </row>
    <row r="480" spans="25:25" ht="15.75" customHeight="1">
      <c r="Y480" s="4"/>
    </row>
    <row r="481" spans="25:25" ht="15.75" customHeight="1">
      <c r="Y481" s="4"/>
    </row>
    <row r="482" spans="25:25" ht="15.75" customHeight="1">
      <c r="Y482" s="4"/>
    </row>
    <row r="483" spans="25:25" ht="15.75" customHeight="1">
      <c r="Y483" s="4"/>
    </row>
    <row r="484" spans="25:25" ht="15.75" customHeight="1">
      <c r="Y484" s="4"/>
    </row>
    <row r="485" spans="25:25" ht="15.75" customHeight="1">
      <c r="Y485" s="4"/>
    </row>
    <row r="486" spans="25:25" ht="15.75" customHeight="1">
      <c r="Y486" s="4"/>
    </row>
    <row r="487" spans="25:25" ht="15.75" customHeight="1">
      <c r="Y487" s="4"/>
    </row>
    <row r="488" spans="25:25" ht="15.75" customHeight="1">
      <c r="Y488" s="4"/>
    </row>
    <row r="489" spans="25:25" ht="15.75" customHeight="1">
      <c r="Y489" s="4"/>
    </row>
    <row r="490" spans="25:25" ht="15.75" customHeight="1">
      <c r="Y490" s="4"/>
    </row>
    <row r="491" spans="25:25" ht="15.75" customHeight="1">
      <c r="Y491" s="4"/>
    </row>
    <row r="492" spans="25:25" ht="15.75" customHeight="1">
      <c r="Y492" s="4"/>
    </row>
    <row r="493" spans="25:25" ht="15.75" customHeight="1">
      <c r="Y493" s="4"/>
    </row>
    <row r="494" spans="25:25" ht="15.75" customHeight="1">
      <c r="Y494" s="4"/>
    </row>
    <row r="495" spans="25:25" ht="15.75" customHeight="1">
      <c r="Y495" s="4"/>
    </row>
    <row r="496" spans="25:25" ht="15.75" customHeight="1">
      <c r="Y496" s="4"/>
    </row>
    <row r="497" spans="25:25" ht="15.75" customHeight="1">
      <c r="Y497" s="4"/>
    </row>
    <row r="498" spans="25:25" ht="15.75" customHeight="1">
      <c r="Y498" s="4"/>
    </row>
    <row r="499" spans="25:25" ht="15.75" customHeight="1">
      <c r="Y499" s="4"/>
    </row>
    <row r="500" spans="25:25" ht="15.75" customHeight="1">
      <c r="Y500" s="4"/>
    </row>
    <row r="501" spans="25:25" ht="15.75" customHeight="1">
      <c r="Y501" s="4"/>
    </row>
    <row r="502" spans="25:25" ht="15.75" customHeight="1">
      <c r="Y502" s="4"/>
    </row>
    <row r="503" spans="25:25" ht="15.75" customHeight="1">
      <c r="Y503" s="4"/>
    </row>
    <row r="504" spans="25:25" ht="15.75" customHeight="1">
      <c r="Y504" s="4"/>
    </row>
    <row r="505" spans="25:25" ht="15.75" customHeight="1">
      <c r="Y505" s="4"/>
    </row>
    <row r="506" spans="25:25" ht="15.75" customHeight="1">
      <c r="Y506" s="4"/>
    </row>
    <row r="507" spans="25:25" ht="15.75" customHeight="1">
      <c r="Y507" s="4"/>
    </row>
    <row r="508" spans="25:25" ht="15.75" customHeight="1">
      <c r="Y508" s="4"/>
    </row>
    <row r="509" spans="25:25" ht="15.75" customHeight="1">
      <c r="Y509" s="4"/>
    </row>
    <row r="510" spans="25:25" ht="15.75" customHeight="1">
      <c r="Y510" s="4"/>
    </row>
    <row r="511" spans="25:25" ht="15.75" customHeight="1">
      <c r="Y511" s="4"/>
    </row>
    <row r="512" spans="25:25" ht="15.75" customHeight="1">
      <c r="Y512" s="4"/>
    </row>
    <row r="513" spans="25:25" ht="15.75" customHeight="1">
      <c r="Y513" s="4"/>
    </row>
    <row r="514" spans="25:25" ht="15.75" customHeight="1">
      <c r="Y514" s="4"/>
    </row>
    <row r="515" spans="25:25" ht="15.75" customHeight="1">
      <c r="Y515" s="4"/>
    </row>
    <row r="516" spans="25:25" ht="15.75" customHeight="1">
      <c r="Y516" s="4"/>
    </row>
    <row r="517" spans="25:25" ht="15.75" customHeight="1">
      <c r="Y517" s="4"/>
    </row>
    <row r="518" spans="25:25" ht="15.75" customHeight="1">
      <c r="Y518" s="4"/>
    </row>
    <row r="519" spans="25:25" ht="15.75" customHeight="1">
      <c r="Y519" s="4"/>
    </row>
    <row r="520" spans="25:25" ht="15.75" customHeight="1">
      <c r="Y520" s="4"/>
    </row>
    <row r="521" spans="25:25" ht="15.75" customHeight="1">
      <c r="Y521" s="4"/>
    </row>
    <row r="522" spans="25:25" ht="15.75" customHeight="1">
      <c r="Y522" s="4"/>
    </row>
    <row r="523" spans="25:25" ht="15.75" customHeight="1">
      <c r="Y523" s="4"/>
    </row>
    <row r="524" spans="25:25" ht="15.75" customHeight="1">
      <c r="Y524" s="4"/>
    </row>
    <row r="525" spans="25:25" ht="15.75" customHeight="1">
      <c r="Y525" s="4"/>
    </row>
    <row r="526" spans="25:25" ht="15.75" customHeight="1">
      <c r="Y526" s="4"/>
    </row>
    <row r="527" spans="25:25" ht="15.75" customHeight="1">
      <c r="Y527" s="4"/>
    </row>
    <row r="528" spans="25:25" ht="15.75" customHeight="1">
      <c r="Y528" s="4"/>
    </row>
    <row r="529" spans="25:25" ht="15.75" customHeight="1">
      <c r="Y529" s="4"/>
    </row>
    <row r="530" spans="25:25" ht="15.75" customHeight="1">
      <c r="Y530" s="4"/>
    </row>
    <row r="531" spans="25:25" ht="15.75" customHeight="1">
      <c r="Y531" s="4"/>
    </row>
    <row r="532" spans="25:25" ht="15.75" customHeight="1">
      <c r="Y532" s="4"/>
    </row>
    <row r="533" spans="25:25" ht="15.75" customHeight="1">
      <c r="Y533" s="4"/>
    </row>
    <row r="534" spans="25:25" ht="15.75" customHeight="1">
      <c r="Y534" s="4"/>
    </row>
    <row r="535" spans="25:25" ht="15.75" customHeight="1">
      <c r="Y535" s="4"/>
    </row>
    <row r="536" spans="25:25" ht="15.75" customHeight="1">
      <c r="Y536" s="4"/>
    </row>
    <row r="537" spans="25:25" ht="15.75" customHeight="1">
      <c r="Y537" s="4"/>
    </row>
    <row r="538" spans="25:25" ht="15.75" customHeight="1">
      <c r="Y538" s="4"/>
    </row>
    <row r="539" spans="25:25" ht="15.75" customHeight="1">
      <c r="Y539" s="4"/>
    </row>
    <row r="540" spans="25:25" ht="15.75" customHeight="1">
      <c r="Y540" s="4"/>
    </row>
    <row r="541" spans="25:25" ht="15.75" customHeight="1">
      <c r="Y541" s="4"/>
    </row>
    <row r="542" spans="25:25" ht="15.75" customHeight="1">
      <c r="Y542" s="4"/>
    </row>
    <row r="543" spans="25:25" ht="15.75" customHeight="1">
      <c r="Y543" s="4"/>
    </row>
    <row r="544" spans="25:25" ht="15.75" customHeight="1">
      <c r="Y544" s="4"/>
    </row>
    <row r="545" spans="25:25" ht="15.75" customHeight="1">
      <c r="Y545" s="4"/>
    </row>
    <row r="546" spans="25:25" ht="15.75" customHeight="1">
      <c r="Y546" s="4"/>
    </row>
    <row r="547" spans="25:25" ht="15.75" customHeight="1">
      <c r="Y547" s="4"/>
    </row>
    <row r="548" spans="25:25" ht="15.75" customHeight="1">
      <c r="Y548" s="4"/>
    </row>
    <row r="549" spans="25:25" ht="15.75" customHeight="1">
      <c r="Y549" s="4"/>
    </row>
    <row r="550" spans="25:25" ht="15.75" customHeight="1">
      <c r="Y550" s="4"/>
    </row>
    <row r="551" spans="25:25" ht="15.75" customHeight="1">
      <c r="Y551" s="4"/>
    </row>
    <row r="552" spans="25:25" ht="15.75" customHeight="1">
      <c r="Y552" s="4"/>
    </row>
    <row r="553" spans="25:25" ht="15.75" customHeight="1">
      <c r="Y553" s="4"/>
    </row>
    <row r="554" spans="25:25" ht="15.75" customHeight="1">
      <c r="Y554" s="4"/>
    </row>
    <row r="555" spans="25:25" ht="15.75" customHeight="1">
      <c r="Y555" s="4"/>
    </row>
    <row r="556" spans="25:25" ht="15.75" customHeight="1">
      <c r="Y556" s="4"/>
    </row>
    <row r="557" spans="25:25" ht="15.75" customHeight="1">
      <c r="Y557" s="4"/>
    </row>
    <row r="558" spans="25:25" ht="15.75" customHeight="1">
      <c r="Y558" s="4"/>
    </row>
    <row r="559" spans="25:25" ht="15.75" customHeight="1">
      <c r="Y559" s="4"/>
    </row>
    <row r="560" spans="25:25" ht="15.75" customHeight="1">
      <c r="Y560" s="4"/>
    </row>
    <row r="561" spans="25:25" ht="15.75" customHeight="1">
      <c r="Y561" s="4"/>
    </row>
    <row r="562" spans="25:25" ht="15.75" customHeight="1">
      <c r="Y562" s="4"/>
    </row>
    <row r="563" spans="25:25" ht="15.75" customHeight="1">
      <c r="Y563" s="4"/>
    </row>
    <row r="564" spans="25:25" ht="15.75" customHeight="1">
      <c r="Y564" s="4"/>
    </row>
    <row r="565" spans="25:25" ht="15.75" customHeight="1">
      <c r="Y565" s="4"/>
    </row>
    <row r="566" spans="25:25" ht="15.75" customHeight="1">
      <c r="Y566" s="4"/>
    </row>
    <row r="567" spans="25:25" ht="15.75" customHeight="1">
      <c r="Y567" s="4"/>
    </row>
    <row r="568" spans="25:25" ht="15.75" customHeight="1">
      <c r="Y568" s="4"/>
    </row>
    <row r="569" spans="25:25" ht="15.75" customHeight="1">
      <c r="Y569" s="4"/>
    </row>
    <row r="570" spans="25:25" ht="15.75" customHeight="1">
      <c r="Y570" s="4"/>
    </row>
    <row r="571" spans="25:25" ht="15.75" customHeight="1">
      <c r="Y571" s="4"/>
    </row>
    <row r="572" spans="25:25" ht="15.75" customHeight="1">
      <c r="Y572" s="4"/>
    </row>
    <row r="573" spans="25:25" ht="15.75" customHeight="1">
      <c r="Y573" s="4"/>
    </row>
    <row r="574" spans="25:25" ht="15.75" customHeight="1">
      <c r="Y574" s="4"/>
    </row>
    <row r="575" spans="25:25" ht="15.75" customHeight="1">
      <c r="Y575" s="4"/>
    </row>
    <row r="576" spans="25:25" ht="15.75" customHeight="1">
      <c r="Y576" s="4"/>
    </row>
    <row r="577" spans="25:25" ht="15.75" customHeight="1">
      <c r="Y577" s="4"/>
    </row>
    <row r="578" spans="25:25" ht="15.75" customHeight="1">
      <c r="Y578" s="4"/>
    </row>
    <row r="579" spans="25:25" ht="15.75" customHeight="1">
      <c r="Y579" s="4"/>
    </row>
    <row r="580" spans="25:25" ht="15.75" customHeight="1">
      <c r="Y580" s="4"/>
    </row>
    <row r="581" spans="25:25" ht="15.75" customHeight="1">
      <c r="Y581" s="4"/>
    </row>
    <row r="582" spans="25:25" ht="15.75" customHeight="1">
      <c r="Y582" s="4"/>
    </row>
    <row r="583" spans="25:25" ht="15.75" customHeight="1">
      <c r="Y583" s="4"/>
    </row>
    <row r="584" spans="25:25" ht="15.75" customHeight="1">
      <c r="Y584" s="4"/>
    </row>
    <row r="585" spans="25:25" ht="15.75" customHeight="1">
      <c r="Y585" s="4"/>
    </row>
    <row r="586" spans="25:25" ht="15.75" customHeight="1">
      <c r="Y586" s="4"/>
    </row>
    <row r="587" spans="25:25" ht="15.75" customHeight="1">
      <c r="Y587" s="4"/>
    </row>
    <row r="588" spans="25:25" ht="15.75" customHeight="1">
      <c r="Y588" s="4"/>
    </row>
    <row r="589" spans="25:25" ht="15.75" customHeight="1">
      <c r="Y589" s="4"/>
    </row>
    <row r="590" spans="25:25" ht="15.75" customHeight="1">
      <c r="Y590" s="4"/>
    </row>
    <row r="591" spans="25:25" ht="15.75" customHeight="1">
      <c r="Y591" s="4"/>
    </row>
    <row r="592" spans="25:25" ht="15.75" customHeight="1">
      <c r="Y592" s="4"/>
    </row>
    <row r="593" spans="25:25" ht="15.75" customHeight="1">
      <c r="Y593" s="4"/>
    </row>
    <row r="594" spans="25:25" ht="15.75" customHeight="1">
      <c r="Y594" s="4"/>
    </row>
    <row r="595" spans="25:25" ht="15.75" customHeight="1">
      <c r="Y595" s="4"/>
    </row>
    <row r="596" spans="25:25" ht="15.75" customHeight="1">
      <c r="Y596" s="4"/>
    </row>
    <row r="597" spans="25:25" ht="15.75" customHeight="1">
      <c r="Y597" s="4"/>
    </row>
    <row r="598" spans="25:25" ht="15.75" customHeight="1">
      <c r="Y598" s="4"/>
    </row>
    <row r="599" spans="25:25" ht="15.75" customHeight="1">
      <c r="Y599" s="4"/>
    </row>
    <row r="600" spans="25:25" ht="15.75" customHeight="1">
      <c r="Y600" s="4"/>
    </row>
    <row r="601" spans="25:25" ht="15.75" customHeight="1">
      <c r="Y601" s="4"/>
    </row>
    <row r="602" spans="25:25" ht="15.75" customHeight="1">
      <c r="Y602" s="4"/>
    </row>
    <row r="603" spans="25:25" ht="15.75" customHeight="1">
      <c r="Y603" s="4"/>
    </row>
    <row r="604" spans="25:25" ht="15.75" customHeight="1">
      <c r="Y604" s="4"/>
    </row>
    <row r="605" spans="25:25" ht="15.75" customHeight="1">
      <c r="Y605" s="4"/>
    </row>
    <row r="606" spans="25:25" ht="15.75" customHeight="1">
      <c r="Y606" s="4"/>
    </row>
    <row r="607" spans="25:25" ht="15.75" customHeight="1">
      <c r="Y607" s="4"/>
    </row>
    <row r="608" spans="25:25" ht="15.75" customHeight="1">
      <c r="Y608" s="4"/>
    </row>
    <row r="609" spans="25:25" ht="15.75" customHeight="1">
      <c r="Y609" s="4"/>
    </row>
    <row r="610" spans="25:25" ht="15.75" customHeight="1">
      <c r="Y610" s="4"/>
    </row>
    <row r="611" spans="25:25" ht="15.75" customHeight="1">
      <c r="Y611" s="4"/>
    </row>
    <row r="612" spans="25:25" ht="15.75" customHeight="1">
      <c r="Y612" s="4"/>
    </row>
    <row r="613" spans="25:25" ht="15.75" customHeight="1">
      <c r="Y613" s="4"/>
    </row>
    <row r="614" spans="25:25" ht="15.75" customHeight="1">
      <c r="Y614" s="4"/>
    </row>
    <row r="615" spans="25:25" ht="15.75" customHeight="1">
      <c r="Y615" s="4"/>
    </row>
    <row r="616" spans="25:25" ht="15.75" customHeight="1">
      <c r="Y616" s="4"/>
    </row>
    <row r="617" spans="25:25" ht="15.75" customHeight="1">
      <c r="Y617" s="4"/>
    </row>
    <row r="618" spans="25:25" ht="15.75" customHeight="1">
      <c r="Y618" s="4"/>
    </row>
    <row r="619" spans="25:25" ht="15.75" customHeight="1">
      <c r="Y619" s="4"/>
    </row>
    <row r="620" spans="25:25" ht="15.75" customHeight="1">
      <c r="Y620" s="4"/>
    </row>
    <row r="621" spans="25:25" ht="15.75" customHeight="1">
      <c r="Y621" s="4"/>
    </row>
    <row r="622" spans="25:25" ht="15.75" customHeight="1">
      <c r="Y622" s="4"/>
    </row>
    <row r="623" spans="25:25" ht="15.75" customHeight="1">
      <c r="Y623" s="4"/>
    </row>
    <row r="624" spans="25:25" ht="15.75" customHeight="1">
      <c r="Y624" s="4"/>
    </row>
    <row r="625" spans="25:25" ht="15.75" customHeight="1">
      <c r="Y625" s="4"/>
    </row>
    <row r="626" spans="25:25" ht="15.75" customHeight="1">
      <c r="Y626" s="4"/>
    </row>
    <row r="627" spans="25:25" ht="15.75" customHeight="1">
      <c r="Y627" s="4"/>
    </row>
    <row r="628" spans="25:25" ht="15.75" customHeight="1">
      <c r="Y628" s="4"/>
    </row>
    <row r="629" spans="25:25" ht="15.75" customHeight="1">
      <c r="Y629" s="4"/>
    </row>
    <row r="630" spans="25:25" ht="15.75" customHeight="1">
      <c r="Y630" s="4"/>
    </row>
    <row r="631" spans="25:25" ht="15.75" customHeight="1">
      <c r="Y631" s="4"/>
    </row>
    <row r="632" spans="25:25" ht="15.75" customHeight="1">
      <c r="Y632" s="4"/>
    </row>
    <row r="633" spans="25:25" ht="15.75" customHeight="1">
      <c r="Y633" s="4"/>
    </row>
    <row r="634" spans="25:25" ht="15.75" customHeight="1">
      <c r="Y634" s="4"/>
    </row>
    <row r="635" spans="25:25" ht="15.75" customHeight="1">
      <c r="Y635" s="4"/>
    </row>
    <row r="636" spans="25:25" ht="15.75" customHeight="1">
      <c r="Y636" s="4"/>
    </row>
    <row r="637" spans="25:25" ht="15.75" customHeight="1">
      <c r="Y637" s="4"/>
    </row>
    <row r="638" spans="25:25" ht="15.75" customHeight="1">
      <c r="Y638" s="4"/>
    </row>
    <row r="639" spans="25:25" ht="15.75" customHeight="1">
      <c r="Y639" s="4"/>
    </row>
    <row r="640" spans="25:25" ht="15.75" customHeight="1">
      <c r="Y640" s="4"/>
    </row>
    <row r="641" spans="25:25" ht="15.75" customHeight="1">
      <c r="Y641" s="4"/>
    </row>
    <row r="642" spans="25:25" ht="15.75" customHeight="1">
      <c r="Y642" s="4"/>
    </row>
    <row r="643" spans="25:25" ht="15.75" customHeight="1">
      <c r="Y643" s="4"/>
    </row>
    <row r="644" spans="25:25" ht="15.75" customHeight="1">
      <c r="Y644" s="4"/>
    </row>
    <row r="645" spans="25:25" ht="15.75" customHeight="1">
      <c r="Y645" s="4"/>
    </row>
    <row r="646" spans="25:25" ht="15.75" customHeight="1">
      <c r="Y646" s="4"/>
    </row>
    <row r="647" spans="25:25" ht="15.75" customHeight="1">
      <c r="Y647" s="4"/>
    </row>
    <row r="648" spans="25:25" ht="15.75" customHeight="1">
      <c r="Y648" s="4"/>
    </row>
    <row r="649" spans="25:25" ht="15.75" customHeight="1">
      <c r="Y649" s="4"/>
    </row>
    <row r="650" spans="25:25" ht="15.75" customHeight="1">
      <c r="Y650" s="4"/>
    </row>
    <row r="651" spans="25:25" ht="15.75" customHeight="1">
      <c r="Y651" s="4"/>
    </row>
    <row r="652" spans="25:25" ht="15.75" customHeight="1">
      <c r="Y652" s="4"/>
    </row>
    <row r="653" spans="25:25" ht="15.75" customHeight="1">
      <c r="Y653" s="4"/>
    </row>
    <row r="654" spans="25:25" ht="15.75" customHeight="1">
      <c r="Y654" s="4"/>
    </row>
    <row r="655" spans="25:25" ht="15.75" customHeight="1">
      <c r="Y655" s="4"/>
    </row>
    <row r="656" spans="25:25" ht="15.75" customHeight="1">
      <c r="Y656" s="4"/>
    </row>
    <row r="657" spans="25:25" ht="15.75" customHeight="1">
      <c r="Y657" s="4"/>
    </row>
    <row r="658" spans="25:25" ht="15.75" customHeight="1">
      <c r="Y658" s="4"/>
    </row>
    <row r="659" spans="25:25" ht="15.75" customHeight="1">
      <c r="Y659" s="4"/>
    </row>
    <row r="660" spans="25:25" ht="15.75" customHeight="1">
      <c r="Y660" s="4"/>
    </row>
    <row r="661" spans="25:25" ht="15.75" customHeight="1">
      <c r="Y661" s="4"/>
    </row>
    <row r="662" spans="25:25" ht="15.75" customHeight="1">
      <c r="Y662" s="4"/>
    </row>
    <row r="663" spans="25:25" ht="15.75" customHeight="1">
      <c r="Y663" s="4"/>
    </row>
    <row r="664" spans="25:25" ht="15.75" customHeight="1">
      <c r="Y664" s="4"/>
    </row>
    <row r="665" spans="25:25" ht="15.75" customHeight="1">
      <c r="Y665" s="4"/>
    </row>
    <row r="666" spans="25:25" ht="15.75" customHeight="1">
      <c r="Y666" s="4"/>
    </row>
    <row r="667" spans="25:25" ht="15.75" customHeight="1">
      <c r="Y667" s="4"/>
    </row>
    <row r="668" spans="25:25" ht="15.75" customHeight="1">
      <c r="Y668" s="4"/>
    </row>
    <row r="669" spans="25:25" ht="15.75" customHeight="1">
      <c r="Y669" s="4"/>
    </row>
    <row r="670" spans="25:25" ht="15.75" customHeight="1">
      <c r="Y670" s="4"/>
    </row>
    <row r="671" spans="25:25" ht="15.75" customHeight="1">
      <c r="Y671" s="4"/>
    </row>
    <row r="672" spans="25:25" ht="15.75" customHeight="1">
      <c r="Y672" s="4"/>
    </row>
    <row r="673" spans="25:25" ht="15.75" customHeight="1">
      <c r="Y673" s="4"/>
    </row>
    <row r="674" spans="25:25" ht="15.75" customHeight="1">
      <c r="Y674" s="4"/>
    </row>
    <row r="675" spans="25:25" ht="15.75" customHeight="1">
      <c r="Y675" s="4"/>
    </row>
    <row r="676" spans="25:25" ht="15.75" customHeight="1">
      <c r="Y676" s="4"/>
    </row>
    <row r="677" spans="25:25" ht="15.75" customHeight="1">
      <c r="Y677" s="4"/>
    </row>
    <row r="678" spans="25:25" ht="15.75" customHeight="1">
      <c r="Y678" s="4"/>
    </row>
    <row r="679" spans="25:25" ht="15.75" customHeight="1">
      <c r="Y679" s="4"/>
    </row>
    <row r="680" spans="25:25" ht="15.75" customHeight="1">
      <c r="Y680" s="4"/>
    </row>
    <row r="681" spans="25:25" ht="15.75" customHeight="1">
      <c r="Y681" s="4"/>
    </row>
    <row r="682" spans="25:25" ht="15.75" customHeight="1">
      <c r="Y682" s="4"/>
    </row>
    <row r="683" spans="25:25" ht="15.75" customHeight="1">
      <c r="Y683" s="4"/>
    </row>
    <row r="684" spans="25:25" ht="15.75" customHeight="1">
      <c r="Y684" s="4"/>
    </row>
    <row r="685" spans="25:25" ht="15.75" customHeight="1">
      <c r="Y685" s="4"/>
    </row>
    <row r="686" spans="25:25" ht="15.75" customHeight="1">
      <c r="Y686" s="4"/>
    </row>
    <row r="687" spans="25:25" ht="15.75" customHeight="1">
      <c r="Y687" s="4"/>
    </row>
    <row r="688" spans="25:25" ht="15.75" customHeight="1">
      <c r="Y688" s="4"/>
    </row>
    <row r="689" spans="25:25" ht="15.75" customHeight="1">
      <c r="Y689" s="4"/>
    </row>
    <row r="690" spans="25:25" ht="15.75" customHeight="1">
      <c r="Y690" s="4"/>
    </row>
    <row r="691" spans="25:25" ht="15.75" customHeight="1">
      <c r="Y691" s="4"/>
    </row>
    <row r="692" spans="25:25" ht="15.75" customHeight="1">
      <c r="Y692" s="4"/>
    </row>
    <row r="693" spans="25:25" ht="15.75" customHeight="1">
      <c r="Y693" s="4"/>
    </row>
    <row r="694" spans="25:25" ht="15.75" customHeight="1">
      <c r="Y694" s="4"/>
    </row>
    <row r="695" spans="25:25" ht="15.75" customHeight="1">
      <c r="Y695" s="4"/>
    </row>
    <row r="696" spans="25:25" ht="15.75" customHeight="1">
      <c r="Y696" s="4"/>
    </row>
    <row r="697" spans="25:25" ht="15.75" customHeight="1">
      <c r="Y697" s="4"/>
    </row>
    <row r="698" spans="25:25" ht="15.75" customHeight="1">
      <c r="Y698" s="4"/>
    </row>
    <row r="699" spans="25:25" ht="15.75" customHeight="1">
      <c r="Y699" s="4"/>
    </row>
    <row r="700" spans="25:25" ht="15.75" customHeight="1">
      <c r="Y700" s="4"/>
    </row>
    <row r="701" spans="25:25" ht="15.75" customHeight="1">
      <c r="Y701" s="4"/>
    </row>
    <row r="702" spans="25:25" ht="15.75" customHeight="1">
      <c r="Y702" s="4"/>
    </row>
    <row r="703" spans="25:25" ht="15.75" customHeight="1">
      <c r="Y703" s="4"/>
    </row>
    <row r="704" spans="25:25" ht="15.75" customHeight="1">
      <c r="Y704" s="4"/>
    </row>
    <row r="705" spans="25:25" ht="15.75" customHeight="1">
      <c r="Y705" s="4"/>
    </row>
    <row r="706" spans="25:25" ht="15.75" customHeight="1">
      <c r="Y706" s="4"/>
    </row>
    <row r="707" spans="25:25" ht="15.75" customHeight="1">
      <c r="Y707" s="4"/>
    </row>
    <row r="708" spans="25:25" ht="15.75" customHeight="1">
      <c r="Y708" s="4"/>
    </row>
    <row r="709" spans="25:25" ht="15.75" customHeight="1">
      <c r="Y709" s="4"/>
    </row>
    <row r="710" spans="25:25" ht="15.75" customHeight="1">
      <c r="Y710" s="4"/>
    </row>
    <row r="711" spans="25:25" ht="15.75" customHeight="1">
      <c r="Y711" s="4"/>
    </row>
    <row r="712" spans="25:25" ht="15.75" customHeight="1">
      <c r="Y712" s="4"/>
    </row>
    <row r="713" spans="25:25" ht="15.75" customHeight="1">
      <c r="Y713" s="4"/>
    </row>
    <row r="714" spans="25:25" ht="15.75" customHeight="1">
      <c r="Y714" s="4"/>
    </row>
    <row r="715" spans="25:25" ht="15.75" customHeight="1">
      <c r="Y715" s="4"/>
    </row>
    <row r="716" spans="25:25" ht="15.75" customHeight="1">
      <c r="Y716" s="4"/>
    </row>
    <row r="717" spans="25:25" ht="15.75" customHeight="1">
      <c r="Y717" s="4"/>
    </row>
    <row r="718" spans="25:25" ht="15.75" customHeight="1">
      <c r="Y718" s="4"/>
    </row>
    <row r="719" spans="25:25" ht="15.75" customHeight="1">
      <c r="Y719" s="4"/>
    </row>
    <row r="720" spans="25:25" ht="15.75" customHeight="1">
      <c r="Y720" s="4"/>
    </row>
    <row r="721" spans="25:25" ht="15.75" customHeight="1">
      <c r="Y721" s="4"/>
    </row>
    <row r="722" spans="25:25" ht="15.75" customHeight="1">
      <c r="Y722" s="4"/>
    </row>
    <row r="723" spans="25:25" ht="15.75" customHeight="1">
      <c r="Y723" s="4"/>
    </row>
    <row r="724" spans="25:25" ht="15.75" customHeight="1">
      <c r="Y724" s="4"/>
    </row>
    <row r="725" spans="25:25" ht="15.75" customHeight="1">
      <c r="Y725" s="4"/>
    </row>
    <row r="726" spans="25:25" ht="15.75" customHeight="1">
      <c r="Y726" s="4"/>
    </row>
    <row r="727" spans="25:25" ht="15.75" customHeight="1">
      <c r="Y727" s="4"/>
    </row>
    <row r="728" spans="25:25" ht="15.75" customHeight="1">
      <c r="Y728" s="4"/>
    </row>
    <row r="729" spans="25:25" ht="15.75" customHeight="1">
      <c r="Y729" s="4"/>
    </row>
    <row r="730" spans="25:25" ht="15.75" customHeight="1">
      <c r="Y730" s="4"/>
    </row>
    <row r="731" spans="25:25" ht="15.75" customHeight="1">
      <c r="Y731" s="4"/>
    </row>
    <row r="732" spans="25:25" ht="15.75" customHeight="1">
      <c r="Y732" s="4"/>
    </row>
    <row r="733" spans="25:25" ht="15.75" customHeight="1">
      <c r="Y733" s="4"/>
    </row>
    <row r="734" spans="25:25" ht="15.75" customHeight="1">
      <c r="Y734" s="4"/>
    </row>
    <row r="735" spans="25:25" ht="15.75" customHeight="1">
      <c r="Y735" s="4"/>
    </row>
    <row r="736" spans="25:25" ht="15.75" customHeight="1">
      <c r="Y736" s="4"/>
    </row>
    <row r="737" spans="25:25" ht="15.75" customHeight="1">
      <c r="Y737" s="4"/>
    </row>
    <row r="738" spans="25:25" ht="15.75" customHeight="1">
      <c r="Y738" s="4"/>
    </row>
    <row r="739" spans="25:25" ht="15.75" customHeight="1">
      <c r="Y739" s="4"/>
    </row>
    <row r="740" spans="25:25" ht="15.75" customHeight="1">
      <c r="Y740" s="4"/>
    </row>
    <row r="741" spans="25:25" ht="15.75" customHeight="1">
      <c r="Y741" s="4"/>
    </row>
    <row r="742" spans="25:25" ht="15.75" customHeight="1">
      <c r="Y742" s="4"/>
    </row>
    <row r="743" spans="25:25" ht="15.75" customHeight="1">
      <c r="Y743" s="4"/>
    </row>
    <row r="744" spans="25:25" ht="15.75" customHeight="1">
      <c r="Y744" s="4"/>
    </row>
    <row r="745" spans="25:25" ht="15.75" customHeight="1">
      <c r="Y745" s="4"/>
    </row>
    <row r="746" spans="25:25" ht="15.75" customHeight="1">
      <c r="Y746" s="4"/>
    </row>
    <row r="747" spans="25:25" ht="15.75" customHeight="1">
      <c r="Y747" s="4"/>
    </row>
    <row r="748" spans="25:25" ht="15.75" customHeight="1">
      <c r="Y748" s="4"/>
    </row>
    <row r="749" spans="25:25" ht="15.75" customHeight="1">
      <c r="Y749" s="4"/>
    </row>
    <row r="750" spans="25:25" ht="15.75" customHeight="1">
      <c r="Y750" s="4"/>
    </row>
    <row r="751" spans="25:25" ht="15.75" customHeight="1">
      <c r="Y751" s="4"/>
    </row>
    <row r="752" spans="25:25" ht="15.75" customHeight="1">
      <c r="Y752" s="4"/>
    </row>
    <row r="753" spans="25:25" ht="15.75" customHeight="1">
      <c r="Y753" s="4"/>
    </row>
    <row r="754" spans="25:25" ht="15.75" customHeight="1">
      <c r="Y754" s="4"/>
    </row>
    <row r="755" spans="25:25" ht="15.75" customHeight="1">
      <c r="Y755" s="4"/>
    </row>
    <row r="756" spans="25:25" ht="15.75" customHeight="1">
      <c r="Y756" s="4"/>
    </row>
    <row r="757" spans="25:25" ht="15.75" customHeight="1">
      <c r="Y757" s="4"/>
    </row>
    <row r="758" spans="25:25" ht="15.75" customHeight="1">
      <c r="Y758" s="4"/>
    </row>
    <row r="759" spans="25:25" ht="15.75" customHeight="1">
      <c r="Y759" s="4"/>
    </row>
    <row r="760" spans="25:25" ht="15.75" customHeight="1">
      <c r="Y760" s="4"/>
    </row>
    <row r="761" spans="25:25" ht="15.75" customHeight="1">
      <c r="Y761" s="4"/>
    </row>
    <row r="762" spans="25:25" ht="15.75" customHeight="1">
      <c r="Y762" s="4"/>
    </row>
    <row r="763" spans="25:25" ht="15.75" customHeight="1">
      <c r="Y763" s="4"/>
    </row>
    <row r="764" spans="25:25" ht="15.75" customHeight="1">
      <c r="Y764" s="4"/>
    </row>
    <row r="765" spans="25:25" ht="15.75" customHeight="1">
      <c r="Y765" s="4"/>
    </row>
    <row r="766" spans="25:25" ht="15.75" customHeight="1">
      <c r="Y766" s="4"/>
    </row>
    <row r="767" spans="25:25" ht="15.75" customHeight="1">
      <c r="Y767" s="4"/>
    </row>
    <row r="768" spans="25:25" ht="15.75" customHeight="1">
      <c r="Y768" s="4"/>
    </row>
    <row r="769" spans="25:25" ht="15.75" customHeight="1">
      <c r="Y769" s="4"/>
    </row>
    <row r="770" spans="25:25" ht="15.75" customHeight="1">
      <c r="Y770" s="4"/>
    </row>
    <row r="771" spans="25:25" ht="15.75" customHeight="1">
      <c r="Y771" s="4"/>
    </row>
    <row r="772" spans="25:25" ht="15.75" customHeight="1">
      <c r="Y772" s="4"/>
    </row>
    <row r="773" spans="25:25" ht="15.75" customHeight="1">
      <c r="Y773" s="4"/>
    </row>
    <row r="774" spans="25:25" ht="15.75" customHeight="1">
      <c r="Y774" s="4"/>
    </row>
    <row r="775" spans="25:25" ht="15.75" customHeight="1">
      <c r="Y775" s="4"/>
    </row>
    <row r="776" spans="25:25" ht="15.75" customHeight="1">
      <c r="Y776" s="4"/>
    </row>
    <row r="777" spans="25:25" ht="15.75" customHeight="1">
      <c r="Y777" s="4"/>
    </row>
    <row r="778" spans="25:25" ht="15.75" customHeight="1">
      <c r="Y778" s="4"/>
    </row>
    <row r="779" spans="25:25" ht="15.75" customHeight="1">
      <c r="Y779" s="4"/>
    </row>
    <row r="780" spans="25:25" ht="15.75" customHeight="1">
      <c r="Y780" s="4"/>
    </row>
    <row r="781" spans="25:25" ht="15.75" customHeight="1">
      <c r="Y781" s="4"/>
    </row>
    <row r="782" spans="25:25" ht="15.75" customHeight="1">
      <c r="Y782" s="4"/>
    </row>
    <row r="783" spans="25:25" ht="15.75" customHeight="1">
      <c r="Y783" s="4"/>
    </row>
    <row r="784" spans="25:25" ht="15.75" customHeight="1">
      <c r="Y784" s="4"/>
    </row>
    <row r="785" spans="25:25" ht="15.75" customHeight="1">
      <c r="Y785" s="4"/>
    </row>
    <row r="786" spans="25:25" ht="15.75" customHeight="1">
      <c r="Y786" s="4"/>
    </row>
    <row r="787" spans="25:25" ht="15.75" customHeight="1">
      <c r="Y787" s="4"/>
    </row>
    <row r="788" spans="25:25" ht="15.75" customHeight="1">
      <c r="Y788" s="4"/>
    </row>
    <row r="789" spans="25:25" ht="15.75" customHeight="1">
      <c r="Y789" s="4"/>
    </row>
    <row r="790" spans="25:25" ht="15.75" customHeight="1">
      <c r="Y790" s="4"/>
    </row>
    <row r="791" spans="25:25" ht="15.75" customHeight="1">
      <c r="Y791" s="4"/>
    </row>
    <row r="792" spans="25:25" ht="15.75" customHeight="1">
      <c r="Y792" s="4"/>
    </row>
    <row r="793" spans="25:25" ht="15.75" customHeight="1">
      <c r="Y793" s="4"/>
    </row>
    <row r="794" spans="25:25" ht="15.75" customHeight="1">
      <c r="Y794" s="4"/>
    </row>
    <row r="795" spans="25:25" ht="15.75" customHeight="1">
      <c r="Y795" s="4"/>
    </row>
    <row r="796" spans="25:25" ht="15.75" customHeight="1">
      <c r="Y796" s="4"/>
    </row>
    <row r="797" spans="25:25" ht="15.75" customHeight="1">
      <c r="Y797" s="4"/>
    </row>
    <row r="798" spans="25:25" ht="15.75" customHeight="1">
      <c r="Y798" s="4"/>
    </row>
    <row r="799" spans="25:25" ht="15.75" customHeight="1">
      <c r="Y799" s="4"/>
    </row>
    <row r="800" spans="25:25" ht="15.75" customHeight="1">
      <c r="Y800" s="4"/>
    </row>
    <row r="801" spans="25:25" ht="15.75" customHeight="1">
      <c r="Y801" s="4"/>
    </row>
    <row r="802" spans="25:25" ht="15.75" customHeight="1">
      <c r="Y802" s="4"/>
    </row>
    <row r="803" spans="25:25" ht="15.75" customHeight="1">
      <c r="Y803" s="4"/>
    </row>
    <row r="804" spans="25:25" ht="15.75" customHeight="1">
      <c r="Y804" s="4"/>
    </row>
    <row r="805" spans="25:25" ht="15.75" customHeight="1">
      <c r="Y805" s="4"/>
    </row>
    <row r="806" spans="25:25" ht="15.75" customHeight="1">
      <c r="Y806" s="4"/>
    </row>
    <row r="807" spans="25:25" ht="15.75" customHeight="1">
      <c r="Y807" s="4"/>
    </row>
    <row r="808" spans="25:25" ht="15.75" customHeight="1">
      <c r="Y808" s="4"/>
    </row>
    <row r="809" spans="25:25" ht="15.75" customHeight="1">
      <c r="Y809" s="4"/>
    </row>
    <row r="810" spans="25:25" ht="15.75" customHeight="1">
      <c r="Y810" s="4"/>
    </row>
    <row r="811" spans="25:25" ht="15.75" customHeight="1">
      <c r="Y811" s="4"/>
    </row>
    <row r="812" spans="25:25" ht="15.75" customHeight="1">
      <c r="Y812" s="4"/>
    </row>
    <row r="813" spans="25:25" ht="15.75" customHeight="1">
      <c r="Y813" s="4"/>
    </row>
    <row r="814" spans="25:25" ht="15.75" customHeight="1">
      <c r="Y814" s="4"/>
    </row>
    <row r="815" spans="25:25" ht="15.75" customHeight="1">
      <c r="Y815" s="4"/>
    </row>
    <row r="816" spans="25:25" ht="15.75" customHeight="1">
      <c r="Y816" s="4"/>
    </row>
    <row r="817" spans="25:25" ht="15.75" customHeight="1">
      <c r="Y817" s="4"/>
    </row>
    <row r="818" spans="25:25" ht="15.75" customHeight="1">
      <c r="Y818" s="4"/>
    </row>
    <row r="819" spans="25:25" ht="15.75" customHeight="1">
      <c r="Y819" s="4"/>
    </row>
    <row r="820" spans="25:25" ht="15.75" customHeight="1">
      <c r="Y820" s="4"/>
    </row>
    <row r="821" spans="25:25" ht="15.75" customHeight="1">
      <c r="Y821" s="4"/>
    </row>
    <row r="822" spans="25:25" ht="15.75" customHeight="1">
      <c r="Y822" s="4"/>
    </row>
    <row r="823" spans="25:25" ht="15.75" customHeight="1">
      <c r="Y823" s="4"/>
    </row>
    <row r="824" spans="25:25" ht="15.75" customHeight="1">
      <c r="Y824" s="4"/>
    </row>
    <row r="825" spans="25:25" ht="15.75" customHeight="1">
      <c r="Y825" s="4"/>
    </row>
    <row r="826" spans="25:25" ht="15.75" customHeight="1">
      <c r="Y826" s="4"/>
    </row>
    <row r="827" spans="25:25" ht="15.75" customHeight="1">
      <c r="Y827" s="4"/>
    </row>
    <row r="828" spans="25:25" ht="15.75" customHeight="1">
      <c r="Y828" s="4"/>
    </row>
    <row r="829" spans="25:25" ht="15.75" customHeight="1">
      <c r="Y829" s="4"/>
    </row>
    <row r="830" spans="25:25" ht="15.75" customHeight="1">
      <c r="Y830" s="4"/>
    </row>
    <row r="831" spans="25:25" ht="15.75" customHeight="1">
      <c r="Y831" s="4"/>
    </row>
    <row r="832" spans="25:25" ht="15.75" customHeight="1">
      <c r="Y832" s="4"/>
    </row>
    <row r="833" spans="25:25" ht="15.75" customHeight="1">
      <c r="Y833" s="4"/>
    </row>
    <row r="834" spans="25:25" ht="15.75" customHeight="1">
      <c r="Y834" s="4"/>
    </row>
    <row r="835" spans="25:25" ht="15.75" customHeight="1">
      <c r="Y835" s="4"/>
    </row>
    <row r="836" spans="25:25" ht="15.75" customHeight="1">
      <c r="Y836" s="4"/>
    </row>
    <row r="837" spans="25:25" ht="15.75" customHeight="1">
      <c r="Y837" s="4"/>
    </row>
    <row r="838" spans="25:25" ht="15.75" customHeight="1">
      <c r="Y838" s="4"/>
    </row>
    <row r="839" spans="25:25" ht="15.75" customHeight="1">
      <c r="Y839" s="4"/>
    </row>
    <row r="840" spans="25:25" ht="15.75" customHeight="1">
      <c r="Y840" s="4"/>
    </row>
    <row r="841" spans="25:25" ht="15.75" customHeight="1">
      <c r="Y841" s="4"/>
    </row>
    <row r="842" spans="25:25" ht="15.75" customHeight="1">
      <c r="Y842" s="4"/>
    </row>
    <row r="843" spans="25:25" ht="15.75" customHeight="1">
      <c r="Y843" s="4"/>
    </row>
    <row r="844" spans="25:25" ht="15.75" customHeight="1">
      <c r="Y844" s="4"/>
    </row>
    <row r="845" spans="25:25" ht="15.75" customHeight="1">
      <c r="Y845" s="4"/>
    </row>
    <row r="846" spans="25:25" ht="15.75" customHeight="1">
      <c r="Y846" s="4"/>
    </row>
    <row r="847" spans="25:25" ht="15.75" customHeight="1">
      <c r="Y847" s="4"/>
    </row>
    <row r="848" spans="25:25" ht="15.75" customHeight="1">
      <c r="Y848" s="4"/>
    </row>
    <row r="849" spans="25:25" ht="15.75" customHeight="1">
      <c r="Y849" s="4"/>
    </row>
    <row r="850" spans="25:25" ht="15.75" customHeight="1">
      <c r="Y850" s="4"/>
    </row>
    <row r="851" spans="25:25" ht="15.75" customHeight="1">
      <c r="Y851" s="4"/>
    </row>
    <row r="852" spans="25:25" ht="15.75" customHeight="1">
      <c r="Y852" s="4"/>
    </row>
    <row r="853" spans="25:25" ht="15.75" customHeight="1">
      <c r="Y853" s="4"/>
    </row>
    <row r="854" spans="25:25" ht="15.75" customHeight="1">
      <c r="Y854" s="4"/>
    </row>
    <row r="855" spans="25:25" ht="15.75" customHeight="1">
      <c r="Y855" s="4"/>
    </row>
    <row r="856" spans="25:25" ht="15.75" customHeight="1">
      <c r="Y856" s="4"/>
    </row>
    <row r="857" spans="25:25" ht="15.75" customHeight="1">
      <c r="Y857" s="4"/>
    </row>
    <row r="858" spans="25:25" ht="15.75" customHeight="1">
      <c r="Y858" s="4"/>
    </row>
    <row r="859" spans="25:25" ht="15.75" customHeight="1">
      <c r="Y859" s="4"/>
    </row>
    <row r="860" spans="25:25" ht="15.75" customHeight="1">
      <c r="Y860" s="4"/>
    </row>
    <row r="861" spans="25:25" ht="15.75" customHeight="1">
      <c r="Y861" s="4"/>
    </row>
    <row r="862" spans="25:25" ht="15.75" customHeight="1">
      <c r="Y862" s="4"/>
    </row>
    <row r="863" spans="25:25" ht="15.75" customHeight="1">
      <c r="Y863" s="4"/>
    </row>
    <row r="864" spans="25:25" ht="15.75" customHeight="1">
      <c r="Y864" s="4"/>
    </row>
    <row r="865" spans="25:25" ht="15.75" customHeight="1">
      <c r="Y865" s="4"/>
    </row>
    <row r="866" spans="25:25" ht="15.75" customHeight="1">
      <c r="Y866" s="4"/>
    </row>
    <row r="867" spans="25:25" ht="15.75" customHeight="1">
      <c r="Y867" s="4"/>
    </row>
    <row r="868" spans="25:25" ht="15.75" customHeight="1">
      <c r="Y868" s="4"/>
    </row>
    <row r="869" spans="25:25" ht="15.75" customHeight="1">
      <c r="Y869" s="4"/>
    </row>
    <row r="870" spans="25:25" ht="15.75" customHeight="1">
      <c r="Y870" s="4"/>
    </row>
    <row r="871" spans="25:25" ht="15.75" customHeight="1">
      <c r="Y871" s="4"/>
    </row>
    <row r="872" spans="25:25" ht="15.75" customHeight="1">
      <c r="Y872" s="4"/>
    </row>
    <row r="873" spans="25:25" ht="15.75" customHeight="1">
      <c r="Y873" s="4"/>
    </row>
    <row r="874" spans="25:25" ht="15.75" customHeight="1">
      <c r="Y874" s="4"/>
    </row>
    <row r="875" spans="25:25" ht="15.75" customHeight="1">
      <c r="Y875" s="4"/>
    </row>
    <row r="876" spans="25:25" ht="15.75" customHeight="1">
      <c r="Y876" s="4"/>
    </row>
    <row r="877" spans="25:25" ht="15.75" customHeight="1">
      <c r="Y877" s="4"/>
    </row>
    <row r="878" spans="25:25" ht="15.75" customHeight="1">
      <c r="Y878" s="4"/>
    </row>
    <row r="879" spans="25:25" ht="15.75" customHeight="1">
      <c r="Y879" s="4"/>
    </row>
    <row r="880" spans="25:25" ht="15.75" customHeight="1">
      <c r="Y880" s="4"/>
    </row>
    <row r="881" spans="25:25" ht="15.75" customHeight="1">
      <c r="Y881" s="4"/>
    </row>
    <row r="882" spans="25:25" ht="15.75" customHeight="1">
      <c r="Y882" s="4"/>
    </row>
    <row r="883" spans="25:25" ht="15.75" customHeight="1">
      <c r="Y883" s="4"/>
    </row>
    <row r="884" spans="25:25" ht="15.75" customHeight="1">
      <c r="Y884" s="4"/>
    </row>
    <row r="885" spans="25:25" ht="15.75" customHeight="1">
      <c r="Y885" s="4"/>
    </row>
    <row r="886" spans="25:25" ht="15.75" customHeight="1">
      <c r="Y886" s="4"/>
    </row>
    <row r="887" spans="25:25" ht="15.75" customHeight="1">
      <c r="Y887" s="4"/>
    </row>
    <row r="888" spans="25:25" ht="15.75" customHeight="1">
      <c r="Y888" s="4"/>
    </row>
    <row r="889" spans="25:25" ht="15.75" customHeight="1">
      <c r="Y889" s="4"/>
    </row>
    <row r="890" spans="25:25" ht="15.75" customHeight="1">
      <c r="Y890" s="4"/>
    </row>
    <row r="891" spans="25:25" ht="15.75" customHeight="1">
      <c r="Y891" s="4"/>
    </row>
    <row r="892" spans="25:25" ht="15.75" customHeight="1">
      <c r="Y892" s="4"/>
    </row>
    <row r="893" spans="25:25" ht="15.75" customHeight="1">
      <c r="Y893" s="4"/>
    </row>
    <row r="894" spans="25:25" ht="15.75" customHeight="1">
      <c r="Y894" s="4"/>
    </row>
    <row r="895" spans="25:25" ht="15.75" customHeight="1">
      <c r="Y895" s="4"/>
    </row>
    <row r="896" spans="25:25" ht="15.75" customHeight="1">
      <c r="Y896" s="4"/>
    </row>
    <row r="897" spans="25:25" ht="15.75" customHeight="1">
      <c r="Y897" s="4"/>
    </row>
    <row r="898" spans="25:25" ht="15.75" customHeight="1">
      <c r="Y898" s="4"/>
    </row>
    <row r="899" spans="25:25" ht="15.75" customHeight="1">
      <c r="Y899" s="4"/>
    </row>
    <row r="900" spans="25:25" ht="15.75" customHeight="1">
      <c r="Y900" s="4"/>
    </row>
    <row r="901" spans="25:25" ht="15.75" customHeight="1">
      <c r="Y901" s="4"/>
    </row>
    <row r="902" spans="25:25" ht="15.75" customHeight="1">
      <c r="Y902" s="4"/>
    </row>
    <row r="903" spans="25:25" ht="15.75" customHeight="1">
      <c r="Y903" s="4"/>
    </row>
    <row r="904" spans="25:25" ht="15.75" customHeight="1">
      <c r="Y904" s="4"/>
    </row>
    <row r="905" spans="25:25" ht="15.75" customHeight="1">
      <c r="Y905" s="4"/>
    </row>
    <row r="906" spans="25:25" ht="15.75" customHeight="1">
      <c r="Y906" s="4"/>
    </row>
    <row r="907" spans="25:25" ht="15.75" customHeight="1">
      <c r="Y907" s="4"/>
    </row>
    <row r="908" spans="25:25" ht="15.75" customHeight="1">
      <c r="Y908" s="4"/>
    </row>
    <row r="909" spans="25:25" ht="15.75" customHeight="1">
      <c r="Y909" s="4"/>
    </row>
    <row r="910" spans="25:25" ht="15.75" customHeight="1">
      <c r="Y910" s="4"/>
    </row>
    <row r="911" spans="25:25" ht="15.75" customHeight="1">
      <c r="Y911" s="4"/>
    </row>
    <row r="912" spans="25:25" ht="15.75" customHeight="1">
      <c r="Y912" s="4"/>
    </row>
    <row r="913" spans="25:25" ht="15.75" customHeight="1">
      <c r="Y913" s="4"/>
    </row>
    <row r="914" spans="25:25" ht="15.75" customHeight="1">
      <c r="Y914" s="4"/>
    </row>
    <row r="915" spans="25:25" ht="15.75" customHeight="1">
      <c r="Y915" s="4"/>
    </row>
    <row r="916" spans="25:25" ht="15.75" customHeight="1">
      <c r="Y916" s="4"/>
    </row>
    <row r="917" spans="25:25" ht="15.75" customHeight="1">
      <c r="Y917" s="4"/>
    </row>
    <row r="918" spans="25:25" ht="15.75" customHeight="1">
      <c r="Y918" s="4"/>
    </row>
    <row r="919" spans="25:25" ht="15.75" customHeight="1">
      <c r="Y919" s="4"/>
    </row>
    <row r="920" spans="25:25" ht="15.75" customHeight="1">
      <c r="Y920" s="4"/>
    </row>
    <row r="921" spans="25:25" ht="15.75" customHeight="1">
      <c r="Y921" s="4"/>
    </row>
    <row r="922" spans="25:25" ht="15.75" customHeight="1">
      <c r="Y922" s="4"/>
    </row>
    <row r="923" spans="25:25" ht="15.75" customHeight="1">
      <c r="Y923" s="4"/>
    </row>
    <row r="924" spans="25:25" ht="15.75" customHeight="1">
      <c r="Y924" s="4"/>
    </row>
    <row r="925" spans="25:25" ht="15.75" customHeight="1">
      <c r="Y925" s="4"/>
    </row>
    <row r="926" spans="25:25" ht="15.75" customHeight="1">
      <c r="Y926" s="4"/>
    </row>
    <row r="927" spans="25:25" ht="15.75" customHeight="1">
      <c r="Y927" s="4"/>
    </row>
    <row r="928" spans="25:25" ht="15.75" customHeight="1">
      <c r="Y928" s="4"/>
    </row>
    <row r="929" spans="25:25" ht="15.75" customHeight="1">
      <c r="Y929" s="4"/>
    </row>
    <row r="930" spans="25:25" ht="15.75" customHeight="1">
      <c r="Y930" s="4"/>
    </row>
    <row r="931" spans="25:25" ht="15.75" customHeight="1">
      <c r="Y931" s="4"/>
    </row>
    <row r="932" spans="25:25" ht="15.75" customHeight="1">
      <c r="Y932" s="4"/>
    </row>
    <row r="933" spans="25:25" ht="15.75" customHeight="1">
      <c r="Y933" s="4"/>
    </row>
    <row r="934" spans="25:25" ht="15.75" customHeight="1">
      <c r="Y934" s="4"/>
    </row>
    <row r="935" spans="25:25" ht="15.75" customHeight="1">
      <c r="Y935" s="4"/>
    </row>
    <row r="936" spans="25:25" ht="15.75" customHeight="1">
      <c r="Y936" s="4"/>
    </row>
    <row r="937" spans="25:25" ht="15.75" customHeight="1">
      <c r="Y937" s="4"/>
    </row>
    <row r="938" spans="25:25" ht="15.75" customHeight="1">
      <c r="Y938" s="4"/>
    </row>
    <row r="939" spans="25:25" ht="15.75" customHeight="1">
      <c r="Y939" s="4"/>
    </row>
    <row r="940" spans="25:25" ht="15.75" customHeight="1">
      <c r="Y940" s="4"/>
    </row>
    <row r="941" spans="25:25" ht="15.75" customHeight="1">
      <c r="Y941" s="4"/>
    </row>
    <row r="942" spans="25:25" ht="15.75" customHeight="1">
      <c r="Y942" s="4"/>
    </row>
    <row r="943" spans="25:25" ht="15.75" customHeight="1">
      <c r="Y943" s="4"/>
    </row>
    <row r="944" spans="25:25" ht="15.75" customHeight="1">
      <c r="Y944" s="4"/>
    </row>
    <row r="945" spans="25:25" ht="15.75" customHeight="1">
      <c r="Y945" s="4"/>
    </row>
    <row r="946" spans="25:25" ht="15.75" customHeight="1">
      <c r="Y946" s="4"/>
    </row>
    <row r="947" spans="25:25" ht="15.75" customHeight="1">
      <c r="Y947" s="4"/>
    </row>
    <row r="948" spans="25:25" ht="15.75" customHeight="1">
      <c r="Y948" s="4"/>
    </row>
    <row r="949" spans="25:25" ht="15.75" customHeight="1">
      <c r="Y949" s="4"/>
    </row>
    <row r="950" spans="25:25" ht="15.75" customHeight="1">
      <c r="Y950" s="4"/>
    </row>
    <row r="951" spans="25:25" ht="15.75" customHeight="1">
      <c r="Y951" s="4"/>
    </row>
    <row r="952" spans="25:25" ht="15.75" customHeight="1">
      <c r="Y952" s="4"/>
    </row>
    <row r="953" spans="25:25" ht="15.75" customHeight="1">
      <c r="Y953" s="4"/>
    </row>
    <row r="954" spans="25:25" ht="15.75" customHeight="1">
      <c r="Y954" s="4"/>
    </row>
    <row r="955" spans="25:25" ht="15.75" customHeight="1">
      <c r="Y955" s="4"/>
    </row>
    <row r="956" spans="25:25" ht="15.75" customHeight="1">
      <c r="Y956" s="4"/>
    </row>
    <row r="957" spans="25:25" ht="15.75" customHeight="1">
      <c r="Y957" s="4"/>
    </row>
    <row r="958" spans="25:25" ht="15.75" customHeight="1">
      <c r="Y958" s="4"/>
    </row>
    <row r="959" spans="25:25" ht="15.75" customHeight="1">
      <c r="Y959" s="4"/>
    </row>
    <row r="960" spans="25:25" ht="15.75" customHeight="1">
      <c r="Y960" s="4"/>
    </row>
    <row r="961" spans="25:25" ht="15.75" customHeight="1">
      <c r="Y961" s="4"/>
    </row>
    <row r="962" spans="25:25" ht="15.75" customHeight="1">
      <c r="Y962" s="4"/>
    </row>
    <row r="963" spans="25:25" ht="15.75" customHeight="1">
      <c r="Y963" s="4"/>
    </row>
    <row r="964" spans="25:25" ht="15.75" customHeight="1">
      <c r="Y964" s="4"/>
    </row>
    <row r="965" spans="25:25" ht="15.75" customHeight="1">
      <c r="Y965" s="4"/>
    </row>
    <row r="966" spans="25:25" ht="15.75" customHeight="1">
      <c r="Y966" s="4"/>
    </row>
    <row r="967" spans="25:25" ht="15.75" customHeight="1">
      <c r="Y967" s="4"/>
    </row>
    <row r="968" spans="25:25" ht="15.75" customHeight="1">
      <c r="Y968" s="4"/>
    </row>
    <row r="969" spans="25:25" ht="15.75" customHeight="1">
      <c r="Y969" s="4"/>
    </row>
    <row r="970" spans="25:25" ht="15.75" customHeight="1">
      <c r="Y970" s="4"/>
    </row>
    <row r="971" spans="25:25" ht="15.75" customHeight="1">
      <c r="Y971" s="4"/>
    </row>
    <row r="972" spans="25:25" ht="15.75" customHeight="1">
      <c r="Y972" s="4"/>
    </row>
    <row r="973" spans="25:25" ht="15.75" customHeight="1">
      <c r="Y973" s="4"/>
    </row>
    <row r="974" spans="25:25" ht="15.75" customHeight="1">
      <c r="Y974" s="4"/>
    </row>
    <row r="975" spans="25:25" ht="15.75" customHeight="1">
      <c r="Y975" s="4"/>
    </row>
    <row r="976" spans="25:25" ht="15.75" customHeight="1">
      <c r="Y976" s="4"/>
    </row>
    <row r="977" spans="25:25" ht="15.75" customHeight="1">
      <c r="Y977" s="4"/>
    </row>
    <row r="978" spans="25:25" ht="15.75" customHeight="1">
      <c r="Y978" s="4"/>
    </row>
    <row r="979" spans="25:25" ht="15.75" customHeight="1">
      <c r="Y979" s="4"/>
    </row>
    <row r="980" spans="25:25" ht="15.75" customHeight="1">
      <c r="Y980" s="4"/>
    </row>
  </sheetData>
  <mergeCells count="16">
    <mergeCell ref="F108:I131"/>
    <mergeCell ref="B82:D82"/>
    <mergeCell ref="B37:D37"/>
    <mergeCell ref="B45:D45"/>
    <mergeCell ref="F49:J49"/>
    <mergeCell ref="E75:I75"/>
    <mergeCell ref="J75:N76"/>
    <mergeCell ref="E76:I76"/>
    <mergeCell ref="J78:N79"/>
    <mergeCell ref="A100:I101"/>
    <mergeCell ref="B31:D31"/>
    <mergeCell ref="D2:H2"/>
    <mergeCell ref="D29:F29"/>
    <mergeCell ref="I12:L12"/>
    <mergeCell ref="I14:J14"/>
    <mergeCell ref="C18:G18"/>
  </mergeCells>
  <conditionalFormatting sqref="C66">
    <cfRule type="cellIs" dxfId="5" priority="3" operator="greaterThan">
      <formula>$C$64</formula>
    </cfRule>
    <cfRule type="cellIs" dxfId="4" priority="4" operator="lessThan">
      <formula>$C$64</formula>
    </cfRule>
  </conditionalFormatting>
  <conditionalFormatting sqref="D98">
    <cfRule type="cellIs" dxfId="3" priority="5" operator="lessThan">
      <formula>0</formula>
    </cfRule>
    <cfRule type="cellIs" dxfId="2" priority="6" operator="greaterThan">
      <formula>0</formula>
    </cfRule>
  </conditionalFormatting>
  <conditionalFormatting sqref="D131:E131">
    <cfRule type="cellIs" dxfId="1" priority="1" operator="lessThan">
      <formula>0</formula>
    </cfRule>
    <cfRule type="cellIs" dxfId="0" priority="2" operator="greaterThan">
      <formula>0</formula>
    </cfRule>
  </conditionalFormatting>
  <dataValidations count="1">
    <dataValidation type="list" allowBlank="1" showErrorMessage="1" sqref="F73" xr:uid="{00000000-0002-0000-0700-000000000000}">
      <formula1>"Lower,Base,Upper"</formula1>
    </dataValidation>
  </dataValidations>
  <hyperlinks>
    <hyperlink ref="E34" r:id="rId1" xr:uid="{00000000-0004-0000-0700-000000000000}"/>
    <hyperlink ref="E75" r:id="rId2" xr:uid="{00000000-0004-0000-0700-000001000000}"/>
    <hyperlink ref="E76" r:id="rId3" xr:uid="{00000000-0004-0000-0700-000002000000}"/>
    <hyperlink ref="F102" r:id="rId4" xr:uid="{00000000-0004-0000-0700-000003000000}"/>
    <hyperlink ref="I40" r:id="rId5" xr:uid="{93F66C9D-EA38-4491-9D9C-788756084222}"/>
  </hyperlinks>
  <pageMargins left="0" right="0" top="0" bottom="0"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1000"/>
  <sheetViews>
    <sheetView workbookViewId="0"/>
  </sheetViews>
  <sheetFormatPr defaultColWidth="10.1796875" defaultRowHeight="15" customHeight="1"/>
  <cols>
    <col min="1" max="1" width="25.453125" customWidth="1"/>
    <col min="2" max="9" width="18.1796875" customWidth="1"/>
  </cols>
  <sheetData>
    <row r="1" spans="1:26" ht="15" customHeight="1">
      <c r="A1" s="378" t="s">
        <v>400</v>
      </c>
      <c r="B1" s="379" t="s">
        <v>359</v>
      </c>
      <c r="C1" s="8"/>
      <c r="D1" s="8"/>
      <c r="E1" s="8"/>
      <c r="F1" s="8"/>
      <c r="G1" s="8"/>
      <c r="H1" s="8"/>
      <c r="I1" s="8"/>
      <c r="J1" s="8"/>
      <c r="K1" s="8"/>
      <c r="L1" s="8"/>
      <c r="M1" s="8"/>
      <c r="N1" s="8"/>
      <c r="O1" s="8"/>
      <c r="P1" s="8"/>
      <c r="Q1" s="8"/>
      <c r="R1" s="8"/>
      <c r="S1" s="8"/>
      <c r="T1" s="8"/>
      <c r="U1" s="8"/>
      <c r="V1" s="8"/>
      <c r="W1" s="8"/>
      <c r="X1" s="8"/>
      <c r="Y1" s="8"/>
      <c r="Z1" s="8"/>
    </row>
    <row r="2" spans="1:26" ht="15" customHeight="1">
      <c r="A2" s="380" t="s">
        <v>401</v>
      </c>
      <c r="B2" s="381">
        <v>46204</v>
      </c>
      <c r="C2" s="8"/>
      <c r="D2" s="8"/>
      <c r="E2" s="8"/>
      <c r="F2" s="8"/>
      <c r="G2" s="8"/>
      <c r="H2" s="8"/>
      <c r="I2" s="8"/>
      <c r="J2" s="8"/>
      <c r="K2" s="8"/>
      <c r="L2" s="8"/>
      <c r="M2" s="8"/>
      <c r="N2" s="8"/>
      <c r="O2" s="8"/>
      <c r="P2" s="8"/>
      <c r="Q2" s="8"/>
      <c r="R2" s="8"/>
      <c r="S2" s="8"/>
      <c r="T2" s="8"/>
      <c r="U2" s="8"/>
      <c r="V2" s="8"/>
      <c r="W2" s="8"/>
      <c r="X2" s="8"/>
      <c r="Y2" s="8"/>
      <c r="Z2" s="8"/>
    </row>
    <row r="3" spans="1:26">
      <c r="A3" s="8"/>
      <c r="B3" s="8"/>
      <c r="C3" s="8"/>
      <c r="D3" s="8"/>
      <c r="E3" s="382">
        <v>4.1700000000000001E-2</v>
      </c>
      <c r="F3" s="383" t="s">
        <v>402</v>
      </c>
      <c r="G3" s="8"/>
      <c r="H3" s="8"/>
      <c r="I3" s="8"/>
      <c r="J3" s="8"/>
      <c r="K3" s="8"/>
      <c r="L3" s="8"/>
      <c r="M3" s="8"/>
      <c r="N3" s="8"/>
      <c r="O3" s="8"/>
      <c r="P3" s="8"/>
      <c r="Q3" s="8"/>
      <c r="R3" s="8"/>
      <c r="S3" s="8"/>
      <c r="T3" s="8"/>
      <c r="U3" s="8"/>
      <c r="V3" s="8"/>
      <c r="W3" s="8"/>
      <c r="X3" s="8"/>
      <c r="Y3" s="8"/>
      <c r="Z3" s="8"/>
    </row>
    <row r="4" spans="1:26">
      <c r="A4" s="8"/>
      <c r="B4" s="8"/>
      <c r="C4" s="8"/>
      <c r="D4" s="8"/>
      <c r="E4" s="382">
        <v>4.4499999999999998E-2</v>
      </c>
      <c r="F4" s="383" t="s">
        <v>403</v>
      </c>
      <c r="G4" s="8"/>
      <c r="H4" s="8"/>
      <c r="I4" s="8"/>
      <c r="J4" s="8"/>
      <c r="K4" s="8"/>
      <c r="L4" s="8"/>
      <c r="M4" s="8"/>
      <c r="N4" s="8"/>
      <c r="O4" s="8"/>
      <c r="P4" s="8"/>
      <c r="Q4" s="8"/>
      <c r="R4" s="8"/>
      <c r="S4" s="8"/>
      <c r="T4" s="8"/>
      <c r="U4" s="8"/>
      <c r="V4" s="8"/>
      <c r="W4" s="8"/>
      <c r="X4" s="8"/>
      <c r="Y4" s="8"/>
      <c r="Z4" s="8"/>
    </row>
    <row r="5" spans="1:26">
      <c r="A5" s="8"/>
      <c r="B5" s="8"/>
      <c r="C5" s="8"/>
      <c r="D5" s="8"/>
      <c r="E5" s="8"/>
      <c r="F5" s="8"/>
      <c r="G5" s="8"/>
      <c r="H5" s="8"/>
      <c r="I5" s="8"/>
      <c r="J5" s="8"/>
      <c r="K5" s="8"/>
      <c r="L5" s="8"/>
      <c r="M5" s="8"/>
      <c r="N5" s="8"/>
      <c r="O5" s="8"/>
      <c r="P5" s="8"/>
      <c r="Q5" s="8"/>
      <c r="R5" s="8"/>
      <c r="S5" s="8"/>
      <c r="T5" s="8"/>
      <c r="U5" s="8"/>
      <c r="V5" s="8"/>
      <c r="W5" s="8"/>
      <c r="X5" s="8"/>
      <c r="Y5" s="8"/>
      <c r="Z5" s="8"/>
    </row>
    <row r="6" spans="1:26" ht="15" customHeight="1">
      <c r="A6" s="387" t="s">
        <v>404</v>
      </c>
      <c r="B6" s="388" t="s">
        <v>405</v>
      </c>
      <c r="C6" s="389" t="s">
        <v>407</v>
      </c>
      <c r="D6" s="391" t="s">
        <v>408</v>
      </c>
      <c r="E6" s="391" t="s">
        <v>409</v>
      </c>
      <c r="F6" s="391" t="s">
        <v>360</v>
      </c>
      <c r="G6" s="391" t="s">
        <v>410</v>
      </c>
      <c r="H6" s="391" t="s">
        <v>411</v>
      </c>
      <c r="I6" s="392" t="s">
        <v>412</v>
      </c>
      <c r="J6" s="8"/>
      <c r="K6" s="8"/>
      <c r="L6" s="8"/>
      <c r="M6" s="8"/>
      <c r="N6" s="8"/>
      <c r="O6" s="8"/>
      <c r="P6" s="8"/>
      <c r="Q6" s="8"/>
      <c r="R6" s="8"/>
      <c r="S6" s="8"/>
      <c r="T6" s="8"/>
      <c r="U6" s="8"/>
      <c r="V6" s="8"/>
      <c r="W6" s="8"/>
      <c r="X6" s="8"/>
      <c r="Y6" s="8"/>
      <c r="Z6" s="8"/>
    </row>
    <row r="7" spans="1:26" ht="15" customHeight="1">
      <c r="A7" s="395" t="s">
        <v>413</v>
      </c>
      <c r="B7" s="397" t="s">
        <v>415</v>
      </c>
      <c r="C7" s="399" t="s">
        <v>417</v>
      </c>
      <c r="D7" s="401">
        <v>4.4999999999999997E-3</v>
      </c>
      <c r="E7" s="401">
        <v>4.87E-2</v>
      </c>
      <c r="F7" s="401">
        <v>7.0000000000000001E-3</v>
      </c>
      <c r="G7" s="401">
        <v>5.1999999999999998E-3</v>
      </c>
      <c r="H7" s="401">
        <v>4.9799999999999997E-2</v>
      </c>
      <c r="I7" s="404">
        <v>8.0999999999999996E-3</v>
      </c>
      <c r="J7" s="8"/>
      <c r="K7" s="8"/>
      <c r="L7" s="8"/>
      <c r="M7" s="8"/>
      <c r="N7" s="8"/>
      <c r="O7" s="8"/>
      <c r="P7" s="8"/>
      <c r="Q7" s="8"/>
      <c r="R7" s="8"/>
      <c r="S7" s="8"/>
      <c r="T7" s="8"/>
      <c r="U7" s="8"/>
      <c r="V7" s="8"/>
      <c r="W7" s="8"/>
      <c r="X7" s="8"/>
      <c r="Y7" s="8"/>
      <c r="Z7" s="8"/>
    </row>
    <row r="8" spans="1:26" ht="15" customHeight="1">
      <c r="A8" s="407" t="s">
        <v>420</v>
      </c>
      <c r="B8" s="408" t="s">
        <v>421</v>
      </c>
      <c r="C8" s="409" t="s">
        <v>422</v>
      </c>
      <c r="D8" s="410">
        <v>3.3000000000000002E-2</v>
      </c>
      <c r="E8" s="410">
        <v>9.2999999999999999E-2</v>
      </c>
      <c r="F8" s="410">
        <v>5.1299999999999998E-2</v>
      </c>
      <c r="G8" s="409" t="s">
        <v>423</v>
      </c>
      <c r="H8" s="409" t="s">
        <v>423</v>
      </c>
      <c r="I8" s="412" t="s">
        <v>423</v>
      </c>
      <c r="J8" s="8"/>
      <c r="K8" s="8"/>
      <c r="L8" s="8"/>
      <c r="M8" s="8"/>
      <c r="N8" s="8"/>
      <c r="O8" s="8"/>
      <c r="P8" s="8"/>
      <c r="Q8" s="8"/>
      <c r="R8" s="8"/>
      <c r="S8" s="8"/>
      <c r="T8" s="8"/>
      <c r="U8" s="8"/>
      <c r="V8" s="8"/>
      <c r="W8" s="8"/>
      <c r="X8" s="8"/>
      <c r="Y8" s="8"/>
      <c r="Z8" s="8"/>
    </row>
    <row r="9" spans="1:26" ht="15" customHeight="1">
      <c r="A9" s="395" t="s">
        <v>424</v>
      </c>
      <c r="B9" s="397" t="s">
        <v>425</v>
      </c>
      <c r="C9" s="399" t="s">
        <v>426</v>
      </c>
      <c r="D9" s="401">
        <v>1.47E-2</v>
      </c>
      <c r="E9" s="401">
        <v>6.4500000000000002E-2</v>
      </c>
      <c r="F9" s="401">
        <v>2.2800000000000001E-2</v>
      </c>
      <c r="G9" s="399" t="s">
        <v>423</v>
      </c>
      <c r="H9" s="399" t="s">
        <v>423</v>
      </c>
      <c r="I9" s="414" t="s">
        <v>423</v>
      </c>
      <c r="J9" s="8"/>
      <c r="K9" s="8"/>
      <c r="L9" s="8"/>
      <c r="M9" s="8"/>
      <c r="N9" s="8"/>
      <c r="O9" s="8"/>
      <c r="P9" s="8"/>
      <c r="Q9" s="8"/>
      <c r="R9" s="8"/>
      <c r="S9" s="8"/>
      <c r="T9" s="8"/>
      <c r="U9" s="8"/>
      <c r="V9" s="8"/>
      <c r="W9" s="8"/>
      <c r="X9" s="8"/>
      <c r="Y9" s="8"/>
      <c r="Z9" s="8"/>
    </row>
    <row r="10" spans="1:26" ht="15" customHeight="1">
      <c r="A10" s="407" t="s">
        <v>427</v>
      </c>
      <c r="B10" s="408" t="s">
        <v>405</v>
      </c>
      <c r="C10" s="409" t="s">
        <v>428</v>
      </c>
      <c r="D10" s="410">
        <v>5.96E-2</v>
      </c>
      <c r="E10" s="410">
        <v>0.13439999999999999</v>
      </c>
      <c r="F10" s="410">
        <v>9.2700000000000005E-2</v>
      </c>
      <c r="G10" s="410">
        <v>4.9000000000000002E-2</v>
      </c>
      <c r="H10" s="410">
        <v>0.1179</v>
      </c>
      <c r="I10" s="416">
        <v>7.6200000000000004E-2</v>
      </c>
      <c r="J10" s="8"/>
      <c r="K10" s="8"/>
      <c r="L10" s="8"/>
      <c r="M10" s="8"/>
      <c r="N10" s="8"/>
      <c r="O10" s="8"/>
      <c r="P10" s="8"/>
      <c r="Q10" s="8"/>
      <c r="R10" s="8"/>
      <c r="S10" s="8"/>
      <c r="T10" s="8"/>
      <c r="U10" s="8"/>
      <c r="V10" s="8"/>
      <c r="W10" s="8"/>
      <c r="X10" s="8"/>
      <c r="Y10" s="8"/>
      <c r="Z10" s="8"/>
    </row>
    <row r="11" spans="1:26" ht="15" customHeight="1">
      <c r="A11" s="395" t="s">
        <v>429</v>
      </c>
      <c r="B11" s="397" t="s">
        <v>430</v>
      </c>
      <c r="C11" s="399" t="s">
        <v>431</v>
      </c>
      <c r="D11" s="401">
        <v>6.88E-2</v>
      </c>
      <c r="E11" s="401">
        <v>0.1487</v>
      </c>
      <c r="F11" s="401">
        <v>0.107</v>
      </c>
      <c r="G11" s="399" t="s">
        <v>423</v>
      </c>
      <c r="H11" s="399" t="s">
        <v>423</v>
      </c>
      <c r="I11" s="414" t="s">
        <v>423</v>
      </c>
      <c r="J11" s="8"/>
      <c r="K11" s="8"/>
      <c r="L11" s="8"/>
      <c r="M11" s="8"/>
      <c r="N11" s="8"/>
      <c r="O11" s="8"/>
      <c r="P11" s="8"/>
      <c r="Q11" s="8"/>
      <c r="R11" s="8"/>
      <c r="S11" s="8"/>
      <c r="T11" s="8"/>
      <c r="U11" s="8"/>
      <c r="V11" s="8"/>
      <c r="W11" s="8"/>
      <c r="X11" s="8"/>
      <c r="Y11" s="8"/>
      <c r="Z11" s="8"/>
    </row>
    <row r="12" spans="1:26" ht="15" customHeight="1">
      <c r="A12" s="407" t="s">
        <v>433</v>
      </c>
      <c r="B12" s="408" t="s">
        <v>421</v>
      </c>
      <c r="C12" s="409" t="s">
        <v>422</v>
      </c>
      <c r="D12" s="410">
        <v>3.3000000000000002E-2</v>
      </c>
      <c r="E12" s="410">
        <v>9.2999999999999999E-2</v>
      </c>
      <c r="F12" s="410">
        <v>5.1299999999999998E-2</v>
      </c>
      <c r="G12" s="409" t="s">
        <v>423</v>
      </c>
      <c r="H12" s="409" t="s">
        <v>423</v>
      </c>
      <c r="I12" s="412" t="s">
        <v>423</v>
      </c>
      <c r="J12" s="8"/>
      <c r="K12" s="8"/>
      <c r="L12" s="8"/>
      <c r="M12" s="8"/>
      <c r="N12" s="8"/>
      <c r="O12" s="8"/>
      <c r="P12" s="8"/>
      <c r="Q12" s="8"/>
      <c r="R12" s="8"/>
      <c r="S12" s="8"/>
      <c r="T12" s="8"/>
      <c r="U12" s="8"/>
      <c r="V12" s="8"/>
      <c r="W12" s="8"/>
      <c r="X12" s="8"/>
      <c r="Y12" s="8"/>
      <c r="Z12" s="8"/>
    </row>
    <row r="13" spans="1:26" ht="15" customHeight="1">
      <c r="A13" s="395" t="s">
        <v>434</v>
      </c>
      <c r="B13" s="397" t="s">
        <v>435</v>
      </c>
      <c r="C13" s="399" t="s">
        <v>437</v>
      </c>
      <c r="D13" s="401">
        <v>2.0199999999999999E-2</v>
      </c>
      <c r="E13" s="401">
        <v>7.3099999999999998E-2</v>
      </c>
      <c r="F13" s="401">
        <v>3.1399999999999997E-2</v>
      </c>
      <c r="G13" s="399" t="s">
        <v>423</v>
      </c>
      <c r="H13" s="399" t="s">
        <v>423</v>
      </c>
      <c r="I13" s="414" t="s">
        <v>423</v>
      </c>
      <c r="J13" s="8"/>
      <c r="K13" s="8"/>
      <c r="L13" s="8"/>
      <c r="M13" s="8"/>
      <c r="N13" s="8"/>
      <c r="O13" s="8"/>
      <c r="P13" s="8"/>
      <c r="Q13" s="8"/>
      <c r="R13" s="8"/>
      <c r="S13" s="8"/>
      <c r="T13" s="8"/>
      <c r="U13" s="8"/>
      <c r="V13" s="8"/>
      <c r="W13" s="8"/>
      <c r="X13" s="8"/>
      <c r="Y13" s="8"/>
      <c r="Z13" s="8"/>
    </row>
    <row r="14" spans="1:26" ht="15" customHeight="1">
      <c r="A14" s="407" t="s">
        <v>438</v>
      </c>
      <c r="B14" s="408" t="s">
        <v>439</v>
      </c>
      <c r="C14" s="409" t="s">
        <v>440</v>
      </c>
      <c r="D14" s="410">
        <v>0</v>
      </c>
      <c r="E14" s="410">
        <v>4.1700000000000001E-2</v>
      </c>
      <c r="F14" s="410">
        <v>0</v>
      </c>
      <c r="G14" s="410">
        <v>6.9999999999999999E-4</v>
      </c>
      <c r="H14" s="410">
        <v>4.2799999999999998E-2</v>
      </c>
      <c r="I14" s="416">
        <v>1.1000000000000001E-3</v>
      </c>
      <c r="J14" s="8"/>
      <c r="K14" s="8"/>
      <c r="L14" s="8"/>
      <c r="M14" s="8"/>
      <c r="N14" s="8"/>
      <c r="O14" s="8"/>
      <c r="P14" s="8"/>
      <c r="Q14" s="8"/>
      <c r="R14" s="8"/>
      <c r="S14" s="8"/>
      <c r="T14" s="8"/>
      <c r="U14" s="8"/>
      <c r="V14" s="8"/>
      <c r="W14" s="8"/>
      <c r="X14" s="8"/>
      <c r="Y14" s="8"/>
      <c r="Z14" s="8"/>
    </row>
    <row r="15" spans="1:26" ht="15" customHeight="1">
      <c r="A15" s="395" t="s">
        <v>442</v>
      </c>
      <c r="B15" s="397" t="s">
        <v>425</v>
      </c>
      <c r="C15" s="399" t="s">
        <v>444</v>
      </c>
      <c r="D15" s="401">
        <v>2.5000000000000001E-3</v>
      </c>
      <c r="E15" s="401">
        <v>4.5600000000000002E-2</v>
      </c>
      <c r="F15" s="401">
        <v>3.8999999999999998E-3</v>
      </c>
      <c r="G15" s="401">
        <v>1.5E-3</v>
      </c>
      <c r="H15" s="401">
        <v>4.3999999999999997E-2</v>
      </c>
      <c r="I15" s="404">
        <v>2.3E-3</v>
      </c>
      <c r="J15" s="8"/>
      <c r="K15" s="8"/>
      <c r="L15" s="8"/>
      <c r="M15" s="8"/>
      <c r="N15" s="8"/>
      <c r="O15" s="8"/>
      <c r="P15" s="8"/>
      <c r="Q15" s="8"/>
      <c r="R15" s="8"/>
      <c r="S15" s="8"/>
      <c r="T15" s="8"/>
      <c r="U15" s="8"/>
      <c r="V15" s="8"/>
      <c r="W15" s="8"/>
      <c r="X15" s="8"/>
      <c r="Y15" s="8"/>
      <c r="Z15" s="8"/>
    </row>
    <row r="16" spans="1:26" ht="15" customHeight="1">
      <c r="A16" s="407" t="s">
        <v>446</v>
      </c>
      <c r="B16" s="408" t="s">
        <v>421</v>
      </c>
      <c r="C16" s="409" t="s">
        <v>437</v>
      </c>
      <c r="D16" s="410">
        <v>2.0199999999999999E-2</v>
      </c>
      <c r="E16" s="410">
        <v>7.3099999999999998E-2</v>
      </c>
      <c r="F16" s="410">
        <v>3.1399999999999997E-2</v>
      </c>
      <c r="G16" s="409" t="s">
        <v>423</v>
      </c>
      <c r="H16" s="409" t="s">
        <v>423</v>
      </c>
      <c r="I16" s="412" t="s">
        <v>423</v>
      </c>
      <c r="J16" s="8"/>
      <c r="K16" s="8"/>
      <c r="L16" s="8"/>
      <c r="M16" s="8"/>
      <c r="N16" s="8"/>
      <c r="O16" s="8"/>
      <c r="P16" s="8"/>
      <c r="Q16" s="8"/>
      <c r="R16" s="8"/>
      <c r="S16" s="8"/>
      <c r="T16" s="8"/>
      <c r="U16" s="8"/>
      <c r="V16" s="8"/>
      <c r="W16" s="8"/>
      <c r="X16" s="8"/>
      <c r="Y16" s="8"/>
      <c r="Z16" s="8"/>
    </row>
    <row r="17" spans="1:26" ht="15" customHeight="1">
      <c r="A17" s="423" t="s">
        <v>447</v>
      </c>
      <c r="B17" s="424" t="s">
        <v>435</v>
      </c>
      <c r="C17" s="425" t="s">
        <v>422</v>
      </c>
      <c r="D17" s="427">
        <v>3.3000000000000002E-2</v>
      </c>
      <c r="E17" s="427">
        <v>9.2999999999999999E-2</v>
      </c>
      <c r="F17" s="427">
        <v>5.1299999999999998E-2</v>
      </c>
      <c r="G17" s="425" t="s">
        <v>423</v>
      </c>
      <c r="H17" s="425" t="s">
        <v>423</v>
      </c>
      <c r="I17" s="428" t="s">
        <v>423</v>
      </c>
      <c r="J17" s="429"/>
      <c r="K17" s="429"/>
      <c r="L17" s="429"/>
      <c r="M17" s="429"/>
      <c r="N17" s="429"/>
      <c r="O17" s="429"/>
      <c r="P17" s="429"/>
      <c r="Q17" s="429"/>
      <c r="R17" s="429"/>
      <c r="S17" s="429"/>
      <c r="T17" s="429"/>
      <c r="U17" s="429"/>
      <c r="V17" s="429"/>
      <c r="W17" s="429"/>
      <c r="X17" s="429"/>
      <c r="Y17" s="429"/>
      <c r="Z17" s="429"/>
    </row>
    <row r="18" spans="1:26" ht="15" customHeight="1">
      <c r="A18" s="407" t="s">
        <v>448</v>
      </c>
      <c r="B18" s="408" t="s">
        <v>415</v>
      </c>
      <c r="C18" s="409" t="s">
        <v>450</v>
      </c>
      <c r="D18" s="410">
        <v>5.0500000000000003E-2</v>
      </c>
      <c r="E18" s="410">
        <v>0.1202</v>
      </c>
      <c r="F18" s="410">
        <v>7.85E-2</v>
      </c>
      <c r="G18" s="410">
        <v>2.86E-2</v>
      </c>
      <c r="H18" s="410">
        <v>8.6199999999999999E-2</v>
      </c>
      <c r="I18" s="416">
        <v>4.4499999999999998E-2</v>
      </c>
      <c r="J18" s="8"/>
      <c r="K18" s="8"/>
      <c r="L18" s="8"/>
      <c r="M18" s="8"/>
      <c r="N18" s="8"/>
      <c r="O18" s="8"/>
      <c r="P18" s="8"/>
      <c r="Q18" s="8"/>
      <c r="R18" s="8"/>
      <c r="S18" s="8"/>
      <c r="T18" s="8"/>
      <c r="U18" s="8"/>
      <c r="V18" s="8"/>
      <c r="W18" s="8"/>
      <c r="X18" s="8"/>
      <c r="Y18" s="8"/>
      <c r="Z18" s="8"/>
    </row>
    <row r="19" spans="1:26" ht="15" customHeight="1">
      <c r="A19" s="395" t="s">
        <v>452</v>
      </c>
      <c r="B19" s="397" t="s">
        <v>453</v>
      </c>
      <c r="C19" s="399" t="s">
        <v>450</v>
      </c>
      <c r="D19" s="401">
        <v>5.0500000000000003E-2</v>
      </c>
      <c r="E19" s="401">
        <v>0.1202</v>
      </c>
      <c r="F19" s="401">
        <v>7.85E-2</v>
      </c>
      <c r="G19" s="399" t="s">
        <v>423</v>
      </c>
      <c r="H19" s="399" t="s">
        <v>423</v>
      </c>
      <c r="I19" s="414" t="s">
        <v>423</v>
      </c>
      <c r="J19" s="8"/>
      <c r="K19" s="8"/>
      <c r="L19" s="8"/>
      <c r="M19" s="8"/>
      <c r="N19" s="8"/>
      <c r="O19" s="8"/>
      <c r="P19" s="8"/>
      <c r="Q19" s="8"/>
      <c r="R19" s="8"/>
      <c r="S19" s="8"/>
      <c r="T19" s="8"/>
      <c r="U19" s="8"/>
      <c r="V19" s="8"/>
      <c r="W19" s="8"/>
      <c r="X19" s="8"/>
      <c r="Y19" s="8"/>
      <c r="Z19" s="8"/>
    </row>
    <row r="20" spans="1:26" ht="15" customHeight="1">
      <c r="A20" s="407" t="s">
        <v>454</v>
      </c>
      <c r="B20" s="408" t="s">
        <v>435</v>
      </c>
      <c r="C20" s="409" t="s">
        <v>455</v>
      </c>
      <c r="D20" s="410">
        <v>0.17499999999999999</v>
      </c>
      <c r="E20" s="410">
        <v>0.31369999999999998</v>
      </c>
      <c r="F20" s="410">
        <v>0.27200000000000002</v>
      </c>
      <c r="G20" s="409" t="s">
        <v>423</v>
      </c>
      <c r="H20" s="409" t="s">
        <v>423</v>
      </c>
      <c r="I20" s="412" t="s">
        <v>423</v>
      </c>
      <c r="J20" s="8"/>
      <c r="K20" s="8"/>
      <c r="L20" s="8"/>
      <c r="M20" s="8"/>
      <c r="N20" s="8"/>
      <c r="O20" s="8"/>
      <c r="P20" s="8"/>
      <c r="Q20" s="8"/>
      <c r="R20" s="8"/>
      <c r="S20" s="8"/>
      <c r="T20" s="8"/>
      <c r="U20" s="8"/>
      <c r="V20" s="8"/>
      <c r="W20" s="8"/>
      <c r="X20" s="8"/>
      <c r="Y20" s="8"/>
      <c r="Z20" s="8"/>
    </row>
    <row r="21" spans="1:26" ht="15" customHeight="1">
      <c r="A21" s="395" t="s">
        <v>456</v>
      </c>
      <c r="B21" s="397" t="s">
        <v>421</v>
      </c>
      <c r="C21" s="399" t="s">
        <v>455</v>
      </c>
      <c r="D21" s="401">
        <v>0.17499999999999999</v>
      </c>
      <c r="E21" s="401">
        <v>0.31369999999999998</v>
      </c>
      <c r="F21" s="401">
        <v>0.27200000000000002</v>
      </c>
      <c r="G21" s="399" t="s">
        <v>423</v>
      </c>
      <c r="H21" s="399" t="s">
        <v>423</v>
      </c>
      <c r="I21" s="414" t="s">
        <v>423</v>
      </c>
      <c r="J21" s="8"/>
      <c r="K21" s="8"/>
      <c r="L21" s="8"/>
      <c r="M21" s="8"/>
      <c r="N21" s="8"/>
      <c r="O21" s="8"/>
      <c r="P21" s="8"/>
      <c r="Q21" s="8"/>
      <c r="R21" s="8"/>
      <c r="S21" s="8"/>
      <c r="T21" s="8"/>
      <c r="U21" s="8"/>
      <c r="V21" s="8"/>
      <c r="W21" s="8"/>
      <c r="X21" s="8"/>
      <c r="Y21" s="8"/>
      <c r="Z21" s="8"/>
    </row>
    <row r="22" spans="1:26" ht="15" customHeight="1">
      <c r="A22" s="407" t="s">
        <v>457</v>
      </c>
      <c r="B22" s="408" t="s">
        <v>425</v>
      </c>
      <c r="C22" s="409" t="s">
        <v>458</v>
      </c>
      <c r="D22" s="410">
        <v>6.4999999999999997E-3</v>
      </c>
      <c r="E22" s="410">
        <v>5.1799999999999999E-2</v>
      </c>
      <c r="F22" s="410">
        <v>1.01E-2</v>
      </c>
      <c r="G22" s="410">
        <v>2.7000000000000001E-3</v>
      </c>
      <c r="H22" s="410">
        <v>4.5900000000000003E-2</v>
      </c>
      <c r="I22" s="416">
        <v>4.1999999999999997E-3</v>
      </c>
      <c r="J22" s="8"/>
      <c r="K22" s="8"/>
      <c r="L22" s="8"/>
      <c r="M22" s="8"/>
      <c r="N22" s="8"/>
      <c r="O22" s="8"/>
      <c r="P22" s="8"/>
      <c r="Q22" s="8"/>
      <c r="R22" s="8"/>
      <c r="S22" s="8"/>
      <c r="T22" s="8"/>
      <c r="U22" s="8"/>
      <c r="V22" s="8"/>
      <c r="W22" s="8"/>
      <c r="X22" s="8"/>
      <c r="Y22" s="8"/>
      <c r="Z22" s="8"/>
    </row>
    <row r="23" spans="1:26" ht="15" customHeight="1">
      <c r="A23" s="395" t="s">
        <v>459</v>
      </c>
      <c r="B23" s="397" t="s">
        <v>430</v>
      </c>
      <c r="C23" s="399" t="s">
        <v>431</v>
      </c>
      <c r="D23" s="401">
        <v>6.88E-2</v>
      </c>
      <c r="E23" s="401">
        <v>0.1487</v>
      </c>
      <c r="F23" s="401">
        <v>0.107</v>
      </c>
      <c r="G23" s="399" t="s">
        <v>423</v>
      </c>
      <c r="H23" s="399" t="s">
        <v>423</v>
      </c>
      <c r="I23" s="414" t="s">
        <v>423</v>
      </c>
      <c r="J23" s="8"/>
      <c r="K23" s="8"/>
      <c r="L23" s="8"/>
      <c r="M23" s="8"/>
      <c r="N23" s="8"/>
      <c r="O23" s="8"/>
      <c r="P23" s="8"/>
      <c r="Q23" s="8"/>
      <c r="R23" s="8"/>
      <c r="S23" s="8"/>
      <c r="T23" s="8"/>
      <c r="U23" s="8"/>
      <c r="V23" s="8"/>
      <c r="W23" s="8"/>
      <c r="X23" s="8"/>
      <c r="Y23" s="8"/>
      <c r="Z23" s="8"/>
    </row>
    <row r="24" spans="1:26" ht="15" customHeight="1">
      <c r="A24" s="407" t="s">
        <v>460</v>
      </c>
      <c r="B24" s="408" t="s">
        <v>405</v>
      </c>
      <c r="C24" s="409" t="s">
        <v>461</v>
      </c>
      <c r="D24" s="410">
        <v>4.1300000000000003E-2</v>
      </c>
      <c r="E24" s="410">
        <v>0.10589999999999999</v>
      </c>
      <c r="F24" s="410">
        <v>6.4199999999999993E-2</v>
      </c>
      <c r="G24" s="409" t="s">
        <v>423</v>
      </c>
      <c r="H24" s="409" t="s">
        <v>423</v>
      </c>
      <c r="I24" s="412" t="s">
        <v>423</v>
      </c>
      <c r="J24" s="8"/>
      <c r="K24" s="8"/>
      <c r="L24" s="8"/>
      <c r="M24" s="8"/>
      <c r="N24" s="8"/>
      <c r="O24" s="8"/>
      <c r="P24" s="8"/>
      <c r="Q24" s="8"/>
      <c r="R24" s="8"/>
      <c r="S24" s="8"/>
      <c r="T24" s="8"/>
      <c r="U24" s="8"/>
      <c r="V24" s="8"/>
      <c r="W24" s="8"/>
      <c r="X24" s="8"/>
      <c r="Y24" s="8"/>
      <c r="Z24" s="8"/>
    </row>
    <row r="25" spans="1:26" ht="15" customHeight="1">
      <c r="A25" s="395" t="s">
        <v>462</v>
      </c>
      <c r="B25" s="397" t="s">
        <v>435</v>
      </c>
      <c r="C25" s="399" t="s">
        <v>458</v>
      </c>
      <c r="D25" s="401">
        <v>6.4999999999999997E-3</v>
      </c>
      <c r="E25" s="401">
        <v>5.1799999999999999E-2</v>
      </c>
      <c r="F25" s="401">
        <v>1.01E-2</v>
      </c>
      <c r="G25" s="399" t="s">
        <v>423</v>
      </c>
      <c r="H25" s="399" t="s">
        <v>423</v>
      </c>
      <c r="I25" s="414" t="s">
        <v>423</v>
      </c>
      <c r="J25" s="8"/>
      <c r="K25" s="8"/>
      <c r="L25" s="8"/>
      <c r="M25" s="8"/>
      <c r="N25" s="8"/>
      <c r="O25" s="8"/>
      <c r="P25" s="8"/>
      <c r="Q25" s="8"/>
      <c r="R25" s="8"/>
      <c r="S25" s="8"/>
      <c r="T25" s="8"/>
      <c r="U25" s="8"/>
      <c r="V25" s="8"/>
      <c r="W25" s="8"/>
      <c r="X25" s="8"/>
      <c r="Y25" s="8"/>
      <c r="Z25" s="8"/>
    </row>
    <row r="26" spans="1:26" ht="15" customHeight="1">
      <c r="A26" s="407" t="s">
        <v>463</v>
      </c>
      <c r="B26" s="408" t="s">
        <v>430</v>
      </c>
      <c r="C26" s="409" t="s">
        <v>464</v>
      </c>
      <c r="D26" s="410">
        <v>9.1800000000000007E-2</v>
      </c>
      <c r="E26" s="410">
        <v>0.18440000000000001</v>
      </c>
      <c r="F26" s="410">
        <v>0.14269999999999999</v>
      </c>
      <c r="G26" s="409" t="s">
        <v>423</v>
      </c>
      <c r="H26" s="409" t="s">
        <v>423</v>
      </c>
      <c r="I26" s="412" t="s">
        <v>423</v>
      </c>
      <c r="J26" s="8"/>
      <c r="K26" s="8"/>
      <c r="L26" s="8"/>
      <c r="M26" s="8"/>
      <c r="N26" s="8"/>
      <c r="O26" s="8"/>
      <c r="P26" s="8"/>
      <c r="Q26" s="8"/>
      <c r="R26" s="8"/>
      <c r="S26" s="8"/>
      <c r="T26" s="8"/>
      <c r="U26" s="8"/>
      <c r="V26" s="8"/>
      <c r="W26" s="8"/>
      <c r="X26" s="8"/>
      <c r="Y26" s="8"/>
      <c r="Z26" s="8"/>
    </row>
    <row r="27" spans="1:26" ht="15" customHeight="1">
      <c r="A27" s="395" t="s">
        <v>465</v>
      </c>
      <c r="B27" s="397" t="s">
        <v>421</v>
      </c>
      <c r="C27" s="399" t="s">
        <v>428</v>
      </c>
      <c r="D27" s="401">
        <v>5.96E-2</v>
      </c>
      <c r="E27" s="401">
        <v>0.13439999999999999</v>
      </c>
      <c r="F27" s="401">
        <v>9.2700000000000005E-2</v>
      </c>
      <c r="G27" s="399" t="s">
        <v>423</v>
      </c>
      <c r="H27" s="399" t="s">
        <v>423</v>
      </c>
      <c r="I27" s="414" t="s">
        <v>423</v>
      </c>
      <c r="J27" s="8"/>
      <c r="K27" s="8"/>
      <c r="L27" s="8"/>
      <c r="M27" s="8"/>
      <c r="N27" s="8"/>
      <c r="O27" s="8"/>
      <c r="P27" s="8"/>
      <c r="Q27" s="8"/>
      <c r="R27" s="8"/>
      <c r="S27" s="8"/>
      <c r="T27" s="8"/>
      <c r="U27" s="8"/>
      <c r="V27" s="8"/>
      <c r="W27" s="8"/>
      <c r="X27" s="8"/>
      <c r="Y27" s="8"/>
      <c r="Z27" s="8"/>
    </row>
    <row r="28" spans="1:26" ht="15" customHeight="1">
      <c r="A28" s="407" t="s">
        <v>466</v>
      </c>
      <c r="B28" s="408" t="s">
        <v>405</v>
      </c>
      <c r="C28" s="409" t="s">
        <v>426</v>
      </c>
      <c r="D28" s="410">
        <v>1.47E-2</v>
      </c>
      <c r="E28" s="410">
        <v>6.4500000000000002E-2</v>
      </c>
      <c r="F28" s="410">
        <v>2.2800000000000001E-2</v>
      </c>
      <c r="G28" s="409" t="s">
        <v>423</v>
      </c>
      <c r="H28" s="409" t="s">
        <v>423</v>
      </c>
      <c r="I28" s="412" t="s">
        <v>423</v>
      </c>
      <c r="J28" s="8"/>
      <c r="K28" s="8"/>
      <c r="L28" s="8"/>
      <c r="M28" s="8"/>
      <c r="N28" s="8"/>
      <c r="O28" s="8"/>
      <c r="P28" s="8"/>
      <c r="Q28" s="8"/>
      <c r="R28" s="8"/>
      <c r="S28" s="8"/>
      <c r="T28" s="8"/>
      <c r="U28" s="8"/>
      <c r="V28" s="8"/>
      <c r="W28" s="8"/>
      <c r="X28" s="8"/>
      <c r="Y28" s="8"/>
      <c r="Z28" s="8"/>
    </row>
    <row r="29" spans="1:26" ht="15" customHeight="1">
      <c r="A29" s="395" t="s">
        <v>467</v>
      </c>
      <c r="B29" s="397" t="s">
        <v>430</v>
      </c>
      <c r="C29" s="399" t="s">
        <v>468</v>
      </c>
      <c r="D29" s="401">
        <v>2.3E-2</v>
      </c>
      <c r="E29" s="401">
        <v>7.7399999999999997E-2</v>
      </c>
      <c r="F29" s="401">
        <v>3.5700000000000003E-2</v>
      </c>
      <c r="G29" s="401">
        <v>2.0799999999999999E-2</v>
      </c>
      <c r="H29" s="401">
        <v>7.3999999999999996E-2</v>
      </c>
      <c r="I29" s="404">
        <v>3.2300000000000002E-2</v>
      </c>
      <c r="J29" s="8"/>
      <c r="K29" s="8"/>
      <c r="L29" s="8"/>
      <c r="M29" s="8"/>
      <c r="N29" s="8"/>
      <c r="O29" s="8"/>
      <c r="P29" s="8"/>
      <c r="Q29" s="8"/>
      <c r="R29" s="8"/>
      <c r="S29" s="8"/>
      <c r="T29" s="8"/>
      <c r="U29" s="8"/>
      <c r="V29" s="8"/>
      <c r="W29" s="8"/>
      <c r="X29" s="8"/>
      <c r="Y29" s="8"/>
      <c r="Z29" s="8"/>
    </row>
    <row r="30" spans="1:26" ht="15" customHeight="1">
      <c r="A30" s="407" t="s">
        <v>469</v>
      </c>
      <c r="B30" s="408" t="s">
        <v>421</v>
      </c>
      <c r="C30" s="409" t="s">
        <v>426</v>
      </c>
      <c r="D30" s="410">
        <v>1.47E-2</v>
      </c>
      <c r="E30" s="410">
        <v>6.4500000000000002E-2</v>
      </c>
      <c r="F30" s="410">
        <v>2.2800000000000001E-2</v>
      </c>
      <c r="G30" s="410">
        <v>6.4999999999999997E-3</v>
      </c>
      <c r="H30" s="410">
        <v>5.1799999999999999E-2</v>
      </c>
      <c r="I30" s="416">
        <v>1.01E-2</v>
      </c>
      <c r="J30" s="8"/>
      <c r="K30" s="8"/>
      <c r="L30" s="8"/>
      <c r="M30" s="8"/>
      <c r="N30" s="8"/>
      <c r="O30" s="8"/>
      <c r="P30" s="8"/>
      <c r="Q30" s="8"/>
      <c r="R30" s="8"/>
      <c r="S30" s="8"/>
      <c r="T30" s="8"/>
      <c r="U30" s="8"/>
      <c r="V30" s="8"/>
      <c r="W30" s="8"/>
      <c r="X30" s="8"/>
      <c r="Y30" s="8"/>
      <c r="Z30" s="8"/>
    </row>
    <row r="31" spans="1:26" ht="15" customHeight="1">
      <c r="A31" s="395" t="s">
        <v>470</v>
      </c>
      <c r="B31" s="397" t="s">
        <v>405</v>
      </c>
      <c r="C31" s="399" t="s">
        <v>426</v>
      </c>
      <c r="D31" s="401">
        <v>1.47E-2</v>
      </c>
      <c r="E31" s="401">
        <v>6.4500000000000002E-2</v>
      </c>
      <c r="F31" s="401">
        <v>2.2800000000000001E-2</v>
      </c>
      <c r="G31" s="399" t="s">
        <v>423</v>
      </c>
      <c r="H31" s="399" t="s">
        <v>423</v>
      </c>
      <c r="I31" s="414" t="s">
        <v>423</v>
      </c>
      <c r="J31" s="8"/>
      <c r="K31" s="8"/>
      <c r="L31" s="8"/>
      <c r="M31" s="8"/>
      <c r="N31" s="8"/>
      <c r="O31" s="8"/>
      <c r="P31" s="8"/>
      <c r="Q31" s="8"/>
      <c r="R31" s="8"/>
      <c r="S31" s="8"/>
      <c r="T31" s="8"/>
      <c r="U31" s="8"/>
      <c r="V31" s="8"/>
      <c r="W31" s="8"/>
      <c r="X31" s="8"/>
      <c r="Y31" s="8"/>
      <c r="Z31" s="8"/>
    </row>
    <row r="32" spans="1:26" ht="15" customHeight="1">
      <c r="A32" s="407" t="s">
        <v>471</v>
      </c>
      <c r="B32" s="408" t="s">
        <v>453</v>
      </c>
      <c r="C32" s="409" t="s">
        <v>450</v>
      </c>
      <c r="D32" s="410">
        <v>5.0500000000000003E-2</v>
      </c>
      <c r="E32" s="410">
        <v>0.1202</v>
      </c>
      <c r="F32" s="410">
        <v>7.85E-2</v>
      </c>
      <c r="G32" s="409" t="s">
        <v>423</v>
      </c>
      <c r="H32" s="409" t="s">
        <v>423</v>
      </c>
      <c r="I32" s="412" t="s">
        <v>423</v>
      </c>
      <c r="J32" s="8"/>
      <c r="K32" s="8"/>
      <c r="L32" s="8"/>
      <c r="M32" s="8"/>
      <c r="N32" s="8"/>
      <c r="O32" s="8"/>
      <c r="P32" s="8"/>
      <c r="Q32" s="8"/>
      <c r="R32" s="8"/>
      <c r="S32" s="8"/>
      <c r="T32" s="8"/>
      <c r="U32" s="8"/>
      <c r="V32" s="8"/>
      <c r="W32" s="8"/>
      <c r="X32" s="8"/>
      <c r="Y32" s="8"/>
      <c r="Z32" s="8"/>
    </row>
    <row r="33" spans="1:26" ht="15.75" customHeight="1">
      <c r="A33" s="395" t="s">
        <v>472</v>
      </c>
      <c r="B33" s="397" t="s">
        <v>405</v>
      </c>
      <c r="C33" s="399" t="s">
        <v>431</v>
      </c>
      <c r="D33" s="401">
        <v>6.88E-2</v>
      </c>
      <c r="E33" s="401">
        <v>0.1487</v>
      </c>
      <c r="F33" s="401">
        <v>0.107</v>
      </c>
      <c r="G33" s="401">
        <v>5.7200000000000001E-2</v>
      </c>
      <c r="H33" s="401">
        <v>0.13059999999999999</v>
      </c>
      <c r="I33" s="404">
        <v>8.8900000000000007E-2</v>
      </c>
      <c r="J33" s="8"/>
      <c r="K33" s="8"/>
      <c r="L33" s="8"/>
      <c r="M33" s="8"/>
      <c r="N33" s="8"/>
      <c r="O33" s="8"/>
      <c r="P33" s="8"/>
      <c r="Q33" s="8"/>
      <c r="R33" s="8"/>
      <c r="S33" s="8"/>
      <c r="T33" s="8"/>
      <c r="U33" s="8"/>
      <c r="V33" s="8"/>
      <c r="W33" s="8"/>
      <c r="X33" s="8"/>
      <c r="Y33" s="8"/>
      <c r="Z33" s="8"/>
    </row>
    <row r="34" spans="1:26" ht="15.75" customHeight="1">
      <c r="A34" s="407" t="s">
        <v>473</v>
      </c>
      <c r="B34" s="408" t="s">
        <v>474</v>
      </c>
      <c r="C34" s="409" t="s">
        <v>440</v>
      </c>
      <c r="D34" s="410">
        <v>0</v>
      </c>
      <c r="E34" s="410">
        <v>4.1700000000000001E-2</v>
      </c>
      <c r="F34" s="410">
        <v>0</v>
      </c>
      <c r="G34" s="410">
        <v>1.6000000000000001E-3</v>
      </c>
      <c r="H34" s="410">
        <v>4.4200000000000003E-2</v>
      </c>
      <c r="I34" s="416">
        <v>2.5000000000000001E-3</v>
      </c>
      <c r="J34" s="8"/>
      <c r="K34" s="8"/>
      <c r="L34" s="8"/>
      <c r="M34" s="8"/>
      <c r="N34" s="8"/>
      <c r="O34" s="8"/>
      <c r="P34" s="8"/>
      <c r="Q34" s="8"/>
      <c r="R34" s="8"/>
      <c r="S34" s="8"/>
      <c r="T34" s="8"/>
      <c r="U34" s="8"/>
      <c r="V34" s="8"/>
      <c r="W34" s="8"/>
      <c r="X34" s="8"/>
      <c r="Y34" s="8"/>
      <c r="Z34" s="8"/>
    </row>
    <row r="35" spans="1:26" ht="15.75" customHeight="1">
      <c r="A35" s="395" t="s">
        <v>475</v>
      </c>
      <c r="B35" s="397" t="s">
        <v>405</v>
      </c>
      <c r="C35" s="399" t="s">
        <v>461</v>
      </c>
      <c r="D35" s="401">
        <v>4.1300000000000003E-2</v>
      </c>
      <c r="E35" s="401">
        <v>0.10589999999999999</v>
      </c>
      <c r="F35" s="401">
        <v>6.4199999999999993E-2</v>
      </c>
      <c r="G35" s="399" t="s">
        <v>423</v>
      </c>
      <c r="H35" s="399" t="s">
        <v>423</v>
      </c>
      <c r="I35" s="414" t="s">
        <v>423</v>
      </c>
      <c r="J35" s="8"/>
      <c r="K35" s="8"/>
      <c r="L35" s="8"/>
      <c r="M35" s="8"/>
      <c r="N35" s="8"/>
      <c r="O35" s="8"/>
      <c r="P35" s="8"/>
      <c r="Q35" s="8"/>
      <c r="R35" s="8"/>
      <c r="S35" s="8"/>
      <c r="T35" s="8"/>
      <c r="U35" s="8"/>
      <c r="V35" s="8"/>
      <c r="W35" s="8"/>
      <c r="X35" s="8"/>
      <c r="Y35" s="8"/>
      <c r="Z35" s="8"/>
    </row>
    <row r="36" spans="1:26" ht="15.75" customHeight="1">
      <c r="A36" s="407" t="s">
        <v>476</v>
      </c>
      <c r="B36" s="408" t="s">
        <v>435</v>
      </c>
      <c r="C36" s="409" t="s">
        <v>477</v>
      </c>
      <c r="D36" s="410">
        <v>5.4999999999999997E-3</v>
      </c>
      <c r="E36" s="410">
        <v>5.0299999999999997E-2</v>
      </c>
      <c r="F36" s="410">
        <v>8.6E-3</v>
      </c>
      <c r="G36" s="409" t="s">
        <v>423</v>
      </c>
      <c r="H36" s="409" t="s">
        <v>423</v>
      </c>
      <c r="I36" s="412" t="s">
        <v>423</v>
      </c>
      <c r="J36" s="8"/>
      <c r="K36" s="8"/>
      <c r="L36" s="8"/>
      <c r="M36" s="8"/>
      <c r="N36" s="8"/>
      <c r="O36" s="8"/>
      <c r="P36" s="8"/>
      <c r="Q36" s="8"/>
      <c r="R36" s="8"/>
      <c r="S36" s="8"/>
      <c r="T36" s="8"/>
      <c r="U36" s="8"/>
      <c r="V36" s="8"/>
      <c r="W36" s="8"/>
      <c r="X36" s="8"/>
      <c r="Y36" s="8"/>
      <c r="Z36" s="8"/>
    </row>
    <row r="37" spans="1:26" ht="15.75" customHeight="1">
      <c r="A37" s="395" t="s">
        <v>478</v>
      </c>
      <c r="B37" s="397" t="s">
        <v>430</v>
      </c>
      <c r="C37" s="399" t="s">
        <v>479</v>
      </c>
      <c r="D37" s="401">
        <v>7.7999999999999996E-3</v>
      </c>
      <c r="E37" s="401">
        <v>5.3800000000000001E-2</v>
      </c>
      <c r="F37" s="401">
        <v>1.21E-2</v>
      </c>
      <c r="G37" s="401">
        <v>6.7000000000000002E-3</v>
      </c>
      <c r="H37" s="401">
        <v>5.21E-2</v>
      </c>
      <c r="I37" s="404">
        <v>1.04E-2</v>
      </c>
      <c r="J37" s="8"/>
      <c r="K37" s="8"/>
      <c r="L37" s="8"/>
      <c r="M37" s="8"/>
      <c r="N37" s="8"/>
      <c r="O37" s="8"/>
      <c r="P37" s="8"/>
      <c r="Q37" s="8"/>
      <c r="R37" s="8"/>
      <c r="S37" s="8"/>
      <c r="T37" s="8"/>
      <c r="U37" s="8"/>
      <c r="V37" s="8"/>
      <c r="W37" s="8"/>
      <c r="X37" s="8"/>
      <c r="Y37" s="8"/>
      <c r="Z37" s="8"/>
    </row>
    <row r="38" spans="1:26" ht="15.75" customHeight="1">
      <c r="A38" s="407" t="s">
        <v>480</v>
      </c>
      <c r="B38" s="408" t="s">
        <v>453</v>
      </c>
      <c r="C38" s="409" t="s">
        <v>458</v>
      </c>
      <c r="D38" s="410">
        <v>6.4999999999999997E-3</v>
      </c>
      <c r="E38" s="410">
        <v>5.1799999999999999E-2</v>
      </c>
      <c r="F38" s="410">
        <v>1.01E-2</v>
      </c>
      <c r="G38" s="410">
        <v>3.8999999999999998E-3</v>
      </c>
      <c r="H38" s="410">
        <v>4.7800000000000002E-2</v>
      </c>
      <c r="I38" s="416">
        <v>6.1000000000000004E-3</v>
      </c>
      <c r="J38" s="8"/>
      <c r="K38" s="8"/>
      <c r="L38" s="8"/>
      <c r="M38" s="8"/>
      <c r="N38" s="8"/>
      <c r="O38" s="8"/>
      <c r="P38" s="8"/>
      <c r="Q38" s="8"/>
      <c r="R38" s="8"/>
      <c r="S38" s="8"/>
      <c r="T38" s="8"/>
      <c r="U38" s="8"/>
      <c r="V38" s="8"/>
      <c r="W38" s="8"/>
      <c r="X38" s="8"/>
      <c r="Y38" s="8"/>
      <c r="Z38" s="8"/>
    </row>
    <row r="39" spans="1:26" ht="15.75" customHeight="1">
      <c r="A39" s="395" t="s">
        <v>481</v>
      </c>
      <c r="B39" s="397" t="s">
        <v>430</v>
      </c>
      <c r="C39" s="399" t="s">
        <v>437</v>
      </c>
      <c r="D39" s="401">
        <v>2.0199999999999999E-2</v>
      </c>
      <c r="E39" s="401">
        <v>7.3099999999999998E-2</v>
      </c>
      <c r="F39" s="401">
        <v>3.1399999999999997E-2</v>
      </c>
      <c r="G39" s="401">
        <v>2.3800000000000002E-2</v>
      </c>
      <c r="H39" s="401">
        <v>7.8700000000000006E-2</v>
      </c>
      <c r="I39" s="404">
        <v>3.6999999999999998E-2</v>
      </c>
      <c r="J39" s="8"/>
      <c r="K39" s="8"/>
      <c r="L39" s="8"/>
      <c r="M39" s="8"/>
      <c r="N39" s="8"/>
      <c r="O39" s="8"/>
      <c r="P39" s="8"/>
      <c r="Q39" s="8"/>
      <c r="R39" s="8"/>
      <c r="S39" s="8"/>
      <c r="T39" s="8"/>
      <c r="U39" s="8"/>
      <c r="V39" s="8"/>
      <c r="W39" s="8"/>
      <c r="X39" s="8"/>
      <c r="Y39" s="8"/>
      <c r="Z39" s="8"/>
    </row>
    <row r="40" spans="1:26" ht="15.75" customHeight="1">
      <c r="A40" s="407" t="s">
        <v>482</v>
      </c>
      <c r="B40" s="408" t="s">
        <v>405</v>
      </c>
      <c r="C40" s="409" t="s">
        <v>428</v>
      </c>
      <c r="D40" s="410">
        <v>5.96E-2</v>
      </c>
      <c r="E40" s="410">
        <v>0.13439999999999999</v>
      </c>
      <c r="F40" s="410">
        <v>9.2700000000000005E-2</v>
      </c>
      <c r="G40" s="409" t="s">
        <v>423</v>
      </c>
      <c r="H40" s="409" t="s">
        <v>423</v>
      </c>
      <c r="I40" s="412" t="s">
        <v>423</v>
      </c>
      <c r="J40" s="8"/>
      <c r="K40" s="8"/>
      <c r="L40" s="8"/>
      <c r="M40" s="8"/>
      <c r="N40" s="8"/>
      <c r="O40" s="8"/>
      <c r="P40" s="8"/>
      <c r="Q40" s="8"/>
      <c r="R40" s="8"/>
      <c r="S40" s="8"/>
      <c r="T40" s="8"/>
      <c r="U40" s="8"/>
      <c r="V40" s="8"/>
      <c r="W40" s="8"/>
      <c r="X40" s="8"/>
      <c r="Y40" s="8"/>
      <c r="Z40" s="8"/>
    </row>
    <row r="41" spans="1:26" ht="15.75" customHeight="1">
      <c r="A41" s="395" t="s">
        <v>483</v>
      </c>
      <c r="B41" s="397" t="s">
        <v>405</v>
      </c>
      <c r="C41" s="399" t="s">
        <v>484</v>
      </c>
      <c r="D41" s="401">
        <v>8.2600000000000007E-2</v>
      </c>
      <c r="E41" s="401">
        <v>0.1701</v>
      </c>
      <c r="F41" s="401">
        <v>0.12839999999999999</v>
      </c>
      <c r="G41" s="399" t="s">
        <v>423</v>
      </c>
      <c r="H41" s="399" t="s">
        <v>423</v>
      </c>
      <c r="I41" s="414" t="s">
        <v>423</v>
      </c>
      <c r="J41" s="8"/>
      <c r="K41" s="8"/>
      <c r="L41" s="8"/>
      <c r="M41" s="8"/>
      <c r="N41" s="8"/>
      <c r="O41" s="8"/>
      <c r="P41" s="8"/>
      <c r="Q41" s="8"/>
      <c r="R41" s="8"/>
      <c r="S41" s="8"/>
      <c r="T41" s="8"/>
      <c r="U41" s="8"/>
      <c r="V41" s="8"/>
      <c r="W41" s="8"/>
      <c r="X41" s="8"/>
      <c r="Y41" s="8"/>
      <c r="Z41" s="8"/>
    </row>
    <row r="42" spans="1:26" ht="15.75" customHeight="1">
      <c r="A42" s="407" t="s">
        <v>485</v>
      </c>
      <c r="B42" s="408" t="s">
        <v>439</v>
      </c>
      <c r="C42" s="409" t="s">
        <v>422</v>
      </c>
      <c r="D42" s="410">
        <v>3.3000000000000002E-2</v>
      </c>
      <c r="E42" s="410">
        <v>9.2999999999999999E-2</v>
      </c>
      <c r="F42" s="410">
        <v>5.1299999999999998E-2</v>
      </c>
      <c r="G42" s="409" t="s">
        <v>423</v>
      </c>
      <c r="H42" s="409" t="s">
        <v>423</v>
      </c>
      <c r="I42" s="412" t="s">
        <v>423</v>
      </c>
      <c r="J42" s="8"/>
      <c r="K42" s="8"/>
      <c r="L42" s="8"/>
      <c r="M42" s="8"/>
      <c r="N42" s="8"/>
      <c r="O42" s="8"/>
      <c r="P42" s="8"/>
      <c r="Q42" s="8"/>
      <c r="R42" s="8"/>
      <c r="S42" s="8"/>
      <c r="T42" s="8"/>
      <c r="U42" s="8"/>
      <c r="V42" s="8"/>
      <c r="W42" s="8"/>
      <c r="X42" s="8"/>
      <c r="Y42" s="8"/>
      <c r="Z42" s="8"/>
    </row>
    <row r="43" spans="1:26" ht="15.75" customHeight="1">
      <c r="A43" s="395" t="s">
        <v>486</v>
      </c>
      <c r="B43" s="397" t="s">
        <v>430</v>
      </c>
      <c r="C43" s="399" t="s">
        <v>422</v>
      </c>
      <c r="D43" s="401">
        <v>3.3000000000000002E-2</v>
      </c>
      <c r="E43" s="401">
        <v>9.2999999999999999E-2</v>
      </c>
      <c r="F43" s="401">
        <v>5.1299999999999998E-2</v>
      </c>
      <c r="G43" s="401">
        <v>1.7000000000000001E-2</v>
      </c>
      <c r="H43" s="401">
        <v>6.8099999999999994E-2</v>
      </c>
      <c r="I43" s="404">
        <v>2.64E-2</v>
      </c>
      <c r="J43" s="8"/>
      <c r="K43" s="8"/>
      <c r="L43" s="8"/>
      <c r="M43" s="8"/>
      <c r="N43" s="8"/>
      <c r="O43" s="8"/>
      <c r="P43" s="8"/>
      <c r="Q43" s="8"/>
      <c r="R43" s="8"/>
      <c r="S43" s="8"/>
      <c r="T43" s="8"/>
      <c r="U43" s="8"/>
      <c r="V43" s="8"/>
      <c r="W43" s="8"/>
      <c r="X43" s="8"/>
      <c r="Y43" s="8"/>
      <c r="Z43" s="8"/>
    </row>
    <row r="44" spans="1:26" ht="15.75" customHeight="1">
      <c r="A44" s="407" t="s">
        <v>487</v>
      </c>
      <c r="B44" s="408" t="s">
        <v>405</v>
      </c>
      <c r="C44" s="409" t="s">
        <v>488</v>
      </c>
      <c r="D44" s="410">
        <v>2.76E-2</v>
      </c>
      <c r="E44" s="410">
        <v>8.4599999999999995E-2</v>
      </c>
      <c r="F44" s="410">
        <v>4.2900000000000001E-2</v>
      </c>
      <c r="G44" s="409" t="s">
        <v>423</v>
      </c>
      <c r="H44" s="409" t="s">
        <v>423</v>
      </c>
      <c r="I44" s="412" t="s">
        <v>423</v>
      </c>
      <c r="J44" s="8"/>
      <c r="K44" s="8"/>
      <c r="L44" s="8"/>
      <c r="M44" s="8"/>
      <c r="N44" s="8"/>
      <c r="O44" s="8"/>
      <c r="P44" s="8"/>
      <c r="Q44" s="8"/>
      <c r="R44" s="8"/>
      <c r="S44" s="8"/>
      <c r="T44" s="8"/>
      <c r="U44" s="8"/>
      <c r="V44" s="8"/>
      <c r="W44" s="8"/>
      <c r="X44" s="8"/>
      <c r="Y44" s="8"/>
      <c r="Z44" s="8"/>
    </row>
    <row r="45" spans="1:26" ht="15.75" customHeight="1">
      <c r="A45" s="395" t="s">
        <v>489</v>
      </c>
      <c r="B45" s="397" t="s">
        <v>421</v>
      </c>
      <c r="C45" s="399" t="s">
        <v>490</v>
      </c>
      <c r="D45" s="401">
        <v>1.0999999999999999E-2</v>
      </c>
      <c r="E45" s="401">
        <v>5.8799999999999998E-2</v>
      </c>
      <c r="F45" s="401">
        <v>1.7100000000000001E-2</v>
      </c>
      <c r="G45" s="401">
        <v>7.7999999999999996E-3</v>
      </c>
      <c r="H45" s="401">
        <v>5.3800000000000001E-2</v>
      </c>
      <c r="I45" s="404">
        <v>1.21E-2</v>
      </c>
      <c r="J45" s="8"/>
      <c r="K45" s="8"/>
      <c r="L45" s="8"/>
      <c r="M45" s="8"/>
      <c r="N45" s="8"/>
      <c r="O45" s="8"/>
      <c r="P45" s="8"/>
      <c r="Q45" s="8"/>
      <c r="R45" s="8"/>
      <c r="S45" s="8"/>
      <c r="T45" s="8"/>
      <c r="U45" s="8"/>
      <c r="V45" s="8"/>
      <c r="W45" s="8"/>
      <c r="X45" s="8"/>
      <c r="Y45" s="8"/>
      <c r="Z45" s="8"/>
    </row>
    <row r="46" spans="1:26" ht="15.75" customHeight="1">
      <c r="A46" s="407" t="s">
        <v>491</v>
      </c>
      <c r="B46" s="408" t="s">
        <v>435</v>
      </c>
      <c r="C46" s="409" t="s">
        <v>492</v>
      </c>
      <c r="D46" s="410">
        <v>0.1101</v>
      </c>
      <c r="E46" s="410">
        <v>0.21290000000000001</v>
      </c>
      <c r="F46" s="410">
        <v>0.17119999999999999</v>
      </c>
      <c r="G46" s="409" t="s">
        <v>423</v>
      </c>
      <c r="H46" s="409" t="s">
        <v>423</v>
      </c>
      <c r="I46" s="412" t="s">
        <v>423</v>
      </c>
      <c r="J46" s="8"/>
      <c r="K46" s="8"/>
      <c r="L46" s="8"/>
      <c r="M46" s="8"/>
      <c r="N46" s="8"/>
      <c r="O46" s="8"/>
      <c r="P46" s="8"/>
      <c r="Q46" s="8"/>
      <c r="R46" s="8"/>
      <c r="S46" s="8"/>
      <c r="T46" s="8"/>
      <c r="U46" s="8"/>
      <c r="V46" s="8"/>
      <c r="W46" s="8"/>
      <c r="X46" s="8"/>
      <c r="Y46" s="8"/>
      <c r="Z46" s="8"/>
    </row>
    <row r="47" spans="1:26" ht="15.75" customHeight="1">
      <c r="A47" s="395" t="s">
        <v>493</v>
      </c>
      <c r="B47" s="397" t="s">
        <v>435</v>
      </c>
      <c r="C47" s="399" t="s">
        <v>437</v>
      </c>
      <c r="D47" s="401">
        <v>2.0199999999999999E-2</v>
      </c>
      <c r="E47" s="401">
        <v>7.3099999999999998E-2</v>
      </c>
      <c r="F47" s="401">
        <v>3.1399999999999997E-2</v>
      </c>
      <c r="G47" s="399" t="s">
        <v>423</v>
      </c>
      <c r="H47" s="399" t="s">
        <v>423</v>
      </c>
      <c r="I47" s="414" t="s">
        <v>423</v>
      </c>
      <c r="J47" s="8"/>
      <c r="K47" s="8"/>
      <c r="L47" s="8"/>
      <c r="M47" s="8"/>
      <c r="N47" s="8"/>
      <c r="O47" s="8"/>
      <c r="P47" s="8"/>
      <c r="Q47" s="8"/>
      <c r="R47" s="8"/>
      <c r="S47" s="8"/>
      <c r="T47" s="8"/>
      <c r="U47" s="8"/>
      <c r="V47" s="8"/>
      <c r="W47" s="8"/>
      <c r="X47" s="8"/>
      <c r="Y47" s="8"/>
      <c r="Z47" s="8"/>
    </row>
    <row r="48" spans="1:26" ht="15.75" customHeight="1">
      <c r="A48" s="407" t="s">
        <v>494</v>
      </c>
      <c r="B48" s="408" t="s">
        <v>425</v>
      </c>
      <c r="C48" s="409" t="s">
        <v>490</v>
      </c>
      <c r="D48" s="410">
        <v>1.0999999999999999E-2</v>
      </c>
      <c r="E48" s="410">
        <v>5.8799999999999998E-2</v>
      </c>
      <c r="F48" s="410">
        <v>1.7100000000000001E-2</v>
      </c>
      <c r="G48" s="410">
        <v>4.8999999999999998E-3</v>
      </c>
      <c r="H48" s="410">
        <v>4.9299999999999997E-2</v>
      </c>
      <c r="I48" s="416">
        <v>7.6E-3</v>
      </c>
      <c r="J48" s="8"/>
      <c r="K48" s="8"/>
      <c r="L48" s="8"/>
      <c r="M48" s="8"/>
      <c r="N48" s="8"/>
      <c r="O48" s="8"/>
      <c r="P48" s="8"/>
      <c r="Q48" s="8"/>
      <c r="R48" s="8"/>
      <c r="S48" s="8"/>
      <c r="T48" s="8"/>
      <c r="U48" s="8"/>
      <c r="V48" s="8"/>
      <c r="W48" s="8"/>
      <c r="X48" s="8"/>
      <c r="Y48" s="8"/>
      <c r="Z48" s="8"/>
    </row>
    <row r="49" spans="1:26" ht="15.75" customHeight="1">
      <c r="A49" s="395" t="s">
        <v>495</v>
      </c>
      <c r="B49" s="397" t="s">
        <v>421</v>
      </c>
      <c r="C49" s="399" t="s">
        <v>477</v>
      </c>
      <c r="D49" s="401">
        <v>5.4999999999999997E-3</v>
      </c>
      <c r="E49" s="401">
        <v>5.0299999999999997E-2</v>
      </c>
      <c r="F49" s="401">
        <v>8.6E-3</v>
      </c>
      <c r="G49" s="401">
        <v>4.0000000000000001E-3</v>
      </c>
      <c r="H49" s="401">
        <v>4.7899999999999998E-2</v>
      </c>
      <c r="I49" s="404">
        <v>6.1999999999999998E-3</v>
      </c>
      <c r="J49" s="8"/>
      <c r="K49" s="8"/>
      <c r="L49" s="8"/>
      <c r="M49" s="8"/>
      <c r="N49" s="8"/>
      <c r="O49" s="8"/>
      <c r="P49" s="8"/>
      <c r="Q49" s="8"/>
      <c r="R49" s="8"/>
      <c r="S49" s="8"/>
      <c r="T49" s="8"/>
      <c r="U49" s="8"/>
      <c r="V49" s="8"/>
      <c r="W49" s="8"/>
      <c r="X49" s="8"/>
      <c r="Y49" s="8"/>
      <c r="Z49" s="8"/>
    </row>
    <row r="50" spans="1:26" ht="15.75" customHeight="1">
      <c r="A50" s="407" t="s">
        <v>496</v>
      </c>
      <c r="B50" s="408" t="s">
        <v>425</v>
      </c>
      <c r="C50" s="409" t="s">
        <v>440</v>
      </c>
      <c r="D50" s="410">
        <v>0</v>
      </c>
      <c r="E50" s="410">
        <v>4.1700000000000001E-2</v>
      </c>
      <c r="F50" s="410">
        <v>0</v>
      </c>
      <c r="G50" s="410">
        <v>5.9999999999999995E-4</v>
      </c>
      <c r="H50" s="410">
        <v>4.2599999999999999E-2</v>
      </c>
      <c r="I50" s="416">
        <v>8.9999999999999998E-4</v>
      </c>
      <c r="J50" s="8"/>
      <c r="K50" s="8"/>
      <c r="L50" s="8"/>
      <c r="M50" s="8"/>
      <c r="N50" s="8"/>
      <c r="O50" s="8"/>
      <c r="P50" s="8"/>
      <c r="Q50" s="8"/>
      <c r="R50" s="8"/>
      <c r="S50" s="8"/>
      <c r="T50" s="8"/>
      <c r="U50" s="8"/>
      <c r="V50" s="8"/>
      <c r="W50" s="8"/>
      <c r="X50" s="8"/>
      <c r="Y50" s="8"/>
      <c r="Z50" s="8"/>
    </row>
    <row r="51" spans="1:26" ht="15.75" customHeight="1">
      <c r="A51" s="395" t="s">
        <v>497</v>
      </c>
      <c r="B51" s="397" t="s">
        <v>435</v>
      </c>
      <c r="C51" s="399" t="s">
        <v>488</v>
      </c>
      <c r="D51" s="401">
        <v>2.76E-2</v>
      </c>
      <c r="E51" s="401">
        <v>8.4599999999999995E-2</v>
      </c>
      <c r="F51" s="401">
        <v>4.2900000000000001E-2</v>
      </c>
      <c r="G51" s="399" t="s">
        <v>423</v>
      </c>
      <c r="H51" s="399" t="s">
        <v>423</v>
      </c>
      <c r="I51" s="414" t="s">
        <v>423</v>
      </c>
      <c r="J51" s="8"/>
      <c r="K51" s="8"/>
      <c r="L51" s="8"/>
      <c r="M51" s="8"/>
      <c r="N51" s="8"/>
      <c r="O51" s="8"/>
      <c r="P51" s="8"/>
      <c r="Q51" s="8"/>
      <c r="R51" s="8"/>
      <c r="S51" s="8"/>
      <c r="T51" s="8"/>
      <c r="U51" s="8"/>
      <c r="V51" s="8"/>
      <c r="W51" s="8"/>
      <c r="X51" s="8"/>
      <c r="Y51" s="8"/>
      <c r="Z51" s="8"/>
    </row>
    <row r="52" spans="1:26" ht="15.75" customHeight="1">
      <c r="A52" s="407" t="s">
        <v>498</v>
      </c>
      <c r="B52" s="408" t="s">
        <v>430</v>
      </c>
      <c r="C52" s="409" t="s">
        <v>431</v>
      </c>
      <c r="D52" s="410">
        <v>6.88E-2</v>
      </c>
      <c r="E52" s="410">
        <v>0.1487</v>
      </c>
      <c r="F52" s="410">
        <v>0.107</v>
      </c>
      <c r="G52" s="410">
        <v>4.4900000000000002E-2</v>
      </c>
      <c r="H52" s="410">
        <v>0.1115</v>
      </c>
      <c r="I52" s="416">
        <v>6.9800000000000001E-2</v>
      </c>
      <c r="J52" s="8"/>
      <c r="K52" s="8"/>
      <c r="L52" s="8"/>
      <c r="M52" s="8"/>
      <c r="N52" s="8"/>
      <c r="O52" s="8"/>
      <c r="P52" s="8"/>
      <c r="Q52" s="8"/>
      <c r="R52" s="8"/>
      <c r="S52" s="8"/>
      <c r="T52" s="8"/>
      <c r="U52" s="8"/>
      <c r="V52" s="8"/>
      <c r="W52" s="8"/>
      <c r="X52" s="8"/>
      <c r="Y52" s="8"/>
      <c r="Z52" s="8"/>
    </row>
    <row r="53" spans="1:26" ht="15.75" customHeight="1">
      <c r="A53" s="395" t="s">
        <v>499</v>
      </c>
      <c r="B53" s="397" t="s">
        <v>405</v>
      </c>
      <c r="C53" s="399" t="s">
        <v>431</v>
      </c>
      <c r="D53" s="401">
        <v>6.88E-2</v>
      </c>
      <c r="E53" s="401">
        <v>0.1487</v>
      </c>
      <c r="F53" s="401">
        <v>0.107</v>
      </c>
      <c r="G53" s="401">
        <v>3.4200000000000001E-2</v>
      </c>
      <c r="H53" s="401">
        <v>9.4899999999999998E-2</v>
      </c>
      <c r="I53" s="404">
        <v>5.3199999999999997E-2</v>
      </c>
      <c r="J53" s="8"/>
      <c r="K53" s="8"/>
      <c r="L53" s="8"/>
      <c r="M53" s="8"/>
      <c r="N53" s="8"/>
      <c r="O53" s="8"/>
      <c r="P53" s="8"/>
      <c r="Q53" s="8"/>
      <c r="R53" s="8"/>
      <c r="S53" s="8"/>
      <c r="T53" s="8"/>
      <c r="U53" s="8"/>
      <c r="V53" s="8"/>
      <c r="W53" s="8"/>
      <c r="X53" s="8"/>
      <c r="Y53" s="8"/>
      <c r="Z53" s="8"/>
    </row>
    <row r="54" spans="1:26" ht="15.75" customHeight="1">
      <c r="A54" s="407" t="s">
        <v>500</v>
      </c>
      <c r="B54" s="408" t="s">
        <v>430</v>
      </c>
      <c r="C54" s="409" t="s">
        <v>428</v>
      </c>
      <c r="D54" s="410">
        <v>5.96E-2</v>
      </c>
      <c r="E54" s="410">
        <v>0.13439999999999999</v>
      </c>
      <c r="F54" s="410">
        <v>9.2700000000000005E-2</v>
      </c>
      <c r="G54" s="410">
        <v>3.3599999999999998E-2</v>
      </c>
      <c r="H54" s="410">
        <v>9.3899999999999997E-2</v>
      </c>
      <c r="I54" s="416">
        <v>5.2200000000000003E-2</v>
      </c>
      <c r="J54" s="8"/>
      <c r="K54" s="8"/>
      <c r="L54" s="8"/>
      <c r="M54" s="8"/>
      <c r="N54" s="8"/>
      <c r="O54" s="8"/>
      <c r="P54" s="8"/>
      <c r="Q54" s="8"/>
      <c r="R54" s="8"/>
      <c r="S54" s="8"/>
      <c r="T54" s="8"/>
      <c r="U54" s="8"/>
      <c r="V54" s="8"/>
      <c r="W54" s="8"/>
      <c r="X54" s="8"/>
      <c r="Y54" s="8"/>
      <c r="Z54" s="8"/>
    </row>
    <row r="55" spans="1:26" ht="15.75" customHeight="1">
      <c r="A55" s="395" t="s">
        <v>501</v>
      </c>
      <c r="B55" s="397" t="s">
        <v>421</v>
      </c>
      <c r="C55" s="399" t="s">
        <v>458</v>
      </c>
      <c r="D55" s="401">
        <v>6.4999999999999997E-3</v>
      </c>
      <c r="E55" s="401">
        <v>5.1799999999999999E-2</v>
      </c>
      <c r="F55" s="401">
        <v>1.01E-2</v>
      </c>
      <c r="G55" s="401">
        <v>6.4000000000000003E-3</v>
      </c>
      <c r="H55" s="401">
        <v>5.16E-2</v>
      </c>
      <c r="I55" s="404">
        <v>9.9000000000000008E-3</v>
      </c>
      <c r="J55" s="8"/>
      <c r="K55" s="8"/>
      <c r="L55" s="8"/>
      <c r="M55" s="8"/>
      <c r="N55" s="8"/>
      <c r="O55" s="8"/>
      <c r="P55" s="8"/>
      <c r="Q55" s="8"/>
      <c r="R55" s="8"/>
      <c r="S55" s="8"/>
      <c r="T55" s="8"/>
      <c r="U55" s="8"/>
      <c r="V55" s="8"/>
      <c r="W55" s="8"/>
      <c r="X55" s="8"/>
      <c r="Y55" s="8"/>
      <c r="Z55" s="8"/>
    </row>
    <row r="56" spans="1:26" ht="15.75" customHeight="1">
      <c r="A56" s="407" t="s">
        <v>502</v>
      </c>
      <c r="B56" s="408" t="s">
        <v>405</v>
      </c>
      <c r="C56" s="409" t="s">
        <v>464</v>
      </c>
      <c r="D56" s="410">
        <v>9.1800000000000007E-2</v>
      </c>
      <c r="E56" s="410">
        <v>0.18440000000000001</v>
      </c>
      <c r="F56" s="410">
        <v>0.14269999999999999</v>
      </c>
      <c r="G56" s="410">
        <v>0.3306</v>
      </c>
      <c r="H56" s="410">
        <v>0.55559999999999998</v>
      </c>
      <c r="I56" s="416">
        <v>0.51390000000000002</v>
      </c>
      <c r="J56" s="8"/>
      <c r="K56" s="8"/>
      <c r="L56" s="8"/>
      <c r="M56" s="8"/>
      <c r="N56" s="8"/>
      <c r="O56" s="8"/>
      <c r="P56" s="8"/>
      <c r="Q56" s="8"/>
      <c r="R56" s="8"/>
      <c r="S56" s="8"/>
      <c r="T56" s="8"/>
      <c r="U56" s="8"/>
      <c r="V56" s="8"/>
      <c r="W56" s="8"/>
      <c r="X56" s="8"/>
      <c r="Y56" s="8"/>
      <c r="Z56" s="8"/>
    </row>
    <row r="57" spans="1:26" ht="15.75" customHeight="1">
      <c r="A57" s="395" t="s">
        <v>503</v>
      </c>
      <c r="B57" s="397" t="s">
        <v>453</v>
      </c>
      <c r="C57" s="399" t="s">
        <v>461</v>
      </c>
      <c r="D57" s="401">
        <v>4.1300000000000003E-2</v>
      </c>
      <c r="E57" s="401">
        <v>0.10589999999999999</v>
      </c>
      <c r="F57" s="401">
        <v>6.4199999999999993E-2</v>
      </c>
      <c r="G57" s="399" t="s">
        <v>423</v>
      </c>
      <c r="H57" s="399" t="s">
        <v>423</v>
      </c>
      <c r="I57" s="414" t="s">
        <v>423</v>
      </c>
      <c r="J57" s="8"/>
      <c r="K57" s="8"/>
      <c r="L57" s="8"/>
      <c r="M57" s="8"/>
      <c r="N57" s="8"/>
      <c r="O57" s="8"/>
      <c r="P57" s="8"/>
      <c r="Q57" s="8"/>
      <c r="R57" s="8"/>
      <c r="S57" s="8"/>
      <c r="T57" s="8"/>
      <c r="U57" s="8"/>
      <c r="V57" s="8"/>
      <c r="W57" s="8"/>
      <c r="X57" s="8"/>
      <c r="Y57" s="8"/>
      <c r="Z57" s="8"/>
    </row>
    <row r="58" spans="1:26" ht="15.75" customHeight="1">
      <c r="A58" s="407" t="s">
        <v>504</v>
      </c>
      <c r="B58" s="408" t="s">
        <v>425</v>
      </c>
      <c r="C58" s="409" t="s">
        <v>444</v>
      </c>
      <c r="D58" s="410">
        <v>2.5000000000000001E-3</v>
      </c>
      <c r="E58" s="410">
        <v>4.5600000000000002E-2</v>
      </c>
      <c r="F58" s="410">
        <v>3.8999999999999998E-3</v>
      </c>
      <c r="G58" s="410">
        <v>1.1000000000000001E-3</v>
      </c>
      <c r="H58" s="410">
        <v>4.3400000000000001E-2</v>
      </c>
      <c r="I58" s="416">
        <v>1.6999999999999999E-3</v>
      </c>
      <c r="J58" s="8"/>
      <c r="K58" s="8"/>
      <c r="L58" s="8"/>
      <c r="M58" s="8"/>
      <c r="N58" s="8"/>
      <c r="O58" s="8"/>
      <c r="P58" s="8"/>
      <c r="Q58" s="8"/>
      <c r="R58" s="8"/>
      <c r="S58" s="8"/>
      <c r="T58" s="8"/>
      <c r="U58" s="8"/>
      <c r="V58" s="8"/>
      <c r="W58" s="8"/>
      <c r="X58" s="8"/>
      <c r="Y58" s="8"/>
      <c r="Z58" s="8"/>
    </row>
    <row r="59" spans="1:26" ht="15.75" customHeight="1">
      <c r="A59" s="395" t="s">
        <v>505</v>
      </c>
      <c r="B59" s="397" t="s">
        <v>425</v>
      </c>
      <c r="C59" s="399" t="s">
        <v>477</v>
      </c>
      <c r="D59" s="401">
        <v>5.4999999999999997E-3</v>
      </c>
      <c r="E59" s="401">
        <v>5.0299999999999997E-2</v>
      </c>
      <c r="F59" s="401">
        <v>8.6E-3</v>
      </c>
      <c r="G59" s="401">
        <v>4.5999999999999999E-3</v>
      </c>
      <c r="H59" s="401">
        <v>4.8899999999999999E-2</v>
      </c>
      <c r="I59" s="404">
        <v>7.1999999999999998E-3</v>
      </c>
      <c r="J59" s="8"/>
      <c r="K59" s="8"/>
      <c r="L59" s="8"/>
      <c r="M59" s="8"/>
      <c r="N59" s="8"/>
      <c r="O59" s="8"/>
      <c r="P59" s="8"/>
      <c r="Q59" s="8"/>
      <c r="R59" s="8"/>
      <c r="S59" s="8"/>
      <c r="T59" s="8"/>
      <c r="U59" s="8"/>
      <c r="V59" s="8"/>
      <c r="W59" s="8"/>
      <c r="X59" s="8"/>
      <c r="Y59" s="8"/>
      <c r="Z59" s="8"/>
    </row>
    <row r="60" spans="1:26" ht="15.75" customHeight="1">
      <c r="A60" s="407" t="s">
        <v>506</v>
      </c>
      <c r="B60" s="408" t="s">
        <v>405</v>
      </c>
      <c r="C60" s="409" t="s">
        <v>484</v>
      </c>
      <c r="D60" s="410">
        <v>8.2600000000000007E-2</v>
      </c>
      <c r="E60" s="410">
        <v>0.1701</v>
      </c>
      <c r="F60" s="410">
        <v>0.12839999999999999</v>
      </c>
      <c r="G60" s="409" t="s">
        <v>423</v>
      </c>
      <c r="H60" s="409" t="s">
        <v>423</v>
      </c>
      <c r="I60" s="412" t="s">
        <v>423</v>
      </c>
      <c r="J60" s="8"/>
      <c r="K60" s="8"/>
      <c r="L60" s="8"/>
      <c r="M60" s="8"/>
      <c r="N60" s="8"/>
      <c r="O60" s="8"/>
      <c r="P60" s="8"/>
      <c r="Q60" s="8"/>
      <c r="R60" s="8"/>
      <c r="S60" s="8"/>
      <c r="T60" s="8"/>
      <c r="U60" s="8"/>
      <c r="V60" s="8"/>
      <c r="W60" s="8"/>
      <c r="X60" s="8"/>
      <c r="Y60" s="8"/>
      <c r="Z60" s="8"/>
    </row>
    <row r="61" spans="1:26" ht="15.75" customHeight="1">
      <c r="A61" s="395" t="s">
        <v>507</v>
      </c>
      <c r="B61" s="397" t="s">
        <v>421</v>
      </c>
      <c r="C61" s="399" t="s">
        <v>488</v>
      </c>
      <c r="D61" s="401">
        <v>2.76E-2</v>
      </c>
      <c r="E61" s="401">
        <v>8.4599999999999995E-2</v>
      </c>
      <c r="F61" s="401">
        <v>4.2900000000000001E-2</v>
      </c>
      <c r="G61" s="399" t="s">
        <v>423</v>
      </c>
      <c r="H61" s="399" t="s">
        <v>423</v>
      </c>
      <c r="I61" s="414" t="s">
        <v>423</v>
      </c>
      <c r="J61" s="8"/>
      <c r="K61" s="8"/>
      <c r="L61" s="8"/>
      <c r="M61" s="8"/>
      <c r="N61" s="8"/>
      <c r="O61" s="8"/>
      <c r="P61" s="8"/>
      <c r="Q61" s="8"/>
      <c r="R61" s="8"/>
      <c r="S61" s="8"/>
      <c r="T61" s="8"/>
      <c r="U61" s="8"/>
      <c r="V61" s="8"/>
      <c r="W61" s="8"/>
      <c r="X61" s="8"/>
      <c r="Y61" s="8"/>
      <c r="Z61" s="8"/>
    </row>
    <row r="62" spans="1:26" ht="15.75" customHeight="1">
      <c r="A62" s="407" t="s">
        <v>508</v>
      </c>
      <c r="B62" s="408" t="s">
        <v>425</v>
      </c>
      <c r="C62" s="409" t="s">
        <v>440</v>
      </c>
      <c r="D62" s="410">
        <v>0</v>
      </c>
      <c r="E62" s="410">
        <v>4.1700000000000001E-2</v>
      </c>
      <c r="F62" s="410">
        <v>0</v>
      </c>
      <c r="G62" s="410">
        <v>5.9999999999999995E-4</v>
      </c>
      <c r="H62" s="410">
        <v>4.2599999999999999E-2</v>
      </c>
      <c r="I62" s="416">
        <v>8.9999999999999998E-4</v>
      </c>
      <c r="J62" s="8"/>
      <c r="K62" s="8"/>
      <c r="L62" s="8"/>
      <c r="M62" s="8"/>
      <c r="N62" s="8"/>
      <c r="O62" s="8"/>
      <c r="P62" s="8"/>
      <c r="Q62" s="8"/>
      <c r="R62" s="8"/>
      <c r="S62" s="8"/>
      <c r="T62" s="8"/>
      <c r="U62" s="8"/>
      <c r="V62" s="8"/>
      <c r="W62" s="8"/>
      <c r="X62" s="8"/>
      <c r="Y62" s="8"/>
      <c r="Z62" s="8"/>
    </row>
    <row r="63" spans="1:26" ht="15.75" customHeight="1">
      <c r="A63" s="395" t="s">
        <v>509</v>
      </c>
      <c r="B63" s="397" t="s">
        <v>405</v>
      </c>
      <c r="C63" s="399" t="s">
        <v>431</v>
      </c>
      <c r="D63" s="401">
        <v>6.88E-2</v>
      </c>
      <c r="E63" s="401">
        <v>0.1487</v>
      </c>
      <c r="F63" s="401">
        <v>0.107</v>
      </c>
      <c r="G63" s="399" t="s">
        <v>423</v>
      </c>
      <c r="H63" s="399" t="s">
        <v>423</v>
      </c>
      <c r="I63" s="414" t="s">
        <v>423</v>
      </c>
      <c r="J63" s="8"/>
      <c r="K63" s="8"/>
      <c r="L63" s="8"/>
      <c r="M63" s="8"/>
      <c r="N63" s="8"/>
      <c r="O63" s="8"/>
      <c r="P63" s="8"/>
      <c r="Q63" s="8"/>
      <c r="R63" s="8"/>
      <c r="S63" s="8"/>
      <c r="T63" s="8"/>
      <c r="U63" s="8"/>
      <c r="V63" s="8"/>
      <c r="W63" s="8"/>
      <c r="X63" s="8"/>
      <c r="Y63" s="8"/>
      <c r="Z63" s="8"/>
    </row>
    <row r="64" spans="1:26" ht="15.75" customHeight="1">
      <c r="A64" s="407" t="s">
        <v>510</v>
      </c>
      <c r="B64" s="408" t="s">
        <v>425</v>
      </c>
      <c r="C64" s="409" t="s">
        <v>437</v>
      </c>
      <c r="D64" s="410">
        <v>2.0199999999999999E-2</v>
      </c>
      <c r="E64" s="410">
        <v>7.3099999999999998E-2</v>
      </c>
      <c r="F64" s="410">
        <v>3.1399999999999997E-2</v>
      </c>
      <c r="G64" s="410">
        <v>5.0000000000000001E-3</v>
      </c>
      <c r="H64" s="410">
        <v>4.9500000000000002E-2</v>
      </c>
      <c r="I64" s="416">
        <v>7.7999999999999996E-3</v>
      </c>
      <c r="J64" s="8"/>
      <c r="K64" s="8"/>
      <c r="L64" s="8"/>
      <c r="M64" s="8"/>
      <c r="N64" s="8"/>
      <c r="O64" s="8"/>
      <c r="P64" s="8"/>
      <c r="Q64" s="8"/>
      <c r="R64" s="8"/>
      <c r="S64" s="8"/>
      <c r="T64" s="8"/>
      <c r="U64" s="8"/>
      <c r="V64" s="8"/>
      <c r="W64" s="8"/>
      <c r="X64" s="8"/>
      <c r="Y64" s="8"/>
      <c r="Z64" s="8"/>
    </row>
    <row r="65" spans="1:26" ht="15.75" customHeight="1">
      <c r="A65" s="395" t="s">
        <v>511</v>
      </c>
      <c r="B65" s="397" t="s">
        <v>430</v>
      </c>
      <c r="C65" s="399" t="s">
        <v>468</v>
      </c>
      <c r="D65" s="401">
        <v>2.3E-2</v>
      </c>
      <c r="E65" s="401">
        <v>7.7399999999999997E-2</v>
      </c>
      <c r="F65" s="401">
        <v>3.5700000000000003E-2</v>
      </c>
      <c r="G65" s="399" t="s">
        <v>423</v>
      </c>
      <c r="H65" s="399" t="s">
        <v>423</v>
      </c>
      <c r="I65" s="414" t="s">
        <v>423</v>
      </c>
      <c r="J65" s="8"/>
      <c r="K65" s="8"/>
      <c r="L65" s="8"/>
      <c r="M65" s="8"/>
      <c r="N65" s="8"/>
      <c r="O65" s="8"/>
      <c r="P65" s="8"/>
      <c r="Q65" s="8"/>
      <c r="R65" s="8"/>
      <c r="S65" s="8"/>
      <c r="T65" s="8"/>
      <c r="U65" s="8"/>
      <c r="V65" s="8"/>
      <c r="W65" s="8"/>
      <c r="X65" s="8"/>
      <c r="Y65" s="8"/>
      <c r="Z65" s="8"/>
    </row>
    <row r="66" spans="1:26" ht="15.75" customHeight="1">
      <c r="A66" s="407" t="s">
        <v>512</v>
      </c>
      <c r="B66" s="408" t="s">
        <v>425</v>
      </c>
      <c r="C66" s="409" t="s">
        <v>458</v>
      </c>
      <c r="D66" s="410">
        <v>6.4999999999999997E-3</v>
      </c>
      <c r="E66" s="410">
        <v>5.1799999999999999E-2</v>
      </c>
      <c r="F66" s="410">
        <v>1.01E-2</v>
      </c>
      <c r="G66" s="409" t="s">
        <v>423</v>
      </c>
      <c r="H66" s="409" t="s">
        <v>423</v>
      </c>
      <c r="I66" s="412" t="s">
        <v>423</v>
      </c>
      <c r="J66" s="8"/>
      <c r="K66" s="8"/>
      <c r="L66" s="8"/>
      <c r="M66" s="8"/>
      <c r="N66" s="8"/>
      <c r="O66" s="8"/>
      <c r="P66" s="8"/>
      <c r="Q66" s="8"/>
      <c r="R66" s="8"/>
      <c r="S66" s="8"/>
      <c r="T66" s="8"/>
      <c r="U66" s="8"/>
      <c r="V66" s="8"/>
      <c r="W66" s="8"/>
      <c r="X66" s="8"/>
      <c r="Y66" s="8"/>
      <c r="Z66" s="8"/>
    </row>
    <row r="67" spans="1:26" ht="15.75" customHeight="1">
      <c r="A67" s="395" t="s">
        <v>513</v>
      </c>
      <c r="B67" s="397" t="s">
        <v>430</v>
      </c>
      <c r="C67" s="399" t="s">
        <v>461</v>
      </c>
      <c r="D67" s="401">
        <v>4.1300000000000003E-2</v>
      </c>
      <c r="E67" s="401">
        <v>0.10589999999999999</v>
      </c>
      <c r="F67" s="401">
        <v>6.4199999999999993E-2</v>
      </c>
      <c r="G67" s="399" t="s">
        <v>423</v>
      </c>
      <c r="H67" s="399" t="s">
        <v>423</v>
      </c>
      <c r="I67" s="414" t="s">
        <v>423</v>
      </c>
      <c r="J67" s="8"/>
      <c r="K67" s="8"/>
      <c r="L67" s="8"/>
      <c r="M67" s="8"/>
      <c r="N67" s="8"/>
      <c r="O67" s="8"/>
      <c r="P67" s="8"/>
      <c r="Q67" s="8"/>
      <c r="R67" s="8"/>
      <c r="S67" s="8"/>
      <c r="T67" s="8"/>
      <c r="U67" s="8"/>
      <c r="V67" s="8"/>
      <c r="W67" s="8"/>
      <c r="X67" s="8"/>
      <c r="Y67" s="8"/>
      <c r="Z67" s="8"/>
    </row>
    <row r="68" spans="1:26" ht="15.75" customHeight="1">
      <c r="A68" s="407" t="s">
        <v>514</v>
      </c>
      <c r="B68" s="408" t="s">
        <v>453</v>
      </c>
      <c r="C68" s="409" t="s">
        <v>477</v>
      </c>
      <c r="D68" s="410">
        <v>5.4999999999999997E-3</v>
      </c>
      <c r="E68" s="410">
        <v>5.0299999999999997E-2</v>
      </c>
      <c r="F68" s="410">
        <v>8.6E-3</v>
      </c>
      <c r="G68" s="410">
        <v>2.5000000000000001E-3</v>
      </c>
      <c r="H68" s="410">
        <v>4.5600000000000002E-2</v>
      </c>
      <c r="I68" s="416">
        <v>3.8999999999999998E-3</v>
      </c>
      <c r="J68" s="8"/>
      <c r="K68" s="8"/>
      <c r="L68" s="8"/>
      <c r="M68" s="8"/>
      <c r="N68" s="8"/>
      <c r="O68" s="8"/>
      <c r="P68" s="8"/>
      <c r="Q68" s="8"/>
      <c r="R68" s="8"/>
      <c r="S68" s="8"/>
      <c r="T68" s="8"/>
      <c r="U68" s="8"/>
      <c r="V68" s="8"/>
      <c r="W68" s="8"/>
      <c r="X68" s="8"/>
      <c r="Y68" s="8"/>
      <c r="Z68" s="8"/>
    </row>
    <row r="69" spans="1:26" ht="15.75" customHeight="1">
      <c r="A69" s="395" t="s">
        <v>515</v>
      </c>
      <c r="B69" s="397" t="s">
        <v>421</v>
      </c>
      <c r="C69" s="399" t="s">
        <v>516</v>
      </c>
      <c r="D69" s="401">
        <v>1.7500000000000002E-2</v>
      </c>
      <c r="E69" s="401">
        <v>6.8900000000000003E-2</v>
      </c>
      <c r="F69" s="401">
        <v>2.7199999999999998E-2</v>
      </c>
      <c r="G69" s="401">
        <v>1.0699999999999999E-2</v>
      </c>
      <c r="H69" s="401">
        <v>5.8299999999999998E-2</v>
      </c>
      <c r="I69" s="404">
        <v>1.66E-2</v>
      </c>
      <c r="J69" s="8"/>
      <c r="K69" s="8"/>
      <c r="L69" s="8"/>
      <c r="M69" s="8"/>
      <c r="N69" s="8"/>
      <c r="O69" s="8"/>
      <c r="P69" s="8"/>
      <c r="Q69" s="8"/>
      <c r="R69" s="8"/>
      <c r="S69" s="8"/>
      <c r="T69" s="8"/>
      <c r="U69" s="8"/>
      <c r="V69" s="8"/>
      <c r="W69" s="8"/>
      <c r="X69" s="8"/>
      <c r="Y69" s="8"/>
      <c r="Z69" s="8"/>
    </row>
    <row r="70" spans="1:26" ht="15.75" customHeight="1">
      <c r="A70" s="407" t="s">
        <v>517</v>
      </c>
      <c r="B70" s="408" t="s">
        <v>425</v>
      </c>
      <c r="C70" s="409" t="s">
        <v>458</v>
      </c>
      <c r="D70" s="410">
        <v>6.4999999999999997E-3</v>
      </c>
      <c r="E70" s="410">
        <v>5.1799999999999999E-2</v>
      </c>
      <c r="F70" s="410">
        <v>1.01E-2</v>
      </c>
      <c r="G70" s="410">
        <v>4.5999999999999999E-3</v>
      </c>
      <c r="H70" s="410">
        <v>4.8899999999999999E-2</v>
      </c>
      <c r="I70" s="416">
        <v>7.1999999999999998E-3</v>
      </c>
      <c r="J70" s="8"/>
      <c r="K70" s="8"/>
      <c r="L70" s="8"/>
      <c r="M70" s="8"/>
      <c r="N70" s="8"/>
      <c r="O70" s="8"/>
      <c r="P70" s="8"/>
      <c r="Q70" s="8"/>
      <c r="R70" s="8"/>
      <c r="S70" s="8"/>
      <c r="T70" s="8"/>
      <c r="U70" s="8"/>
      <c r="V70" s="8"/>
      <c r="W70" s="8"/>
      <c r="X70" s="8"/>
      <c r="Y70" s="8"/>
      <c r="Z70" s="8"/>
    </row>
    <row r="71" spans="1:26" ht="15.75" customHeight="1">
      <c r="A71" s="395" t="s">
        <v>518</v>
      </c>
      <c r="B71" s="397" t="s">
        <v>453</v>
      </c>
      <c r="C71" s="399" t="s">
        <v>437</v>
      </c>
      <c r="D71" s="401">
        <v>2.0199999999999999E-2</v>
      </c>
      <c r="E71" s="401">
        <v>7.3099999999999998E-2</v>
      </c>
      <c r="F71" s="401">
        <v>3.1399999999999997E-2</v>
      </c>
      <c r="G71" s="401">
        <v>7.1999999999999998E-3</v>
      </c>
      <c r="H71" s="401">
        <v>5.2900000000000003E-2</v>
      </c>
      <c r="I71" s="404">
        <v>1.12E-2</v>
      </c>
      <c r="J71" s="8"/>
      <c r="K71" s="8"/>
      <c r="L71" s="8"/>
      <c r="M71" s="8"/>
      <c r="N71" s="8"/>
      <c r="O71" s="8"/>
      <c r="P71" s="8"/>
      <c r="Q71" s="8"/>
      <c r="R71" s="8"/>
      <c r="S71" s="8"/>
      <c r="T71" s="8"/>
      <c r="U71" s="8"/>
      <c r="V71" s="8"/>
      <c r="W71" s="8"/>
      <c r="X71" s="8"/>
      <c r="Y71" s="8"/>
      <c r="Z71" s="8"/>
    </row>
    <row r="72" spans="1:26" ht="15.75" customHeight="1">
      <c r="A72" s="407" t="s">
        <v>519</v>
      </c>
      <c r="B72" s="408" t="s">
        <v>453</v>
      </c>
      <c r="C72" s="409" t="s">
        <v>516</v>
      </c>
      <c r="D72" s="410">
        <v>1.7500000000000002E-2</v>
      </c>
      <c r="E72" s="410">
        <v>6.8900000000000003E-2</v>
      </c>
      <c r="F72" s="410">
        <v>2.7199999999999998E-2</v>
      </c>
      <c r="G72" s="410">
        <v>1.2999999999999999E-2</v>
      </c>
      <c r="H72" s="410">
        <v>6.1899999999999997E-2</v>
      </c>
      <c r="I72" s="416">
        <v>2.0199999999999999E-2</v>
      </c>
      <c r="J72" s="8"/>
      <c r="K72" s="8"/>
      <c r="L72" s="8"/>
      <c r="M72" s="8"/>
      <c r="N72" s="8"/>
      <c r="O72" s="8"/>
      <c r="P72" s="8"/>
      <c r="Q72" s="8"/>
      <c r="R72" s="8"/>
      <c r="S72" s="8"/>
      <c r="T72" s="8"/>
      <c r="U72" s="8"/>
      <c r="V72" s="8"/>
      <c r="W72" s="8"/>
      <c r="X72" s="8"/>
      <c r="Y72" s="8"/>
      <c r="Z72" s="8"/>
    </row>
    <row r="73" spans="1:26" ht="15.75" customHeight="1">
      <c r="A73" s="395" t="s">
        <v>520</v>
      </c>
      <c r="B73" s="397" t="s">
        <v>415</v>
      </c>
      <c r="C73" s="399" t="s">
        <v>431</v>
      </c>
      <c r="D73" s="401">
        <v>6.88E-2</v>
      </c>
      <c r="E73" s="401">
        <v>0.1487</v>
      </c>
      <c r="F73" s="401">
        <v>0.107</v>
      </c>
      <c r="G73" s="401">
        <v>3.73E-2</v>
      </c>
      <c r="H73" s="401">
        <v>9.9699999999999997E-2</v>
      </c>
      <c r="I73" s="404">
        <v>5.8000000000000003E-2</v>
      </c>
      <c r="J73" s="8"/>
      <c r="K73" s="8"/>
      <c r="L73" s="8"/>
      <c r="M73" s="8"/>
      <c r="N73" s="8"/>
      <c r="O73" s="8"/>
      <c r="P73" s="8"/>
      <c r="Q73" s="8"/>
      <c r="R73" s="8"/>
      <c r="S73" s="8"/>
      <c r="T73" s="8"/>
      <c r="U73" s="8"/>
      <c r="V73" s="8"/>
      <c r="W73" s="8"/>
      <c r="X73" s="8"/>
      <c r="Y73" s="8"/>
      <c r="Z73" s="8"/>
    </row>
    <row r="74" spans="1:26" ht="15.75" customHeight="1">
      <c r="A74" s="407" t="s">
        <v>521</v>
      </c>
      <c r="B74" s="408" t="s">
        <v>425</v>
      </c>
      <c r="C74" s="409" t="s">
        <v>477</v>
      </c>
      <c r="D74" s="410">
        <v>5.4999999999999997E-3</v>
      </c>
      <c r="E74" s="410">
        <v>5.0299999999999997E-2</v>
      </c>
      <c r="F74" s="410">
        <v>8.6E-3</v>
      </c>
      <c r="G74" s="410">
        <v>1.8E-3</v>
      </c>
      <c r="H74" s="410">
        <v>4.4499999999999998E-2</v>
      </c>
      <c r="I74" s="416">
        <v>2.8E-3</v>
      </c>
      <c r="J74" s="8"/>
      <c r="K74" s="8"/>
      <c r="L74" s="8"/>
      <c r="M74" s="8"/>
      <c r="N74" s="8"/>
      <c r="O74" s="8"/>
      <c r="P74" s="8"/>
      <c r="Q74" s="8"/>
      <c r="R74" s="8"/>
      <c r="S74" s="8"/>
      <c r="T74" s="8"/>
      <c r="U74" s="8"/>
      <c r="V74" s="8"/>
      <c r="W74" s="8"/>
      <c r="X74" s="8"/>
      <c r="Y74" s="8"/>
      <c r="Z74" s="8"/>
    </row>
    <row r="75" spans="1:26" ht="15.75" customHeight="1">
      <c r="A75" s="395" t="s">
        <v>522</v>
      </c>
      <c r="B75" s="397" t="s">
        <v>425</v>
      </c>
      <c r="C75" s="399" t="s">
        <v>477</v>
      </c>
      <c r="D75" s="401">
        <v>5.4999999999999997E-3</v>
      </c>
      <c r="E75" s="401">
        <v>5.0299999999999997E-2</v>
      </c>
      <c r="F75" s="401">
        <v>8.6E-3</v>
      </c>
      <c r="G75" s="399" t="s">
        <v>423</v>
      </c>
      <c r="H75" s="399" t="s">
        <v>423</v>
      </c>
      <c r="I75" s="414" t="s">
        <v>423</v>
      </c>
      <c r="J75" s="8"/>
      <c r="K75" s="8"/>
      <c r="L75" s="8"/>
      <c r="M75" s="8"/>
      <c r="N75" s="8"/>
      <c r="O75" s="8"/>
      <c r="P75" s="8"/>
      <c r="Q75" s="8"/>
      <c r="R75" s="8"/>
      <c r="S75" s="8"/>
      <c r="T75" s="8"/>
      <c r="U75" s="8"/>
      <c r="V75" s="8"/>
      <c r="W75" s="8"/>
      <c r="X75" s="8"/>
      <c r="Y75" s="8"/>
      <c r="Z75" s="8"/>
    </row>
    <row r="76" spans="1:26" ht="15.75" customHeight="1">
      <c r="A76" s="407" t="s">
        <v>523</v>
      </c>
      <c r="B76" s="408" t="s">
        <v>415</v>
      </c>
      <c r="C76" s="409" t="s">
        <v>426</v>
      </c>
      <c r="D76" s="410">
        <v>1.47E-2</v>
      </c>
      <c r="E76" s="410">
        <v>6.4500000000000002E-2</v>
      </c>
      <c r="F76" s="410">
        <v>2.2800000000000001E-2</v>
      </c>
      <c r="G76" s="410">
        <v>8.6E-3</v>
      </c>
      <c r="H76" s="410">
        <v>5.5100000000000003E-2</v>
      </c>
      <c r="I76" s="416">
        <v>1.34E-2</v>
      </c>
      <c r="J76" s="8"/>
      <c r="K76" s="8"/>
      <c r="L76" s="8"/>
      <c r="M76" s="8"/>
      <c r="N76" s="8"/>
      <c r="O76" s="8"/>
      <c r="P76" s="8"/>
      <c r="Q76" s="8"/>
      <c r="R76" s="8"/>
      <c r="S76" s="8"/>
      <c r="T76" s="8"/>
      <c r="U76" s="8"/>
      <c r="V76" s="8"/>
      <c r="W76" s="8"/>
      <c r="X76" s="8"/>
      <c r="Y76" s="8"/>
      <c r="Z76" s="8"/>
    </row>
    <row r="77" spans="1:26" ht="15.75" customHeight="1">
      <c r="A77" s="395" t="s">
        <v>524</v>
      </c>
      <c r="B77" s="397" t="s">
        <v>425</v>
      </c>
      <c r="C77" s="399" t="s">
        <v>516</v>
      </c>
      <c r="D77" s="401">
        <v>1.7500000000000002E-2</v>
      </c>
      <c r="E77" s="401">
        <v>6.8900000000000003E-2</v>
      </c>
      <c r="F77" s="401">
        <v>2.7199999999999998E-2</v>
      </c>
      <c r="G77" s="401">
        <v>4.7999999999999996E-3</v>
      </c>
      <c r="H77" s="401">
        <v>4.9200000000000001E-2</v>
      </c>
      <c r="I77" s="404">
        <v>7.4999999999999997E-3</v>
      </c>
      <c r="J77" s="8"/>
      <c r="K77" s="8"/>
      <c r="L77" s="8"/>
      <c r="M77" s="8"/>
      <c r="N77" s="8"/>
      <c r="O77" s="8"/>
      <c r="P77" s="8"/>
      <c r="Q77" s="8"/>
      <c r="R77" s="8"/>
      <c r="S77" s="8"/>
      <c r="T77" s="8"/>
      <c r="U77" s="8"/>
      <c r="V77" s="8"/>
      <c r="W77" s="8"/>
      <c r="X77" s="8"/>
      <c r="Y77" s="8"/>
      <c r="Z77" s="8"/>
    </row>
    <row r="78" spans="1:26" ht="15.75" customHeight="1">
      <c r="A78" s="407" t="s">
        <v>525</v>
      </c>
      <c r="B78" s="408" t="s">
        <v>435</v>
      </c>
      <c r="C78" s="409" t="s">
        <v>422</v>
      </c>
      <c r="D78" s="410">
        <v>3.3000000000000002E-2</v>
      </c>
      <c r="E78" s="410">
        <v>9.2999999999999999E-2</v>
      </c>
      <c r="F78" s="410">
        <v>5.1299999999999998E-2</v>
      </c>
      <c r="G78" s="409" t="s">
        <v>423</v>
      </c>
      <c r="H78" s="409" t="s">
        <v>423</v>
      </c>
      <c r="I78" s="412" t="s">
        <v>423</v>
      </c>
      <c r="J78" s="8"/>
      <c r="K78" s="8"/>
      <c r="L78" s="8"/>
      <c r="M78" s="8"/>
      <c r="N78" s="8"/>
      <c r="O78" s="8"/>
      <c r="P78" s="8"/>
      <c r="Q78" s="8"/>
      <c r="R78" s="8"/>
      <c r="S78" s="8"/>
      <c r="T78" s="8"/>
      <c r="U78" s="8"/>
      <c r="V78" s="8"/>
      <c r="W78" s="8"/>
      <c r="X78" s="8"/>
      <c r="Y78" s="8"/>
      <c r="Z78" s="8"/>
    </row>
    <row r="79" spans="1:26" ht="15.75" customHeight="1">
      <c r="A79" s="395" t="s">
        <v>526</v>
      </c>
      <c r="B79" s="397" t="s">
        <v>453</v>
      </c>
      <c r="C79" s="399" t="s">
        <v>458</v>
      </c>
      <c r="D79" s="401">
        <v>6.4999999999999997E-3</v>
      </c>
      <c r="E79" s="401">
        <v>5.1799999999999999E-2</v>
      </c>
      <c r="F79" s="401">
        <v>1.01E-2</v>
      </c>
      <c r="G79" s="401">
        <v>3.5999999999999999E-3</v>
      </c>
      <c r="H79" s="401">
        <v>4.7300000000000002E-2</v>
      </c>
      <c r="I79" s="404">
        <v>5.5999999999999999E-3</v>
      </c>
      <c r="J79" s="8"/>
      <c r="K79" s="8"/>
      <c r="L79" s="8"/>
      <c r="M79" s="8"/>
      <c r="N79" s="8"/>
      <c r="O79" s="8"/>
      <c r="P79" s="8"/>
      <c r="Q79" s="8"/>
      <c r="R79" s="8"/>
      <c r="S79" s="8"/>
      <c r="T79" s="8"/>
      <c r="U79" s="8"/>
      <c r="V79" s="8"/>
      <c r="W79" s="8"/>
      <c r="X79" s="8"/>
      <c r="Y79" s="8"/>
      <c r="Z79" s="8"/>
    </row>
    <row r="80" spans="1:26" ht="15.75" customHeight="1">
      <c r="A80" s="407" t="s">
        <v>527</v>
      </c>
      <c r="B80" s="408" t="s">
        <v>425</v>
      </c>
      <c r="C80" s="409" t="s">
        <v>477</v>
      </c>
      <c r="D80" s="410">
        <v>5.4999999999999997E-3</v>
      </c>
      <c r="E80" s="410">
        <v>5.0299999999999997E-2</v>
      </c>
      <c r="F80" s="410">
        <v>8.6E-3</v>
      </c>
      <c r="G80" s="409" t="s">
        <v>423</v>
      </c>
      <c r="H80" s="409" t="s">
        <v>423</v>
      </c>
      <c r="I80" s="412" t="s">
        <v>423</v>
      </c>
      <c r="J80" s="8"/>
      <c r="K80" s="8"/>
      <c r="L80" s="8"/>
      <c r="M80" s="8"/>
      <c r="N80" s="8"/>
      <c r="O80" s="8"/>
      <c r="P80" s="8"/>
      <c r="Q80" s="8"/>
      <c r="R80" s="8"/>
      <c r="S80" s="8"/>
      <c r="T80" s="8"/>
      <c r="U80" s="8"/>
      <c r="V80" s="8"/>
      <c r="W80" s="8"/>
      <c r="X80" s="8"/>
      <c r="Y80" s="8"/>
      <c r="Z80" s="8"/>
    </row>
    <row r="81" spans="1:26" ht="15.75" customHeight="1">
      <c r="A81" s="395" t="s">
        <v>528</v>
      </c>
      <c r="B81" s="397" t="s">
        <v>415</v>
      </c>
      <c r="C81" s="399" t="s">
        <v>422</v>
      </c>
      <c r="D81" s="401">
        <v>3.3000000000000002E-2</v>
      </c>
      <c r="E81" s="401">
        <v>9.2999999999999999E-2</v>
      </c>
      <c r="F81" s="401">
        <v>5.1299999999999998E-2</v>
      </c>
      <c r="G81" s="399" t="s">
        <v>423</v>
      </c>
      <c r="H81" s="399" t="s">
        <v>423</v>
      </c>
      <c r="I81" s="414" t="s">
        <v>423</v>
      </c>
      <c r="J81" s="8"/>
      <c r="K81" s="8"/>
      <c r="L81" s="8"/>
      <c r="M81" s="8"/>
      <c r="N81" s="8"/>
      <c r="O81" s="8"/>
      <c r="P81" s="8"/>
      <c r="Q81" s="8"/>
      <c r="R81" s="8"/>
      <c r="S81" s="8"/>
      <c r="T81" s="8"/>
      <c r="U81" s="8"/>
      <c r="V81" s="8"/>
      <c r="W81" s="8"/>
      <c r="X81" s="8"/>
      <c r="Y81" s="8"/>
      <c r="Z81" s="8"/>
    </row>
    <row r="82" spans="1:26" ht="15.75" customHeight="1">
      <c r="A82" s="407" t="s">
        <v>529</v>
      </c>
      <c r="B82" s="408" t="s">
        <v>421</v>
      </c>
      <c r="C82" s="409" t="s">
        <v>426</v>
      </c>
      <c r="D82" s="410">
        <v>1.47E-2</v>
      </c>
      <c r="E82" s="410">
        <v>6.4500000000000002E-2</v>
      </c>
      <c r="F82" s="410">
        <v>2.2800000000000001E-2</v>
      </c>
      <c r="G82" s="410">
        <v>1.09E-2</v>
      </c>
      <c r="H82" s="410">
        <v>5.8599999999999999E-2</v>
      </c>
      <c r="I82" s="416">
        <v>1.6899999999999998E-2</v>
      </c>
      <c r="J82" s="8"/>
      <c r="K82" s="8"/>
      <c r="L82" s="8"/>
      <c r="M82" s="8"/>
      <c r="N82" s="8"/>
      <c r="O82" s="8"/>
      <c r="P82" s="8"/>
      <c r="Q82" s="8"/>
      <c r="R82" s="8"/>
      <c r="S82" s="8"/>
      <c r="T82" s="8"/>
      <c r="U82" s="8"/>
      <c r="V82" s="8"/>
      <c r="W82" s="8"/>
      <c r="X82" s="8"/>
      <c r="Y82" s="8"/>
      <c r="Z82" s="8"/>
    </row>
    <row r="83" spans="1:26" ht="15.75" customHeight="1">
      <c r="A83" s="395" t="s">
        <v>530</v>
      </c>
      <c r="B83" s="397" t="s">
        <v>405</v>
      </c>
      <c r="C83" s="399" t="s">
        <v>428</v>
      </c>
      <c r="D83" s="401">
        <v>5.96E-2</v>
      </c>
      <c r="E83" s="401">
        <v>0.13439999999999999</v>
      </c>
      <c r="F83" s="401">
        <v>9.2700000000000005E-2</v>
      </c>
      <c r="G83" s="401">
        <v>4.0800000000000003E-2</v>
      </c>
      <c r="H83" s="401">
        <v>0.1051</v>
      </c>
      <c r="I83" s="404">
        <v>6.3399999999999998E-2</v>
      </c>
      <c r="J83" s="8"/>
      <c r="K83" s="8"/>
      <c r="L83" s="8"/>
      <c r="M83" s="8"/>
      <c r="N83" s="8"/>
      <c r="O83" s="8"/>
      <c r="P83" s="8"/>
      <c r="Q83" s="8"/>
      <c r="R83" s="8"/>
      <c r="S83" s="8"/>
      <c r="T83" s="8"/>
      <c r="U83" s="8"/>
      <c r="V83" s="8"/>
      <c r="W83" s="8"/>
      <c r="X83" s="8"/>
      <c r="Y83" s="8"/>
      <c r="Z83" s="8"/>
    </row>
    <row r="84" spans="1:26" ht="15.75" customHeight="1">
      <c r="A84" s="407" t="s">
        <v>531</v>
      </c>
      <c r="B84" s="408" t="s">
        <v>453</v>
      </c>
      <c r="C84" s="409" t="s">
        <v>417</v>
      </c>
      <c r="D84" s="410">
        <v>4.4999999999999997E-3</v>
      </c>
      <c r="E84" s="410">
        <v>4.87E-2</v>
      </c>
      <c r="F84" s="410">
        <v>7.0000000000000001E-3</v>
      </c>
      <c r="G84" s="410">
        <v>2.8999999999999998E-3</v>
      </c>
      <c r="H84" s="410">
        <v>4.6199999999999998E-2</v>
      </c>
      <c r="I84" s="416">
        <v>4.4999999999999997E-3</v>
      </c>
      <c r="J84" s="8"/>
      <c r="K84" s="8"/>
      <c r="L84" s="8"/>
      <c r="M84" s="8"/>
      <c r="N84" s="8"/>
      <c r="O84" s="8"/>
      <c r="P84" s="8"/>
      <c r="Q84" s="8"/>
      <c r="R84" s="8"/>
      <c r="S84" s="8"/>
      <c r="T84" s="8"/>
      <c r="U84" s="8"/>
      <c r="V84" s="8"/>
      <c r="W84" s="8"/>
      <c r="X84" s="8"/>
      <c r="Y84" s="8"/>
      <c r="Z84" s="8"/>
    </row>
    <row r="85" spans="1:26" ht="15.75" customHeight="1">
      <c r="A85" s="395" t="s">
        <v>532</v>
      </c>
      <c r="B85" s="397" t="s">
        <v>415</v>
      </c>
      <c r="C85" s="399" t="s">
        <v>458</v>
      </c>
      <c r="D85" s="401">
        <v>6.4999999999999997E-3</v>
      </c>
      <c r="E85" s="401">
        <v>5.1799999999999999E-2</v>
      </c>
      <c r="F85" s="401">
        <v>1.01E-2</v>
      </c>
      <c r="G85" s="401">
        <v>7.7000000000000002E-3</v>
      </c>
      <c r="H85" s="401">
        <v>5.3699999999999998E-2</v>
      </c>
      <c r="I85" s="404">
        <v>1.2E-2</v>
      </c>
      <c r="J85" s="8"/>
      <c r="K85" s="8"/>
      <c r="L85" s="8"/>
      <c r="M85" s="8"/>
      <c r="N85" s="8"/>
      <c r="O85" s="8"/>
      <c r="P85" s="8"/>
      <c r="Q85" s="8"/>
      <c r="R85" s="8"/>
      <c r="S85" s="8"/>
      <c r="T85" s="8"/>
      <c r="U85" s="8"/>
      <c r="V85" s="8"/>
      <c r="W85" s="8"/>
      <c r="X85" s="8"/>
      <c r="Y85" s="8"/>
      <c r="Z85" s="8"/>
    </row>
    <row r="86" spans="1:26" ht="15.75" customHeight="1">
      <c r="A86" s="407" t="s">
        <v>533</v>
      </c>
      <c r="B86" s="408" t="s">
        <v>421</v>
      </c>
      <c r="C86" s="409" t="s">
        <v>428</v>
      </c>
      <c r="D86" s="410">
        <v>5.96E-2</v>
      </c>
      <c r="E86" s="410">
        <v>0.13439999999999999</v>
      </c>
      <c r="F86" s="410">
        <v>9.2700000000000005E-2</v>
      </c>
      <c r="G86" s="409" t="s">
        <v>423</v>
      </c>
      <c r="H86" s="409" t="s">
        <v>423</v>
      </c>
      <c r="I86" s="412" t="s">
        <v>423</v>
      </c>
      <c r="J86" s="8"/>
      <c r="K86" s="8"/>
      <c r="L86" s="8"/>
      <c r="M86" s="8"/>
      <c r="N86" s="8"/>
      <c r="O86" s="8"/>
      <c r="P86" s="8"/>
      <c r="Q86" s="8"/>
      <c r="R86" s="8"/>
      <c r="S86" s="8"/>
      <c r="T86" s="8"/>
      <c r="U86" s="8"/>
      <c r="V86" s="8"/>
      <c r="W86" s="8"/>
      <c r="X86" s="8"/>
      <c r="Y86" s="8"/>
      <c r="Z86" s="8"/>
    </row>
    <row r="87" spans="1:26" ht="15.75" customHeight="1">
      <c r="A87" s="395" t="s">
        <v>534</v>
      </c>
      <c r="B87" s="397" t="s">
        <v>453</v>
      </c>
      <c r="C87" s="399" t="s">
        <v>484</v>
      </c>
      <c r="D87" s="401">
        <v>8.2600000000000007E-2</v>
      </c>
      <c r="E87" s="401">
        <v>0.1701</v>
      </c>
      <c r="F87" s="401">
        <v>0.12839999999999999</v>
      </c>
      <c r="G87" s="399" t="s">
        <v>423</v>
      </c>
      <c r="H87" s="399" t="s">
        <v>423</v>
      </c>
      <c r="I87" s="414" t="s">
        <v>423</v>
      </c>
      <c r="J87" s="8"/>
      <c r="K87" s="8"/>
      <c r="L87" s="8"/>
      <c r="M87" s="8"/>
      <c r="N87" s="8"/>
      <c r="O87" s="8"/>
      <c r="P87" s="8"/>
      <c r="Q87" s="8"/>
      <c r="R87" s="8"/>
      <c r="S87" s="8"/>
      <c r="T87" s="8"/>
      <c r="U87" s="8"/>
      <c r="V87" s="8"/>
      <c r="W87" s="8"/>
      <c r="X87" s="8"/>
      <c r="Y87" s="8"/>
      <c r="Z87" s="8"/>
    </row>
    <row r="88" spans="1:26" ht="15.75" customHeight="1">
      <c r="A88" s="407" t="s">
        <v>535</v>
      </c>
      <c r="B88" s="408" t="s">
        <v>421</v>
      </c>
      <c r="C88" s="409" t="s">
        <v>490</v>
      </c>
      <c r="D88" s="410">
        <v>1.0999999999999999E-2</v>
      </c>
      <c r="E88" s="410">
        <v>5.8799999999999998E-2</v>
      </c>
      <c r="F88" s="410">
        <v>1.7100000000000001E-2</v>
      </c>
      <c r="G88" s="410">
        <v>7.1000000000000004E-3</v>
      </c>
      <c r="H88" s="410">
        <v>5.2699999999999997E-2</v>
      </c>
      <c r="I88" s="416">
        <v>1.0999999999999999E-2</v>
      </c>
      <c r="J88" s="8"/>
      <c r="K88" s="8"/>
      <c r="L88" s="8"/>
      <c r="M88" s="8"/>
      <c r="N88" s="8"/>
      <c r="O88" s="8"/>
      <c r="P88" s="8"/>
      <c r="Q88" s="8"/>
      <c r="R88" s="8"/>
      <c r="S88" s="8"/>
      <c r="T88" s="8"/>
      <c r="U88" s="8"/>
      <c r="V88" s="8"/>
      <c r="W88" s="8"/>
      <c r="X88" s="8"/>
      <c r="Y88" s="8"/>
      <c r="Z88" s="8"/>
    </row>
    <row r="89" spans="1:26" ht="15.75" customHeight="1">
      <c r="A89" s="395" t="s">
        <v>536</v>
      </c>
      <c r="B89" s="397" t="s">
        <v>415</v>
      </c>
      <c r="C89" s="399" t="s">
        <v>455</v>
      </c>
      <c r="D89" s="401">
        <v>0.17499999999999999</v>
      </c>
      <c r="E89" s="401">
        <v>0.31369999999999998</v>
      </c>
      <c r="F89" s="401">
        <v>0.27200000000000002</v>
      </c>
      <c r="G89" s="399" t="s">
        <v>423</v>
      </c>
      <c r="H89" s="399" t="s">
        <v>423</v>
      </c>
      <c r="I89" s="414" t="s">
        <v>423</v>
      </c>
      <c r="J89" s="8"/>
      <c r="K89" s="8"/>
      <c r="L89" s="8"/>
      <c r="M89" s="8"/>
      <c r="N89" s="8"/>
      <c r="O89" s="8"/>
      <c r="P89" s="8"/>
      <c r="Q89" s="8"/>
      <c r="R89" s="8"/>
      <c r="S89" s="8"/>
      <c r="T89" s="8"/>
      <c r="U89" s="8"/>
      <c r="V89" s="8"/>
      <c r="W89" s="8"/>
      <c r="X89" s="8"/>
      <c r="Y89" s="8"/>
      <c r="Z89" s="8"/>
    </row>
    <row r="90" spans="1:26" ht="15.75" customHeight="1">
      <c r="A90" s="407" t="s">
        <v>537</v>
      </c>
      <c r="B90" s="408" t="s">
        <v>425</v>
      </c>
      <c r="C90" s="409" t="s">
        <v>440</v>
      </c>
      <c r="D90" s="410">
        <v>0</v>
      </c>
      <c r="E90" s="410">
        <v>4.1700000000000001E-2</v>
      </c>
      <c r="F90" s="410">
        <v>0</v>
      </c>
      <c r="G90" s="409" t="s">
        <v>423</v>
      </c>
      <c r="H90" s="409" t="s">
        <v>423</v>
      </c>
      <c r="I90" s="412" t="s">
        <v>423</v>
      </c>
      <c r="J90" s="8"/>
      <c r="K90" s="8"/>
      <c r="L90" s="8"/>
      <c r="M90" s="8"/>
      <c r="N90" s="8"/>
      <c r="O90" s="8"/>
      <c r="P90" s="8"/>
      <c r="Q90" s="8"/>
      <c r="R90" s="8"/>
      <c r="S90" s="8"/>
      <c r="T90" s="8"/>
      <c r="U90" s="8"/>
      <c r="V90" s="8"/>
      <c r="W90" s="8"/>
      <c r="X90" s="8"/>
      <c r="Y90" s="8"/>
      <c r="Z90" s="8"/>
    </row>
    <row r="91" spans="1:26" ht="15.75" customHeight="1">
      <c r="A91" s="395" t="s">
        <v>539</v>
      </c>
      <c r="B91" s="397" t="s">
        <v>421</v>
      </c>
      <c r="C91" s="399" t="s">
        <v>479</v>
      </c>
      <c r="D91" s="401">
        <v>7.7999999999999996E-3</v>
      </c>
      <c r="E91" s="401">
        <v>5.3800000000000001E-2</v>
      </c>
      <c r="F91" s="401">
        <v>1.21E-2</v>
      </c>
      <c r="G91" s="401">
        <v>7.0000000000000001E-3</v>
      </c>
      <c r="H91" s="401">
        <v>5.2600000000000001E-2</v>
      </c>
      <c r="I91" s="404">
        <v>1.09E-2</v>
      </c>
      <c r="J91" s="8"/>
      <c r="K91" s="8"/>
      <c r="L91" s="8"/>
      <c r="M91" s="8"/>
      <c r="N91" s="8"/>
      <c r="O91" s="8"/>
      <c r="P91" s="8"/>
      <c r="Q91" s="8"/>
      <c r="R91" s="8"/>
      <c r="S91" s="8"/>
      <c r="T91" s="8"/>
      <c r="U91" s="8"/>
      <c r="V91" s="8"/>
      <c r="W91" s="8"/>
      <c r="X91" s="8"/>
      <c r="Y91" s="8"/>
      <c r="Z91" s="8"/>
    </row>
    <row r="92" spans="1:26" ht="15.75" customHeight="1">
      <c r="A92" s="407" t="s">
        <v>543</v>
      </c>
      <c r="B92" s="408" t="s">
        <v>425</v>
      </c>
      <c r="C92" s="409" t="s">
        <v>440</v>
      </c>
      <c r="D92" s="410">
        <v>0</v>
      </c>
      <c r="E92" s="410">
        <v>4.1700000000000001E-2</v>
      </c>
      <c r="F92" s="410">
        <v>0</v>
      </c>
      <c r="G92" s="409" t="s">
        <v>423</v>
      </c>
      <c r="H92" s="409" t="s">
        <v>423</v>
      </c>
      <c r="I92" s="412" t="s">
        <v>423</v>
      </c>
      <c r="J92" s="8"/>
      <c r="K92" s="8"/>
      <c r="L92" s="8"/>
      <c r="M92" s="8"/>
      <c r="N92" s="8"/>
      <c r="O92" s="8"/>
      <c r="P92" s="8"/>
      <c r="Q92" s="8"/>
      <c r="R92" s="8"/>
      <c r="S92" s="8"/>
      <c r="T92" s="8"/>
      <c r="U92" s="8"/>
      <c r="V92" s="8"/>
      <c r="W92" s="8"/>
      <c r="X92" s="8"/>
      <c r="Y92" s="8"/>
      <c r="Z92" s="8"/>
    </row>
    <row r="93" spans="1:26" ht="15.75" customHeight="1">
      <c r="A93" s="395" t="s">
        <v>545</v>
      </c>
      <c r="B93" s="397" t="s">
        <v>453</v>
      </c>
      <c r="C93" s="399" t="s">
        <v>477</v>
      </c>
      <c r="D93" s="401">
        <v>5.4999999999999997E-3</v>
      </c>
      <c r="E93" s="401">
        <v>5.0299999999999997E-2</v>
      </c>
      <c r="F93" s="401">
        <v>8.6E-3</v>
      </c>
      <c r="G93" s="399" t="s">
        <v>423</v>
      </c>
      <c r="H93" s="399" t="s">
        <v>423</v>
      </c>
      <c r="I93" s="414" t="s">
        <v>423</v>
      </c>
      <c r="J93" s="8"/>
      <c r="K93" s="8"/>
      <c r="L93" s="8"/>
      <c r="M93" s="8"/>
      <c r="N93" s="8"/>
      <c r="O93" s="8"/>
      <c r="P93" s="8"/>
      <c r="Q93" s="8"/>
      <c r="R93" s="8"/>
      <c r="S93" s="8"/>
      <c r="T93" s="8"/>
      <c r="U93" s="8"/>
      <c r="V93" s="8"/>
      <c r="W93" s="8"/>
      <c r="X93" s="8"/>
      <c r="Y93" s="8"/>
      <c r="Z93" s="8"/>
    </row>
    <row r="94" spans="1:26" ht="15.75" customHeight="1">
      <c r="A94" s="407" t="s">
        <v>547</v>
      </c>
      <c r="B94" s="408" t="s">
        <v>421</v>
      </c>
      <c r="C94" s="409" t="s">
        <v>422</v>
      </c>
      <c r="D94" s="410">
        <v>3.3000000000000002E-2</v>
      </c>
      <c r="E94" s="410">
        <v>9.2999999999999999E-2</v>
      </c>
      <c r="F94" s="410">
        <v>5.1299999999999998E-2</v>
      </c>
      <c r="G94" s="409" t="s">
        <v>423</v>
      </c>
      <c r="H94" s="409" t="s">
        <v>423</v>
      </c>
      <c r="I94" s="412" t="s">
        <v>423</v>
      </c>
      <c r="J94" s="8"/>
      <c r="K94" s="8"/>
      <c r="L94" s="8"/>
      <c r="M94" s="8"/>
      <c r="N94" s="8"/>
      <c r="O94" s="8"/>
      <c r="P94" s="8"/>
      <c r="Q94" s="8"/>
      <c r="R94" s="8"/>
      <c r="S94" s="8"/>
      <c r="T94" s="8"/>
      <c r="U94" s="8"/>
      <c r="V94" s="8"/>
      <c r="W94" s="8"/>
      <c r="X94" s="8"/>
      <c r="Y94" s="8"/>
      <c r="Z94" s="8"/>
    </row>
    <row r="95" spans="1:26" ht="15.75" customHeight="1">
      <c r="A95" s="395" t="s">
        <v>548</v>
      </c>
      <c r="B95" s="397" t="s">
        <v>453</v>
      </c>
      <c r="C95" s="399" t="s">
        <v>490</v>
      </c>
      <c r="D95" s="401">
        <v>1.0999999999999999E-2</v>
      </c>
      <c r="E95" s="401">
        <v>5.8799999999999998E-2</v>
      </c>
      <c r="F95" s="401">
        <v>1.7100000000000001E-2</v>
      </c>
      <c r="G95" s="401">
        <v>5.4999999999999997E-3</v>
      </c>
      <c r="H95" s="401">
        <v>5.0200000000000002E-2</v>
      </c>
      <c r="I95" s="404">
        <v>8.5000000000000006E-3</v>
      </c>
      <c r="J95" s="8"/>
      <c r="K95" s="8"/>
      <c r="L95" s="8"/>
      <c r="M95" s="8"/>
      <c r="N95" s="8"/>
      <c r="O95" s="8"/>
      <c r="P95" s="8"/>
      <c r="Q95" s="8"/>
      <c r="R95" s="8"/>
      <c r="S95" s="8"/>
      <c r="T95" s="8"/>
      <c r="U95" s="8"/>
      <c r="V95" s="8"/>
      <c r="W95" s="8"/>
      <c r="X95" s="8"/>
      <c r="Y95" s="8"/>
      <c r="Z95" s="8"/>
    </row>
    <row r="96" spans="1:26" ht="15.75" customHeight="1">
      <c r="A96" s="407" t="s">
        <v>550</v>
      </c>
      <c r="B96" s="408" t="s">
        <v>453</v>
      </c>
      <c r="C96" s="409" t="s">
        <v>484</v>
      </c>
      <c r="D96" s="410">
        <v>8.2600000000000007E-2</v>
      </c>
      <c r="E96" s="410">
        <v>0.1701</v>
      </c>
      <c r="F96" s="410">
        <v>0.12839999999999999</v>
      </c>
      <c r="G96" s="409" t="s">
        <v>423</v>
      </c>
      <c r="H96" s="409" t="s">
        <v>423</v>
      </c>
      <c r="I96" s="412" t="s">
        <v>423</v>
      </c>
      <c r="J96" s="8"/>
      <c r="K96" s="8"/>
      <c r="L96" s="8"/>
      <c r="M96" s="8"/>
      <c r="N96" s="8"/>
      <c r="O96" s="8"/>
      <c r="P96" s="8"/>
      <c r="Q96" s="8"/>
      <c r="R96" s="8"/>
      <c r="S96" s="8"/>
      <c r="T96" s="8"/>
      <c r="U96" s="8"/>
      <c r="V96" s="8"/>
      <c r="W96" s="8"/>
      <c r="X96" s="8"/>
      <c r="Y96" s="8"/>
      <c r="Z96" s="8"/>
    </row>
    <row r="97" spans="1:26" ht="15.75" customHeight="1">
      <c r="A97" s="395" t="s">
        <v>552</v>
      </c>
      <c r="B97" s="397" t="s">
        <v>405</v>
      </c>
      <c r="C97" s="399" t="s">
        <v>484</v>
      </c>
      <c r="D97" s="401">
        <v>8.2600000000000007E-2</v>
      </c>
      <c r="E97" s="401">
        <v>0.1701</v>
      </c>
      <c r="F97" s="401">
        <v>0.12839999999999999</v>
      </c>
      <c r="G97" s="399" t="s">
        <v>423</v>
      </c>
      <c r="H97" s="399" t="s">
        <v>423</v>
      </c>
      <c r="I97" s="414" t="s">
        <v>423</v>
      </c>
      <c r="J97" s="8"/>
      <c r="K97" s="8"/>
      <c r="L97" s="8"/>
      <c r="M97" s="8"/>
      <c r="N97" s="8"/>
      <c r="O97" s="8"/>
      <c r="P97" s="8"/>
      <c r="Q97" s="8"/>
      <c r="R97" s="8"/>
      <c r="S97" s="8"/>
      <c r="T97" s="8"/>
      <c r="U97" s="8"/>
      <c r="V97" s="8"/>
      <c r="W97" s="8"/>
      <c r="X97" s="8"/>
      <c r="Y97" s="8"/>
      <c r="Z97" s="8"/>
    </row>
    <row r="98" spans="1:26" ht="15.75" customHeight="1">
      <c r="A98" s="407" t="s">
        <v>553</v>
      </c>
      <c r="B98" s="408" t="s">
        <v>425</v>
      </c>
      <c r="C98" s="409" t="s">
        <v>479</v>
      </c>
      <c r="D98" s="410">
        <v>7.7999999999999996E-3</v>
      </c>
      <c r="E98" s="410">
        <v>5.3800000000000001E-2</v>
      </c>
      <c r="F98" s="410">
        <v>1.21E-2</v>
      </c>
      <c r="G98" s="409" t="s">
        <v>423</v>
      </c>
      <c r="H98" s="409" t="s">
        <v>423</v>
      </c>
      <c r="I98" s="412" t="s">
        <v>423</v>
      </c>
      <c r="J98" s="8"/>
      <c r="K98" s="8"/>
      <c r="L98" s="8"/>
      <c r="M98" s="8"/>
      <c r="N98" s="8"/>
      <c r="O98" s="8"/>
      <c r="P98" s="8"/>
      <c r="Q98" s="8"/>
      <c r="R98" s="8"/>
      <c r="S98" s="8"/>
      <c r="T98" s="8"/>
      <c r="U98" s="8"/>
      <c r="V98" s="8"/>
      <c r="W98" s="8"/>
      <c r="X98" s="8"/>
      <c r="Y98" s="8"/>
      <c r="Z98" s="8"/>
    </row>
    <row r="99" spans="1:26" ht="15.75" customHeight="1">
      <c r="A99" s="395" t="s">
        <v>554</v>
      </c>
      <c r="B99" s="397" t="s">
        <v>405</v>
      </c>
      <c r="C99" s="399" t="s">
        <v>437</v>
      </c>
      <c r="D99" s="401">
        <v>2.0199999999999999E-2</v>
      </c>
      <c r="E99" s="401">
        <v>7.3099999999999998E-2</v>
      </c>
      <c r="F99" s="401">
        <v>3.1399999999999997E-2</v>
      </c>
      <c r="G99" s="399" t="s">
        <v>423</v>
      </c>
      <c r="H99" s="399" t="s">
        <v>423</v>
      </c>
      <c r="I99" s="414" t="s">
        <v>423</v>
      </c>
      <c r="J99" s="8"/>
      <c r="K99" s="8"/>
      <c r="L99" s="8"/>
      <c r="M99" s="8"/>
      <c r="N99" s="8"/>
      <c r="O99" s="8"/>
      <c r="P99" s="8"/>
      <c r="Q99" s="8"/>
      <c r="R99" s="8"/>
      <c r="S99" s="8"/>
      <c r="T99" s="8"/>
      <c r="U99" s="8"/>
      <c r="V99" s="8"/>
      <c r="W99" s="8"/>
      <c r="X99" s="8"/>
      <c r="Y99" s="8"/>
      <c r="Z99" s="8"/>
    </row>
    <row r="100" spans="1:26" ht="15.75" customHeight="1">
      <c r="A100" s="407" t="s">
        <v>556</v>
      </c>
      <c r="B100" s="408" t="s">
        <v>430</v>
      </c>
      <c r="C100" s="409" t="s">
        <v>437</v>
      </c>
      <c r="D100" s="410">
        <v>2.0199999999999999E-2</v>
      </c>
      <c r="E100" s="410">
        <v>7.3099999999999998E-2</v>
      </c>
      <c r="F100" s="410">
        <v>3.1399999999999997E-2</v>
      </c>
      <c r="G100" s="410">
        <v>1.46E-2</v>
      </c>
      <c r="H100" s="410">
        <v>6.4399999999999999E-2</v>
      </c>
      <c r="I100" s="416">
        <v>2.2700000000000001E-2</v>
      </c>
      <c r="J100" s="8"/>
      <c r="K100" s="8"/>
      <c r="L100" s="8"/>
      <c r="M100" s="8"/>
      <c r="N100" s="8"/>
      <c r="O100" s="8"/>
      <c r="P100" s="8"/>
      <c r="Q100" s="8"/>
      <c r="R100" s="8"/>
      <c r="S100" s="8"/>
      <c r="T100" s="8"/>
      <c r="U100" s="8"/>
      <c r="V100" s="8"/>
      <c r="W100" s="8"/>
      <c r="X100" s="8"/>
      <c r="Y100" s="8"/>
      <c r="Z100" s="8"/>
    </row>
    <row r="101" spans="1:26" ht="15.75" customHeight="1">
      <c r="A101" s="395" t="s">
        <v>558</v>
      </c>
      <c r="B101" s="397" t="s">
        <v>421</v>
      </c>
      <c r="C101" s="399" t="s">
        <v>450</v>
      </c>
      <c r="D101" s="401">
        <v>5.0500000000000003E-2</v>
      </c>
      <c r="E101" s="401">
        <v>0.1202</v>
      </c>
      <c r="F101" s="401">
        <v>7.85E-2</v>
      </c>
      <c r="G101" s="399" t="s">
        <v>423</v>
      </c>
      <c r="H101" s="399" t="s">
        <v>423</v>
      </c>
      <c r="I101" s="414" t="s">
        <v>423</v>
      </c>
      <c r="J101" s="8"/>
      <c r="K101" s="8"/>
      <c r="L101" s="8"/>
      <c r="M101" s="8"/>
      <c r="N101" s="8"/>
      <c r="O101" s="8"/>
      <c r="P101" s="8"/>
      <c r="Q101" s="8"/>
      <c r="R101" s="8"/>
      <c r="S101" s="8"/>
      <c r="T101" s="8"/>
      <c r="U101" s="8"/>
      <c r="V101" s="8"/>
      <c r="W101" s="8"/>
      <c r="X101" s="8"/>
      <c r="Y101" s="8"/>
      <c r="Z101" s="8"/>
    </row>
    <row r="102" spans="1:26" ht="15.75" customHeight="1">
      <c r="A102" s="407" t="s">
        <v>560</v>
      </c>
      <c r="B102" s="408" t="s">
        <v>453</v>
      </c>
      <c r="C102" s="409" t="s">
        <v>461</v>
      </c>
      <c r="D102" s="410">
        <v>4.1300000000000003E-2</v>
      </c>
      <c r="E102" s="410">
        <v>0.10589999999999999</v>
      </c>
      <c r="F102" s="410">
        <v>6.4199999999999993E-2</v>
      </c>
      <c r="G102" s="409" t="s">
        <v>423</v>
      </c>
      <c r="H102" s="409" t="s">
        <v>423</v>
      </c>
      <c r="I102" s="412" t="s">
        <v>423</v>
      </c>
      <c r="J102" s="8"/>
      <c r="K102" s="8"/>
      <c r="L102" s="8"/>
      <c r="M102" s="8"/>
      <c r="N102" s="8"/>
      <c r="O102" s="8"/>
      <c r="P102" s="8"/>
      <c r="Q102" s="8"/>
      <c r="R102" s="8"/>
      <c r="S102" s="8"/>
      <c r="T102" s="8"/>
      <c r="U102" s="8"/>
      <c r="V102" s="8"/>
      <c r="W102" s="8"/>
      <c r="X102" s="8"/>
      <c r="Y102" s="8"/>
      <c r="Z102" s="8"/>
    </row>
    <row r="103" spans="1:26" ht="15.75" customHeight="1">
      <c r="A103" s="395" t="s">
        <v>562</v>
      </c>
      <c r="B103" s="397" t="s">
        <v>421</v>
      </c>
      <c r="C103" s="399" t="s">
        <v>422</v>
      </c>
      <c r="D103" s="401">
        <v>3.3000000000000002E-2</v>
      </c>
      <c r="E103" s="401">
        <v>9.2999999999999999E-2</v>
      </c>
      <c r="F103" s="401">
        <v>5.1299999999999998E-2</v>
      </c>
      <c r="G103" s="399" t="s">
        <v>423</v>
      </c>
      <c r="H103" s="399" t="s">
        <v>423</v>
      </c>
      <c r="I103" s="414" t="s">
        <v>423</v>
      </c>
      <c r="J103" s="8"/>
      <c r="K103" s="8"/>
      <c r="L103" s="8"/>
      <c r="M103" s="8"/>
      <c r="N103" s="8"/>
      <c r="O103" s="8"/>
      <c r="P103" s="8"/>
      <c r="Q103" s="8"/>
      <c r="R103" s="8"/>
      <c r="S103" s="8"/>
      <c r="T103" s="8"/>
      <c r="U103" s="8"/>
      <c r="V103" s="8"/>
      <c r="W103" s="8"/>
      <c r="X103" s="8"/>
      <c r="Y103" s="8"/>
      <c r="Z103" s="8"/>
    </row>
    <row r="104" spans="1:26" ht="15.75" customHeight="1">
      <c r="A104" s="407" t="s">
        <v>563</v>
      </c>
      <c r="B104" s="408" t="s">
        <v>435</v>
      </c>
      <c r="C104" s="409" t="s">
        <v>437</v>
      </c>
      <c r="D104" s="410">
        <v>2.0199999999999999E-2</v>
      </c>
      <c r="E104" s="410">
        <v>7.3099999999999998E-2</v>
      </c>
      <c r="F104" s="410">
        <v>3.1399999999999997E-2</v>
      </c>
      <c r="G104" s="409" t="s">
        <v>423</v>
      </c>
      <c r="H104" s="409" t="s">
        <v>423</v>
      </c>
      <c r="I104" s="412" t="s">
        <v>423</v>
      </c>
      <c r="J104" s="8"/>
      <c r="K104" s="8"/>
      <c r="L104" s="8"/>
      <c r="M104" s="8"/>
      <c r="N104" s="8"/>
      <c r="O104" s="8"/>
      <c r="P104" s="8"/>
      <c r="Q104" s="8"/>
      <c r="R104" s="8"/>
      <c r="S104" s="8"/>
      <c r="T104" s="8"/>
      <c r="U104" s="8"/>
      <c r="V104" s="8"/>
      <c r="W104" s="8"/>
      <c r="X104" s="8"/>
      <c r="Y104" s="8"/>
      <c r="Z104" s="8"/>
    </row>
    <row r="105" spans="1:26" ht="15.75" customHeight="1">
      <c r="A105" s="395" t="s">
        <v>565</v>
      </c>
      <c r="B105" s="397" t="s">
        <v>405</v>
      </c>
      <c r="C105" s="399" t="s">
        <v>468</v>
      </c>
      <c r="D105" s="401">
        <v>2.3E-2</v>
      </c>
      <c r="E105" s="401">
        <v>7.7399999999999997E-2</v>
      </c>
      <c r="F105" s="401">
        <v>3.5700000000000003E-2</v>
      </c>
      <c r="G105" s="401">
        <v>1.1599999999999999E-2</v>
      </c>
      <c r="H105" s="401">
        <v>5.9700000000000003E-2</v>
      </c>
      <c r="I105" s="404">
        <v>1.7999999999999999E-2</v>
      </c>
      <c r="J105" s="8"/>
      <c r="K105" s="8"/>
      <c r="L105" s="8"/>
      <c r="M105" s="8"/>
      <c r="N105" s="8"/>
      <c r="O105" s="8"/>
      <c r="P105" s="8"/>
      <c r="Q105" s="8"/>
      <c r="R105" s="8"/>
      <c r="S105" s="8"/>
      <c r="T105" s="8"/>
      <c r="U105" s="8"/>
      <c r="V105" s="8"/>
      <c r="W105" s="8"/>
      <c r="X105" s="8"/>
      <c r="Y105" s="8"/>
      <c r="Z105" s="8"/>
    </row>
    <row r="106" spans="1:26" ht="15.75" customHeight="1">
      <c r="A106" s="407" t="s">
        <v>567</v>
      </c>
      <c r="B106" s="408" t="s">
        <v>405</v>
      </c>
      <c r="C106" s="409" t="s">
        <v>484</v>
      </c>
      <c r="D106" s="410">
        <v>8.2600000000000007E-2</v>
      </c>
      <c r="E106" s="410">
        <v>0.1701</v>
      </c>
      <c r="F106" s="410">
        <v>0.12839999999999999</v>
      </c>
      <c r="G106" s="409" t="s">
        <v>423</v>
      </c>
      <c r="H106" s="409" t="s">
        <v>423</v>
      </c>
      <c r="I106" s="412" t="s">
        <v>423</v>
      </c>
      <c r="J106" s="8"/>
      <c r="K106" s="8"/>
      <c r="L106" s="8"/>
      <c r="M106" s="8"/>
      <c r="N106" s="8"/>
      <c r="O106" s="8"/>
      <c r="P106" s="8"/>
      <c r="Q106" s="8"/>
      <c r="R106" s="8"/>
      <c r="S106" s="8"/>
      <c r="T106" s="8"/>
      <c r="U106" s="8"/>
      <c r="V106" s="8"/>
      <c r="W106" s="8"/>
      <c r="X106" s="8"/>
      <c r="Y106" s="8"/>
      <c r="Z106" s="8"/>
    </row>
    <row r="107" spans="1:26" ht="15.75" customHeight="1">
      <c r="A107" s="395" t="s">
        <v>568</v>
      </c>
      <c r="B107" s="397" t="s">
        <v>405</v>
      </c>
      <c r="C107" s="399" t="s">
        <v>461</v>
      </c>
      <c r="D107" s="401">
        <v>4.1300000000000003E-2</v>
      </c>
      <c r="E107" s="401">
        <v>0.10589999999999999</v>
      </c>
      <c r="F107" s="401">
        <v>6.4199999999999993E-2</v>
      </c>
      <c r="G107" s="399" t="s">
        <v>423</v>
      </c>
      <c r="H107" s="399" t="s">
        <v>423</v>
      </c>
      <c r="I107" s="414" t="s">
        <v>423</v>
      </c>
      <c r="J107" s="8"/>
      <c r="K107" s="8"/>
      <c r="L107" s="8"/>
      <c r="M107" s="8"/>
      <c r="N107" s="8"/>
      <c r="O107" s="8"/>
      <c r="P107" s="8"/>
      <c r="Q107" s="8"/>
      <c r="R107" s="8"/>
      <c r="S107" s="8"/>
      <c r="T107" s="8"/>
      <c r="U107" s="8"/>
      <c r="V107" s="8"/>
      <c r="W107" s="8"/>
      <c r="X107" s="8"/>
      <c r="Y107" s="8"/>
      <c r="Z107" s="8"/>
    </row>
    <row r="108" spans="1:26" ht="15.75" customHeight="1">
      <c r="A108" s="407" t="s">
        <v>570</v>
      </c>
      <c r="B108" s="408" t="s">
        <v>453</v>
      </c>
      <c r="C108" s="409" t="s">
        <v>422</v>
      </c>
      <c r="D108" s="410">
        <v>3.3000000000000002E-2</v>
      </c>
      <c r="E108" s="410">
        <v>9.2999999999999999E-2</v>
      </c>
      <c r="F108" s="410">
        <v>5.1299999999999998E-2</v>
      </c>
      <c r="G108" s="409" t="s">
        <v>423</v>
      </c>
      <c r="H108" s="409" t="s">
        <v>423</v>
      </c>
      <c r="I108" s="412" t="s">
        <v>423</v>
      </c>
      <c r="J108" s="8"/>
      <c r="K108" s="8"/>
      <c r="L108" s="8"/>
      <c r="M108" s="8"/>
      <c r="N108" s="8"/>
      <c r="O108" s="8"/>
      <c r="P108" s="8"/>
      <c r="Q108" s="8"/>
      <c r="R108" s="8"/>
      <c r="S108" s="8"/>
      <c r="T108" s="8"/>
      <c r="U108" s="8"/>
      <c r="V108" s="8"/>
      <c r="W108" s="8"/>
      <c r="X108" s="8"/>
      <c r="Y108" s="8"/>
      <c r="Z108" s="8"/>
    </row>
    <row r="109" spans="1:26" ht="15.75" customHeight="1">
      <c r="A109" s="395" t="s">
        <v>572</v>
      </c>
      <c r="B109" s="397" t="s">
        <v>425</v>
      </c>
      <c r="C109" s="399" t="s">
        <v>440</v>
      </c>
      <c r="D109" s="401">
        <v>0</v>
      </c>
      <c r="E109" s="401">
        <v>4.1700000000000001E-2</v>
      </c>
      <c r="F109" s="401">
        <v>0</v>
      </c>
      <c r="G109" s="401">
        <v>6.9999999999999999E-4</v>
      </c>
      <c r="H109" s="401">
        <v>4.2799999999999998E-2</v>
      </c>
      <c r="I109" s="404">
        <v>1.1000000000000001E-3</v>
      </c>
      <c r="J109" s="8"/>
      <c r="K109" s="8"/>
      <c r="L109" s="8"/>
      <c r="M109" s="8"/>
      <c r="N109" s="8"/>
      <c r="O109" s="8"/>
      <c r="P109" s="8"/>
      <c r="Q109" s="8"/>
      <c r="R109" s="8"/>
      <c r="S109" s="8"/>
      <c r="T109" s="8"/>
      <c r="U109" s="8"/>
      <c r="V109" s="8"/>
      <c r="W109" s="8"/>
      <c r="X109" s="8"/>
      <c r="Y109" s="8"/>
      <c r="Z109" s="8"/>
    </row>
    <row r="110" spans="1:26" ht="15.75" customHeight="1">
      <c r="A110" s="407" t="s">
        <v>574</v>
      </c>
      <c r="B110" s="408" t="s">
        <v>439</v>
      </c>
      <c r="C110" s="409" t="s">
        <v>440</v>
      </c>
      <c r="D110" s="410">
        <v>0</v>
      </c>
      <c r="E110" s="410">
        <v>4.1700000000000001E-2</v>
      </c>
      <c r="F110" s="410">
        <v>0</v>
      </c>
      <c r="G110" s="410">
        <v>1.2999999999999999E-3</v>
      </c>
      <c r="H110" s="410">
        <v>4.3700000000000003E-2</v>
      </c>
      <c r="I110" s="416">
        <v>2E-3</v>
      </c>
      <c r="J110" s="8"/>
      <c r="K110" s="8"/>
      <c r="L110" s="8"/>
      <c r="M110" s="8"/>
      <c r="N110" s="8"/>
      <c r="O110" s="8"/>
      <c r="P110" s="8"/>
      <c r="Q110" s="8"/>
      <c r="R110" s="8"/>
      <c r="S110" s="8"/>
      <c r="T110" s="8"/>
      <c r="U110" s="8"/>
      <c r="V110" s="8"/>
      <c r="W110" s="8"/>
      <c r="X110" s="8"/>
      <c r="Y110" s="8"/>
      <c r="Z110" s="8"/>
    </row>
    <row r="111" spans="1:26" ht="15.75" customHeight="1">
      <c r="A111" s="395" t="s">
        <v>577</v>
      </c>
      <c r="B111" s="397" t="s">
        <v>430</v>
      </c>
      <c r="C111" s="399" t="s">
        <v>450</v>
      </c>
      <c r="D111" s="401">
        <v>5.0500000000000003E-2</v>
      </c>
      <c r="E111" s="401">
        <v>0.1202</v>
      </c>
      <c r="F111" s="401">
        <v>7.85E-2</v>
      </c>
      <c r="G111" s="401">
        <v>5.1700000000000003E-2</v>
      </c>
      <c r="H111" s="401">
        <v>0.1221</v>
      </c>
      <c r="I111" s="404">
        <v>8.0399999999999999E-2</v>
      </c>
      <c r="J111" s="8"/>
      <c r="K111" s="8"/>
      <c r="L111" s="8"/>
      <c r="M111" s="8"/>
      <c r="N111" s="8"/>
      <c r="O111" s="8"/>
      <c r="P111" s="8"/>
      <c r="Q111" s="8"/>
      <c r="R111" s="8"/>
      <c r="S111" s="8"/>
      <c r="T111" s="8"/>
      <c r="U111" s="8"/>
      <c r="V111" s="8"/>
      <c r="W111" s="8"/>
      <c r="X111" s="8"/>
      <c r="Y111" s="8"/>
      <c r="Z111" s="8"/>
    </row>
    <row r="112" spans="1:26" ht="15.75" customHeight="1">
      <c r="A112" s="407" t="s">
        <v>579</v>
      </c>
      <c r="B112" s="408" t="s">
        <v>405</v>
      </c>
      <c r="C112" s="409" t="s">
        <v>464</v>
      </c>
      <c r="D112" s="410">
        <v>9.1800000000000007E-2</v>
      </c>
      <c r="E112" s="410">
        <v>0.18440000000000001</v>
      </c>
      <c r="F112" s="410">
        <v>0.14269999999999999</v>
      </c>
      <c r="G112" s="409" t="s">
        <v>423</v>
      </c>
      <c r="H112" s="409" t="s">
        <v>423</v>
      </c>
      <c r="I112" s="412" t="s">
        <v>423</v>
      </c>
      <c r="J112" s="8"/>
      <c r="K112" s="8"/>
      <c r="L112" s="8"/>
      <c r="M112" s="8"/>
      <c r="N112" s="8"/>
      <c r="O112" s="8"/>
      <c r="P112" s="8"/>
      <c r="Q112" s="8"/>
      <c r="R112" s="8"/>
      <c r="S112" s="8"/>
      <c r="T112" s="8"/>
      <c r="U112" s="8"/>
      <c r="V112" s="8"/>
      <c r="W112" s="8"/>
      <c r="X112" s="8"/>
      <c r="Y112" s="8"/>
      <c r="Z112" s="8"/>
    </row>
    <row r="113" spans="1:26" ht="15.75" customHeight="1">
      <c r="A113" s="395" t="s">
        <v>582</v>
      </c>
      <c r="B113" s="397" t="s">
        <v>405</v>
      </c>
      <c r="C113" s="399" t="s">
        <v>428</v>
      </c>
      <c r="D113" s="401">
        <v>5.96E-2</v>
      </c>
      <c r="E113" s="401">
        <v>0.13439999999999999</v>
      </c>
      <c r="F113" s="401">
        <v>9.2700000000000005E-2</v>
      </c>
      <c r="G113" s="401">
        <v>3.2599999999999997E-2</v>
      </c>
      <c r="H113" s="401">
        <v>9.2399999999999996E-2</v>
      </c>
      <c r="I113" s="404">
        <v>5.0700000000000002E-2</v>
      </c>
      <c r="J113" s="8"/>
      <c r="K113" s="8"/>
      <c r="L113" s="8"/>
      <c r="M113" s="8"/>
      <c r="N113" s="8"/>
      <c r="O113" s="8"/>
      <c r="P113" s="8"/>
      <c r="Q113" s="8"/>
      <c r="R113" s="8"/>
      <c r="S113" s="8"/>
      <c r="T113" s="8"/>
      <c r="U113" s="8"/>
      <c r="V113" s="8"/>
      <c r="W113" s="8"/>
      <c r="X113" s="8"/>
      <c r="Y113" s="8"/>
      <c r="Z113" s="8"/>
    </row>
    <row r="114" spans="1:26" ht="15.75" customHeight="1">
      <c r="A114" s="407" t="s">
        <v>584</v>
      </c>
      <c r="B114" s="408" t="s">
        <v>425</v>
      </c>
      <c r="C114" s="409" t="s">
        <v>440</v>
      </c>
      <c r="D114" s="410">
        <v>0</v>
      </c>
      <c r="E114" s="410">
        <v>4.1700000000000001E-2</v>
      </c>
      <c r="F114" s="410">
        <v>0</v>
      </c>
      <c r="G114" s="410">
        <v>2.0000000000000001E-4</v>
      </c>
      <c r="H114" s="410">
        <v>4.2000000000000003E-2</v>
      </c>
      <c r="I114" s="416">
        <v>2.9999999999999997E-4</v>
      </c>
      <c r="J114" s="8"/>
      <c r="K114" s="8"/>
      <c r="L114" s="8"/>
      <c r="M114" s="8"/>
      <c r="N114" s="8"/>
      <c r="O114" s="8"/>
      <c r="P114" s="8"/>
      <c r="Q114" s="8"/>
      <c r="R114" s="8"/>
      <c r="S114" s="8"/>
      <c r="T114" s="8"/>
      <c r="U114" s="8"/>
      <c r="V114" s="8"/>
      <c r="W114" s="8"/>
      <c r="X114" s="8"/>
      <c r="Y114" s="8"/>
      <c r="Z114" s="8"/>
    </row>
    <row r="115" spans="1:26" ht="15.75" customHeight="1">
      <c r="A115" s="395" t="s">
        <v>586</v>
      </c>
      <c r="B115" s="397" t="s">
        <v>415</v>
      </c>
      <c r="C115" s="399" t="s">
        <v>437</v>
      </c>
      <c r="D115" s="401">
        <v>2.0199999999999999E-2</v>
      </c>
      <c r="E115" s="401">
        <v>7.3099999999999998E-2</v>
      </c>
      <c r="F115" s="401">
        <v>3.1399999999999997E-2</v>
      </c>
      <c r="G115" s="401">
        <v>1.09E-2</v>
      </c>
      <c r="H115" s="401">
        <v>5.8599999999999999E-2</v>
      </c>
      <c r="I115" s="404">
        <v>1.6899999999999998E-2</v>
      </c>
      <c r="J115" s="8"/>
      <c r="K115" s="8"/>
      <c r="L115" s="8"/>
      <c r="M115" s="8"/>
      <c r="N115" s="8"/>
      <c r="O115" s="8"/>
      <c r="P115" s="8"/>
      <c r="Q115" s="8"/>
      <c r="R115" s="8"/>
      <c r="S115" s="8"/>
      <c r="T115" s="8"/>
      <c r="U115" s="8"/>
      <c r="V115" s="8"/>
      <c r="W115" s="8"/>
      <c r="X115" s="8"/>
      <c r="Y115" s="8"/>
      <c r="Z115" s="8"/>
    </row>
    <row r="116" spans="1:26" ht="15.75" customHeight="1">
      <c r="A116" s="407" t="s">
        <v>588</v>
      </c>
      <c r="B116" s="408" t="s">
        <v>453</v>
      </c>
      <c r="C116" s="409" t="s">
        <v>431</v>
      </c>
      <c r="D116" s="410">
        <v>6.88E-2</v>
      </c>
      <c r="E116" s="410">
        <v>0.1487</v>
      </c>
      <c r="F116" s="410">
        <v>0.107</v>
      </c>
      <c r="G116" s="410">
        <v>4.7399999999999998E-2</v>
      </c>
      <c r="H116" s="410">
        <v>0.1154</v>
      </c>
      <c r="I116" s="416">
        <v>7.3700000000000002E-2</v>
      </c>
      <c r="J116" s="8"/>
      <c r="K116" s="8"/>
      <c r="L116" s="8"/>
      <c r="M116" s="8"/>
      <c r="N116" s="8"/>
      <c r="O116" s="8"/>
      <c r="P116" s="8"/>
      <c r="Q116" s="8"/>
      <c r="R116" s="8"/>
      <c r="S116" s="8"/>
      <c r="T116" s="8"/>
      <c r="U116" s="8"/>
      <c r="V116" s="8"/>
      <c r="W116" s="8"/>
      <c r="X116" s="8"/>
      <c r="Y116" s="8"/>
      <c r="Z116" s="8"/>
    </row>
    <row r="117" spans="1:26" ht="15.75" customHeight="1">
      <c r="A117" s="395" t="s">
        <v>589</v>
      </c>
      <c r="B117" s="397" t="s">
        <v>430</v>
      </c>
      <c r="C117" s="399" t="s">
        <v>437</v>
      </c>
      <c r="D117" s="401">
        <v>2.0199999999999999E-2</v>
      </c>
      <c r="E117" s="401">
        <v>7.3099999999999998E-2</v>
      </c>
      <c r="F117" s="401">
        <v>3.1399999999999997E-2</v>
      </c>
      <c r="G117" s="401">
        <v>1.52E-2</v>
      </c>
      <c r="H117" s="401">
        <v>6.5299999999999997E-2</v>
      </c>
      <c r="I117" s="404">
        <v>2.3599999999999999E-2</v>
      </c>
      <c r="J117" s="8"/>
      <c r="K117" s="8"/>
      <c r="L117" s="8"/>
      <c r="M117" s="8"/>
      <c r="N117" s="8"/>
      <c r="O117" s="8"/>
      <c r="P117" s="8"/>
      <c r="Q117" s="8"/>
      <c r="R117" s="8"/>
      <c r="S117" s="8"/>
      <c r="T117" s="8"/>
      <c r="U117" s="8"/>
      <c r="V117" s="8"/>
      <c r="W117" s="8"/>
      <c r="X117" s="8"/>
      <c r="Y117" s="8"/>
      <c r="Z117" s="8"/>
    </row>
    <row r="118" spans="1:26" ht="15.75" customHeight="1">
      <c r="A118" s="407" t="s">
        <v>591</v>
      </c>
      <c r="B118" s="408" t="s">
        <v>453</v>
      </c>
      <c r="C118" s="409" t="s">
        <v>450</v>
      </c>
      <c r="D118" s="410">
        <v>5.0500000000000003E-2</v>
      </c>
      <c r="E118" s="410">
        <v>0.1202</v>
      </c>
      <c r="F118" s="410">
        <v>7.85E-2</v>
      </c>
      <c r="G118" s="409" t="s">
        <v>423</v>
      </c>
      <c r="H118" s="409" t="s">
        <v>423</v>
      </c>
      <c r="I118" s="412" t="s">
        <v>423</v>
      </c>
      <c r="J118" s="8"/>
      <c r="K118" s="8"/>
      <c r="L118" s="8"/>
      <c r="M118" s="8"/>
      <c r="N118" s="8"/>
      <c r="O118" s="8"/>
      <c r="P118" s="8"/>
      <c r="Q118" s="8"/>
      <c r="R118" s="8"/>
      <c r="S118" s="8"/>
      <c r="T118" s="8"/>
      <c r="U118" s="8"/>
      <c r="V118" s="8"/>
      <c r="W118" s="8"/>
      <c r="X118" s="8"/>
      <c r="Y118" s="8"/>
      <c r="Z118" s="8"/>
    </row>
    <row r="119" spans="1:26" ht="15.75" customHeight="1">
      <c r="A119" s="395" t="s">
        <v>593</v>
      </c>
      <c r="B119" s="397" t="s">
        <v>430</v>
      </c>
      <c r="C119" s="399" t="s">
        <v>468</v>
      </c>
      <c r="D119" s="401">
        <v>2.3E-2</v>
      </c>
      <c r="E119" s="401">
        <v>7.7399999999999997E-2</v>
      </c>
      <c r="F119" s="401">
        <v>3.5700000000000003E-2</v>
      </c>
      <c r="G119" s="399" t="s">
        <v>423</v>
      </c>
      <c r="H119" s="399" t="s">
        <v>423</v>
      </c>
      <c r="I119" s="414" t="s">
        <v>423</v>
      </c>
      <c r="J119" s="8"/>
      <c r="K119" s="8"/>
      <c r="L119" s="8"/>
      <c r="M119" s="8"/>
      <c r="N119" s="8"/>
      <c r="O119" s="8"/>
      <c r="P119" s="8"/>
      <c r="Q119" s="8"/>
      <c r="R119" s="8"/>
      <c r="S119" s="8"/>
      <c r="T119" s="8"/>
      <c r="U119" s="8"/>
      <c r="V119" s="8"/>
      <c r="W119" s="8"/>
      <c r="X119" s="8"/>
      <c r="Y119" s="8"/>
      <c r="Z119" s="8"/>
    </row>
    <row r="120" spans="1:26" ht="15.75" customHeight="1">
      <c r="A120" s="407" t="s">
        <v>595</v>
      </c>
      <c r="B120" s="408" t="s">
        <v>430</v>
      </c>
      <c r="C120" s="409" t="s">
        <v>426</v>
      </c>
      <c r="D120" s="410">
        <v>1.47E-2</v>
      </c>
      <c r="E120" s="410">
        <v>6.4500000000000002E-2</v>
      </c>
      <c r="F120" s="410">
        <v>2.2800000000000001E-2</v>
      </c>
      <c r="G120" s="410">
        <v>0.01</v>
      </c>
      <c r="H120" s="410">
        <v>5.7200000000000001E-2</v>
      </c>
      <c r="I120" s="416">
        <v>1.55E-2</v>
      </c>
      <c r="J120" s="8"/>
      <c r="K120" s="8"/>
      <c r="L120" s="8"/>
      <c r="M120" s="8"/>
      <c r="N120" s="8"/>
      <c r="O120" s="8"/>
      <c r="P120" s="8"/>
      <c r="Q120" s="8"/>
      <c r="R120" s="8"/>
      <c r="S120" s="8"/>
      <c r="T120" s="8"/>
      <c r="U120" s="8"/>
      <c r="V120" s="8"/>
      <c r="W120" s="8"/>
      <c r="X120" s="8"/>
      <c r="Y120" s="8"/>
      <c r="Z120" s="8"/>
    </row>
    <row r="121" spans="1:26" ht="15.75" customHeight="1">
      <c r="A121" s="395" t="s">
        <v>597</v>
      </c>
      <c r="B121" s="397" t="s">
        <v>453</v>
      </c>
      <c r="C121" s="399" t="s">
        <v>516</v>
      </c>
      <c r="D121" s="401">
        <v>1.7500000000000002E-2</v>
      </c>
      <c r="E121" s="401">
        <v>6.8900000000000003E-2</v>
      </c>
      <c r="F121" s="401">
        <v>2.7199999999999998E-2</v>
      </c>
      <c r="G121" s="401">
        <v>8.8999999999999999E-3</v>
      </c>
      <c r="H121" s="401">
        <v>5.5500000000000001E-2</v>
      </c>
      <c r="I121" s="404">
        <v>1.38E-2</v>
      </c>
      <c r="J121" s="8"/>
      <c r="K121" s="8"/>
      <c r="L121" s="8"/>
      <c r="M121" s="8"/>
      <c r="N121" s="8"/>
      <c r="O121" s="8"/>
      <c r="P121" s="8"/>
      <c r="Q121" s="8"/>
      <c r="R121" s="8"/>
      <c r="S121" s="8"/>
      <c r="T121" s="8"/>
      <c r="U121" s="8"/>
      <c r="V121" s="8"/>
      <c r="W121" s="8"/>
      <c r="X121" s="8"/>
      <c r="Y121" s="8"/>
      <c r="Z121" s="8"/>
    </row>
    <row r="122" spans="1:26" ht="15.75" customHeight="1">
      <c r="A122" s="407" t="s">
        <v>599</v>
      </c>
      <c r="B122" s="408" t="s">
        <v>421</v>
      </c>
      <c r="C122" s="409" t="s">
        <v>479</v>
      </c>
      <c r="D122" s="410">
        <v>7.7999999999999996E-3</v>
      </c>
      <c r="E122" s="410">
        <v>5.3800000000000001E-2</v>
      </c>
      <c r="F122" s="410">
        <v>1.21E-2</v>
      </c>
      <c r="G122" s="410">
        <v>8.0999999999999996E-3</v>
      </c>
      <c r="H122" s="410">
        <v>5.4300000000000001E-2</v>
      </c>
      <c r="I122" s="416">
        <v>1.26E-2</v>
      </c>
      <c r="J122" s="8"/>
      <c r="K122" s="8"/>
      <c r="L122" s="8"/>
      <c r="M122" s="8"/>
      <c r="N122" s="8"/>
      <c r="O122" s="8"/>
      <c r="P122" s="8"/>
      <c r="Q122" s="8"/>
      <c r="R122" s="8"/>
      <c r="S122" s="8"/>
      <c r="T122" s="8"/>
      <c r="U122" s="8"/>
      <c r="V122" s="8"/>
      <c r="W122" s="8"/>
      <c r="X122" s="8"/>
      <c r="Y122" s="8"/>
      <c r="Z122" s="8"/>
    </row>
    <row r="123" spans="1:26" ht="15.75" customHeight="1">
      <c r="A123" s="395" t="s">
        <v>601</v>
      </c>
      <c r="B123" s="397" t="s">
        <v>425</v>
      </c>
      <c r="C123" s="399" t="s">
        <v>490</v>
      </c>
      <c r="D123" s="401">
        <v>1.0999999999999999E-2</v>
      </c>
      <c r="E123" s="401">
        <v>5.8799999999999998E-2</v>
      </c>
      <c r="F123" s="401">
        <v>1.7100000000000001E-2</v>
      </c>
      <c r="G123" s="401">
        <v>2.3999999999999998E-3</v>
      </c>
      <c r="H123" s="401">
        <v>4.5400000000000003E-2</v>
      </c>
      <c r="I123" s="404">
        <v>3.7000000000000002E-3</v>
      </c>
      <c r="J123" s="8"/>
      <c r="K123" s="8"/>
      <c r="L123" s="8"/>
      <c r="M123" s="8"/>
      <c r="N123" s="8"/>
      <c r="O123" s="8"/>
      <c r="P123" s="8"/>
      <c r="Q123" s="8"/>
      <c r="R123" s="8"/>
      <c r="S123" s="8"/>
      <c r="T123" s="8"/>
      <c r="U123" s="8"/>
      <c r="V123" s="8"/>
      <c r="W123" s="8"/>
      <c r="X123" s="8"/>
      <c r="Y123" s="8"/>
      <c r="Z123" s="8"/>
    </row>
    <row r="124" spans="1:26" ht="15.75" customHeight="1">
      <c r="A124" s="407" t="s">
        <v>602</v>
      </c>
      <c r="B124" s="408" t="s">
        <v>415</v>
      </c>
      <c r="C124" s="409" t="s">
        <v>417</v>
      </c>
      <c r="D124" s="410">
        <v>4.4999999999999997E-3</v>
      </c>
      <c r="E124" s="410">
        <v>4.87E-2</v>
      </c>
      <c r="F124" s="410">
        <v>7.0000000000000001E-3</v>
      </c>
      <c r="G124" s="410">
        <v>4.4999999999999997E-3</v>
      </c>
      <c r="H124" s="410">
        <v>4.87E-2</v>
      </c>
      <c r="I124" s="416">
        <v>7.0000000000000001E-3</v>
      </c>
      <c r="J124" s="8"/>
      <c r="K124" s="8"/>
      <c r="L124" s="8"/>
      <c r="M124" s="8"/>
      <c r="N124" s="8"/>
      <c r="O124" s="8"/>
      <c r="P124" s="8"/>
      <c r="Q124" s="8"/>
      <c r="R124" s="8"/>
      <c r="S124" s="8"/>
      <c r="T124" s="8"/>
      <c r="U124" s="8"/>
      <c r="V124" s="8"/>
      <c r="W124" s="8"/>
      <c r="X124" s="8"/>
      <c r="Y124" s="8"/>
      <c r="Z124" s="8"/>
    </row>
    <row r="125" spans="1:26" ht="15.75" customHeight="1">
      <c r="A125" s="395" t="s">
        <v>603</v>
      </c>
      <c r="B125" s="397" t="s">
        <v>415</v>
      </c>
      <c r="C125" s="399" t="s">
        <v>490</v>
      </c>
      <c r="D125" s="401">
        <v>1.0999999999999999E-2</v>
      </c>
      <c r="E125" s="401">
        <v>5.8799999999999998E-2</v>
      </c>
      <c r="F125" s="401">
        <v>1.7100000000000001E-2</v>
      </c>
      <c r="G125" s="399" t="s">
        <v>423</v>
      </c>
      <c r="H125" s="399" t="s">
        <v>423</v>
      </c>
      <c r="I125" s="414" t="s">
        <v>423</v>
      </c>
      <c r="J125" s="8"/>
      <c r="K125" s="8"/>
      <c r="L125" s="8"/>
      <c r="M125" s="8"/>
      <c r="N125" s="8"/>
      <c r="O125" s="8"/>
      <c r="P125" s="8"/>
      <c r="Q125" s="8"/>
      <c r="R125" s="8"/>
      <c r="S125" s="8"/>
      <c r="T125" s="8"/>
      <c r="U125" s="8"/>
      <c r="V125" s="8"/>
      <c r="W125" s="8"/>
      <c r="X125" s="8"/>
      <c r="Y125" s="8"/>
      <c r="Z125" s="8"/>
    </row>
    <row r="126" spans="1:26" ht="15.75" customHeight="1">
      <c r="A126" s="407" t="s">
        <v>604</v>
      </c>
      <c r="B126" s="408" t="s">
        <v>421</v>
      </c>
      <c r="C126" s="409" t="s">
        <v>437</v>
      </c>
      <c r="D126" s="410">
        <v>2.0199999999999999E-2</v>
      </c>
      <c r="E126" s="410">
        <v>7.3099999999999998E-2</v>
      </c>
      <c r="F126" s="410">
        <v>3.1399999999999997E-2</v>
      </c>
      <c r="G126" s="410">
        <v>2.12E-2</v>
      </c>
      <c r="H126" s="410">
        <v>7.4700000000000003E-2</v>
      </c>
      <c r="I126" s="416">
        <v>3.3000000000000002E-2</v>
      </c>
      <c r="J126" s="8"/>
      <c r="K126" s="8"/>
      <c r="L126" s="8"/>
      <c r="M126" s="8"/>
      <c r="N126" s="8"/>
      <c r="O126" s="8"/>
      <c r="P126" s="8"/>
      <c r="Q126" s="8"/>
      <c r="R126" s="8"/>
      <c r="S126" s="8"/>
      <c r="T126" s="8"/>
      <c r="U126" s="8"/>
      <c r="V126" s="8"/>
      <c r="W126" s="8"/>
      <c r="X126" s="8"/>
      <c r="Y126" s="8"/>
      <c r="Z126" s="8"/>
    </row>
    <row r="127" spans="1:26" ht="15.75" customHeight="1">
      <c r="A127" s="395" t="s">
        <v>605</v>
      </c>
      <c r="B127" s="397" t="s">
        <v>405</v>
      </c>
      <c r="C127" s="399" t="s">
        <v>450</v>
      </c>
      <c r="D127" s="401">
        <v>5.0500000000000003E-2</v>
      </c>
      <c r="E127" s="401">
        <v>0.1202</v>
      </c>
      <c r="F127" s="401">
        <v>7.85E-2</v>
      </c>
      <c r="G127" s="401">
        <v>2.8299999999999999E-2</v>
      </c>
      <c r="H127" s="401">
        <v>8.5699999999999998E-2</v>
      </c>
      <c r="I127" s="404">
        <v>4.3999999999999997E-2</v>
      </c>
      <c r="J127" s="8"/>
      <c r="K127" s="8"/>
      <c r="L127" s="8"/>
      <c r="M127" s="8"/>
      <c r="N127" s="8"/>
      <c r="O127" s="8"/>
      <c r="P127" s="8"/>
      <c r="Q127" s="8"/>
      <c r="R127" s="8"/>
      <c r="S127" s="8"/>
      <c r="T127" s="8"/>
      <c r="U127" s="8"/>
      <c r="V127" s="8"/>
      <c r="W127" s="8"/>
      <c r="X127" s="8"/>
      <c r="Y127" s="8"/>
      <c r="Z127" s="8"/>
    </row>
    <row r="128" spans="1:26" ht="15.75" customHeight="1">
      <c r="A128" s="407" t="s">
        <v>606</v>
      </c>
      <c r="B128" s="408" t="s">
        <v>415</v>
      </c>
      <c r="C128" s="409" t="s">
        <v>477</v>
      </c>
      <c r="D128" s="410">
        <v>5.4999999999999997E-3</v>
      </c>
      <c r="E128" s="410">
        <v>5.0299999999999997E-2</v>
      </c>
      <c r="F128" s="410">
        <v>8.6E-3</v>
      </c>
      <c r="G128" s="410">
        <v>8.3999999999999995E-3</v>
      </c>
      <c r="H128" s="410">
        <v>5.4800000000000001E-2</v>
      </c>
      <c r="I128" s="416">
        <v>1.3100000000000001E-2</v>
      </c>
      <c r="J128" s="8"/>
      <c r="K128" s="8"/>
      <c r="L128" s="8"/>
      <c r="M128" s="8"/>
      <c r="N128" s="8"/>
      <c r="O128" s="8"/>
      <c r="P128" s="8"/>
      <c r="Q128" s="8"/>
      <c r="R128" s="8"/>
      <c r="S128" s="8"/>
      <c r="T128" s="8"/>
      <c r="U128" s="8"/>
      <c r="V128" s="8"/>
      <c r="W128" s="8"/>
      <c r="X128" s="8"/>
      <c r="Y128" s="8"/>
      <c r="Z128" s="8"/>
    </row>
    <row r="129" spans="1:26" ht="15.75" customHeight="1">
      <c r="A129" s="395" t="s">
        <v>607</v>
      </c>
      <c r="B129" s="397" t="s">
        <v>405</v>
      </c>
      <c r="C129" s="399" t="s">
        <v>431</v>
      </c>
      <c r="D129" s="401">
        <v>6.88E-2</v>
      </c>
      <c r="E129" s="401">
        <v>0.1487</v>
      </c>
      <c r="F129" s="401">
        <v>0.107</v>
      </c>
      <c r="G129" s="401">
        <v>9.9199999999999997E-2</v>
      </c>
      <c r="H129" s="401">
        <v>0.19589999999999999</v>
      </c>
      <c r="I129" s="404">
        <v>0.1542</v>
      </c>
      <c r="J129" s="8"/>
      <c r="K129" s="8"/>
      <c r="L129" s="8"/>
      <c r="M129" s="8"/>
      <c r="N129" s="8"/>
      <c r="O129" s="8"/>
      <c r="P129" s="8"/>
      <c r="Q129" s="8"/>
      <c r="R129" s="8"/>
      <c r="S129" s="8"/>
      <c r="T129" s="8"/>
      <c r="U129" s="8"/>
      <c r="V129" s="8"/>
      <c r="W129" s="8"/>
      <c r="X129" s="8"/>
      <c r="Y129" s="8"/>
      <c r="Z129" s="8"/>
    </row>
    <row r="130" spans="1:26" ht="15.75" customHeight="1">
      <c r="A130" s="407" t="s">
        <v>608</v>
      </c>
      <c r="B130" s="408" t="s">
        <v>421</v>
      </c>
      <c r="C130" s="409" t="s">
        <v>488</v>
      </c>
      <c r="D130" s="410">
        <v>2.76E-2</v>
      </c>
      <c r="E130" s="410">
        <v>8.4599999999999995E-2</v>
      </c>
      <c r="F130" s="410">
        <v>4.2900000000000001E-2</v>
      </c>
      <c r="G130" s="410">
        <v>1.8599999999999998E-2</v>
      </c>
      <c r="H130" s="410">
        <v>7.0599999999999996E-2</v>
      </c>
      <c r="I130" s="416">
        <v>2.8899999999999999E-2</v>
      </c>
      <c r="J130" s="8"/>
      <c r="K130" s="8"/>
      <c r="L130" s="8"/>
      <c r="M130" s="8"/>
      <c r="N130" s="8"/>
      <c r="O130" s="8"/>
      <c r="P130" s="8"/>
      <c r="Q130" s="8"/>
      <c r="R130" s="8"/>
      <c r="S130" s="8"/>
      <c r="T130" s="8"/>
      <c r="U130" s="8"/>
      <c r="V130" s="8"/>
      <c r="W130" s="8"/>
      <c r="X130" s="8"/>
      <c r="Y130" s="8"/>
      <c r="Z130" s="8"/>
    </row>
    <row r="131" spans="1:26" ht="15.75" customHeight="1">
      <c r="A131" s="395" t="s">
        <v>609</v>
      </c>
      <c r="B131" s="397" t="s">
        <v>415</v>
      </c>
      <c r="C131" s="399" t="s">
        <v>468</v>
      </c>
      <c r="D131" s="401">
        <v>2.3E-2</v>
      </c>
      <c r="E131" s="401">
        <v>7.7399999999999997E-2</v>
      </c>
      <c r="F131" s="401">
        <v>3.5700000000000003E-2</v>
      </c>
      <c r="G131" s="399" t="e">
        <v>#N/A</v>
      </c>
      <c r="H131" s="399" t="e">
        <v>#N/A</v>
      </c>
      <c r="I131" s="414" t="e">
        <v>#N/A</v>
      </c>
      <c r="J131" s="8"/>
      <c r="K131" s="8"/>
      <c r="L131" s="8"/>
      <c r="M131" s="8"/>
      <c r="N131" s="8"/>
      <c r="O131" s="8"/>
      <c r="P131" s="8"/>
      <c r="Q131" s="8"/>
      <c r="R131" s="8"/>
      <c r="S131" s="8"/>
      <c r="T131" s="8"/>
      <c r="U131" s="8"/>
      <c r="V131" s="8"/>
      <c r="W131" s="8"/>
      <c r="X131" s="8"/>
      <c r="Y131" s="8"/>
      <c r="Z131" s="8"/>
    </row>
    <row r="132" spans="1:26" ht="15.75" customHeight="1">
      <c r="A132" s="407" t="s">
        <v>610</v>
      </c>
      <c r="B132" s="408" t="s">
        <v>453</v>
      </c>
      <c r="C132" s="409" t="s">
        <v>440</v>
      </c>
      <c r="D132" s="410">
        <v>0</v>
      </c>
      <c r="E132" s="410">
        <v>4.1700000000000001E-2</v>
      </c>
      <c r="F132" s="410">
        <v>0</v>
      </c>
      <c r="G132" s="409" t="e">
        <v>#N/A</v>
      </c>
      <c r="H132" s="409" t="e">
        <v>#N/A</v>
      </c>
      <c r="I132" s="412" t="e">
        <v>#N/A</v>
      </c>
      <c r="J132" s="8"/>
      <c r="K132" s="8"/>
      <c r="L132" s="8"/>
      <c r="M132" s="8"/>
      <c r="N132" s="8"/>
      <c r="O132" s="8"/>
      <c r="P132" s="8"/>
      <c r="Q132" s="8"/>
      <c r="R132" s="8"/>
      <c r="S132" s="8"/>
      <c r="T132" s="8"/>
      <c r="U132" s="8"/>
      <c r="V132" s="8"/>
      <c r="W132" s="8"/>
      <c r="X132" s="8"/>
      <c r="Y132" s="8"/>
      <c r="Z132" s="8"/>
    </row>
    <row r="133" spans="1:26" ht="15.75" customHeight="1">
      <c r="A133" s="395" t="s">
        <v>611</v>
      </c>
      <c r="B133" s="397" t="s">
        <v>421</v>
      </c>
      <c r="C133" s="399" t="s">
        <v>490</v>
      </c>
      <c r="D133" s="401">
        <v>1.0999999999999999E-2</v>
      </c>
      <c r="E133" s="401">
        <v>5.8799999999999998E-2</v>
      </c>
      <c r="F133" s="401">
        <v>1.7100000000000001E-2</v>
      </c>
      <c r="G133" s="401">
        <v>5.1000000000000004E-3</v>
      </c>
      <c r="H133" s="401">
        <v>4.9599999999999998E-2</v>
      </c>
      <c r="I133" s="404">
        <v>7.9000000000000008E-3</v>
      </c>
      <c r="J133" s="8"/>
      <c r="K133" s="8"/>
      <c r="L133" s="8"/>
      <c r="M133" s="8"/>
      <c r="N133" s="8"/>
      <c r="O133" s="8"/>
      <c r="P133" s="8"/>
      <c r="Q133" s="8"/>
      <c r="R133" s="8"/>
      <c r="S133" s="8"/>
      <c r="T133" s="8"/>
      <c r="U133" s="8"/>
      <c r="V133" s="8"/>
      <c r="W133" s="8"/>
      <c r="X133" s="8"/>
      <c r="Y133" s="8"/>
      <c r="Z133" s="8"/>
    </row>
    <row r="134" spans="1:26" ht="15.75" customHeight="1">
      <c r="A134" s="407" t="s">
        <v>612</v>
      </c>
      <c r="B134" s="408" t="s">
        <v>421</v>
      </c>
      <c r="C134" s="409" t="s">
        <v>479</v>
      </c>
      <c r="D134" s="410">
        <v>7.7999999999999996E-3</v>
      </c>
      <c r="E134" s="410">
        <v>5.3800000000000001E-2</v>
      </c>
      <c r="F134" s="410">
        <v>1.21E-2</v>
      </c>
      <c r="G134" s="410">
        <v>6.6E-3</v>
      </c>
      <c r="H134" s="410">
        <v>5.1999999999999998E-2</v>
      </c>
      <c r="I134" s="416">
        <v>1.03E-2</v>
      </c>
      <c r="J134" s="8"/>
      <c r="K134" s="8"/>
      <c r="L134" s="8"/>
      <c r="M134" s="8"/>
      <c r="N134" s="8"/>
      <c r="O134" s="8"/>
      <c r="P134" s="8"/>
      <c r="Q134" s="8"/>
      <c r="R134" s="8"/>
      <c r="S134" s="8"/>
      <c r="T134" s="8"/>
      <c r="U134" s="8"/>
      <c r="V134" s="8"/>
      <c r="W134" s="8"/>
      <c r="X134" s="8"/>
      <c r="Y134" s="8"/>
      <c r="Z134" s="8"/>
    </row>
    <row r="135" spans="1:26" ht="15.75" customHeight="1">
      <c r="A135" s="395" t="s">
        <v>613</v>
      </c>
      <c r="B135" s="397" t="s">
        <v>453</v>
      </c>
      <c r="C135" s="399" t="s">
        <v>431</v>
      </c>
      <c r="D135" s="401">
        <v>6.88E-2</v>
      </c>
      <c r="E135" s="401">
        <v>0.1487</v>
      </c>
      <c r="F135" s="401">
        <v>0.107</v>
      </c>
      <c r="G135" s="399" t="e">
        <v>#N/A</v>
      </c>
      <c r="H135" s="399" t="e">
        <v>#N/A</v>
      </c>
      <c r="I135" s="414" t="e">
        <v>#N/A</v>
      </c>
      <c r="J135" s="8"/>
      <c r="K135" s="8"/>
      <c r="L135" s="8"/>
      <c r="M135" s="8"/>
      <c r="N135" s="8"/>
      <c r="O135" s="8"/>
      <c r="P135" s="8"/>
      <c r="Q135" s="8"/>
      <c r="R135" s="8"/>
      <c r="S135" s="8"/>
      <c r="T135" s="8"/>
      <c r="U135" s="8"/>
      <c r="V135" s="8"/>
      <c r="W135" s="8"/>
      <c r="X135" s="8"/>
      <c r="Y135" s="8"/>
      <c r="Z135" s="8"/>
    </row>
    <row r="136" spans="1:26" ht="15.75" customHeight="1">
      <c r="A136" s="407" t="s">
        <v>614</v>
      </c>
      <c r="B136" s="408" t="s">
        <v>405</v>
      </c>
      <c r="C136" s="409" t="s">
        <v>488</v>
      </c>
      <c r="D136" s="410">
        <v>2.76E-2</v>
      </c>
      <c r="E136" s="410">
        <v>8.4599999999999995E-2</v>
      </c>
      <c r="F136" s="410">
        <v>4.2900000000000001E-2</v>
      </c>
      <c r="G136" s="410">
        <v>2.07E-2</v>
      </c>
      <c r="H136" s="410">
        <v>7.3899999999999993E-2</v>
      </c>
      <c r="I136" s="416">
        <v>3.2199999999999999E-2</v>
      </c>
      <c r="J136" s="8"/>
      <c r="K136" s="8"/>
      <c r="L136" s="8"/>
      <c r="M136" s="8"/>
      <c r="N136" s="8"/>
      <c r="O136" s="8"/>
      <c r="P136" s="8"/>
      <c r="Q136" s="8"/>
      <c r="R136" s="8"/>
      <c r="S136" s="8"/>
      <c r="T136" s="8"/>
      <c r="U136" s="8"/>
      <c r="V136" s="8"/>
      <c r="W136" s="8"/>
      <c r="X136" s="8"/>
      <c r="Y136" s="8"/>
      <c r="Z136" s="8"/>
    </row>
    <row r="137" spans="1:26" ht="15.75" customHeight="1">
      <c r="A137" s="395" t="s">
        <v>615</v>
      </c>
      <c r="B137" s="397" t="s">
        <v>425</v>
      </c>
      <c r="C137" s="399" t="s">
        <v>490</v>
      </c>
      <c r="D137" s="401">
        <v>1.0999999999999999E-2</v>
      </c>
      <c r="E137" s="401">
        <v>5.8799999999999998E-2</v>
      </c>
      <c r="F137" s="401">
        <v>1.7100000000000001E-2</v>
      </c>
      <c r="G137" s="401">
        <v>2.3E-3</v>
      </c>
      <c r="H137" s="401">
        <v>4.53E-2</v>
      </c>
      <c r="I137" s="404">
        <v>3.5999999999999999E-3</v>
      </c>
      <c r="J137" s="8"/>
      <c r="K137" s="8"/>
      <c r="L137" s="8"/>
      <c r="M137" s="8"/>
      <c r="N137" s="8"/>
      <c r="O137" s="8"/>
      <c r="P137" s="8"/>
      <c r="Q137" s="8"/>
      <c r="R137" s="8"/>
      <c r="S137" s="8"/>
      <c r="T137" s="8"/>
      <c r="U137" s="8"/>
      <c r="V137" s="8"/>
      <c r="W137" s="8"/>
      <c r="X137" s="8"/>
      <c r="Y137" s="8"/>
      <c r="Z137" s="8"/>
    </row>
    <row r="138" spans="1:26" ht="15.75" customHeight="1">
      <c r="A138" s="407" t="s">
        <v>616</v>
      </c>
      <c r="B138" s="408" t="s">
        <v>453</v>
      </c>
      <c r="C138" s="409" t="s">
        <v>431</v>
      </c>
      <c r="D138" s="410">
        <v>6.88E-2</v>
      </c>
      <c r="E138" s="410">
        <v>0.1487</v>
      </c>
      <c r="F138" s="410">
        <v>0.107</v>
      </c>
      <c r="G138" s="409" t="s">
        <v>423</v>
      </c>
      <c r="H138" s="409" t="s">
        <v>423</v>
      </c>
      <c r="I138" s="412" t="s">
        <v>423</v>
      </c>
      <c r="J138" s="8"/>
      <c r="K138" s="8"/>
      <c r="L138" s="8"/>
      <c r="M138" s="8"/>
      <c r="N138" s="8"/>
      <c r="O138" s="8"/>
      <c r="P138" s="8"/>
      <c r="Q138" s="8"/>
      <c r="R138" s="8"/>
      <c r="S138" s="8"/>
      <c r="T138" s="8"/>
      <c r="U138" s="8"/>
      <c r="V138" s="8"/>
      <c r="W138" s="8"/>
      <c r="X138" s="8"/>
      <c r="Y138" s="8"/>
      <c r="Z138" s="8"/>
    </row>
    <row r="139" spans="1:26" ht="15.75" customHeight="1">
      <c r="A139" s="395" t="s">
        <v>617</v>
      </c>
      <c r="B139" s="397" t="s">
        <v>435</v>
      </c>
      <c r="C139" s="399" t="s">
        <v>488</v>
      </c>
      <c r="D139" s="401">
        <v>2.76E-2</v>
      </c>
      <c r="E139" s="401">
        <v>8.4599999999999995E-2</v>
      </c>
      <c r="F139" s="401">
        <v>4.2900000000000001E-2</v>
      </c>
      <c r="G139" s="399" t="e">
        <v>#N/A</v>
      </c>
      <c r="H139" s="399" t="e">
        <v>#N/A</v>
      </c>
      <c r="I139" s="414" t="e">
        <v>#N/A</v>
      </c>
      <c r="J139" s="8"/>
      <c r="K139" s="8"/>
      <c r="L139" s="8"/>
      <c r="M139" s="8"/>
      <c r="N139" s="8"/>
      <c r="O139" s="8"/>
      <c r="P139" s="8"/>
      <c r="Q139" s="8"/>
      <c r="R139" s="8"/>
      <c r="S139" s="8"/>
      <c r="T139" s="8"/>
      <c r="U139" s="8"/>
      <c r="V139" s="8"/>
      <c r="W139" s="8"/>
      <c r="X139" s="8"/>
      <c r="Y139" s="8"/>
      <c r="Z139" s="8"/>
    </row>
    <row r="140" spans="1:26" ht="15.75" customHeight="1">
      <c r="A140" s="407" t="s">
        <v>618</v>
      </c>
      <c r="B140" s="408" t="s">
        <v>435</v>
      </c>
      <c r="C140" s="409" t="s">
        <v>428</v>
      </c>
      <c r="D140" s="410">
        <v>5.96E-2</v>
      </c>
      <c r="E140" s="410">
        <v>0.13439999999999999</v>
      </c>
      <c r="F140" s="410">
        <v>9.2700000000000005E-2</v>
      </c>
      <c r="G140" s="409" t="e">
        <v>#N/A</v>
      </c>
      <c r="H140" s="409" t="e">
        <v>#N/A</v>
      </c>
      <c r="I140" s="412" t="e">
        <v>#N/A</v>
      </c>
      <c r="J140" s="8"/>
      <c r="K140" s="8"/>
      <c r="L140" s="8"/>
      <c r="M140" s="8"/>
      <c r="N140" s="8"/>
      <c r="O140" s="8"/>
      <c r="P140" s="8"/>
      <c r="Q140" s="8"/>
      <c r="R140" s="8"/>
      <c r="S140" s="8"/>
      <c r="T140" s="8"/>
      <c r="U140" s="8"/>
      <c r="V140" s="8"/>
      <c r="W140" s="8"/>
      <c r="X140" s="8"/>
      <c r="Y140" s="8"/>
      <c r="Z140" s="8"/>
    </row>
    <row r="141" spans="1:26" ht="15.75" customHeight="1">
      <c r="A141" s="395" t="s">
        <v>619</v>
      </c>
      <c r="B141" s="397" t="s">
        <v>430</v>
      </c>
      <c r="C141" s="399" t="s">
        <v>431</v>
      </c>
      <c r="D141" s="401">
        <v>6.88E-2</v>
      </c>
      <c r="E141" s="401">
        <v>0.1487</v>
      </c>
      <c r="F141" s="401">
        <v>0.107</v>
      </c>
      <c r="G141" s="399" t="e">
        <v>#N/A</v>
      </c>
      <c r="H141" s="399" t="e">
        <v>#N/A</v>
      </c>
      <c r="I141" s="414" t="e">
        <v>#N/A</v>
      </c>
      <c r="J141" s="8"/>
      <c r="K141" s="8"/>
      <c r="L141" s="8"/>
      <c r="M141" s="8"/>
      <c r="N141" s="8"/>
      <c r="O141" s="8"/>
      <c r="P141" s="8"/>
      <c r="Q141" s="8"/>
      <c r="R141" s="8"/>
      <c r="S141" s="8"/>
      <c r="T141" s="8"/>
      <c r="U141" s="8"/>
      <c r="V141" s="8"/>
      <c r="W141" s="8"/>
      <c r="X141" s="8"/>
      <c r="Y141" s="8"/>
      <c r="Z141" s="8"/>
    </row>
    <row r="142" spans="1:26" ht="15.75" customHeight="1">
      <c r="A142" s="407" t="s">
        <v>620</v>
      </c>
      <c r="B142" s="408" t="s">
        <v>405</v>
      </c>
      <c r="C142" s="409" t="s">
        <v>450</v>
      </c>
      <c r="D142" s="410">
        <v>5.0500000000000003E-2</v>
      </c>
      <c r="E142" s="410">
        <v>0.1202</v>
      </c>
      <c r="F142" s="410">
        <v>7.85E-2</v>
      </c>
      <c r="G142" s="409" t="e">
        <v>#N/A</v>
      </c>
      <c r="H142" s="409" t="e">
        <v>#N/A</v>
      </c>
      <c r="I142" s="412" t="e">
        <v>#N/A</v>
      </c>
      <c r="J142" s="8"/>
      <c r="K142" s="8"/>
      <c r="L142" s="8"/>
      <c r="M142" s="8"/>
      <c r="N142" s="8"/>
      <c r="O142" s="8"/>
      <c r="P142" s="8"/>
      <c r="Q142" s="8"/>
      <c r="R142" s="8"/>
      <c r="S142" s="8"/>
      <c r="T142" s="8"/>
      <c r="U142" s="8"/>
      <c r="V142" s="8"/>
      <c r="W142" s="8"/>
      <c r="X142" s="8"/>
      <c r="Y142" s="8"/>
      <c r="Z142" s="8"/>
    </row>
    <row r="143" spans="1:26" ht="15.75" customHeight="1">
      <c r="A143" s="395" t="s">
        <v>621</v>
      </c>
      <c r="B143" s="397" t="s">
        <v>425</v>
      </c>
      <c r="C143" s="399" t="s">
        <v>440</v>
      </c>
      <c r="D143" s="401">
        <v>0</v>
      </c>
      <c r="E143" s="401">
        <v>4.1700000000000001E-2</v>
      </c>
      <c r="F143" s="401">
        <v>0</v>
      </c>
      <c r="G143" s="401">
        <v>5.0000000000000001E-4</v>
      </c>
      <c r="H143" s="401">
        <v>4.2500000000000003E-2</v>
      </c>
      <c r="I143" s="404">
        <v>8.0000000000000004E-4</v>
      </c>
      <c r="J143" s="8"/>
      <c r="K143" s="8"/>
      <c r="L143" s="8"/>
      <c r="M143" s="8"/>
      <c r="N143" s="8"/>
      <c r="O143" s="8"/>
      <c r="P143" s="8"/>
      <c r="Q143" s="8"/>
      <c r="R143" s="8"/>
      <c r="S143" s="8"/>
      <c r="T143" s="8"/>
      <c r="U143" s="8"/>
      <c r="V143" s="8"/>
      <c r="W143" s="8"/>
      <c r="X143" s="8"/>
      <c r="Y143" s="8"/>
      <c r="Z143" s="8"/>
    </row>
    <row r="144" spans="1:26" ht="15.75" customHeight="1">
      <c r="A144" s="407" t="s">
        <v>622</v>
      </c>
      <c r="B144" s="408" t="s">
        <v>425</v>
      </c>
      <c r="C144" s="409" t="s">
        <v>440</v>
      </c>
      <c r="D144" s="410">
        <v>0</v>
      </c>
      <c r="E144" s="410">
        <v>4.1700000000000001E-2</v>
      </c>
      <c r="F144" s="410">
        <v>0</v>
      </c>
      <c r="G144" s="410">
        <v>0</v>
      </c>
      <c r="H144" s="410">
        <v>4.1700000000000001E-2</v>
      </c>
      <c r="I144" s="416">
        <v>0</v>
      </c>
      <c r="J144" s="8"/>
      <c r="K144" s="8"/>
      <c r="L144" s="8"/>
      <c r="M144" s="8"/>
      <c r="N144" s="8"/>
      <c r="O144" s="8"/>
      <c r="P144" s="8"/>
      <c r="Q144" s="8"/>
      <c r="R144" s="8"/>
      <c r="S144" s="8"/>
      <c r="T144" s="8"/>
      <c r="U144" s="8"/>
      <c r="V144" s="8"/>
      <c r="W144" s="8"/>
      <c r="X144" s="8"/>
      <c r="Y144" s="8"/>
      <c r="Z144" s="8"/>
    </row>
    <row r="145" spans="1:26" ht="15.75" customHeight="1">
      <c r="A145" s="395" t="s">
        <v>623</v>
      </c>
      <c r="B145" s="397" t="s">
        <v>453</v>
      </c>
      <c r="C145" s="399" t="s">
        <v>477</v>
      </c>
      <c r="D145" s="401">
        <v>5.4999999999999997E-3</v>
      </c>
      <c r="E145" s="401">
        <v>5.0299999999999997E-2</v>
      </c>
      <c r="F145" s="401">
        <v>8.6E-3</v>
      </c>
      <c r="G145" s="399" t="e">
        <v>#N/A</v>
      </c>
      <c r="H145" s="399" t="e">
        <v>#N/A</v>
      </c>
      <c r="I145" s="414" t="e">
        <v>#N/A</v>
      </c>
      <c r="J145" s="8"/>
      <c r="K145" s="8"/>
      <c r="L145" s="8"/>
      <c r="M145" s="8"/>
      <c r="N145" s="8"/>
      <c r="O145" s="8"/>
      <c r="P145" s="8"/>
      <c r="Q145" s="8"/>
      <c r="R145" s="8"/>
      <c r="S145" s="8"/>
      <c r="T145" s="8"/>
      <c r="U145" s="8"/>
      <c r="V145" s="8"/>
      <c r="W145" s="8"/>
      <c r="X145" s="8"/>
      <c r="Y145" s="8"/>
      <c r="Z145" s="8"/>
    </row>
    <row r="146" spans="1:26" ht="15.75" customHeight="1">
      <c r="A146" s="407" t="s">
        <v>624</v>
      </c>
      <c r="B146" s="408" t="s">
        <v>421</v>
      </c>
      <c r="C146" s="409" t="s">
        <v>450</v>
      </c>
      <c r="D146" s="410">
        <v>5.0500000000000003E-2</v>
      </c>
      <c r="E146" s="410">
        <v>0.1202</v>
      </c>
      <c r="F146" s="410">
        <v>7.85E-2</v>
      </c>
      <c r="G146" s="409" t="e">
        <v>#N/A</v>
      </c>
      <c r="H146" s="409" t="e">
        <v>#N/A</v>
      </c>
      <c r="I146" s="412" t="e">
        <v>#N/A</v>
      </c>
      <c r="J146" s="8"/>
      <c r="K146" s="8"/>
      <c r="L146" s="8"/>
      <c r="M146" s="8"/>
      <c r="N146" s="8"/>
      <c r="O146" s="8"/>
      <c r="P146" s="8"/>
      <c r="Q146" s="8"/>
      <c r="R146" s="8"/>
      <c r="S146" s="8"/>
      <c r="T146" s="8"/>
      <c r="U146" s="8"/>
      <c r="V146" s="8"/>
      <c r="W146" s="8"/>
      <c r="X146" s="8"/>
      <c r="Y146" s="8"/>
      <c r="Z146" s="8"/>
    </row>
    <row r="147" spans="1:26" ht="15.75" customHeight="1">
      <c r="A147" s="395" t="s">
        <v>625</v>
      </c>
      <c r="B147" s="397" t="s">
        <v>405</v>
      </c>
      <c r="C147" s="399" t="s">
        <v>461</v>
      </c>
      <c r="D147" s="401">
        <v>4.1300000000000003E-2</v>
      </c>
      <c r="E147" s="401">
        <v>0.10589999999999999</v>
      </c>
      <c r="F147" s="401">
        <v>6.4199999999999993E-2</v>
      </c>
      <c r="G147" s="399" t="e">
        <v>#N/A</v>
      </c>
      <c r="H147" s="399" t="e">
        <v>#N/A</v>
      </c>
      <c r="I147" s="414" t="e">
        <v>#N/A</v>
      </c>
      <c r="J147" s="8"/>
      <c r="K147" s="8"/>
      <c r="L147" s="8"/>
      <c r="M147" s="8"/>
      <c r="N147" s="8"/>
      <c r="O147" s="8"/>
      <c r="P147" s="8"/>
      <c r="Q147" s="8"/>
      <c r="R147" s="8"/>
      <c r="S147" s="8"/>
      <c r="T147" s="8"/>
      <c r="U147" s="8"/>
      <c r="V147" s="8"/>
      <c r="W147" s="8"/>
      <c r="X147" s="8"/>
      <c r="Y147" s="8"/>
      <c r="Z147" s="8"/>
    </row>
    <row r="148" spans="1:26" ht="15.75" customHeight="1">
      <c r="A148" s="407" t="s">
        <v>626</v>
      </c>
      <c r="B148" s="408" t="s">
        <v>453</v>
      </c>
      <c r="C148" s="409" t="s">
        <v>426</v>
      </c>
      <c r="D148" s="410">
        <v>1.47E-2</v>
      </c>
      <c r="E148" s="410">
        <v>6.4500000000000002E-2</v>
      </c>
      <c r="F148" s="410">
        <v>2.2800000000000001E-2</v>
      </c>
      <c r="G148" s="410">
        <v>5.4000000000000003E-3</v>
      </c>
      <c r="H148" s="410">
        <v>5.0099999999999999E-2</v>
      </c>
      <c r="I148" s="416">
        <v>8.3999999999999995E-3</v>
      </c>
      <c r="J148" s="8"/>
      <c r="K148" s="8"/>
      <c r="L148" s="8"/>
      <c r="M148" s="8"/>
      <c r="N148" s="8"/>
      <c r="O148" s="8"/>
      <c r="P148" s="8"/>
      <c r="Q148" s="8"/>
      <c r="R148" s="8"/>
      <c r="S148" s="8"/>
      <c r="T148" s="8"/>
      <c r="U148" s="8"/>
      <c r="V148" s="8"/>
      <c r="W148" s="8"/>
      <c r="X148" s="8"/>
      <c r="Y148" s="8"/>
      <c r="Z148" s="8"/>
    </row>
    <row r="149" spans="1:26" ht="15.75" customHeight="1">
      <c r="A149" s="395" t="s">
        <v>627</v>
      </c>
      <c r="B149" s="397" t="s">
        <v>405</v>
      </c>
      <c r="C149" s="399" t="s">
        <v>428</v>
      </c>
      <c r="D149" s="401">
        <v>5.96E-2</v>
      </c>
      <c r="E149" s="401">
        <v>0.13439999999999999</v>
      </c>
      <c r="F149" s="401">
        <v>9.2700000000000005E-2</v>
      </c>
      <c r="G149" s="399" t="e">
        <v>#N/A</v>
      </c>
      <c r="H149" s="399" t="e">
        <v>#N/A</v>
      </c>
      <c r="I149" s="414" t="e">
        <v>#N/A</v>
      </c>
      <c r="J149" s="8"/>
      <c r="K149" s="8"/>
      <c r="L149" s="8"/>
      <c r="M149" s="8"/>
      <c r="N149" s="8"/>
      <c r="O149" s="8"/>
      <c r="P149" s="8"/>
      <c r="Q149" s="8"/>
      <c r="R149" s="8"/>
      <c r="S149" s="8"/>
      <c r="T149" s="8"/>
      <c r="U149" s="8"/>
      <c r="V149" s="8"/>
      <c r="W149" s="8"/>
      <c r="X149" s="8"/>
      <c r="Y149" s="8"/>
      <c r="Z149" s="8"/>
    </row>
    <row r="150" spans="1:26" ht="15.75" customHeight="1">
      <c r="A150" s="407" t="s">
        <v>628</v>
      </c>
      <c r="B150" s="408" t="s">
        <v>435</v>
      </c>
      <c r="C150" s="409" t="s">
        <v>488</v>
      </c>
      <c r="D150" s="410">
        <v>2.76E-2</v>
      </c>
      <c r="E150" s="410">
        <v>8.4599999999999995E-2</v>
      </c>
      <c r="F150" s="410">
        <v>4.2900000000000001E-2</v>
      </c>
      <c r="G150" s="409" t="e">
        <v>#N/A</v>
      </c>
      <c r="H150" s="409" t="e">
        <v>#N/A</v>
      </c>
      <c r="I150" s="412" t="e">
        <v>#N/A</v>
      </c>
      <c r="J150" s="8"/>
      <c r="K150" s="8"/>
      <c r="L150" s="8"/>
      <c r="M150" s="8"/>
      <c r="N150" s="8"/>
      <c r="O150" s="8"/>
      <c r="P150" s="8"/>
      <c r="Q150" s="8"/>
      <c r="R150" s="8"/>
      <c r="S150" s="8"/>
      <c r="T150" s="8"/>
      <c r="U150" s="8"/>
      <c r="V150" s="8"/>
      <c r="W150" s="8"/>
      <c r="X150" s="8"/>
      <c r="Y150" s="8"/>
      <c r="Z150" s="8"/>
    </row>
    <row r="151" spans="1:26" ht="15.75" customHeight="1">
      <c r="A151" s="395" t="s">
        <v>629</v>
      </c>
      <c r="B151" s="397" t="s">
        <v>405</v>
      </c>
      <c r="C151" s="399" t="s">
        <v>431</v>
      </c>
      <c r="D151" s="401">
        <v>6.88E-2</v>
      </c>
      <c r="E151" s="401">
        <v>0.1487</v>
      </c>
      <c r="F151" s="401">
        <v>0.107</v>
      </c>
      <c r="G151" s="401">
        <v>6.9400000000000003E-2</v>
      </c>
      <c r="H151" s="401">
        <v>0.14960000000000001</v>
      </c>
      <c r="I151" s="404">
        <v>0.1079</v>
      </c>
      <c r="J151" s="8"/>
      <c r="K151" s="8"/>
      <c r="L151" s="8"/>
      <c r="M151" s="8"/>
      <c r="N151" s="8"/>
      <c r="O151" s="8"/>
      <c r="P151" s="8"/>
      <c r="Q151" s="8"/>
      <c r="R151" s="8"/>
      <c r="S151" s="8"/>
      <c r="T151" s="8"/>
      <c r="U151" s="8"/>
      <c r="V151" s="8"/>
      <c r="W151" s="8"/>
      <c r="X151" s="8"/>
      <c r="Y151" s="8"/>
      <c r="Z151" s="8"/>
    </row>
    <row r="152" spans="1:26" ht="15.75" customHeight="1">
      <c r="A152" s="407" t="s">
        <v>630</v>
      </c>
      <c r="B152" s="408" t="s">
        <v>425</v>
      </c>
      <c r="C152" s="409" t="s">
        <v>422</v>
      </c>
      <c r="D152" s="410">
        <v>3.3000000000000002E-2</v>
      </c>
      <c r="E152" s="410">
        <v>9.2999999999999999E-2</v>
      </c>
      <c r="F152" s="410">
        <v>5.1299999999999998E-2</v>
      </c>
      <c r="G152" s="410">
        <v>2.7E-2</v>
      </c>
      <c r="H152" s="410">
        <v>8.3699999999999997E-2</v>
      </c>
      <c r="I152" s="416">
        <v>4.2000000000000003E-2</v>
      </c>
      <c r="J152" s="8"/>
      <c r="K152" s="8"/>
      <c r="L152" s="8"/>
      <c r="M152" s="8"/>
      <c r="N152" s="8"/>
      <c r="O152" s="8"/>
      <c r="P152" s="8"/>
      <c r="Q152" s="8"/>
      <c r="R152" s="8"/>
      <c r="S152" s="8"/>
      <c r="T152" s="8"/>
      <c r="U152" s="8"/>
      <c r="V152" s="8"/>
      <c r="W152" s="8"/>
      <c r="X152" s="8"/>
      <c r="Y152" s="8"/>
      <c r="Z152" s="8"/>
    </row>
    <row r="153" spans="1:26" ht="15.75" customHeight="1">
      <c r="A153" s="395" t="s">
        <v>631</v>
      </c>
      <c r="B153" s="397" t="s">
        <v>435</v>
      </c>
      <c r="C153" s="399" t="s">
        <v>426</v>
      </c>
      <c r="D153" s="401">
        <v>1.47E-2</v>
      </c>
      <c r="E153" s="401">
        <v>6.4500000000000002E-2</v>
      </c>
      <c r="F153" s="401">
        <v>2.2800000000000001E-2</v>
      </c>
      <c r="G153" s="399" t="e">
        <v>#N/A</v>
      </c>
      <c r="H153" s="399" t="e">
        <v>#N/A</v>
      </c>
      <c r="I153" s="414" t="e">
        <v>#N/A</v>
      </c>
      <c r="J153" s="8"/>
      <c r="K153" s="8"/>
      <c r="L153" s="8"/>
      <c r="M153" s="8"/>
      <c r="N153" s="8"/>
      <c r="O153" s="8"/>
      <c r="P153" s="8"/>
      <c r="Q153" s="8"/>
      <c r="R153" s="8"/>
      <c r="S153" s="8"/>
      <c r="T153" s="8"/>
      <c r="U153" s="8"/>
      <c r="V153" s="8"/>
      <c r="W153" s="8"/>
      <c r="X153" s="8"/>
      <c r="Y153" s="8"/>
      <c r="Z153" s="8"/>
    </row>
    <row r="154" spans="1:26" ht="15.75" customHeight="1">
      <c r="A154" s="407" t="s">
        <v>632</v>
      </c>
      <c r="B154" s="408" t="s">
        <v>405</v>
      </c>
      <c r="C154" s="409" t="s">
        <v>428</v>
      </c>
      <c r="D154" s="410">
        <v>5.96E-2</v>
      </c>
      <c r="E154" s="410">
        <v>0.13439999999999999</v>
      </c>
      <c r="F154" s="410">
        <v>9.2700000000000005E-2</v>
      </c>
      <c r="G154" s="409" t="e">
        <v>#N/A</v>
      </c>
      <c r="H154" s="409" t="e">
        <v>#N/A</v>
      </c>
      <c r="I154" s="412" t="e">
        <v>#N/A</v>
      </c>
      <c r="J154" s="8"/>
      <c r="K154" s="8"/>
      <c r="L154" s="8"/>
      <c r="M154" s="8"/>
      <c r="N154" s="8"/>
      <c r="O154" s="8"/>
      <c r="P154" s="8"/>
      <c r="Q154" s="8"/>
      <c r="R154" s="8"/>
      <c r="S154" s="8"/>
      <c r="T154" s="8"/>
      <c r="U154" s="8"/>
      <c r="V154" s="8"/>
      <c r="W154" s="8"/>
      <c r="X154" s="8"/>
      <c r="Y154" s="8"/>
      <c r="Z154" s="8"/>
    </row>
    <row r="155" spans="1:26" ht="15.75" customHeight="1">
      <c r="A155" s="395" t="s">
        <v>633</v>
      </c>
      <c r="B155" s="397" t="s">
        <v>421</v>
      </c>
      <c r="C155" s="399" t="s">
        <v>492</v>
      </c>
      <c r="D155" s="401">
        <v>0.1101</v>
      </c>
      <c r="E155" s="401">
        <v>0.21290000000000001</v>
      </c>
      <c r="F155" s="401">
        <v>0.17119999999999999</v>
      </c>
      <c r="G155" s="399" t="s">
        <v>423</v>
      </c>
      <c r="H155" s="399" t="s">
        <v>423</v>
      </c>
      <c r="I155" s="414" t="s">
        <v>423</v>
      </c>
      <c r="J155" s="8"/>
      <c r="K155" s="8"/>
      <c r="L155" s="8"/>
      <c r="M155" s="8"/>
      <c r="N155" s="8"/>
      <c r="O155" s="8"/>
      <c r="P155" s="8"/>
      <c r="Q155" s="8"/>
      <c r="R155" s="8"/>
      <c r="S155" s="8"/>
      <c r="T155" s="8"/>
      <c r="U155" s="8"/>
      <c r="V155" s="8"/>
      <c r="W155" s="8"/>
      <c r="X155" s="8"/>
      <c r="Y155" s="8"/>
      <c r="Z155" s="8"/>
    </row>
    <row r="156" spans="1:26" ht="15.75" customHeight="1">
      <c r="A156" s="407" t="s">
        <v>634</v>
      </c>
      <c r="B156" s="408" t="s">
        <v>415</v>
      </c>
      <c r="C156" s="409" t="s">
        <v>417</v>
      </c>
      <c r="D156" s="410">
        <v>4.4999999999999997E-3</v>
      </c>
      <c r="E156" s="410">
        <v>4.87E-2</v>
      </c>
      <c r="F156" s="410">
        <v>7.0000000000000001E-3</v>
      </c>
      <c r="G156" s="409" t="e">
        <v>#N/A</v>
      </c>
      <c r="H156" s="409" t="e">
        <v>#N/A</v>
      </c>
      <c r="I156" s="412" t="e">
        <v>#N/A</v>
      </c>
      <c r="J156" s="8"/>
      <c r="K156" s="8"/>
      <c r="L156" s="8"/>
      <c r="M156" s="8"/>
      <c r="N156" s="8"/>
      <c r="O156" s="8"/>
      <c r="P156" s="8"/>
      <c r="Q156" s="8"/>
      <c r="R156" s="8"/>
      <c r="S156" s="8"/>
      <c r="T156" s="8"/>
      <c r="U156" s="8"/>
      <c r="V156" s="8"/>
      <c r="W156" s="8"/>
      <c r="X156" s="8"/>
      <c r="Y156" s="8"/>
      <c r="Z156" s="8"/>
    </row>
    <row r="157" spans="1:26" ht="15.75" customHeight="1">
      <c r="A157" s="395" t="s">
        <v>635</v>
      </c>
      <c r="B157" s="397" t="s">
        <v>425</v>
      </c>
      <c r="C157" s="399" t="s">
        <v>477</v>
      </c>
      <c r="D157" s="401">
        <v>5.4999999999999997E-3</v>
      </c>
      <c r="E157" s="401">
        <v>5.0299999999999997E-2</v>
      </c>
      <c r="F157" s="401">
        <v>8.6E-3</v>
      </c>
      <c r="G157" s="401">
        <v>2.5000000000000001E-3</v>
      </c>
      <c r="H157" s="401">
        <v>4.5600000000000002E-2</v>
      </c>
      <c r="I157" s="404">
        <v>3.8999999999999998E-3</v>
      </c>
      <c r="J157" s="8"/>
      <c r="K157" s="8"/>
      <c r="L157" s="8"/>
      <c r="M157" s="8"/>
      <c r="N157" s="8"/>
      <c r="O157" s="8"/>
      <c r="P157" s="8"/>
      <c r="Q157" s="8"/>
      <c r="R157" s="8"/>
      <c r="S157" s="8"/>
      <c r="T157" s="8"/>
      <c r="U157" s="8"/>
      <c r="V157" s="8"/>
      <c r="W157" s="8"/>
      <c r="X157" s="8"/>
      <c r="Y157" s="8"/>
      <c r="Z157" s="8"/>
    </row>
    <row r="158" spans="1:26" ht="15.75" customHeight="1">
      <c r="A158" s="407" t="s">
        <v>636</v>
      </c>
      <c r="B158" s="408" t="s">
        <v>474</v>
      </c>
      <c r="C158" s="409" t="s">
        <v>444</v>
      </c>
      <c r="D158" s="410">
        <v>2.5000000000000001E-3</v>
      </c>
      <c r="E158" s="410">
        <v>4.4499999999999998E-2</v>
      </c>
      <c r="F158" s="410">
        <v>2.5000000000000001E-3</v>
      </c>
      <c r="G158" s="410">
        <v>4.3E-3</v>
      </c>
      <c r="H158" s="410">
        <v>4.8399999999999999E-2</v>
      </c>
      <c r="I158" s="416">
        <v>6.7000000000000002E-3</v>
      </c>
      <c r="J158" s="8"/>
      <c r="K158" s="8"/>
      <c r="L158" s="8"/>
      <c r="M158" s="8"/>
      <c r="N158" s="8"/>
      <c r="O158" s="8"/>
      <c r="P158" s="8"/>
      <c r="Q158" s="8"/>
      <c r="R158" s="8"/>
      <c r="S158" s="8"/>
      <c r="T158" s="8"/>
      <c r="U158" s="8"/>
      <c r="V158" s="8"/>
      <c r="W158" s="8"/>
      <c r="X158" s="8"/>
      <c r="Y158" s="8"/>
      <c r="Z158" s="8"/>
    </row>
    <row r="159" spans="1:26" ht="15.75" customHeight="1">
      <c r="A159" s="395" t="s">
        <v>637</v>
      </c>
      <c r="B159" s="397" t="s">
        <v>430</v>
      </c>
      <c r="C159" s="399" t="s">
        <v>426</v>
      </c>
      <c r="D159" s="401">
        <v>1.47E-2</v>
      </c>
      <c r="E159" s="401">
        <v>6.4500000000000002E-2</v>
      </c>
      <c r="F159" s="401">
        <v>2.2800000000000001E-2</v>
      </c>
      <c r="G159" s="401">
        <v>6.6E-3</v>
      </c>
      <c r="H159" s="444">
        <v>5.1999999999999998E-2</v>
      </c>
      <c r="I159" s="445">
        <v>1.03E-2</v>
      </c>
      <c r="J159" s="8"/>
      <c r="K159" s="8"/>
      <c r="L159" s="8"/>
      <c r="M159" s="8"/>
      <c r="N159" s="8"/>
      <c r="O159" s="8"/>
      <c r="P159" s="8"/>
      <c r="Q159" s="8"/>
      <c r="R159" s="8"/>
      <c r="S159" s="8"/>
      <c r="T159" s="8"/>
      <c r="U159" s="8"/>
      <c r="V159" s="8"/>
      <c r="W159" s="8"/>
      <c r="X159" s="8"/>
      <c r="Y159" s="8"/>
      <c r="Z159" s="8"/>
    </row>
    <row r="160" spans="1:26" ht="15.75" customHeight="1">
      <c r="A160" s="407" t="s">
        <v>638</v>
      </c>
      <c r="B160" s="408" t="s">
        <v>421</v>
      </c>
      <c r="C160" s="409" t="s">
        <v>422</v>
      </c>
      <c r="D160" s="410">
        <v>3.3000000000000002E-2</v>
      </c>
      <c r="E160" s="410">
        <v>9.2999999999999999E-2</v>
      </c>
      <c r="F160" s="410">
        <v>5.1299999999999998E-2</v>
      </c>
      <c r="G160" s="409" t="e">
        <v>#N/A</v>
      </c>
      <c r="H160" s="446" t="e">
        <v>#N/A</v>
      </c>
      <c r="I160" s="447" t="e">
        <v>#N/A</v>
      </c>
      <c r="J160" s="8"/>
      <c r="K160" s="8"/>
      <c r="L160" s="8"/>
      <c r="M160" s="8"/>
      <c r="N160" s="8"/>
      <c r="O160" s="8"/>
      <c r="P160" s="8"/>
      <c r="Q160" s="8"/>
      <c r="R160" s="8"/>
      <c r="S160" s="8"/>
      <c r="T160" s="8"/>
      <c r="U160" s="8"/>
      <c r="V160" s="8"/>
      <c r="W160" s="8"/>
      <c r="X160" s="8"/>
      <c r="Y160" s="8"/>
      <c r="Z160" s="8"/>
    </row>
    <row r="161" spans="1:26" ht="15.75" customHeight="1">
      <c r="A161" s="395" t="s">
        <v>639</v>
      </c>
      <c r="B161" s="397" t="s">
        <v>430</v>
      </c>
      <c r="C161" s="399" t="s">
        <v>464</v>
      </c>
      <c r="D161" s="401">
        <v>9.1800000000000007E-2</v>
      </c>
      <c r="E161" s="401">
        <v>0.18440000000000001</v>
      </c>
      <c r="F161" s="401">
        <v>0.14269999999999999</v>
      </c>
      <c r="G161" s="399" t="s">
        <v>423</v>
      </c>
      <c r="H161" s="448" t="s">
        <v>423</v>
      </c>
      <c r="I161" s="449" t="s">
        <v>423</v>
      </c>
      <c r="J161" s="8"/>
      <c r="K161" s="8"/>
      <c r="L161" s="8"/>
      <c r="M161" s="8"/>
      <c r="N161" s="8"/>
      <c r="O161" s="8"/>
      <c r="P161" s="8"/>
      <c r="Q161" s="8"/>
      <c r="R161" s="8"/>
      <c r="S161" s="8"/>
      <c r="T161" s="8"/>
      <c r="U161" s="8"/>
      <c r="V161" s="8"/>
      <c r="W161" s="8"/>
      <c r="X161" s="8"/>
      <c r="Y161" s="8"/>
      <c r="Z161" s="8"/>
    </row>
    <row r="162" spans="1:26" ht="15.75" customHeight="1">
      <c r="A162" s="407" t="s">
        <v>640</v>
      </c>
      <c r="B162" s="408" t="s">
        <v>453</v>
      </c>
      <c r="C162" s="409" t="s">
        <v>488</v>
      </c>
      <c r="D162" s="410">
        <v>2.76E-2</v>
      </c>
      <c r="E162" s="410">
        <v>8.4599999999999995E-2</v>
      </c>
      <c r="F162" s="410">
        <v>4.2900000000000001E-2</v>
      </c>
      <c r="G162" s="410">
        <v>1.26E-2</v>
      </c>
      <c r="H162" s="450">
        <v>6.13E-2</v>
      </c>
      <c r="I162" s="451">
        <v>1.9599999999999999E-2</v>
      </c>
      <c r="J162" s="8"/>
      <c r="K162" s="8"/>
      <c r="L162" s="8"/>
      <c r="M162" s="8"/>
      <c r="N162" s="8"/>
      <c r="O162" s="8"/>
      <c r="P162" s="8"/>
      <c r="Q162" s="8"/>
      <c r="R162" s="8"/>
      <c r="S162" s="8"/>
      <c r="T162" s="8"/>
      <c r="U162" s="8"/>
      <c r="V162" s="8"/>
      <c r="W162" s="8"/>
      <c r="X162" s="8"/>
      <c r="Y162" s="8"/>
      <c r="Z162" s="8"/>
    </row>
    <row r="163" spans="1:26" ht="15.75" customHeight="1">
      <c r="A163" s="395" t="s">
        <v>641</v>
      </c>
      <c r="B163" s="397" t="s">
        <v>405</v>
      </c>
      <c r="C163" s="399" t="s">
        <v>484</v>
      </c>
      <c r="D163" s="401">
        <v>8.2600000000000007E-2</v>
      </c>
      <c r="E163" s="401">
        <v>0.1701</v>
      </c>
      <c r="F163" s="401">
        <v>0.12839999999999999</v>
      </c>
      <c r="G163" s="401">
        <v>2.9000000000000001E-2</v>
      </c>
      <c r="H163" s="444">
        <v>8.6800000000000002E-2</v>
      </c>
      <c r="I163" s="445">
        <v>4.5100000000000001E-2</v>
      </c>
      <c r="J163" s="8"/>
      <c r="K163" s="8"/>
      <c r="L163" s="8"/>
      <c r="M163" s="8"/>
      <c r="N163" s="8"/>
      <c r="O163" s="8"/>
      <c r="P163" s="8"/>
      <c r="Q163" s="8"/>
      <c r="R163" s="8"/>
      <c r="S163" s="8"/>
      <c r="T163" s="8"/>
      <c r="U163" s="8"/>
      <c r="V163" s="8"/>
      <c r="W163" s="8"/>
      <c r="X163" s="8"/>
      <c r="Y163" s="8"/>
      <c r="Z163" s="8"/>
    </row>
    <row r="164" spans="1:26"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hyperlinks>
    <hyperlink ref="B1" r:id="rId1" xr:uid="{00000000-0004-0000-0800-000000000000}"/>
  </hyperlinks>
  <pageMargins left="0.7" right="0.7" top="0.75" bottom="0.75" header="0" footer="0"/>
  <pageSetup orientation="landscape"/>
  <tableParts count="1">
    <tablePart r:id="rId2"/>
  </tableParts>
</worksheet>
</file>

<file path=docMetadata/LabelInfo.xml><?xml version="1.0" encoding="utf-8"?>
<clbl:labelList xmlns:clbl="http://schemas.microsoft.com/office/2020/mipLabelMetadata">
  <clbl:label id="{1f2befd1-2fac-4210-9f09-002462c69a88}" enabled="1" method="Standard" siteId="{d3d80c89-1c9e-4492-8468-9ebc0b663be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Income Assumptions</vt:lpstr>
      <vt:lpstr>Balance Assumptions</vt:lpstr>
      <vt:lpstr>Income Statement</vt:lpstr>
      <vt:lpstr>Balance Sheet</vt:lpstr>
      <vt:lpstr>Cash Flow</vt:lpstr>
      <vt:lpstr>Debt Schedule</vt:lpstr>
      <vt:lpstr>DCF</vt:lpstr>
      <vt:lpstr>ERPs by Country</vt:lpstr>
      <vt:lpstr>Metrics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Johnson</dc:creator>
  <cp:lastModifiedBy>Mario Johnson</cp:lastModifiedBy>
  <dcterms:created xsi:type="dcterms:W3CDTF">2026-06-02T15:33:42Z</dcterms:created>
  <dcterms:modified xsi:type="dcterms:W3CDTF">2026-08-10T15:38:37Z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0x010100DA541CF32620E44FAB19E6AB2D39FBA3</vt:lpwstr>
  </property>
  <property fmtid="{D5CDD505-2E9C-101B-9397-08002B2CF9AE}" pid="3" name="MediaServiceImageTags">
    <vt:lpwstr/>
  </property>
</Properties>
</file>