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8_{DC86D821-3900-4345-A969-4B8679FA475F}" xr6:coauthVersionLast="47" xr6:coauthVersionMax="47" xr10:uidLastSave="{00000000-0000-0000-0000-000000000000}"/>
  <bookViews>
    <workbookView xWindow="28680" yWindow="-120" windowWidth="29040" windowHeight="15720" activeTab="6"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DCF" sheetId="7" r:id="rId7"/>
    <sheet name="ERPs by Country" sheetId="8" r:id="rId8"/>
    <sheet name="Metrics"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vHwnTHDwKt4EkfgUATLvbnH/8AMbEliFp3LSyJpcpWY="/>
    </ext>
  </extLst>
</workbook>
</file>

<file path=xl/calcChain.xml><?xml version="1.0" encoding="utf-8"?>
<calcChain xmlns="http://schemas.openxmlformats.org/spreadsheetml/2006/main">
  <c r="D59" i="7" l="1"/>
  <c r="D27" i="7" l="1" a="1"/>
  <c r="D27" i="7" s="1"/>
  <c r="D7" i="1" l="1"/>
  <c r="E93" i="7"/>
  <c r="D93" i="7"/>
  <c r="E91" i="7"/>
  <c r="D91" i="7"/>
  <c r="E111" i="7"/>
  <c r="D9" i="1" s="1"/>
  <c r="D29" i="7"/>
  <c r="D86" i="7" s="1"/>
  <c r="C37" i="1" s="1"/>
  <c r="E26" i="9"/>
  <c r="D26" i="9"/>
  <c r="C26" i="9"/>
  <c r="D5" i="9"/>
  <c r="C5" i="9"/>
  <c r="C4" i="9"/>
  <c r="D4" i="9" s="1"/>
  <c r="D111" i="7"/>
  <c r="C9" i="1" s="1"/>
  <c r="D76" i="7"/>
  <c r="E108" i="7" s="1"/>
  <c r="F5" i="9" s="1"/>
  <c r="D67" i="7"/>
  <c r="D104" i="7" s="1"/>
  <c r="C38" i="1"/>
  <c r="D57" i="7"/>
  <c r="C38" i="7"/>
  <c r="C36" i="7" s="1"/>
  <c r="D28" i="7"/>
  <c r="E85" i="7" s="1"/>
  <c r="G23" i="7"/>
  <c r="G22" i="7"/>
  <c r="G21" i="7"/>
  <c r="G20" i="7"/>
  <c r="G19" i="7"/>
  <c r="H7" i="7"/>
  <c r="G7" i="7"/>
  <c r="F7" i="7"/>
  <c r="E7" i="7"/>
  <c r="D7" i="7"/>
  <c r="I37" i="6"/>
  <c r="H37" i="6"/>
  <c r="G37" i="6"/>
  <c r="F37" i="6"/>
  <c r="E37" i="6"/>
  <c r="H34" i="6"/>
  <c r="H33" i="6"/>
  <c r="G33" i="6"/>
  <c r="G34" i="6" s="1"/>
  <c r="F33" i="6"/>
  <c r="F34" i="6" s="1"/>
  <c r="E33" i="6"/>
  <c r="E34" i="6" s="1"/>
  <c r="D33" i="6"/>
  <c r="D34" i="6" s="1"/>
  <c r="M32" i="6"/>
  <c r="L32" i="6"/>
  <c r="K32" i="6"/>
  <c r="J32" i="6"/>
  <c r="I32" i="6"/>
  <c r="H27" i="6"/>
  <c r="H29" i="6" s="1"/>
  <c r="G27" i="6"/>
  <c r="G29" i="6" s="1"/>
  <c r="F27" i="6"/>
  <c r="F29" i="6" s="1"/>
  <c r="E27" i="6"/>
  <c r="E29" i="6" s="1"/>
  <c r="D27" i="6"/>
  <c r="D29" i="6" s="1"/>
  <c r="M21" i="6"/>
  <c r="L21" i="6"/>
  <c r="K21" i="6"/>
  <c r="J21" i="6"/>
  <c r="I21" i="6"/>
  <c r="M11" i="6"/>
  <c r="L11" i="6"/>
  <c r="K11" i="6"/>
  <c r="J11" i="6"/>
  <c r="I11" i="6"/>
  <c r="H11" i="6"/>
  <c r="G11" i="6"/>
  <c r="F11" i="6"/>
  <c r="E11" i="6"/>
  <c r="D11" i="6"/>
  <c r="H10" i="6"/>
  <c r="D6" i="6"/>
  <c r="M42" i="5"/>
  <c r="L42" i="5"/>
  <c r="K42" i="5"/>
  <c r="J42" i="5"/>
  <c r="I42" i="5"/>
  <c r="H42" i="5"/>
  <c r="C17" i="1" s="1"/>
  <c r="G42" i="5"/>
  <c r="F42" i="5"/>
  <c r="E42" i="5"/>
  <c r="D42" i="5"/>
  <c r="D35" i="5"/>
  <c r="D36" i="5" s="1"/>
  <c r="H27" i="5"/>
  <c r="H29" i="5" s="1"/>
  <c r="G27" i="5"/>
  <c r="G29" i="5" s="1"/>
  <c r="F27" i="5"/>
  <c r="F29" i="5" s="1"/>
  <c r="E27" i="5"/>
  <c r="E29" i="5" s="1"/>
  <c r="D27" i="5"/>
  <c r="D29" i="5" s="1"/>
  <c r="D51" i="4"/>
  <c r="C29" i="1" s="1"/>
  <c r="H50" i="4"/>
  <c r="G28" i="1" s="1"/>
  <c r="G50" i="4"/>
  <c r="F28" i="1" s="1"/>
  <c r="F50" i="4"/>
  <c r="E28" i="1" s="1"/>
  <c r="E50" i="4"/>
  <c r="D28" i="1" s="1"/>
  <c r="D50" i="4"/>
  <c r="D45" i="4"/>
  <c r="H31" i="4"/>
  <c r="G31" i="4"/>
  <c r="F31" i="4"/>
  <c r="E31" i="4"/>
  <c r="D31" i="4"/>
  <c r="H28" i="4"/>
  <c r="G28" i="4"/>
  <c r="F28" i="4"/>
  <c r="E28" i="4"/>
  <c r="D28" i="4"/>
  <c r="M27" i="4"/>
  <c r="L27" i="4"/>
  <c r="K27" i="4"/>
  <c r="J27" i="4"/>
  <c r="I27" i="4"/>
  <c r="H27" i="4"/>
  <c r="G27" i="4"/>
  <c r="F27" i="4"/>
  <c r="E27" i="4"/>
  <c r="D27" i="4"/>
  <c r="H26" i="4"/>
  <c r="G26" i="4"/>
  <c r="F26" i="4"/>
  <c r="E26" i="4"/>
  <c r="D26" i="4"/>
  <c r="H25" i="4"/>
  <c r="H8" i="6" s="1"/>
  <c r="G25" i="4"/>
  <c r="G8" i="6" s="1"/>
  <c r="F25" i="4"/>
  <c r="F8" i="6" s="1"/>
  <c r="E25" i="4"/>
  <c r="E8" i="6" s="1"/>
  <c r="D25" i="4"/>
  <c r="D8" i="6" s="1"/>
  <c r="H24" i="4"/>
  <c r="G24" i="4"/>
  <c r="F24" i="4"/>
  <c r="E24" i="4"/>
  <c r="D24" i="4"/>
  <c r="H23" i="4"/>
  <c r="G23" i="4"/>
  <c r="F23" i="4"/>
  <c r="E23" i="4"/>
  <c r="D23" i="4"/>
  <c r="H22" i="4"/>
  <c r="G22" i="4"/>
  <c r="F22" i="4"/>
  <c r="E22" i="4"/>
  <c r="D22" i="4"/>
  <c r="M21" i="4"/>
  <c r="L21" i="4"/>
  <c r="K21" i="4"/>
  <c r="J21" i="4"/>
  <c r="I21" i="4"/>
  <c r="H21" i="4"/>
  <c r="G21" i="4"/>
  <c r="F21" i="4"/>
  <c r="E21" i="4"/>
  <c r="D21" i="4"/>
  <c r="H20" i="4"/>
  <c r="G20" i="4"/>
  <c r="F20" i="4"/>
  <c r="E20" i="4"/>
  <c r="D20" i="4"/>
  <c r="H18" i="4"/>
  <c r="G18" i="4"/>
  <c r="F18" i="4"/>
  <c r="E18" i="4"/>
  <c r="D18" i="4"/>
  <c r="H17" i="4"/>
  <c r="G17" i="4"/>
  <c r="F17" i="4"/>
  <c r="E17" i="4"/>
  <c r="D17" i="4"/>
  <c r="H16" i="4"/>
  <c r="G16" i="4"/>
  <c r="F16" i="4"/>
  <c r="E16" i="4"/>
  <c r="D16" i="4"/>
  <c r="H15" i="4"/>
  <c r="G15" i="4"/>
  <c r="F15" i="4"/>
  <c r="E15" i="4"/>
  <c r="D15" i="4"/>
  <c r="H14" i="4"/>
  <c r="G14" i="4"/>
  <c r="F14" i="4"/>
  <c r="E14" i="4"/>
  <c r="D14" i="4"/>
  <c r="H75" i="3"/>
  <c r="H64" i="3" s="1"/>
  <c r="H19" i="4" s="1"/>
  <c r="G75" i="3"/>
  <c r="G78" i="3" s="1"/>
  <c r="G9" i="6" s="1"/>
  <c r="F75" i="3"/>
  <c r="E75" i="3"/>
  <c r="E78" i="3" s="1"/>
  <c r="E9" i="6" s="1"/>
  <c r="D75" i="3"/>
  <c r="D78" i="3" s="1"/>
  <c r="D9" i="6" s="1"/>
  <c r="I69" i="3"/>
  <c r="E64" i="3"/>
  <c r="E19" i="4" s="1"/>
  <c r="H63" i="3"/>
  <c r="G63" i="3"/>
  <c r="F63" i="3"/>
  <c r="E63" i="3"/>
  <c r="E55" i="3"/>
  <c r="D55" i="3" s="1"/>
  <c r="E54" i="3"/>
  <c r="D54" i="3" s="1"/>
  <c r="E53" i="3"/>
  <c r="D53" i="3" s="1"/>
  <c r="E52" i="3"/>
  <c r="D52" i="3" s="1"/>
  <c r="E51" i="3"/>
  <c r="D51" i="3" s="1"/>
  <c r="I47" i="3"/>
  <c r="D45" i="3"/>
  <c r="C45" i="3"/>
  <c r="E45" i="3" s="1"/>
  <c r="I44" i="3"/>
  <c r="E44" i="3"/>
  <c r="E43" i="3"/>
  <c r="E42" i="3"/>
  <c r="E41" i="3"/>
  <c r="E40" i="3"/>
  <c r="E39" i="3"/>
  <c r="H27" i="3"/>
  <c r="G27" i="3"/>
  <c r="F27" i="3"/>
  <c r="E27" i="3"/>
  <c r="D27" i="3"/>
  <c r="M26" i="3"/>
  <c r="L26" i="3"/>
  <c r="K26" i="3"/>
  <c r="J26" i="3"/>
  <c r="I26" i="3"/>
  <c r="H26" i="3"/>
  <c r="G26" i="3"/>
  <c r="F26" i="3"/>
  <c r="E26" i="3"/>
  <c r="D26" i="3"/>
  <c r="H25" i="3"/>
  <c r="G25" i="3"/>
  <c r="F25" i="3"/>
  <c r="E25" i="3"/>
  <c r="D25" i="3"/>
  <c r="H24" i="3"/>
  <c r="G24" i="3"/>
  <c r="F24" i="3"/>
  <c r="E24" i="3"/>
  <c r="D24" i="3"/>
  <c r="H20" i="3"/>
  <c r="G20" i="3"/>
  <c r="F20" i="3"/>
  <c r="E20" i="3"/>
  <c r="D20" i="3"/>
  <c r="H19" i="3"/>
  <c r="H21" i="3" s="1"/>
  <c r="G19" i="3"/>
  <c r="F19" i="3"/>
  <c r="E19" i="3"/>
  <c r="D19" i="3"/>
  <c r="H18" i="3"/>
  <c r="G18" i="3"/>
  <c r="F18" i="3"/>
  <c r="E18" i="3"/>
  <c r="D18" i="3"/>
  <c r="E89" i="2"/>
  <c r="E77" i="2"/>
  <c r="I44" i="2"/>
  <c r="H44" i="2"/>
  <c r="G44" i="2"/>
  <c r="F44" i="2"/>
  <c r="E44" i="2"/>
  <c r="E35" i="2"/>
  <c r="I29" i="2"/>
  <c r="H8" i="4" s="1"/>
  <c r="H29" i="2"/>
  <c r="G8" i="4" s="1"/>
  <c r="G29" i="2"/>
  <c r="F8" i="4" s="1"/>
  <c r="F29" i="2"/>
  <c r="E29" i="2"/>
  <c r="D7" i="3" s="1"/>
  <c r="I25" i="2"/>
  <c r="H25" i="2"/>
  <c r="G25" i="2"/>
  <c r="F25" i="2"/>
  <c r="E25" i="2"/>
  <c r="J24" i="2"/>
  <c r="K24" i="2" s="1"/>
  <c r="I21" i="2"/>
  <c r="H21" i="2"/>
  <c r="G21" i="2"/>
  <c r="F21" i="2"/>
  <c r="E21" i="2"/>
  <c r="J20" i="2"/>
  <c r="K20" i="2" s="1"/>
  <c r="I17" i="2"/>
  <c r="H17" i="2"/>
  <c r="G17" i="2"/>
  <c r="F17" i="2"/>
  <c r="E17" i="2"/>
  <c r="J16" i="2"/>
  <c r="I13" i="2"/>
  <c r="H13" i="2"/>
  <c r="G13" i="2"/>
  <c r="F13" i="2"/>
  <c r="E13" i="2"/>
  <c r="J12" i="2"/>
  <c r="K12" i="2" s="1"/>
  <c r="L12" i="2" s="1"/>
  <c r="I9" i="2"/>
  <c r="H9" i="2"/>
  <c r="G9" i="2"/>
  <c r="F9" i="2"/>
  <c r="E9" i="2"/>
  <c r="J8" i="2"/>
  <c r="K8" i="2" s="1"/>
  <c r="L8" i="2" s="1"/>
  <c r="I5" i="2"/>
  <c r="H6" i="3" s="1"/>
  <c r="H5" i="2"/>
  <c r="G59" i="3" s="1"/>
  <c r="G5" i="2"/>
  <c r="F5" i="2"/>
  <c r="E6" i="3" s="1"/>
  <c r="E5" i="2"/>
  <c r="D6" i="3" s="1"/>
  <c r="D5" i="2"/>
  <c r="D22" i="2" s="1"/>
  <c r="C36" i="1"/>
  <c r="L29" i="1"/>
  <c r="K29" i="1"/>
  <c r="J29" i="1"/>
  <c r="I29" i="1"/>
  <c r="H29" i="1"/>
  <c r="C28" i="1"/>
  <c r="C27" i="1"/>
  <c r="C26" i="1"/>
  <c r="C23" i="1"/>
  <c r="C14" i="1"/>
  <c r="E21" i="3" l="1"/>
  <c r="F28" i="3"/>
  <c r="H12" i="3"/>
  <c r="I22" i="2"/>
  <c r="C15" i="1"/>
  <c r="C16" i="1" s="1"/>
  <c r="E59" i="2"/>
  <c r="I59" i="2"/>
  <c r="I71" i="2"/>
  <c r="I6" i="2"/>
  <c r="I47" i="2"/>
  <c r="H26" i="2"/>
  <c r="I41" i="2"/>
  <c r="I53" i="2"/>
  <c r="D12" i="3"/>
  <c r="D64" i="3"/>
  <c r="H78" i="3"/>
  <c r="H9" i="6" s="1"/>
  <c r="C6" i="9"/>
  <c r="F21" i="3"/>
  <c r="E6" i="2"/>
  <c r="D10" i="2"/>
  <c r="I77" i="2"/>
  <c r="E104" i="7"/>
  <c r="E41" i="2"/>
  <c r="E53" i="2"/>
  <c r="I89" i="2"/>
  <c r="D21" i="3"/>
  <c r="D108" i="7"/>
  <c r="E5" i="9" s="1"/>
  <c r="G24" i="7"/>
  <c r="C45" i="7"/>
  <c r="C43" i="7"/>
  <c r="C44" i="7"/>
  <c r="F30" i="3"/>
  <c r="F32" i="3" s="1"/>
  <c r="D38" i="5"/>
  <c r="H10" i="2"/>
  <c r="F65" i="2"/>
  <c r="G6" i="3"/>
  <c r="G64" i="3"/>
  <c r="G19" i="4" s="1"/>
  <c r="E22" i="2"/>
  <c r="D26" i="2"/>
  <c r="I35" i="2"/>
  <c r="E47" i="2"/>
  <c r="G56" i="2"/>
  <c r="E71" i="2"/>
  <c r="F83" i="2"/>
  <c r="F7" i="3"/>
  <c r="G21" i="3"/>
  <c r="E28" i="3"/>
  <c r="E30" i="3" s="1"/>
  <c r="G62" i="3"/>
  <c r="F18" i="2"/>
  <c r="E8" i="3"/>
  <c r="F62" i="3"/>
  <c r="F6" i="3"/>
  <c r="G26" i="2"/>
  <c r="G10" i="2"/>
  <c r="F5" i="4"/>
  <c r="F12" i="3"/>
  <c r="G89" i="2"/>
  <c r="G77" i="2"/>
  <c r="G71" i="2"/>
  <c r="G59" i="2"/>
  <c r="G53" i="2"/>
  <c r="G47" i="2"/>
  <c r="G41" i="2"/>
  <c r="G35" i="2"/>
  <c r="G22" i="2"/>
  <c r="G6" i="2"/>
  <c r="F8" i="3"/>
  <c r="G83" i="2"/>
  <c r="G65" i="2"/>
  <c r="H56" i="2"/>
  <c r="G18" i="2"/>
  <c r="L20" i="2"/>
  <c r="G80" i="2"/>
  <c r="E8" i="4"/>
  <c r="E7" i="3"/>
  <c r="G38" i="2"/>
  <c r="G62" i="2"/>
  <c r="G86" i="2"/>
  <c r="M8" i="2"/>
  <c r="G32" i="2"/>
  <c r="M12" i="2"/>
  <c r="J5" i="2"/>
  <c r="J22" i="2" s="1"/>
  <c r="K16" i="2"/>
  <c r="G68" i="2"/>
  <c r="G14" i="2"/>
  <c r="L24" i="2"/>
  <c r="G50" i="2"/>
  <c r="G74" i="2"/>
  <c r="F14" i="3"/>
  <c r="F6" i="2"/>
  <c r="E10" i="2"/>
  <c r="I10" i="2"/>
  <c r="D14" i="2"/>
  <c r="H14" i="2"/>
  <c r="F22" i="2"/>
  <c r="E26" i="2"/>
  <c r="I26" i="2"/>
  <c r="H32" i="2"/>
  <c r="F35" i="2"/>
  <c r="H38" i="2"/>
  <c r="F41" i="2"/>
  <c r="F47" i="2"/>
  <c r="H50" i="2"/>
  <c r="F53" i="2"/>
  <c r="J55" i="2"/>
  <c r="I17" i="4" s="1"/>
  <c r="F59" i="2"/>
  <c r="H62" i="2"/>
  <c r="H68" i="2"/>
  <c r="F71" i="2"/>
  <c r="H74" i="2"/>
  <c r="F77" i="2"/>
  <c r="H80" i="2"/>
  <c r="H86" i="2"/>
  <c r="F89" i="2"/>
  <c r="G7" i="3"/>
  <c r="E12" i="3"/>
  <c r="G14" i="3"/>
  <c r="F64" i="3"/>
  <c r="F19" i="4" s="1"/>
  <c r="F29" i="4" s="1"/>
  <c r="F13" i="3" s="1"/>
  <c r="F78" i="3"/>
  <c r="F9" i="6" s="1"/>
  <c r="G5" i="4"/>
  <c r="D8" i="4"/>
  <c r="E29" i="4"/>
  <c r="E13" i="3" s="1"/>
  <c r="I52" i="3"/>
  <c r="I54" i="3" s="1"/>
  <c r="C50" i="3" s="1"/>
  <c r="I48" i="3"/>
  <c r="I49" i="3" s="1"/>
  <c r="D5" i="4"/>
  <c r="D62" i="3"/>
  <c r="H5" i="4"/>
  <c r="H62" i="3"/>
  <c r="F10" i="2"/>
  <c r="J10" i="2"/>
  <c r="E14" i="2"/>
  <c r="I14" i="2"/>
  <c r="D18" i="2"/>
  <c r="H18" i="2"/>
  <c r="F26" i="2"/>
  <c r="E32" i="2"/>
  <c r="I32" i="2"/>
  <c r="E38" i="2"/>
  <c r="I38" i="2"/>
  <c r="E50" i="2"/>
  <c r="I50" i="2"/>
  <c r="E56" i="2"/>
  <c r="I56" i="2"/>
  <c r="E62" i="2"/>
  <c r="I62" i="2"/>
  <c r="H65" i="2"/>
  <c r="E68" i="2"/>
  <c r="I68" i="2"/>
  <c r="E74" i="2"/>
  <c r="I74" i="2"/>
  <c r="E80" i="2"/>
  <c r="I80" i="2"/>
  <c r="H83" i="2"/>
  <c r="E86" i="2"/>
  <c r="I86" i="2"/>
  <c r="H7" i="3"/>
  <c r="G8" i="3"/>
  <c r="D14" i="3"/>
  <c r="H14" i="3"/>
  <c r="G28" i="3"/>
  <c r="D19" i="4"/>
  <c r="D29" i="4" s="1"/>
  <c r="D13" i="3" s="1"/>
  <c r="D65" i="3"/>
  <c r="D66" i="3" s="1"/>
  <c r="E5" i="4"/>
  <c r="E62" i="3"/>
  <c r="H6" i="2"/>
  <c r="F14" i="2"/>
  <c r="E18" i="2"/>
  <c r="I18" i="2"/>
  <c r="H22" i="2"/>
  <c r="F32" i="2"/>
  <c r="H35" i="2"/>
  <c r="F38" i="2"/>
  <c r="H41" i="2"/>
  <c r="H47" i="2"/>
  <c r="F50" i="2"/>
  <c r="H53" i="2"/>
  <c r="F56" i="2"/>
  <c r="H59" i="2"/>
  <c r="F62" i="2"/>
  <c r="E65" i="2"/>
  <c r="I65" i="2"/>
  <c r="F68" i="2"/>
  <c r="H71" i="2"/>
  <c r="F74" i="2"/>
  <c r="H77" i="2"/>
  <c r="F80" i="2"/>
  <c r="E83" i="2"/>
  <c r="I83" i="2"/>
  <c r="F86" i="2"/>
  <c r="H89" i="2"/>
  <c r="D8" i="3"/>
  <c r="H8" i="3"/>
  <c r="G12" i="3"/>
  <c r="E14" i="3"/>
  <c r="D28" i="3"/>
  <c r="D30" i="3" s="1"/>
  <c r="H28" i="3"/>
  <c r="H30" i="3" s="1"/>
  <c r="G29" i="4"/>
  <c r="G13" i="3" s="1"/>
  <c r="J69" i="3"/>
  <c r="H29" i="4"/>
  <c r="H13" i="3" s="1"/>
  <c r="D14" i="6"/>
  <c r="D24" i="6" s="1"/>
  <c r="D36" i="6" s="1"/>
  <c r="C14" i="9"/>
  <c r="D84" i="7"/>
  <c r="D6" i="9"/>
  <c r="D85" i="7"/>
  <c r="C34" i="1" s="1"/>
  <c r="E92" i="7" l="1"/>
  <c r="D92" i="7"/>
  <c r="E90" i="7"/>
  <c r="D90" i="7"/>
  <c r="E94" i="7"/>
  <c r="D94" i="7"/>
  <c r="D30" i="7"/>
  <c r="C33" i="1" s="1"/>
  <c r="F31" i="3"/>
  <c r="G30" i="3"/>
  <c r="H31" i="3" s="1"/>
  <c r="D87" i="7"/>
  <c r="D89" i="7" s="1"/>
  <c r="D96" i="7" s="1"/>
  <c r="C7" i="1" s="1"/>
  <c r="E87" i="7"/>
  <c r="E89" i="7" s="1"/>
  <c r="E96" i="7" s="1"/>
  <c r="E32" i="3"/>
  <c r="E60" i="3"/>
  <c r="D15" i="5"/>
  <c r="D17" i="5" s="1"/>
  <c r="C25" i="9"/>
  <c r="H32" i="3"/>
  <c r="G32" i="3"/>
  <c r="G31" i="3"/>
  <c r="E31" i="3"/>
  <c r="D32" i="3"/>
  <c r="H10" i="4"/>
  <c r="H6" i="4"/>
  <c r="G23" i="1" s="1"/>
  <c r="G22" i="1"/>
  <c r="I8" i="5"/>
  <c r="I26" i="5"/>
  <c r="I23" i="5"/>
  <c r="I5" i="4"/>
  <c r="I10" i="5"/>
  <c r="J88" i="2"/>
  <c r="I31" i="4" s="1"/>
  <c r="J76" i="2"/>
  <c r="I25" i="4" s="1"/>
  <c r="J70" i="2"/>
  <c r="I23" i="4" s="1"/>
  <c r="J58" i="2"/>
  <c r="I18" i="4" s="1"/>
  <c r="J52" i="2"/>
  <c r="I16" i="4" s="1"/>
  <c r="J46" i="2"/>
  <c r="J40" i="2"/>
  <c r="J34" i="2"/>
  <c r="K55" i="2"/>
  <c r="J17" i="4" s="1"/>
  <c r="J85" i="2"/>
  <c r="I28" i="4" s="1"/>
  <c r="J79" i="2"/>
  <c r="I26" i="4" s="1"/>
  <c r="J73" i="2"/>
  <c r="I24" i="4" s="1"/>
  <c r="J67" i="2"/>
  <c r="I22" i="4" s="1"/>
  <c r="J61" i="2"/>
  <c r="I20" i="4" s="1"/>
  <c r="J49" i="2"/>
  <c r="I15" i="4" s="1"/>
  <c r="J37" i="2"/>
  <c r="J31" i="2"/>
  <c r="J6" i="2"/>
  <c r="J65" i="2"/>
  <c r="J83" i="2"/>
  <c r="C56" i="3"/>
  <c r="C49" i="3"/>
  <c r="D50" i="3"/>
  <c r="D56" i="3" s="1"/>
  <c r="M24" i="2"/>
  <c r="L16" i="2"/>
  <c r="C35" i="1"/>
  <c r="E10" i="4"/>
  <c r="D22" i="1"/>
  <c r="E6" i="4"/>
  <c r="D23" i="1" s="1"/>
  <c r="D41" i="4"/>
  <c r="D10" i="4"/>
  <c r="C22" i="1"/>
  <c r="K5" i="2"/>
  <c r="K18" i="2" s="1"/>
  <c r="N8" i="2"/>
  <c r="M20" i="2"/>
  <c r="D39" i="6"/>
  <c r="D7" i="5"/>
  <c r="K69" i="3"/>
  <c r="J26" i="2"/>
  <c r="G10" i="4"/>
  <c r="G6" i="4"/>
  <c r="F23" i="1" s="1"/>
  <c r="F22" i="1"/>
  <c r="J18" i="2"/>
  <c r="N12" i="2"/>
  <c r="J14" i="2"/>
  <c r="F10" i="4"/>
  <c r="E22" i="1"/>
  <c r="F6" i="4"/>
  <c r="E23" i="1" s="1"/>
  <c r="M62" i="3"/>
  <c r="I62" i="3"/>
  <c r="I61" i="3" s="1"/>
  <c r="L62" i="3"/>
  <c r="K62" i="3"/>
  <c r="J62" i="3"/>
  <c r="C32" i="7" l="1"/>
  <c r="C47" i="7" s="1"/>
  <c r="J61" i="3"/>
  <c r="J29" i="2"/>
  <c r="E56" i="3"/>
  <c r="D58" i="3" s="1"/>
  <c r="N20" i="2"/>
  <c r="I8" i="4"/>
  <c r="I10" i="4" s="1"/>
  <c r="I9" i="5"/>
  <c r="N24" i="2"/>
  <c r="I19" i="6"/>
  <c r="I20" i="3"/>
  <c r="G33" i="4"/>
  <c r="G11" i="4"/>
  <c r="D11" i="5"/>
  <c r="D19" i="5" s="1"/>
  <c r="D40" i="5" s="1"/>
  <c r="I6" i="4"/>
  <c r="H23" i="1" s="1"/>
  <c r="H22" i="1"/>
  <c r="H33" i="4"/>
  <c r="H11" i="4"/>
  <c r="C16" i="9" s="1"/>
  <c r="J27" i="6"/>
  <c r="J29" i="6" s="1"/>
  <c r="E14" i="7"/>
  <c r="J71" i="3"/>
  <c r="J63" i="3"/>
  <c r="L69" i="3"/>
  <c r="I22" i="6"/>
  <c r="I27" i="3"/>
  <c r="E65" i="3"/>
  <c r="E66" i="3" s="1"/>
  <c r="J23" i="5"/>
  <c r="J10" i="5"/>
  <c r="J8" i="5"/>
  <c r="J26" i="5"/>
  <c r="L55" i="2"/>
  <c r="K17" i="4" s="1"/>
  <c r="J5" i="4"/>
  <c r="K85" i="2"/>
  <c r="J28" i="4" s="1"/>
  <c r="K79" i="2"/>
  <c r="J26" i="4" s="1"/>
  <c r="K73" i="2"/>
  <c r="J24" i="4" s="1"/>
  <c r="K67" i="2"/>
  <c r="J22" i="4" s="1"/>
  <c r="K61" i="2"/>
  <c r="J20" i="4" s="1"/>
  <c r="K49" i="2"/>
  <c r="J15" i="4" s="1"/>
  <c r="K37" i="2"/>
  <c r="K31" i="2"/>
  <c r="K6" i="2"/>
  <c r="K83" i="2"/>
  <c r="K65" i="2"/>
  <c r="K70" i="2"/>
  <c r="J23" i="4" s="1"/>
  <c r="K46" i="2"/>
  <c r="K52" i="2"/>
  <c r="J16" i="4" s="1"/>
  <c r="K88" i="2"/>
  <c r="J31" i="4" s="1"/>
  <c r="K40" i="2"/>
  <c r="K76" i="2"/>
  <c r="J25" i="4" s="1"/>
  <c r="K58" i="2"/>
  <c r="J18" i="4" s="1"/>
  <c r="K34" i="2"/>
  <c r="K14" i="2"/>
  <c r="K26" i="2"/>
  <c r="K22" i="2"/>
  <c r="K10" i="2"/>
  <c r="I17" i="6"/>
  <c r="I18" i="3"/>
  <c r="I27" i="6"/>
  <c r="I29" i="6" s="1"/>
  <c r="I70" i="3"/>
  <c r="D14" i="7"/>
  <c r="I63" i="3"/>
  <c r="F11" i="4"/>
  <c r="F33" i="4"/>
  <c r="D33" i="4"/>
  <c r="D11" i="4"/>
  <c r="E33" i="4"/>
  <c r="E11" i="4"/>
  <c r="M16" i="2"/>
  <c r="L5" i="2"/>
  <c r="J44" i="2"/>
  <c r="I14" i="4"/>
  <c r="I23" i="6"/>
  <c r="I24" i="3"/>
  <c r="I11" i="4" l="1"/>
  <c r="D16" i="9" s="1"/>
  <c r="E15" i="5"/>
  <c r="E17" i="5" s="1"/>
  <c r="F60" i="3"/>
  <c r="M70" i="3"/>
  <c r="L70" i="3"/>
  <c r="J70" i="3"/>
  <c r="J75" i="3" s="1"/>
  <c r="K70" i="3"/>
  <c r="I75" i="3"/>
  <c r="H35" i="4"/>
  <c r="C23" i="9"/>
  <c r="H40" i="4"/>
  <c r="H34" i="4"/>
  <c r="C18" i="9" s="1"/>
  <c r="K10" i="5"/>
  <c r="K23" i="5"/>
  <c r="K8" i="5"/>
  <c r="K26" i="5"/>
  <c r="K5" i="4"/>
  <c r="L85" i="2"/>
  <c r="K28" i="4" s="1"/>
  <c r="L79" i="2"/>
  <c r="K26" i="4" s="1"/>
  <c r="L73" i="2"/>
  <c r="K24" i="4" s="1"/>
  <c r="L67" i="2"/>
  <c r="K22" i="4" s="1"/>
  <c r="L61" i="2"/>
  <c r="K20" i="4" s="1"/>
  <c r="L49" i="2"/>
  <c r="K15" i="4" s="1"/>
  <c r="L37" i="2"/>
  <c r="L31" i="2"/>
  <c r="L6" i="2"/>
  <c r="L83" i="2"/>
  <c r="L65" i="2"/>
  <c r="L88" i="2"/>
  <c r="K31" i="4" s="1"/>
  <c r="L76" i="2"/>
  <c r="K25" i="4" s="1"/>
  <c r="L70" i="2"/>
  <c r="K23" i="4" s="1"/>
  <c r="L58" i="2"/>
  <c r="K18" i="4" s="1"/>
  <c r="L52" i="2"/>
  <c r="K16" i="4" s="1"/>
  <c r="L46" i="2"/>
  <c r="L40" i="2"/>
  <c r="L34" i="2"/>
  <c r="M55" i="2"/>
  <c r="L17" i="4" s="1"/>
  <c r="L14" i="2"/>
  <c r="L10" i="2"/>
  <c r="L22" i="2"/>
  <c r="L26" i="2"/>
  <c r="E40" i="4"/>
  <c r="E34" i="4"/>
  <c r="E35" i="4"/>
  <c r="J22" i="6"/>
  <c r="J27" i="3"/>
  <c r="F34" i="4"/>
  <c r="F40" i="4"/>
  <c r="F35" i="4"/>
  <c r="J23" i="6"/>
  <c r="J24" i="3"/>
  <c r="M71" i="3"/>
  <c r="L71" i="3"/>
  <c r="K71" i="3"/>
  <c r="L18" i="2"/>
  <c r="K44" i="2"/>
  <c r="J14" i="4"/>
  <c r="J17" i="6"/>
  <c r="J18" i="3"/>
  <c r="M69" i="3"/>
  <c r="K61" i="3"/>
  <c r="N16" i="2"/>
  <c r="M5" i="2"/>
  <c r="M18" i="2" s="1"/>
  <c r="D35" i="4"/>
  <c r="D34" i="4"/>
  <c r="K29" i="2"/>
  <c r="J6" i="4"/>
  <c r="I23" i="1" s="1"/>
  <c r="I22" i="1"/>
  <c r="J19" i="6"/>
  <c r="J20" i="3"/>
  <c r="G35" i="4"/>
  <c r="G34" i="4"/>
  <c r="G40" i="4"/>
  <c r="I18" i="6"/>
  <c r="I19" i="3"/>
  <c r="I21" i="3" s="1"/>
  <c r="G6" i="6" l="1"/>
  <c r="G14" i="6" s="1"/>
  <c r="G24" i="6" s="1"/>
  <c r="G36" i="6" s="1"/>
  <c r="G39" i="6" s="1"/>
  <c r="G51" i="4"/>
  <c r="F29" i="1" s="1"/>
  <c r="G41" i="4"/>
  <c r="G45" i="4"/>
  <c r="F26" i="1"/>
  <c r="H6" i="6"/>
  <c r="H14" i="6" s="1"/>
  <c r="H24" i="6" s="1"/>
  <c r="C31" i="9" s="1"/>
  <c r="H45" i="4"/>
  <c r="H41" i="4"/>
  <c r="C19" i="9" s="1"/>
  <c r="H51" i="4"/>
  <c r="G29" i="1" s="1"/>
  <c r="G26" i="1"/>
  <c r="N5" i="2"/>
  <c r="F36" i="4"/>
  <c r="E25" i="1" s="1"/>
  <c r="E24" i="1"/>
  <c r="E45" i="4"/>
  <c r="E51" i="4"/>
  <c r="D29" i="1" s="1"/>
  <c r="E6" i="6"/>
  <c r="E14" i="6" s="1"/>
  <c r="E24" i="6" s="1"/>
  <c r="E36" i="6" s="1"/>
  <c r="E35" i="5"/>
  <c r="D26" i="1"/>
  <c r="E41" i="4"/>
  <c r="K14" i="4"/>
  <c r="L44" i="2"/>
  <c r="K23" i="6"/>
  <c r="K24" i="3"/>
  <c r="J64" i="3"/>
  <c r="J19" i="4" s="1"/>
  <c r="J29" i="4" s="1"/>
  <c r="J24" i="5" s="1"/>
  <c r="J78" i="3"/>
  <c r="J9" i="5"/>
  <c r="J8" i="4"/>
  <c r="J10" i="4" s="1"/>
  <c r="G36" i="4"/>
  <c r="F25" i="1" s="1"/>
  <c r="F24" i="1"/>
  <c r="F14" i="7"/>
  <c r="K27" i="6"/>
  <c r="K29" i="6" s="1"/>
  <c r="K63" i="3"/>
  <c r="K72" i="3"/>
  <c r="K75" i="3" s="1"/>
  <c r="F6" i="6"/>
  <c r="F14" i="6" s="1"/>
  <c r="F24" i="6" s="1"/>
  <c r="F36" i="6" s="1"/>
  <c r="F39" i="6" s="1"/>
  <c r="F41" i="4"/>
  <c r="F45" i="4"/>
  <c r="E26" i="1"/>
  <c r="F51" i="4"/>
  <c r="E29" i="1" s="1"/>
  <c r="L29" i="2"/>
  <c r="K6" i="4"/>
  <c r="J23" i="1" s="1"/>
  <c r="J22" i="1"/>
  <c r="K19" i="6"/>
  <c r="K20" i="3"/>
  <c r="G24" i="1"/>
  <c r="H36" i="4"/>
  <c r="L26" i="5"/>
  <c r="L23" i="5"/>
  <c r="L10" i="5"/>
  <c r="L8" i="5"/>
  <c r="L5" i="4"/>
  <c r="M83" i="2"/>
  <c r="M65" i="2"/>
  <c r="M88" i="2"/>
  <c r="L31" i="4" s="1"/>
  <c r="M76" i="2"/>
  <c r="L25" i="4" s="1"/>
  <c r="M70" i="2"/>
  <c r="L23" i="4" s="1"/>
  <c r="M58" i="2"/>
  <c r="L18" i="4" s="1"/>
  <c r="M52" i="2"/>
  <c r="L16" i="4" s="1"/>
  <c r="M46" i="2"/>
  <c r="M40" i="2"/>
  <c r="M34" i="2"/>
  <c r="N55" i="2"/>
  <c r="M17" i="4" s="1"/>
  <c r="M79" i="2"/>
  <c r="L26" i="4" s="1"/>
  <c r="M31" i="2"/>
  <c r="M73" i="2"/>
  <c r="L24" i="4" s="1"/>
  <c r="M49" i="2"/>
  <c r="L15" i="4" s="1"/>
  <c r="M6" i="2"/>
  <c r="M61" i="2"/>
  <c r="L20" i="4" s="1"/>
  <c r="M37" i="2"/>
  <c r="M67" i="2"/>
  <c r="L22" i="4" s="1"/>
  <c r="M85" i="2"/>
  <c r="L28" i="4" s="1"/>
  <c r="M10" i="2"/>
  <c r="M14" i="2"/>
  <c r="M26" i="2"/>
  <c r="M22" i="2"/>
  <c r="L61" i="3"/>
  <c r="K17" i="6"/>
  <c r="K18" i="3"/>
  <c r="F65" i="3"/>
  <c r="F66" i="3" s="1"/>
  <c r="D36" i="4"/>
  <c r="C25" i="1" s="1"/>
  <c r="C24" i="1"/>
  <c r="E36" i="4"/>
  <c r="D25" i="1" s="1"/>
  <c r="D24" i="1"/>
  <c r="K22" i="6"/>
  <c r="K27" i="3"/>
  <c r="I64" i="3"/>
  <c r="I19" i="4" s="1"/>
  <c r="I29" i="4" s="1"/>
  <c r="I78" i="3"/>
  <c r="F15" i="5" l="1"/>
  <c r="F17" i="5" s="1"/>
  <c r="G60" i="3"/>
  <c r="J25" i="3"/>
  <c r="J28" i="3" s="1"/>
  <c r="J27" i="5"/>
  <c r="J29" i="5" s="1"/>
  <c r="I24" i="5"/>
  <c r="J20" i="6" s="1"/>
  <c r="I33" i="4"/>
  <c r="K78" i="3"/>
  <c r="K64" i="3"/>
  <c r="K19" i="4" s="1"/>
  <c r="L27" i="6"/>
  <c r="L29" i="6" s="1"/>
  <c r="G14" i="7"/>
  <c r="L73" i="3"/>
  <c r="M73" i="3" s="1"/>
  <c r="L63" i="3"/>
  <c r="M29" i="2"/>
  <c r="L23" i="6"/>
  <c r="L24" i="3"/>
  <c r="F46" i="4"/>
  <c r="E27" i="1"/>
  <c r="J11" i="4"/>
  <c r="J33" i="4"/>
  <c r="F35" i="5"/>
  <c r="E36" i="5"/>
  <c r="E38" i="5" s="1"/>
  <c r="M26" i="5"/>
  <c r="M8" i="5"/>
  <c r="M23" i="5"/>
  <c r="M10" i="5"/>
  <c r="M5" i="4"/>
  <c r="N88" i="2"/>
  <c r="M31" i="4" s="1"/>
  <c r="N76" i="2"/>
  <c r="M25" i="4" s="1"/>
  <c r="N70" i="2"/>
  <c r="M23" i="4" s="1"/>
  <c r="N58" i="2"/>
  <c r="M18" i="4" s="1"/>
  <c r="N52" i="2"/>
  <c r="M16" i="4" s="1"/>
  <c r="N46" i="2"/>
  <c r="N40" i="2"/>
  <c r="N34" i="2"/>
  <c r="N85" i="2"/>
  <c r="M28" i="4" s="1"/>
  <c r="N79" i="2"/>
  <c r="M26" i="4" s="1"/>
  <c r="N73" i="2"/>
  <c r="M24" i="4" s="1"/>
  <c r="N67" i="2"/>
  <c r="M22" i="4" s="1"/>
  <c r="N61" i="2"/>
  <c r="M20" i="4" s="1"/>
  <c r="N49" i="2"/>
  <c r="M15" i="4" s="1"/>
  <c r="N37" i="2"/>
  <c r="N31" i="2"/>
  <c r="N6" i="2"/>
  <c r="N83" i="2"/>
  <c r="N65" i="2"/>
  <c r="M61" i="3"/>
  <c r="N10" i="2"/>
  <c r="N14" i="2"/>
  <c r="N22" i="2"/>
  <c r="N26" i="2"/>
  <c r="H36" i="6"/>
  <c r="H39" i="6" s="1"/>
  <c r="C13" i="9"/>
  <c r="E46" i="4"/>
  <c r="D27" i="1"/>
  <c r="F27" i="1"/>
  <c r="G46" i="4"/>
  <c r="L14" i="4"/>
  <c r="M44" i="2"/>
  <c r="L6" i="4"/>
  <c r="K23" i="1" s="1"/>
  <c r="K22" i="1"/>
  <c r="L22" i="6"/>
  <c r="L27" i="3"/>
  <c r="K9" i="5"/>
  <c r="K8" i="4"/>
  <c r="K10" i="4" s="1"/>
  <c r="M72" i="3"/>
  <c r="L72" i="3"/>
  <c r="J18" i="6"/>
  <c r="J19" i="3"/>
  <c r="J21" i="3" s="1"/>
  <c r="J30" i="3" s="1"/>
  <c r="K29" i="4"/>
  <c r="K24" i="5" s="1"/>
  <c r="E39" i="6"/>
  <c r="E7" i="5"/>
  <c r="N18" i="2"/>
  <c r="C10" i="9"/>
  <c r="H46" i="4"/>
  <c r="G27" i="1"/>
  <c r="L19" i="6"/>
  <c r="L20" i="3"/>
  <c r="D10" i="7"/>
  <c r="D9" i="7" s="1"/>
  <c r="I9" i="6"/>
  <c r="L17" i="6"/>
  <c r="L18" i="3"/>
  <c r="C17" i="9"/>
  <c r="G25" i="1"/>
  <c r="E10" i="7"/>
  <c r="E9" i="7" s="1"/>
  <c r="J9" i="6"/>
  <c r="N29" i="2" l="1"/>
  <c r="L22" i="1"/>
  <c r="M6" i="4"/>
  <c r="L23" i="1" s="1"/>
  <c r="E11" i="5"/>
  <c r="E19" i="5" s="1"/>
  <c r="E40" i="5" s="1"/>
  <c r="F7" i="5"/>
  <c r="J32" i="3"/>
  <c r="K33" i="4"/>
  <c r="K11" i="4"/>
  <c r="M19" i="6"/>
  <c r="M20" i="3"/>
  <c r="D23" i="9"/>
  <c r="I40" i="4"/>
  <c r="I34" i="4"/>
  <c r="D18" i="9" s="1"/>
  <c r="D5" i="7"/>
  <c r="I35" i="4"/>
  <c r="M8" i="4"/>
  <c r="M10" i="4" s="1"/>
  <c r="M9" i="5"/>
  <c r="K18" i="6"/>
  <c r="K19" i="3"/>
  <c r="K21" i="3" s="1"/>
  <c r="M14" i="4"/>
  <c r="N44" i="2"/>
  <c r="M23" i="6"/>
  <c r="M24" i="3"/>
  <c r="F36" i="5"/>
  <c r="F38" i="5" s="1"/>
  <c r="G35" i="5"/>
  <c r="L9" i="5"/>
  <c r="L8" i="4"/>
  <c r="L10" i="4" s="1"/>
  <c r="I20" i="6"/>
  <c r="I25" i="3"/>
  <c r="I28" i="3" s="1"/>
  <c r="I30" i="3" s="1"/>
  <c r="I27" i="5"/>
  <c r="I29" i="5" s="1"/>
  <c r="G65" i="3"/>
  <c r="G66" i="3" s="1"/>
  <c r="M27" i="6"/>
  <c r="M29" i="6" s="1"/>
  <c r="M74" i="3"/>
  <c r="M75" i="3" s="1"/>
  <c r="M63" i="3"/>
  <c r="M22" i="6"/>
  <c r="M27" i="3"/>
  <c r="F10" i="7"/>
  <c r="F9" i="7" s="1"/>
  <c r="K9" i="6"/>
  <c r="K20" i="6"/>
  <c r="K25" i="3"/>
  <c r="K28" i="3" s="1"/>
  <c r="K27" i="5"/>
  <c r="K29" i="5" s="1"/>
  <c r="L75" i="3"/>
  <c r="M17" i="6"/>
  <c r="M18" i="3"/>
  <c r="J34" i="4"/>
  <c r="E5" i="7"/>
  <c r="J40" i="4"/>
  <c r="J35" i="4"/>
  <c r="G15" i="5" l="1"/>
  <c r="G17" i="5" s="1"/>
  <c r="H60" i="3"/>
  <c r="M11" i="4"/>
  <c r="J49" i="4"/>
  <c r="J41" i="4"/>
  <c r="J6" i="6"/>
  <c r="J14" i="6" s="1"/>
  <c r="J24" i="6" s="1"/>
  <c r="I26" i="1"/>
  <c r="J45" i="4"/>
  <c r="M64" i="3"/>
  <c r="M19" i="4" s="1"/>
  <c r="M29" i="4" s="1"/>
  <c r="M78" i="3"/>
  <c r="L64" i="3"/>
  <c r="L19" i="4" s="1"/>
  <c r="L29" i="4" s="1"/>
  <c r="L24" i="5" s="1"/>
  <c r="L78" i="3"/>
  <c r="L11" i="4"/>
  <c r="I36" i="4"/>
  <c r="H24" i="1"/>
  <c r="I45" i="4"/>
  <c r="I6" i="6"/>
  <c r="I14" i="6" s="1"/>
  <c r="I24" i="6" s="1"/>
  <c r="I49" i="4"/>
  <c r="H26" i="1"/>
  <c r="I41" i="4"/>
  <c r="D19" i="9" s="1"/>
  <c r="L18" i="6"/>
  <c r="L19" i="3"/>
  <c r="L21" i="3" s="1"/>
  <c r="K30" i="3"/>
  <c r="M19" i="3"/>
  <c r="M21" i="3" s="1"/>
  <c r="M18" i="6"/>
  <c r="F11" i="5"/>
  <c r="F19" i="5" s="1"/>
  <c r="F40" i="5" s="1"/>
  <c r="G7" i="5"/>
  <c r="J36" i="4"/>
  <c r="I25" i="1" s="1"/>
  <c r="I24" i="1"/>
  <c r="D25" i="9"/>
  <c r="J31" i="3"/>
  <c r="I32" i="3"/>
  <c r="I31" i="3"/>
  <c r="H35" i="5"/>
  <c r="G36" i="5"/>
  <c r="G38" i="5" s="1"/>
  <c r="F5" i="7"/>
  <c r="K35" i="4"/>
  <c r="K34" i="4"/>
  <c r="K40" i="4"/>
  <c r="D13" i="9" l="1"/>
  <c r="D31" i="9"/>
  <c r="M24" i="5"/>
  <c r="M33" i="4"/>
  <c r="L20" i="6"/>
  <c r="L25" i="3"/>
  <c r="L28" i="3" s="1"/>
  <c r="L30" i="3" s="1"/>
  <c r="L27" i="5"/>
  <c r="L29" i="5" s="1"/>
  <c r="H10" i="7"/>
  <c r="H9" i="7" s="1"/>
  <c r="H14" i="7" s="1"/>
  <c r="M9" i="6"/>
  <c r="H36" i="5"/>
  <c r="I35" i="5"/>
  <c r="D17" i="9"/>
  <c r="H25" i="1"/>
  <c r="L33" i="4"/>
  <c r="H65" i="3"/>
  <c r="H66" i="3" s="1"/>
  <c r="K49" i="4"/>
  <c r="K41" i="4"/>
  <c r="K6" i="6"/>
  <c r="K14" i="6" s="1"/>
  <c r="K24" i="6" s="1"/>
  <c r="K45" i="4"/>
  <c r="J26" i="1"/>
  <c r="K32" i="3"/>
  <c r="K31" i="3"/>
  <c r="I50" i="4"/>
  <c r="I33" i="6"/>
  <c r="I34" i="6" s="1"/>
  <c r="I36" i="6" s="1"/>
  <c r="I38" i="6" s="1"/>
  <c r="J37" i="6" s="1"/>
  <c r="E12" i="7"/>
  <c r="E16" i="7" s="1"/>
  <c r="E52" i="7" s="1"/>
  <c r="J33" i="3"/>
  <c r="K36" i="4"/>
  <c r="J25" i="1" s="1"/>
  <c r="J24" i="1"/>
  <c r="D12" i="7"/>
  <c r="D16" i="7" s="1"/>
  <c r="I33" i="3"/>
  <c r="G11" i="5"/>
  <c r="G19" i="5" s="1"/>
  <c r="G40" i="5" s="1"/>
  <c r="H7" i="5"/>
  <c r="I46" i="4"/>
  <c r="H27" i="1"/>
  <c r="D10" i="9"/>
  <c r="G10" i="7"/>
  <c r="G9" i="7" s="1"/>
  <c r="L9" i="6"/>
  <c r="J46" i="4"/>
  <c r="I27" i="1"/>
  <c r="J33" i="6"/>
  <c r="J34" i="6" s="1"/>
  <c r="J36" i="6" s="1"/>
  <c r="J50" i="4"/>
  <c r="I28" i="1" s="1"/>
  <c r="H15" i="5" l="1"/>
  <c r="I60" i="3"/>
  <c r="I66" i="3" s="1"/>
  <c r="L32" i="3"/>
  <c r="L31" i="3"/>
  <c r="J38" i="6"/>
  <c r="K37" i="6" s="1"/>
  <c r="D14" i="9"/>
  <c r="H28" i="1"/>
  <c r="K33" i="6"/>
  <c r="K34" i="6" s="1"/>
  <c r="K36" i="6" s="1"/>
  <c r="K38" i="6" s="1"/>
  <c r="L37" i="6" s="1"/>
  <c r="K50" i="4"/>
  <c r="J28" i="1" s="1"/>
  <c r="H38" i="5"/>
  <c r="C12" i="9"/>
  <c r="C20" i="9"/>
  <c r="G5" i="7"/>
  <c r="L35" i="4"/>
  <c r="L40" i="4"/>
  <c r="L34" i="4"/>
  <c r="D73" i="7"/>
  <c r="D72" i="7" s="1"/>
  <c r="I7" i="5"/>
  <c r="H11" i="5"/>
  <c r="C7" i="9"/>
  <c r="D52" i="7"/>
  <c r="F12" i="7"/>
  <c r="F16" i="7" s="1"/>
  <c r="F52" i="7" s="1"/>
  <c r="K33" i="3"/>
  <c r="K46" i="4"/>
  <c r="J27" i="1"/>
  <c r="E23" i="9"/>
  <c r="H5" i="7"/>
  <c r="M40" i="4"/>
  <c r="M34" i="4"/>
  <c r="M35" i="4"/>
  <c r="J35" i="5"/>
  <c r="I36" i="5"/>
  <c r="M20" i="6"/>
  <c r="M25" i="3"/>
  <c r="M28" i="3" s="1"/>
  <c r="M30" i="3" s="1"/>
  <c r="M31" i="3" s="1"/>
  <c r="M33" i="3" s="1"/>
  <c r="M27" i="5"/>
  <c r="M29" i="5" s="1"/>
  <c r="D12" i="9" l="1"/>
  <c r="I38" i="5"/>
  <c r="D20" i="9"/>
  <c r="M6" i="6"/>
  <c r="M14" i="6" s="1"/>
  <c r="M24" i="6" s="1"/>
  <c r="M45" i="4"/>
  <c r="M41" i="4"/>
  <c r="M49" i="4"/>
  <c r="L26" i="1"/>
  <c r="I11" i="5"/>
  <c r="J7" i="5"/>
  <c r="L36" i="4"/>
  <c r="K25" i="1" s="1"/>
  <c r="K24" i="1"/>
  <c r="K35" i="5"/>
  <c r="J36" i="5"/>
  <c r="J38" i="5" s="1"/>
  <c r="E105" i="7"/>
  <c r="D105" i="7"/>
  <c r="C18" i="1"/>
  <c r="C19" i="1" s="1"/>
  <c r="D7" i="9"/>
  <c r="D11" i="9" s="1"/>
  <c r="C11" i="9"/>
  <c r="I15" i="5"/>
  <c r="J60" i="3"/>
  <c r="J66" i="3" s="1"/>
  <c r="H12" i="7"/>
  <c r="H16" i="7" s="1"/>
  <c r="E25" i="9"/>
  <c r="M32" i="3"/>
  <c r="M36" i="4"/>
  <c r="L25" i="1" s="1"/>
  <c r="L24" i="1"/>
  <c r="C30" i="9"/>
  <c r="C29" i="9"/>
  <c r="L6" i="6"/>
  <c r="L14" i="6" s="1"/>
  <c r="L24" i="6" s="1"/>
  <c r="L45" i="4"/>
  <c r="L41" i="4"/>
  <c r="L49" i="4"/>
  <c r="K26" i="1"/>
  <c r="G12" i="7"/>
  <c r="G16" i="7" s="1"/>
  <c r="L33" i="3"/>
  <c r="C24" i="9"/>
  <c r="C22" i="9" s="1"/>
  <c r="H17" i="5"/>
  <c r="H19" i="5" s="1"/>
  <c r="D98" i="7" l="1"/>
  <c r="E99" i="7"/>
  <c r="D99" i="7"/>
  <c r="E98" i="7"/>
  <c r="G52" i="7"/>
  <c r="D60" i="7"/>
  <c r="H52" i="7"/>
  <c r="C21" i="9"/>
  <c r="H40" i="5"/>
  <c r="L46" i="4"/>
  <c r="K27" i="1"/>
  <c r="K36" i="5"/>
  <c r="K38" i="5" s="1"/>
  <c r="L35" i="5"/>
  <c r="M50" i="4"/>
  <c r="L28" i="1" s="1"/>
  <c r="M33" i="6"/>
  <c r="M34" i="6" s="1"/>
  <c r="M36" i="6" s="1"/>
  <c r="J15" i="5"/>
  <c r="J17" i="5" s="1"/>
  <c r="K60" i="3"/>
  <c r="K66" i="3" s="1"/>
  <c r="K7" i="5"/>
  <c r="J11" i="5"/>
  <c r="L33" i="6"/>
  <c r="L34" i="6" s="1"/>
  <c r="L36" i="6" s="1"/>
  <c r="L38" i="6" s="1"/>
  <c r="M37" i="6" s="1"/>
  <c r="L50" i="4"/>
  <c r="K28" i="1" s="1"/>
  <c r="I17" i="5"/>
  <c r="I19" i="5" s="1"/>
  <c r="D24" i="9"/>
  <c r="D22" i="9" s="1"/>
  <c r="D30" i="9"/>
  <c r="D29" i="9"/>
  <c r="M46" i="4"/>
  <c r="L27" i="1"/>
  <c r="D101" i="7" l="1"/>
  <c r="D102" i="7" s="1"/>
  <c r="D107" i="7" s="1"/>
  <c r="D100" i="7"/>
  <c r="C39" i="1" s="1"/>
  <c r="E101" i="7"/>
  <c r="E102" i="7" s="1"/>
  <c r="E107" i="7" s="1"/>
  <c r="E110" i="7" s="1"/>
  <c r="D8" i="1" s="1"/>
  <c r="E100" i="7"/>
  <c r="C40" i="1" s="1"/>
  <c r="M38" i="6"/>
  <c r="D21" i="9"/>
  <c r="I40" i="5"/>
  <c r="K15" i="5"/>
  <c r="K17" i="5" s="1"/>
  <c r="L60" i="3"/>
  <c r="L66" i="3" s="1"/>
  <c r="L36" i="5"/>
  <c r="L38" i="5" s="1"/>
  <c r="M35" i="5"/>
  <c r="M36" i="5" s="1"/>
  <c r="M38" i="5" s="1"/>
  <c r="J19" i="5"/>
  <c r="J40" i="5" s="1"/>
  <c r="D61" i="7"/>
  <c r="D62" i="7"/>
  <c r="D65" i="7" s="1"/>
  <c r="D75" i="7" s="1"/>
  <c r="D78" i="7" s="1"/>
  <c r="D79" i="7" s="1"/>
  <c r="K11" i="5"/>
  <c r="L7" i="5"/>
  <c r="K19" i="5" l="1"/>
  <c r="K40" i="5" s="1"/>
  <c r="F7" i="9"/>
  <c r="F11" i="9" s="1"/>
  <c r="E7" i="9"/>
  <c r="E11" i="9" s="1"/>
  <c r="L11" i="5"/>
  <c r="M7" i="5"/>
  <c r="M11" i="5" s="1"/>
  <c r="L15" i="5"/>
  <c r="L17" i="5" s="1"/>
  <c r="M60" i="3"/>
  <c r="M66" i="3" s="1"/>
  <c r="M15" i="5" s="1"/>
  <c r="L19" i="5" l="1"/>
  <c r="L40" i="5" s="1"/>
  <c r="F6" i="9"/>
  <c r="E6" i="9"/>
  <c r="D110" i="7"/>
  <c r="C8" i="1" s="1"/>
  <c r="E24" i="9"/>
  <c r="E22" i="9" s="1"/>
  <c r="C48" i="7" s="1"/>
  <c r="M17" i="5"/>
  <c r="M19" i="5" s="1"/>
  <c r="M40" i="5" s="1"/>
  <c r="F13" i="9" l="1"/>
  <c r="F12" i="9"/>
  <c r="F4" i="9"/>
  <c r="E112" i="7"/>
  <c r="D10" i="1" s="1"/>
  <c r="E4" i="9"/>
  <c r="D112" i="7"/>
  <c r="C10" i="1" s="1"/>
  <c r="E13" i="9"/>
  <c r="E12" i="9"/>
  <c r="F10" i="9" l="1"/>
  <c r="F14" i="9"/>
  <c r="E10" i="9"/>
  <c r="E14" i="9"/>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2"/>
        </ext>
      </extLst>
    </bk>
  </futureMetadata>
  <cellMetadata count="1">
    <bk>
      <rc t="1" v="0"/>
    </bk>
  </cellMetadata>
  <valueMetadata count="1">
    <bk>
      <rc t="2" v="0"/>
    </bk>
  </valueMetadata>
</metadata>
</file>

<file path=xl/sharedStrings.xml><?xml version="1.0" encoding="utf-8"?>
<sst xmlns="http://schemas.openxmlformats.org/spreadsheetml/2006/main" count="1427" uniqueCount="576">
  <si>
    <t>Valuation Summary:</t>
  </si>
  <si>
    <r>
      <rPr>
        <i/>
        <sz val="11"/>
        <color theme="1"/>
        <rFont val="Arial"/>
        <family val="2"/>
      </rPr>
      <t xml:space="preserve">(Thousands of Bahamian Dollars) All assumptions are highlighted in </t>
    </r>
    <r>
      <rPr>
        <i/>
        <sz val="11"/>
        <color rgb="FF0000FF"/>
        <rFont val="Arial"/>
        <family val="2"/>
      </rPr>
      <t>BLUE</t>
    </r>
  </si>
  <si>
    <r>
      <rPr>
        <i/>
        <sz val="11"/>
        <color theme="1"/>
        <rFont val="Arial"/>
        <family val="2"/>
      </rPr>
      <t xml:space="preserve">(Thousands of Bahamian Dollars) All assumptions are highlighted in </t>
    </r>
    <r>
      <rPr>
        <i/>
        <sz val="11"/>
        <color rgb="FF0000FF"/>
        <rFont val="Arial"/>
        <family val="2"/>
      </rPr>
      <t>BLUE</t>
    </r>
  </si>
  <si>
    <r>
      <rPr>
        <i/>
        <sz val="11"/>
        <color theme="1"/>
        <rFont val="Arial"/>
        <family val="2"/>
      </rPr>
      <t xml:space="preserve">(Thousands of Bahamian Dollars) All assumptions are highlighted in </t>
    </r>
    <r>
      <rPr>
        <i/>
        <sz val="11"/>
        <color rgb="FF0000FF"/>
        <rFont val="Arial"/>
        <family val="2"/>
      </rPr>
      <t>BLUE</t>
    </r>
  </si>
  <si>
    <t>(Thousands of Bahamian Dollars)</t>
  </si>
  <si>
    <t>Valuation Conclusion</t>
  </si>
  <si>
    <t>Historical</t>
  </si>
  <si>
    <t>Projections</t>
  </si>
  <si>
    <t>Income Statement:</t>
  </si>
  <si>
    <t>Balance Sheet Assumptions:</t>
  </si>
  <si>
    <t>Income Statement Assumptions:</t>
  </si>
  <si>
    <t>Units</t>
  </si>
  <si>
    <t>FY21</t>
  </si>
  <si>
    <t>International Investor</t>
  </si>
  <si>
    <t>FY20</t>
  </si>
  <si>
    <t>FY22</t>
  </si>
  <si>
    <t>Domestic Investor</t>
  </si>
  <si>
    <t>FY23</t>
  </si>
  <si>
    <t>FY24</t>
  </si>
  <si>
    <t>FY25</t>
  </si>
  <si>
    <t>FY26</t>
  </si>
  <si>
    <t>FY27</t>
  </si>
  <si>
    <t>FY28</t>
  </si>
  <si>
    <t>Discount Rate</t>
  </si>
  <si>
    <t>FY29</t>
  </si>
  <si>
    <t>FY30</t>
  </si>
  <si>
    <t>Total Revenue:</t>
  </si>
  <si>
    <t>Operating Assets:</t>
  </si>
  <si>
    <t>$ Thousands</t>
  </si>
  <si>
    <t>Account Receivable % Revenue:</t>
  </si>
  <si>
    <t>%</t>
  </si>
  <si>
    <t>Intrinsic Value/Share</t>
  </si>
  <si>
    <t>Current Price:</t>
  </si>
  <si>
    <t>FY24–25 ranged 17.1–17.3% and FY23 spike was government timing that has since cleared so holding constant</t>
  </si>
  <si>
    <t>Anchored to nominal GDP bc the 5yr historical 5.5% CAGR is inflated by the FY23 spike.</t>
  </si>
  <si>
    <t>Inventory % CoGs:</t>
  </si>
  <si>
    <t>Revenue Growth Rate:</t>
  </si>
  <si>
    <t>N/A</t>
  </si>
  <si>
    <t>Implied Upside/Downside</t>
  </si>
  <si>
    <t>5yr average</t>
  </si>
  <si>
    <t>Market Data and Capital Structure:</t>
  </si>
  <si>
    <t>Other Assets % Revenue:</t>
  </si>
  <si>
    <t>FY25 had a one time jump in employee advances</t>
  </si>
  <si>
    <t>Rear Load Collections</t>
  </si>
  <si>
    <t>Cost of Goods Sold</t>
  </si>
  <si>
    <t>Share Price</t>
  </si>
  <si>
    <t>Shares Outstanding:</t>
  </si>
  <si>
    <t>Largest revenue segment. I expect this to be stable and grow with the customer base and economy (residential/commercial collection)</t>
  </si>
  <si>
    <t>Operating Liabilities:</t>
  </si>
  <si>
    <t>Growth Rate:</t>
  </si>
  <si>
    <t>Current Market Cap:</t>
  </si>
  <si>
    <t>Security Deposits % Revenue</t>
  </si>
  <si>
    <t>Total Debt and Preferred Shares:</t>
  </si>
  <si>
    <t xml:space="preserve">     % Revenue</t>
  </si>
  <si>
    <t>Gross Profit:</t>
  </si>
  <si>
    <t>Account Payable and Accrued Expenses % OpEx:</t>
  </si>
  <si>
    <t>Cash &amp; Cash Equivalents:</t>
  </si>
  <si>
    <t>Roll On/Off Collections</t>
  </si>
  <si>
    <t>FY25 drop due to a payables paydown timing but nothing operations wise changed</t>
  </si>
  <si>
    <t>Enterprise Value</t>
  </si>
  <si>
    <t>VAT Payable % Revenue</t>
  </si>
  <si>
    <t>Gross Margin:</t>
  </si>
  <si>
    <t>This is the most cyclical segment. +31.7% in FY23 was a one time project surge and FY24–25 were flat/down (This is industrial/construction roll-off dumpsters)</t>
  </si>
  <si>
    <t>Operating Expenses:</t>
  </si>
  <si>
    <t>Working Capital Schedule:</t>
  </si>
  <si>
    <t>Financial Summary:</t>
  </si>
  <si>
    <t>Salaries and Related Expenses</t>
  </si>
  <si>
    <t>Maintenance - Collection Equipment</t>
  </si>
  <si>
    <t>Operating Current Assets:</t>
  </si>
  <si>
    <t>This grows with the installed compactor and container base and it is expanding</t>
  </si>
  <si>
    <t>Accounts Receivable</t>
  </si>
  <si>
    <t>G&amp;A</t>
  </si>
  <si>
    <t>Revenue Growth:</t>
  </si>
  <si>
    <t>Repairs and Maintenance</t>
  </si>
  <si>
    <t>Inventory</t>
  </si>
  <si>
    <t>Medical Waste Collections</t>
  </si>
  <si>
    <t>Collection of hazardous things from hospitals (covering Nassau, Grand Bahama, Family Island clinics). I am taking the post FY24 normalization</t>
  </si>
  <si>
    <t>Business License</t>
  </si>
  <si>
    <t>Other Assets</t>
  </si>
  <si>
    <t>EBITDA:</t>
  </si>
  <si>
    <t>Portable Sanitation Devices</t>
  </si>
  <si>
    <t>Professional Fees</t>
  </si>
  <si>
    <t>Total Operating Current Assets</t>
  </si>
  <si>
    <t>EBITDA Margin:</t>
  </si>
  <si>
    <t>Normalized after the FY21–23 boom and FY24 drop</t>
  </si>
  <si>
    <t>Depreciation</t>
  </si>
  <si>
    <t>Net Income:</t>
  </si>
  <si>
    <t>Security Deposits:</t>
  </si>
  <si>
    <t>External Audit Fees</t>
  </si>
  <si>
    <t>Accounts Payable and Accrued Expenses:</t>
  </si>
  <si>
    <t>Diluted EPS:</t>
  </si>
  <si>
    <t>Directors' Fees</t>
  </si>
  <si>
    <t>Provision - Legal Claims (Reversal):</t>
  </si>
  <si>
    <t>They include depreciation in COGS and OpEx line (I ommited it from this and included it as a combined line item expense and will also use that for my CapEx and Depreciation Schedule</t>
  </si>
  <si>
    <t>Dividends per Share:</t>
  </si>
  <si>
    <t>Office Supplies</t>
  </si>
  <si>
    <t>Value Added Tax Payable:</t>
  </si>
  <si>
    <t>Donations</t>
  </si>
  <si>
    <t>Total Operating Liabilities</t>
  </si>
  <si>
    <t>Payout Ratio:</t>
  </si>
  <si>
    <t>Net Working Capital</t>
  </si>
  <si>
    <t>Advertising and Promotion</t>
  </si>
  <si>
    <t>Change in NWC</t>
  </si>
  <si>
    <t>Valuation Inputs:</t>
  </si>
  <si>
    <t>NWC % of Revenue</t>
  </si>
  <si>
    <t>Impairment Losses/(Reversals and Recoveries)</t>
  </si>
  <si>
    <t>Fuel</t>
  </si>
  <si>
    <t>Registration and Transfer Fees</t>
  </si>
  <si>
    <t>Equity Risk Premium:</t>
  </si>
  <si>
    <t>Check vs Cash Flow Statement WC</t>
  </si>
  <si>
    <t>Damodaran mature market ERP, July 2026</t>
  </si>
  <si>
    <t>Other</t>
  </si>
  <si>
    <t>Risk-Free Rate: US10Y</t>
  </si>
  <si>
    <t>Provision - Legal Claims (Reversal)</t>
  </si>
  <si>
    <t>Risk-Free Rate: Bahamas 10Y</t>
  </si>
  <si>
    <t>CapEx &amp; Depreciation Schedule:</t>
  </si>
  <si>
    <t>Country Risk Premium (Global Investor Only):</t>
  </si>
  <si>
    <t>Damodaran Bahamas CRP, July 2026</t>
  </si>
  <si>
    <t>Interest and Bank Charges</t>
  </si>
  <si>
    <t>Terminal Growth Rate:</t>
  </si>
  <si>
    <t>Remaining Life of Existing Assets</t>
  </si>
  <si>
    <t>Note 9</t>
  </si>
  <si>
    <t>Selling General &amp; Administrative:</t>
  </si>
  <si>
    <t>FY25 - pg. 26</t>
  </si>
  <si>
    <t>Implied Terminal Multiple (Global Investor):</t>
  </si>
  <si>
    <t>Useful Life Category</t>
  </si>
  <si>
    <t>NBV</t>
  </si>
  <si>
    <t>FY25 Depreciation</t>
  </si>
  <si>
    <t>Total Operating Expenses:</t>
  </si>
  <si>
    <t>Useful Life</t>
  </si>
  <si>
    <t>Implied Terminal Multiple (Domestic Investor):</t>
  </si>
  <si>
    <t>Land &amp; Buildings</t>
  </si>
  <si>
    <t>Compactors and Containers</t>
  </si>
  <si>
    <t>Why Global AND Domestic Valuations?</t>
  </si>
  <si>
    <t>Other Income</t>
  </si>
  <si>
    <t>Land/Buildings Calculation</t>
  </si>
  <si>
    <t>- The standard discount rate formula assumes the buyer can invest anywhere in the world. Starting with a U.S. Treasury, add a premium for stock market risk, then an additional premium because the Bahamas is riskier than the US.
-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 For a Bahamian buyer, Bahamas risk is not an extra premium added, it is their market.</t>
  </si>
  <si>
    <t>Gross Cost of Land &amp; Buildings:</t>
  </si>
  <si>
    <t>Motor Vehicles Collections</t>
  </si>
  <si>
    <t>Land/Buildings</t>
  </si>
  <si>
    <t>Operating Income (EBIT):</t>
  </si>
  <si>
    <t>Motor Vehicles Office</t>
  </si>
  <si>
    <t>Accumulated Depr (FY25)</t>
  </si>
  <si>
    <t>Normalizing back up after FY25 drop that was due to transition of managing director</t>
  </si>
  <si>
    <t>Furniture and Equipment</t>
  </si>
  <si>
    <t>Accumulated Depr (FY24)</t>
  </si>
  <si>
    <t>Operating (EBIT) Margin:</t>
  </si>
  <si>
    <t>Computers</t>
  </si>
  <si>
    <t>Annual Depreciation (FY25)</t>
  </si>
  <si>
    <t>Total</t>
  </si>
  <si>
    <t>Between recent levels</t>
  </si>
  <si>
    <t>How Far Into Life</t>
  </si>
  <si>
    <t>Life of Brand New Assets</t>
  </si>
  <si>
    <t xml:space="preserve">Note 9 </t>
  </si>
  <si>
    <t>Share of Net Loss of Associates</t>
  </si>
  <si>
    <t>Accumulated Depr FY 25</t>
  </si>
  <si>
    <t>Gross Cost</t>
  </si>
  <si>
    <t>Stable</t>
  </si>
  <si>
    <t>Annual Change</t>
  </si>
  <si>
    <t>Land</t>
  </si>
  <si>
    <r>
      <rPr>
        <b/>
        <i/>
        <sz val="10"/>
        <color theme="1"/>
        <rFont val="Arial"/>
        <family val="2"/>
      </rPr>
      <t>NOTE 3</t>
    </r>
    <r>
      <rPr>
        <i/>
        <sz val="10"/>
        <color theme="1"/>
        <rFont val="Arial"/>
        <family val="2"/>
      </rPr>
      <t xml:space="preserve"> "The Company is also liable for Business license fee which is calculated at 1.25% of turnover, as defined in the Business License Act, 2010 from the preceding calendar year."</t>
    </r>
  </si>
  <si>
    <t>Years Ran Off</t>
  </si>
  <si>
    <t>Net Income Margin:</t>
  </si>
  <si>
    <t xml:space="preserve">     % Prev. Yr Revenue</t>
  </si>
  <si>
    <t>Buildings</t>
  </si>
  <si>
    <t>Supplementary Data:</t>
  </si>
  <si>
    <t>Weighted Average Basic Shares Outstanding</t>
  </si>
  <si>
    <t>Cost of Land</t>
  </si>
  <si>
    <t>$</t>
  </si>
  <si>
    <t>Recent Level</t>
  </si>
  <si>
    <t>Useful Life of Buildings</t>
  </si>
  <si>
    <t>EPS Growth Rate:</t>
  </si>
  <si>
    <t>Building Cost</t>
  </si>
  <si>
    <t>Should creep up with inflation</t>
  </si>
  <si>
    <t>Dividends</t>
  </si>
  <si>
    <t>Total (EXCLUDES Land)</t>
  </si>
  <si>
    <t>Dividends Paid (Ordinary)</t>
  </si>
  <si>
    <t>Note 16 "A dividend payout ratio of 50%–70% of net income and total comprehensive income is used as a basis for declared amounts, subject to the capital requirements and liquidity of the Company"</t>
  </si>
  <si>
    <t>FY24 Note 14</t>
  </si>
  <si>
    <t>Dividends per Share (Ordinary):</t>
  </si>
  <si>
    <t>Useful Life of New PP&amp;E:</t>
  </si>
  <si>
    <t>Years</t>
  </si>
  <si>
    <t>Excluding $900k land buy from chairman</t>
  </si>
  <si>
    <t xml:space="preserve">     Payout Ratio:</t>
  </si>
  <si>
    <t>Beginning Net PP&amp;E</t>
  </si>
  <si>
    <t>They've gone above 50-70% 3/5 qtrs so I'll project up</t>
  </si>
  <si>
    <t>FY24 14.5% of rev is inflated by a one time $900k land purchase. Excluding that FY24 was ~8% of revenue. The recent 3yr average with that is 8.6%. FY21-22 are excluded because they were below maintenance</t>
  </si>
  <si>
    <t>Annual CapEx:</t>
  </si>
  <si>
    <t>% Revenue:</t>
  </si>
  <si>
    <t>Annual Growth %:</t>
  </si>
  <si>
    <t>Physical PP&amp;E Depreciation:</t>
  </si>
  <si>
    <t>Other Adjustments (Disposals/Reevaluations):</t>
  </si>
  <si>
    <t>Total Ending Net PP&amp;E:</t>
  </si>
  <si>
    <t>Sanity Check (Actual PP&amp;E on BS that year)</t>
  </si>
  <si>
    <t>Bank service fees</t>
  </si>
  <si>
    <t>Remaining Depreciation of Existing PP&amp;E:</t>
  </si>
  <si>
    <t>Other Income:</t>
  </si>
  <si>
    <t>This divides by 7yrs because net PP&amp;E / annual depreciation</t>
  </si>
  <si>
    <t>Other % of Revenue:</t>
  </si>
  <si>
    <t>Depreciation - FY26 New:</t>
  </si>
  <si>
    <t>Depreciation - FY27 New:</t>
  </si>
  <si>
    <t>Depreciation - FY28 New:</t>
  </si>
  <si>
    <r>
      <rPr>
        <sz val="11"/>
        <color rgb="FF000000"/>
        <rFont val="Arial"/>
        <family val="2"/>
      </rPr>
      <t>Pre-tax Cost of Debt:</t>
    </r>
    <r>
      <rPr>
        <sz val="10"/>
        <color rgb="FF000000"/>
        <rFont val="Arial"/>
        <family val="2"/>
      </rPr>
      <t xml:space="preserve"> Interest Expense / Total Debt</t>
    </r>
  </si>
  <si>
    <t>Effective Tax Rate:</t>
  </si>
  <si>
    <t>Depreciation - FY29 New:</t>
  </si>
  <si>
    <t>Depreciation - FY30 New:</t>
  </si>
  <si>
    <t>Depreciation of Physical PP&amp;E:</t>
  </si>
  <si>
    <t>Right-of-Use (Lease) Amortization:</t>
  </si>
  <si>
    <t>Annual Depreciation and Amortization:</t>
  </si>
  <si>
    <r>
      <rPr>
        <i/>
        <sz val="11"/>
        <color theme="1"/>
        <rFont val="Arial"/>
        <family val="2"/>
      </rPr>
      <t xml:space="preserve">(Thousands of Bahamian Dollars) All assumptions are highlighted in </t>
    </r>
    <r>
      <rPr>
        <i/>
        <sz val="11"/>
        <color rgb="FF0000FF"/>
        <rFont val="Arial"/>
        <family val="2"/>
      </rPr>
      <t>BLUE</t>
    </r>
  </si>
  <si>
    <t>Balance Sheet:</t>
  </si>
  <si>
    <t>ASSETS:</t>
  </si>
  <si>
    <r>
      <rPr>
        <i/>
        <sz val="11"/>
        <color theme="1"/>
        <rFont val="Arial"/>
        <family val="2"/>
      </rPr>
      <t xml:space="preserve">(Thousands of Bahamian Dollars) All assumptions are highlighted in </t>
    </r>
    <r>
      <rPr>
        <i/>
        <sz val="11"/>
        <color rgb="FF0000FF"/>
        <rFont val="Arial"/>
        <family val="2"/>
      </rPr>
      <t>BLUE</t>
    </r>
  </si>
  <si>
    <t>Current Assets:</t>
  </si>
  <si>
    <t>Cash Flow Statement:</t>
  </si>
  <si>
    <t>Accounts Receivable:</t>
  </si>
  <si>
    <t>CASH FLOW FROM OPERATING ACTIVITIES:</t>
  </si>
  <si>
    <t>Inventory:</t>
  </si>
  <si>
    <t>Other Assets:</t>
  </si>
  <si>
    <t>Total Current Assets:</t>
  </si>
  <si>
    <t>Adjustments for Non-Cash Charges:</t>
  </si>
  <si>
    <t>Impairement Losses/(Reversals &amp; Recoveries):</t>
  </si>
  <si>
    <t>Non-Current Assets:</t>
  </si>
  <si>
    <t>Investment in Associates:</t>
  </si>
  <si>
    <t>Property, Plants &amp; Equipment, Net:</t>
  </si>
  <si>
    <t>Depreciation &amp; Amortization:</t>
  </si>
  <si>
    <t>(Gain)/Loss on Disposal of PP&amp;E:</t>
  </si>
  <si>
    <t>Total Non-Current Assets:</t>
  </si>
  <si>
    <t>Share in Net Loss of Associates:</t>
  </si>
  <si>
    <t>Total Assets:</t>
  </si>
  <si>
    <r>
      <rPr>
        <i/>
        <sz val="11"/>
        <color theme="1"/>
        <rFont val="Arial"/>
        <family val="2"/>
      </rPr>
      <t xml:space="preserve">(Thousands of Bahamian Dollars) All assumptions are highlighted in </t>
    </r>
    <r>
      <rPr>
        <i/>
        <sz val="11"/>
        <color rgb="FF0000FF"/>
        <rFont val="Arial"/>
        <family val="2"/>
      </rPr>
      <t>BLUE</t>
    </r>
  </si>
  <si>
    <t>Provision for Obsolete Inventory:</t>
  </si>
  <si>
    <t>LIABILITIES &amp; SHAREHOLDERS EQUITY:</t>
  </si>
  <si>
    <t>Share Based Compensation:</t>
  </si>
  <si>
    <t>Current Liabilties:</t>
  </si>
  <si>
    <t>FCF Modelling:</t>
  </si>
  <si>
    <t>Operating CF before changes in WC:</t>
  </si>
  <si>
    <t>Securitiy Deposits:</t>
  </si>
  <si>
    <t>EBIT:</t>
  </si>
  <si>
    <t>Changes in Operating Assets &amp; Liabilities:</t>
  </si>
  <si>
    <t>Provision - Legal Claims:</t>
  </si>
  <si>
    <t>Inventories:</t>
  </si>
  <si>
    <t>Terminal Year = -(FY30 NWC * Terminal Growth Rate)</t>
  </si>
  <si>
    <t>Total Current Liabilties:</t>
  </si>
  <si>
    <t>CapEx:</t>
  </si>
  <si>
    <t>Terminal Year CapEx = D&amp;A</t>
  </si>
  <si>
    <t>Total Liabilities:</t>
  </si>
  <si>
    <t>Unlevered Free Cash Flow:</t>
  </si>
  <si>
    <t>Shareholders Equity:</t>
  </si>
  <si>
    <t>Ordinary Share Capital:</t>
  </si>
  <si>
    <t>Contributed Surplus:</t>
  </si>
  <si>
    <t>Treasury Shares:</t>
  </si>
  <si>
    <t>Ticker</t>
  </si>
  <si>
    <t>Retained Earnings:</t>
  </si>
  <si>
    <t>Comparable Companies</t>
  </si>
  <si>
    <t>Levered Beta</t>
  </si>
  <si>
    <t>Debt</t>
  </si>
  <si>
    <t>Equity</t>
  </si>
  <si>
    <t>Tax Rate</t>
  </si>
  <si>
    <t>Unlevered Beta</t>
  </si>
  <si>
    <t>WCN</t>
  </si>
  <si>
    <t>Waste Connections</t>
  </si>
  <si>
    <t>RSG</t>
  </si>
  <si>
    <t>Republic Services</t>
  </si>
  <si>
    <t>Net Change in Operating Activities:</t>
  </si>
  <si>
    <t>Total Shareholders Equity:</t>
  </si>
  <si>
    <t>WM</t>
  </si>
  <si>
    <t>Waste Management</t>
  </si>
  <si>
    <t>CWST</t>
  </si>
  <si>
    <t>Casella Waste Systems</t>
  </si>
  <si>
    <t>Total Liabilities &amp; Shareholders Equity:</t>
  </si>
  <si>
    <t>CASH FLOW FROM INVESTING ACTIVITIES:</t>
  </si>
  <si>
    <t>GFL</t>
  </si>
  <si>
    <t>GFL Environmental</t>
  </si>
  <si>
    <t>Purchases of PP&amp;E / CapEX:</t>
  </si>
  <si>
    <t>Unlevered Median:</t>
  </si>
  <si>
    <t>Balance Check:</t>
  </si>
  <si>
    <t>Proceeds from Sale of PP&amp;E:</t>
  </si>
  <si>
    <t>Net Cash In Investing Activites:</t>
  </si>
  <si>
    <t>Total Debt:</t>
  </si>
  <si>
    <t>Base</t>
  </si>
  <si>
    <t>CASH FLOW FROM FINANCING ACTIVITIES:</t>
  </si>
  <si>
    <t>Purchase of Treasury Shares:</t>
  </si>
  <si>
    <t>Discount Rate Calculation - Assumptions</t>
  </si>
  <si>
    <t>Dividends Paid (Ordinary):</t>
  </si>
  <si>
    <t>Equity Risk Premium</t>
  </si>
  <si>
    <t>Net Cash in Financing Activities:</t>
  </si>
  <si>
    <t>Link</t>
  </si>
  <si>
    <t>Country Risk Premium</t>
  </si>
  <si>
    <t>Relevered Beta</t>
  </si>
  <si>
    <t>Net Change in Cash:</t>
  </si>
  <si>
    <t>Cost of Equity (CAPM)</t>
  </si>
  <si>
    <t>Cash at BoP</t>
  </si>
  <si>
    <t>Cash at EoP</t>
  </si>
  <si>
    <t>Cost of Preferred Shares</t>
  </si>
  <si>
    <t>Sanity Check</t>
  </si>
  <si>
    <t>MV Equity</t>
  </si>
  <si>
    <t>Shares</t>
  </si>
  <si>
    <t>MV Debt</t>
  </si>
  <si>
    <t>MV Preferred Shares</t>
  </si>
  <si>
    <t>Weight of Equity</t>
  </si>
  <si>
    <t>Weight of Debt</t>
  </si>
  <si>
    <t>Weight of Preferred Shares</t>
  </si>
  <si>
    <t>FY 30 ROIC</t>
  </si>
  <si>
    <t>Discount Period</t>
  </si>
  <si>
    <t>PV of Unlevered Free Cash Flows:</t>
  </si>
  <si>
    <t>Sensitivity Lever</t>
  </si>
  <si>
    <t>Terminal Value:</t>
  </si>
  <si>
    <t>Value</t>
  </si>
  <si>
    <t>Nominal GDP Growth Rate</t>
  </si>
  <si>
    <r>
      <rPr>
        <i/>
        <u/>
        <sz val="8"/>
        <color rgb="FF999999"/>
        <rFont val="Arial"/>
        <family val="2"/>
      </rPr>
      <t>Real long-term GDP growth (1.5) + Expected Inflation</t>
    </r>
    <r>
      <rPr>
        <i/>
        <u/>
        <sz val="8"/>
        <color rgb="FF1155CC"/>
        <rFont val="Arial"/>
        <family val="2"/>
      </rPr>
      <t xml:space="preserve"> "Over the medium term, growth is expected to slow toward the assessed potential growth rate of the economy (1½ percent)"</t>
    </r>
  </si>
  <si>
    <t>2.0% for Bahamas Waste because they are near-monopoly, saturated market, essential service with no real-growth runway. Inflation-only</t>
  </si>
  <si>
    <t>Long Run Inflation Rate</t>
  </si>
  <si>
    <r>
      <rPr>
        <i/>
        <u/>
        <sz val="8"/>
        <color rgb="FF1155CC"/>
        <rFont val="Arial"/>
        <family val="2"/>
      </rPr>
      <t xml:space="preserve">https://www.theglobaleconomy.com/Bahamas/inflation_outlook_imf/  </t>
    </r>
    <r>
      <rPr>
        <i/>
        <u/>
        <sz val="8"/>
        <color rgb="FF999999"/>
        <rFont val="Arial"/>
        <family val="2"/>
      </rPr>
      <t>per IMF World Economic Outlook (2029E–2030E)</t>
    </r>
  </si>
  <si>
    <t>See sensitivity table</t>
  </si>
  <si>
    <t>Gordon Growth Terminal Value:</t>
  </si>
  <si>
    <t>Terminal ROIC &gt; Cost of Capital. Growth creates value so raising terminal growth rate increases fair value</t>
  </si>
  <si>
    <t>Implied Terminal Multiple:</t>
  </si>
  <si>
    <t>x</t>
  </si>
  <si>
    <t>PV of Terminal Value:</t>
  </si>
  <si>
    <t>Enterprise Value (Global Investor)</t>
  </si>
  <si>
    <t>DCF Enterprise Value:</t>
  </si>
  <si>
    <t>Debt:</t>
  </si>
  <si>
    <t>Preferred Stock:</t>
  </si>
  <si>
    <t>Leases:</t>
  </si>
  <si>
    <t>Cash:</t>
  </si>
  <si>
    <t>Implied Market Cap:</t>
  </si>
  <si>
    <t>Domestic vs. Global Cost of Capital</t>
  </si>
  <si>
    <t>Global Investor</t>
  </si>
  <si>
    <t>Bahamas Investor</t>
  </si>
  <si>
    <t>Risk-Free Rate (US10Y vs Bahamas10Y)</t>
  </si>
  <si>
    <t>As of July 2026</t>
  </si>
  <si>
    <t>The standard discount rate formula assumes the buyer can invest anywhere in the world. Starting with a U.S. Treasury, add a premium for stock market risk, then an additional premium because the Bahamas is riskier than the US.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For a Bahamian buyer, Bahamas risk is not an extra premium added, it is their market.</t>
  </si>
  <si>
    <t>PV of FCFs</t>
  </si>
  <si>
    <t>Terminal Value</t>
  </si>
  <si>
    <t xml:space="preserve">   Implied Terminal Multiple</t>
  </si>
  <si>
    <t>PV of Terminal Value</t>
  </si>
  <si>
    <t>Implied Market Cap</t>
  </si>
  <si>
    <t xml:space="preserve">   Shares Outstanding</t>
  </si>
  <si>
    <t>Country and Equity Risk Premiums</t>
  </si>
  <si>
    <t>Date of update:</t>
  </si>
  <si>
    <t>Implied ERP for S&amp;P 500 with adjusted dollar riskfree rate (for US Aa1 rating</t>
  </si>
  <si>
    <t>US equity risk premium computed using implied ERP approach</t>
  </si>
  <si>
    <t>Country</t>
  </si>
  <si>
    <t>Africa</t>
  </si>
  <si>
    <t>Moody's rating</t>
  </si>
  <si>
    <t>Rating-based Default Spread</t>
  </si>
  <si>
    <t>Total Equity Risk Premium</t>
  </si>
  <si>
    <t>Sovereign CDS, net of Swiss CDS</t>
  </si>
  <si>
    <t>Total Equity Risk Premium2</t>
  </si>
  <si>
    <t>Country Risk Premium3</t>
  </si>
  <si>
    <t>Abu Dhabi</t>
  </si>
  <si>
    <t>Middle East</t>
  </si>
  <si>
    <t>Aa2</t>
  </si>
  <si>
    <t>Albania</t>
  </si>
  <si>
    <t>Eastern Europe &amp; Russia</t>
  </si>
  <si>
    <t>Ba3</t>
  </si>
  <si>
    <t>NA</t>
  </si>
  <si>
    <t>Andorra (Principality of)</t>
  </si>
  <si>
    <t>Western Europe</t>
  </si>
  <si>
    <t>Baa1</t>
  </si>
  <si>
    <t>Angola</t>
  </si>
  <si>
    <t>B3</t>
  </si>
  <si>
    <t>Argentina</t>
  </si>
  <si>
    <t>Central and South America</t>
  </si>
  <si>
    <t>Caa1</t>
  </si>
  <si>
    <t>Armenia</t>
  </si>
  <si>
    <t>Aruba</t>
  </si>
  <si>
    <t>Caribbean</t>
  </si>
  <si>
    <t>Baa3</t>
  </si>
  <si>
    <t>Australia</t>
  </si>
  <si>
    <t>Australia &amp; New Zealand</t>
  </si>
  <si>
    <t>Aaa</t>
  </si>
  <si>
    <t>Austria</t>
  </si>
  <si>
    <t>Aa1</t>
  </si>
  <si>
    <t>Azerbaijan</t>
  </si>
  <si>
    <t>Bahamas</t>
  </si>
  <si>
    <t>Bahrain</t>
  </si>
  <si>
    <t>B2</t>
  </si>
  <si>
    <t>Bangladesh</t>
  </si>
  <si>
    <t>Asia</t>
  </si>
  <si>
    <t>Barbados</t>
  </si>
  <si>
    <t>C</t>
  </si>
  <si>
    <t>Belarus</t>
  </si>
  <si>
    <t>Trailing (FY25 A)</t>
  </si>
  <si>
    <t>Belgium</t>
  </si>
  <si>
    <t>A1</t>
  </si>
  <si>
    <t>Forward (FY26 E)</t>
  </si>
  <si>
    <t>At Fair Value (Global)</t>
  </si>
  <si>
    <t>At Fair Value (Domestic)</t>
  </si>
  <si>
    <t>Belize</t>
  </si>
  <si>
    <t>Valuation</t>
  </si>
  <si>
    <t>Price</t>
  </si>
  <si>
    <t>Benin</t>
  </si>
  <si>
    <t>B1</t>
  </si>
  <si>
    <t>Bermuda</t>
  </si>
  <si>
    <t>Shares Outstanding</t>
  </si>
  <si>
    <t>Bolivia</t>
  </si>
  <si>
    <t>Caa3</t>
  </si>
  <si>
    <t>Market Cap</t>
  </si>
  <si>
    <t>Bosnia and Herzegovina</t>
  </si>
  <si>
    <t>Botswana</t>
  </si>
  <si>
    <t>Brazil</t>
  </si>
  <si>
    <t>Ba1</t>
  </si>
  <si>
    <t>Trading Multiples</t>
  </si>
  <si>
    <t>P/E</t>
  </si>
  <si>
    <t>Bulgaria</t>
  </si>
  <si>
    <t>Burkina Faso</t>
  </si>
  <si>
    <t>EV/EBITDA</t>
  </si>
  <si>
    <t>Cambodia</t>
  </si>
  <si>
    <t>P/B</t>
  </si>
  <si>
    <t>Cameroon</t>
  </si>
  <si>
    <t>FCF Yield</t>
  </si>
  <si>
    <t>Canada</t>
  </si>
  <si>
    <t>North America</t>
  </si>
  <si>
    <t>Dividend Yield</t>
  </si>
  <si>
    <t>Cape Verde</t>
  </si>
  <si>
    <t>Gross Margin</t>
  </si>
  <si>
    <t>Cayman Islands</t>
  </si>
  <si>
    <t>Aa3</t>
  </si>
  <si>
    <t>EBITDA Margin</t>
  </si>
  <si>
    <t>EBIT Margin</t>
  </si>
  <si>
    <t>Chile</t>
  </si>
  <si>
    <t>Net Income Margin</t>
  </si>
  <si>
    <t>A2</t>
  </si>
  <si>
    <t>ROE</t>
  </si>
  <si>
    <t>China</t>
  </si>
  <si>
    <t>ROA</t>
  </si>
  <si>
    <t>ROIC</t>
  </si>
  <si>
    <t>Colombia</t>
  </si>
  <si>
    <t>NOPAT</t>
  </si>
  <si>
    <t>Congo (Democratic Republic of)</t>
  </si>
  <si>
    <t>Net PP&amp;E</t>
  </si>
  <si>
    <t>Congo (Republic of)</t>
  </si>
  <si>
    <t>Caa2</t>
  </si>
  <si>
    <t>Net WC</t>
  </si>
  <si>
    <t>Goodwill and Intangibles</t>
  </si>
  <si>
    <t>Cook Islands</t>
  </si>
  <si>
    <t>Interest Coverage</t>
  </si>
  <si>
    <t>Costa Rica</t>
  </si>
  <si>
    <t>Current Ratio</t>
  </si>
  <si>
    <t>Quick Ratio</t>
  </si>
  <si>
    <t>Côte d'Ivoire</t>
  </si>
  <si>
    <t>Ba2</t>
  </si>
  <si>
    <t>FCF Conversion</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</si>
  <si>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</si>
  <si>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</si>
  <si>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</si>
  <si>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</si>
  <si>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</si>
  <si>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</si>
  <si>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</si>
  <si>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</si>
  <si>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</si>
  <si>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</si>
  <si>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</si>
  <si>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</si>
  <si>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</si>
  <si>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</si>
  <si>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</si>
  <si>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</si>
  <si>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</si>
  <si>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</si>
  <si>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</si>
  <si>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</si>
  <si>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</si>
  <si>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</si>
  <si>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</si>
  <si>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</si>
  <si>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</si>
  <si>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</si>
  <si>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</si>
  <si>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Baa2</t>
  </si>
  <si>
    <t>Iceland</t>
  </si>
  <si>
    <t>India</t>
  </si>
  <si>
    <t>Indonesia</t>
  </si>
  <si>
    <t>Iraq</t>
  </si>
  <si>
    <t>Ireland</t>
  </si>
  <si>
    <t>Isle of Man</t>
  </si>
  <si>
    <t>Israel</t>
  </si>
  <si>
    <t>Italy</t>
  </si>
  <si>
    <t>Jamaica</t>
  </si>
  <si>
    <t>Japan</t>
  </si>
  <si>
    <t>Jersey (States of)</t>
  </si>
  <si>
    <t>Jordan</t>
  </si>
  <si>
    <t>Kazakhstan</t>
  </si>
  <si>
    <t>Kenya</t>
  </si>
  <si>
    <t>Korea</t>
  </si>
  <si>
    <t>Kuwait</t>
  </si>
  <si>
    <t>Kyrgyzstan</t>
  </si>
  <si>
    <t>Laos</t>
  </si>
  <si>
    <t>Latvia</t>
  </si>
  <si>
    <t>Lebanon</t>
  </si>
  <si>
    <t>Liechtenstein</t>
  </si>
  <si>
    <t>Lithuania</t>
  </si>
  <si>
    <t>Luxembourg</t>
  </si>
  <si>
    <t>Macao</t>
  </si>
  <si>
    <t>Macedonia</t>
  </si>
  <si>
    <t>Malaysia</t>
  </si>
  <si>
    <t>Maldives</t>
  </si>
  <si>
    <t>Mali</t>
  </si>
  <si>
    <t>Malta</t>
  </si>
  <si>
    <t>Mauritius</t>
  </si>
  <si>
    <t>Mexico</t>
  </si>
  <si>
    <t>Moldova</t>
  </si>
  <si>
    <t>Mongolia</t>
  </si>
  <si>
    <t>Montenegro</t>
  </si>
  <si>
    <t>Montserrat</t>
  </si>
  <si>
    <t>Morocco</t>
  </si>
  <si>
    <t>Mozambique</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</si>
  <si>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</si>
  <si>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</si>
  <si>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</si>
  <si>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</si>
  <si>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</si>
  <si>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</si>
  <si>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</si>
  <si>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</si>
  <si>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</si>
  <si>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</si>
  <si>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</si>
  <si>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</si>
  <si>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</si>
  <si>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</si>
  <si>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</si>
  <si>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</si>
  <si>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</si>
  <si>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</si>
  <si>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</si>
  <si>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</si>
  <si>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</si>
  <si>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</si>
  <si>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</si>
  <si>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</si>
  <si>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</si>
  <si>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</si>
  <si>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</si>
  <si>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</si>
  <si>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</si>
  <si>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</si>
  <si>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</si>
  <si>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</si>
  <si>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</si>
  <si>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</si>
  <si>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</si>
  <si>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</si>
  <si>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</si>
  <si>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</si>
  <si>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</si>
  <si>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</si>
  <si>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</si>
  <si>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</si>
  <si>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</si>
  <si>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</si>
  <si>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</si>
  <si>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</si>
  <si>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</si>
  <si>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</si>
  <si>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Ukraine</t>
  </si>
  <si>
    <t>United Arab Emirates</t>
  </si>
  <si>
    <t>United Kingdom</t>
  </si>
  <si>
    <t>United States</t>
  </si>
  <si>
    <t>Uruguay</t>
  </si>
  <si>
    <t>Uzbekistan</t>
  </si>
  <si>
    <t>Venezuela</t>
  </si>
  <si>
    <t>Vietnam</t>
  </si>
  <si>
    <t>Zambia</t>
  </si>
  <si>
    <t>US 10-Year Treasury</t>
  </si>
  <si>
    <r>
      <t xml:space="preserve">Using Damodaran's ERP and CRP (Bahamas) in </t>
    </r>
    <r>
      <rPr>
        <b/>
        <i/>
        <sz val="10"/>
        <color rgb="FF000000"/>
        <rFont val="Arial"/>
        <family val="2"/>
      </rPr>
      <t xml:space="preserve">July 1, 2026 </t>
    </r>
    <r>
      <rPr>
        <i/>
        <sz val="10"/>
        <color rgb="FF000000"/>
        <rFont val="Arial"/>
        <family val="2"/>
      </rPr>
      <t>update</t>
    </r>
  </si>
  <si>
    <t>WACC</t>
  </si>
  <si>
    <t>Beta</t>
  </si>
  <si>
    <t>Cost of Equity</t>
  </si>
  <si>
    <t>Cost of Debt</t>
  </si>
  <si>
    <t>Cost of Preferred</t>
  </si>
  <si>
    <t>Lower</t>
  </si>
  <si>
    <t>Upper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</si>
</sst>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6" formatCode="&quot;$&quot;#,##0_);[Red]\(&quot;$&quot;#,##0\)"/>
    <numFmt numFmtId="164" formatCode="&quot;FY&quot;yy"/>
    <numFmt numFmtId="165" formatCode="#,##0;\(#,##0\)"/>
    <numFmt numFmtId="166" formatCode="0.0%;\(0.0%\)"/>
    <numFmt numFmtId="167" formatCode="\$#,##0.00"/>
    <numFmt numFmtId="168" formatCode="0%;\(0%\)"/>
    <numFmt numFmtId="169" formatCode="0.0%"/>
    <numFmt numFmtId="170" formatCode="#,##0;\(#,##0\);\-"/>
    <numFmt numFmtId="171" formatCode="0.0%;\(0.0%\);\-"/>
    <numFmt numFmtId="172" formatCode="#,##0.00;\(#,##0.00\)"/>
    <numFmt numFmtId="173" formatCode="0.0\x"/>
    <numFmt numFmtId="174" formatCode="0.0&quot;x&quot;"/>
    <numFmt numFmtId="175" formatCode="&quot;$&quot;#,##0"/>
    <numFmt numFmtId="176" formatCode="_(&quot;$&quot;* #,##0_);_(&quot;$&quot;* \(#,##0\);_(&quot;$&quot;* &quot;-&quot;??_);_(@_)"/>
    <numFmt numFmtId="177" formatCode="0.00%;\(0.00%\)"/>
    <numFmt numFmtId="179" formatCode="&quot;$&quot;#,##0.00"/>
    <numFmt numFmtId="180" formatCode="0.00%;\(0.00%\);\-"/>
    <numFmt numFmtId="181" formatCode="[$-409]d\-mmm\-yy"/>
    <numFmt numFmtId="182" formatCode="0.00&quot;x&quot;"/>
  </numFmts>
  <fonts count="69">
    <font>
      <sz val="12"/>
      <color theme="1"/>
      <name val="Arial"/>
      <scheme val="minor"/>
    </font>
    <font>
      <sz val="12"/>
      <color theme="1"/>
      <name val="Arial"/>
      <family val="2"/>
    </font>
    <font>
      <b/>
      <sz val="11"/>
      <color rgb="FFFFFFFF"/>
      <name val="Arial"/>
      <family val="2"/>
    </font>
    <font>
      <i/>
      <sz val="11"/>
      <color theme="1"/>
      <name val="Arial"/>
      <family val="2"/>
    </font>
    <font>
      <sz val="11"/>
      <color theme="1"/>
      <name val="Arial"/>
      <family val="2"/>
    </font>
    <font>
      <b/>
      <sz val="11"/>
      <color theme="0"/>
      <name val="Calibri"/>
      <family val="2"/>
    </font>
    <font>
      <sz val="12"/>
      <name val="Arial"/>
      <family val="2"/>
    </font>
    <font>
      <b/>
      <sz val="11"/>
      <color theme="1"/>
      <name val="Arial"/>
      <family val="2"/>
    </font>
    <font>
      <b/>
      <sz val="11"/>
      <color theme="0"/>
      <name val="Arial"/>
      <family val="2"/>
    </font>
    <font>
      <b/>
      <i/>
      <sz val="11"/>
      <color theme="0"/>
      <name val="Arial"/>
      <family val="2"/>
    </font>
    <font>
      <b/>
      <sz val="11"/>
      <color rgb="FFFFFFFF"/>
      <name val="Calibri"/>
      <family val="2"/>
    </font>
    <font>
      <b/>
      <sz val="11"/>
      <color rgb="FFFF0000"/>
      <name val="Calibri"/>
      <family val="2"/>
    </font>
    <font>
      <b/>
      <i/>
      <sz val="11"/>
      <color theme="1"/>
      <name val="Arial"/>
      <family val="2"/>
    </font>
    <font>
      <i/>
      <sz val="11"/>
      <color rgb="FF0000FF"/>
      <name val="Arial"/>
      <family val="2"/>
    </font>
    <font>
      <b/>
      <sz val="11"/>
      <color rgb="FF0000FF"/>
      <name val="Arial"/>
      <family val="2"/>
    </font>
    <font>
      <i/>
      <sz val="10"/>
      <color theme="1"/>
      <name val="Arial"/>
      <family val="2"/>
    </font>
    <font>
      <b/>
      <i/>
      <sz val="11"/>
      <color rgb="FFFF0000"/>
      <name val="Arial"/>
      <family val="2"/>
    </font>
    <font>
      <i/>
      <sz val="10"/>
      <color rgb="FF000000"/>
      <name val="Arial"/>
      <family val="2"/>
    </font>
    <font>
      <b/>
      <i/>
      <sz val="11"/>
      <color rgb="FF0000FF"/>
      <name val="Arial"/>
      <family val="2"/>
    </font>
    <font>
      <sz val="11"/>
      <color rgb="FF0000FF"/>
      <name val="Arial"/>
      <family val="2"/>
    </font>
    <font>
      <b/>
      <sz val="11"/>
      <color rgb="FFFF0000"/>
      <name val="Arial"/>
      <family val="2"/>
    </font>
    <font>
      <i/>
      <sz val="9"/>
      <color theme="1"/>
      <name val="Arial"/>
      <family val="2"/>
    </font>
    <font>
      <b/>
      <sz val="11"/>
      <color rgb="FF000000"/>
      <name val="Arial"/>
      <family val="2"/>
    </font>
    <font>
      <i/>
      <sz val="11"/>
      <color rgb="FFFF0000"/>
      <name val="Arial"/>
      <family val="2"/>
    </font>
    <font>
      <strike/>
      <sz val="11"/>
      <color theme="1"/>
      <name val="Arial"/>
      <family val="2"/>
    </font>
    <font>
      <i/>
      <sz val="10"/>
      <color theme="1"/>
      <name val="Arial"/>
      <family val="2"/>
      <scheme val="minor"/>
    </font>
    <font>
      <sz val="10"/>
      <color theme="1"/>
      <name val="Arial"/>
      <family val="2"/>
    </font>
    <font>
      <b/>
      <sz val="9"/>
      <color theme="1"/>
      <name val="Arial"/>
      <family val="2"/>
    </font>
    <font>
      <sz val="9"/>
      <color theme="1"/>
      <name val="Arial"/>
      <family val="2"/>
    </font>
    <font>
      <sz val="10"/>
      <color rgb="FFFF0000"/>
      <name val="Arial"/>
      <family val="2"/>
    </font>
    <font>
      <sz val="11"/>
      <color rgb="FF000000"/>
      <name val="Calibri"/>
      <family val="2"/>
    </font>
    <font>
      <i/>
      <sz val="9"/>
      <color rgb="FFFF0000"/>
      <name val="Arial"/>
      <family val="2"/>
    </font>
    <font>
      <i/>
      <sz val="9"/>
      <color rgb="FF0000FF"/>
      <name val="Arial"/>
      <family val="2"/>
    </font>
    <font>
      <i/>
      <sz val="10"/>
      <color rgb="FFFF0000"/>
      <name val="Arial"/>
      <family val="2"/>
    </font>
    <font>
      <sz val="10"/>
      <color rgb="FF000000"/>
      <name val="Arial"/>
      <family val="2"/>
    </font>
    <font>
      <i/>
      <sz val="9"/>
      <color rgb="FFCCCCCC"/>
      <name val="Arial"/>
      <family val="2"/>
    </font>
    <font>
      <sz val="9"/>
      <color rgb="FFCCCCCC"/>
      <name val="Arial"/>
      <family val="2"/>
    </font>
    <font>
      <sz val="11"/>
      <color rgb="FFFF0000"/>
      <name val="Arial"/>
      <family val="2"/>
    </font>
    <font>
      <sz val="11"/>
      <color rgb="FF000000"/>
      <name val="Arial"/>
      <family val="2"/>
    </font>
    <font>
      <b/>
      <sz val="11"/>
      <color rgb="FFFFFFFF"/>
      <name val="Arial"/>
      <family val="2"/>
      <scheme val="minor"/>
    </font>
    <font>
      <i/>
      <sz val="11"/>
      <color rgb="FFFFFFFF"/>
      <name val="Arial"/>
      <family val="2"/>
    </font>
    <font>
      <sz val="11"/>
      <color rgb="FFFFFFFF"/>
      <name val="Arial"/>
      <family val="2"/>
    </font>
    <font>
      <i/>
      <u/>
      <sz val="10"/>
      <color rgb="FF1155CC"/>
      <name val="Arial"/>
      <family val="2"/>
    </font>
    <font>
      <i/>
      <u/>
      <sz val="11"/>
      <color rgb="FF0000FF"/>
      <name val="Arial"/>
      <family val="2"/>
    </font>
    <font>
      <b/>
      <i/>
      <sz val="11"/>
      <color rgb="FF7F7F7F"/>
      <name val="Arial"/>
      <family val="2"/>
    </font>
    <font>
      <b/>
      <i/>
      <sz val="11"/>
      <color rgb="FFFFFFFF"/>
      <name val="Arial"/>
      <family val="2"/>
    </font>
    <font>
      <b/>
      <sz val="12"/>
      <color rgb="FFFFFFFF"/>
      <name val="Arial"/>
      <family val="2"/>
    </font>
    <font>
      <i/>
      <u/>
      <sz val="8"/>
      <color rgb="FF1155CC"/>
      <name val="Arial"/>
      <family val="2"/>
    </font>
    <font>
      <b/>
      <i/>
      <sz val="10"/>
      <color theme="1"/>
      <name val="Arial"/>
      <family val="2"/>
    </font>
    <font>
      <i/>
      <u/>
      <sz val="8"/>
      <color rgb="FF1155CC"/>
      <name val="Arial"/>
      <family val="2"/>
    </font>
    <font>
      <b/>
      <i/>
      <sz val="8"/>
      <color theme="1"/>
      <name val="Arial"/>
      <family val="2"/>
    </font>
    <font>
      <b/>
      <sz val="11"/>
      <color theme="1"/>
      <name val="Arial"/>
      <family val="2"/>
      <scheme val="minor"/>
    </font>
    <font>
      <b/>
      <sz val="14"/>
      <color rgb="FFFFFFFF"/>
      <name val="Arial"/>
      <family val="2"/>
    </font>
    <font>
      <u/>
      <sz val="10"/>
      <color rgb="FF1155CC"/>
      <name val="Arial"/>
      <family val="2"/>
    </font>
    <font>
      <u/>
      <sz val="12"/>
      <color rgb="FF1155CC"/>
      <name val="Arial"/>
      <family val="2"/>
    </font>
    <font>
      <i/>
      <sz val="11"/>
      <color theme="1"/>
      <name val="Arial"/>
      <family val="2"/>
      <scheme val="minor"/>
    </font>
    <font>
      <b/>
      <sz val="12"/>
      <color theme="1"/>
      <name val="Times"/>
    </font>
    <font>
      <u/>
      <sz val="11"/>
      <color rgb="FF1155CC"/>
      <name val="Arial"/>
      <family val="2"/>
    </font>
    <font>
      <sz val="12"/>
      <color theme="1"/>
      <name val="Times"/>
    </font>
    <font>
      <sz val="9"/>
      <color theme="1"/>
      <name val="Arimo"/>
    </font>
    <font>
      <i/>
      <sz val="9"/>
      <color theme="1"/>
      <name val="Arimo"/>
    </font>
    <font>
      <b/>
      <i/>
      <sz val="12"/>
      <color theme="1"/>
      <name val="Times"/>
    </font>
    <font>
      <sz val="9"/>
      <color rgb="FF7F7F7F"/>
      <name val="Arial"/>
      <family val="2"/>
    </font>
    <font>
      <i/>
      <u/>
      <sz val="8"/>
      <color rgb="FF999999"/>
      <name val="Arial"/>
      <family val="2"/>
    </font>
    <font>
      <sz val="11"/>
      <color rgb="FF0000FF"/>
      <name val="Arial"/>
      <family val="2"/>
      <scheme val="minor"/>
    </font>
    <font>
      <sz val="12"/>
      <color theme="1"/>
      <name val="Arial"/>
      <family val="2"/>
      <scheme val="minor"/>
    </font>
    <font>
      <b/>
      <i/>
      <sz val="10"/>
      <color rgb="FF000000"/>
      <name val="Arial"/>
      <family val="2"/>
    </font>
    <font>
      <i/>
      <u/>
      <sz val="10"/>
      <color rgb="FF0000FF"/>
      <name val="Arial"/>
      <family val="2"/>
    </font>
    <font>
      <i/>
      <sz val="11"/>
      <name val="Arial"/>
      <family val="2"/>
    </font>
  </fonts>
  <fills count="14">
    <fill>
      <patternFill patternType="none"/>
    </fill>
    <fill>
      <patternFill patternType="gray125"/>
    </fill>
    <fill>
      <patternFill patternType="solid">
        <fgColor rgb="FF222A35"/>
        <bgColor rgb="FF222A35"/>
      </patternFill>
    </fill>
    <fill>
      <patternFill patternType="solid">
        <fgColor rgb="FFCCCCCC"/>
        <bgColor rgb="FFCCCCCC"/>
      </patternFill>
    </fill>
    <fill>
      <patternFill patternType="solid">
        <fgColor rgb="FFFFFF00"/>
        <bgColor rgb="FFFFFF00"/>
      </patternFill>
    </fill>
    <fill>
      <patternFill patternType="solid">
        <fgColor rgb="FFB7B7B7"/>
        <bgColor rgb="FFB7B7B7"/>
      </patternFill>
    </fill>
    <fill>
      <patternFill patternType="solid">
        <fgColor rgb="FFD9EAD3"/>
        <bgColor rgb="FFD9EAD3"/>
      </patternFill>
    </fill>
    <fill>
      <patternFill patternType="solid">
        <fgColor rgb="FFD9D9D9"/>
        <bgColor rgb="FFD9D9D9"/>
      </patternFill>
    </fill>
    <fill>
      <patternFill patternType="solid">
        <fgColor rgb="FF0B5394"/>
        <bgColor rgb="FF0B5394"/>
      </patternFill>
    </fill>
    <fill>
      <patternFill patternType="solid">
        <fgColor rgb="FF9FC5E8"/>
        <bgColor rgb="FF9FC5E8"/>
      </patternFill>
    </fill>
    <fill>
      <patternFill patternType="solid">
        <fgColor theme="0"/>
        <bgColor theme="0"/>
      </patternFill>
    </fill>
    <fill>
      <patternFill patternType="solid">
        <fgColor rgb="FFD8D8D8"/>
        <bgColor rgb="FFD8D8D8"/>
      </patternFill>
    </fill>
    <fill>
      <patternFill patternType="solid">
        <fgColor rgb="FFFCF305"/>
        <bgColor rgb="FFFCF305"/>
      </patternFill>
    </fill>
    <fill>
      <patternFill patternType="solid">
        <fgColor rgb="FFFFFFFF"/>
        <bgColor rgb="FFFFFFFF"/>
      </patternFill>
    </fill>
  </fills>
  <borders count="57">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diagonal/>
    </border>
    <border>
      <left/>
      <right/>
      <top/>
      <bottom style="thin">
        <color rgb="FF000000"/>
      </bottom>
      <diagonal/>
    </border>
    <border>
      <left/>
      <right/>
      <top style="thin">
        <color theme="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diagonal/>
    </border>
    <border>
      <left/>
      <right/>
      <top/>
      <bottom/>
      <diagonal/>
    </border>
    <border>
      <left/>
      <right/>
      <top/>
      <bottom/>
      <diagonal/>
    </border>
    <border>
      <left/>
      <right/>
      <top/>
      <bottom/>
      <diagonal/>
    </border>
    <border>
      <left/>
      <right style="thin">
        <color rgb="FF000000"/>
      </right>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medium">
        <color rgb="FF000000"/>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rgb="FF000000"/>
      </right>
      <top/>
      <bottom/>
      <diagonal/>
    </border>
    <border>
      <left style="thin">
        <color indexed="64"/>
      </left>
      <right/>
      <top/>
      <bottom style="thin">
        <color rgb="FF000000"/>
      </bottom>
      <diagonal/>
    </border>
    <border>
      <left/>
      <right/>
      <top style="thin">
        <color indexed="64"/>
      </top>
      <bottom/>
      <diagonal/>
    </border>
  </borders>
  <cellStyleXfs count="2">
    <xf numFmtId="0" fontId="0" fillId="0" borderId="0"/>
    <xf numFmtId="9" fontId="65" fillId="0" borderId="0" applyFont="0" applyFill="0" applyBorder="0" applyAlignment="0" applyProtection="0"/>
  </cellStyleXfs>
  <cellXfs count="470">
    <xf numFmtId="0" fontId="0" fillId="0" borderId="0" xfId="0"/>
    <xf numFmtId="0" fontId="1" fillId="2" borderId="0" xfId="0" applyFont="1" applyFill="1"/>
    <xf numFmtId="0" fontId="2" fillId="2" borderId="1" xfId="0" applyFont="1" applyFill="1" applyBorder="1"/>
    <xf numFmtId="0" fontId="1" fillId="2" borderId="1" xfId="0" applyFont="1" applyFill="1" applyBorder="1"/>
    <xf numFmtId="0" fontId="3" fillId="0" borderId="0" xfId="0" applyFont="1"/>
    <xf numFmtId="0" fontId="4" fillId="0" borderId="0" xfId="0" applyFont="1"/>
    <xf numFmtId="0" fontId="1" fillId="0" borderId="0" xfId="0" applyFont="1"/>
    <xf numFmtId="0" fontId="3" fillId="0" borderId="0" xfId="0" applyFont="1" applyAlignment="1">
      <alignment horizontal="center"/>
    </xf>
    <xf numFmtId="0" fontId="4" fillId="0" borderId="0" xfId="0" applyFont="1" applyAlignment="1">
      <alignment horizontal="center"/>
    </xf>
    <xf numFmtId="0" fontId="4" fillId="2" borderId="1" xfId="0" applyFont="1" applyFill="1" applyBorder="1"/>
    <xf numFmtId="0" fontId="3" fillId="2" borderId="1" xfId="0" applyFont="1" applyFill="1" applyBorder="1" applyAlignment="1">
      <alignment horizontal="center"/>
    </xf>
    <xf numFmtId="0" fontId="1" fillId="0" borderId="5" xfId="0" applyFont="1" applyBorder="1"/>
    <xf numFmtId="0" fontId="2" fillId="2" borderId="6" xfId="0" applyFont="1" applyFill="1" applyBorder="1" applyAlignment="1">
      <alignment vertical="center"/>
    </xf>
    <xf numFmtId="0" fontId="7" fillId="2" borderId="6" xfId="0" applyFont="1" applyFill="1" applyBorder="1" applyAlignment="1">
      <alignment vertical="center"/>
    </xf>
    <xf numFmtId="0" fontId="8" fillId="2" borderId="6" xfId="0" applyFont="1" applyFill="1" applyBorder="1" applyAlignment="1">
      <alignment vertical="center"/>
    </xf>
    <xf numFmtId="164" fontId="9" fillId="2" borderId="6" xfId="0" applyNumberFormat="1" applyFont="1" applyFill="1" applyBorder="1" applyAlignment="1">
      <alignment horizontal="center" vertical="center"/>
    </xf>
    <xf numFmtId="0" fontId="10" fillId="2" borderId="6" xfId="0" applyFont="1" applyFill="1" applyBorder="1" applyAlignment="1">
      <alignment horizontal="center" vertical="center"/>
    </xf>
    <xf numFmtId="0" fontId="7" fillId="0" borderId="5" xfId="0" applyFont="1" applyBorder="1" applyAlignment="1">
      <alignment horizont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4" fillId="0" borderId="8" xfId="0" applyFont="1" applyBorder="1"/>
    <xf numFmtId="0" fontId="4" fillId="0" borderId="8" xfId="0" applyFont="1" applyBorder="1" applyAlignment="1">
      <alignment horizontal="center"/>
    </xf>
    <xf numFmtId="0" fontId="7" fillId="0" borderId="9" xfId="0" applyFont="1" applyBorder="1"/>
    <xf numFmtId="10" fontId="4" fillId="0" borderId="0" xfId="0" applyNumberFormat="1" applyFont="1" applyAlignment="1">
      <alignment horizontal="center"/>
    </xf>
    <xf numFmtId="0" fontId="12" fillId="0" borderId="9" xfId="0" applyFont="1" applyBorder="1" applyAlignment="1">
      <alignment horizontal="center"/>
    </xf>
    <xf numFmtId="165" fontId="7" fillId="0" borderId="9" xfId="0" applyNumberFormat="1" applyFont="1" applyBorder="1" applyAlignment="1">
      <alignment horizontal="center"/>
    </xf>
    <xf numFmtId="165" fontId="7" fillId="0" borderId="10" xfId="0" applyNumberFormat="1" applyFont="1" applyBorder="1" applyAlignment="1">
      <alignment horizontal="center"/>
    </xf>
    <xf numFmtId="0" fontId="7" fillId="0" borderId="1" xfId="0" applyFont="1" applyBorder="1"/>
    <xf numFmtId="166" fontId="3" fillId="0" borderId="0" xfId="0" applyNumberFormat="1" applyFont="1" applyAlignment="1">
      <alignment horizontal="center"/>
    </xf>
    <xf numFmtId="167" fontId="7" fillId="0" borderId="0" xfId="0" applyNumberFormat="1" applyFont="1" applyAlignment="1">
      <alignment horizontal="center"/>
    </xf>
    <xf numFmtId="166" fontId="13" fillId="0" borderId="8" xfId="0" applyNumberFormat="1" applyFont="1" applyBorder="1" applyAlignment="1">
      <alignment horizontal="center"/>
    </xf>
    <xf numFmtId="166" fontId="13" fillId="0" borderId="0" xfId="0" applyNumberFormat="1" applyFont="1" applyAlignment="1">
      <alignment horizontal="center"/>
    </xf>
    <xf numFmtId="165" fontId="14" fillId="0" borderId="10" xfId="0" applyNumberFormat="1" applyFont="1" applyBorder="1" applyAlignment="1">
      <alignment horizontal="center"/>
    </xf>
    <xf numFmtId="0" fontId="15" fillId="0" borderId="0" xfId="0" applyFont="1" applyAlignment="1">
      <alignment horizontal="left" vertical="center"/>
    </xf>
    <xf numFmtId="167" fontId="4" fillId="0" borderId="0" xfId="0" applyNumberFormat="1" applyFont="1" applyAlignment="1">
      <alignment horizontal="center"/>
    </xf>
    <xf numFmtId="0" fontId="15" fillId="0" borderId="0" xfId="0" applyFont="1" applyAlignment="1">
      <alignment horizontal="left" vertical="center" wrapText="1"/>
    </xf>
    <xf numFmtId="165" fontId="14" fillId="0" borderId="0" xfId="0" applyNumberFormat="1" applyFont="1" applyAlignment="1">
      <alignment horizontal="center"/>
    </xf>
    <xf numFmtId="0" fontId="15" fillId="0" borderId="0" xfId="0" applyFont="1" applyAlignment="1">
      <alignment vertical="center" wrapText="1"/>
    </xf>
    <xf numFmtId="0" fontId="15" fillId="0" borderId="0" xfId="0" applyFont="1" applyAlignment="1">
      <alignment vertical="center"/>
    </xf>
    <xf numFmtId="49" fontId="3" fillId="0" borderId="0" xfId="0" applyNumberFormat="1" applyFont="1"/>
    <xf numFmtId="166" fontId="3" fillId="0" borderId="11" xfId="0" applyNumberFormat="1" applyFont="1" applyBorder="1" applyAlignment="1">
      <alignment horizontal="center"/>
    </xf>
    <xf numFmtId="166" fontId="3" fillId="0" borderId="8" xfId="0" applyNumberFormat="1" applyFont="1" applyBorder="1" applyAlignment="1">
      <alignment horizontal="center"/>
    </xf>
    <xf numFmtId="166" fontId="3" fillId="0" borderId="12" xfId="0" applyNumberFormat="1" applyFont="1" applyBorder="1" applyAlignment="1">
      <alignment horizontal="center"/>
    </xf>
    <xf numFmtId="167" fontId="1" fillId="0" borderId="0" xfId="0" applyNumberFormat="1" applyFont="1"/>
    <xf numFmtId="0" fontId="12" fillId="0" borderId="0" xfId="0" applyFont="1"/>
    <xf numFmtId="0" fontId="12" fillId="0" borderId="0" xfId="0" applyFont="1" applyAlignment="1">
      <alignment horizontal="center"/>
    </xf>
    <xf numFmtId="165" fontId="4" fillId="0" borderId="0" xfId="0" applyNumberFormat="1" applyFont="1" applyAlignment="1">
      <alignment horizontal="center"/>
    </xf>
    <xf numFmtId="165" fontId="12" fillId="0" borderId="0" xfId="0" applyNumberFormat="1" applyFont="1" applyAlignment="1">
      <alignment horizontal="center"/>
    </xf>
    <xf numFmtId="0" fontId="15" fillId="0" borderId="0" xfId="0" applyFont="1"/>
    <xf numFmtId="0" fontId="15" fillId="0" borderId="0" xfId="0" applyFont="1" applyAlignment="1">
      <alignment horizontal="left"/>
    </xf>
    <xf numFmtId="169" fontId="17" fillId="0" borderId="0" xfId="0" applyNumberFormat="1" applyFont="1" applyAlignment="1">
      <alignment horizontal="left"/>
    </xf>
    <xf numFmtId="165" fontId="18" fillId="0" borderId="8" xfId="0" applyNumberFormat="1" applyFont="1" applyBorder="1" applyAlignment="1">
      <alignment horizontal="center"/>
    </xf>
    <xf numFmtId="165" fontId="19" fillId="0" borderId="8" xfId="0" applyNumberFormat="1" applyFont="1" applyBorder="1" applyAlignment="1">
      <alignment horizontal="center"/>
    </xf>
    <xf numFmtId="170" fontId="4" fillId="0" borderId="0" xfId="0" applyNumberFormat="1" applyFont="1" applyAlignment="1">
      <alignment horizontal="center"/>
    </xf>
    <xf numFmtId="165" fontId="18" fillId="0" borderId="0" xfId="0" applyNumberFormat="1" applyFont="1" applyAlignment="1">
      <alignment horizontal="center"/>
    </xf>
    <xf numFmtId="0" fontId="15" fillId="0" borderId="0" xfId="0" applyFont="1" applyAlignment="1">
      <alignment horizontal="center"/>
    </xf>
    <xf numFmtId="165" fontId="19" fillId="0" borderId="0" xfId="0" applyNumberFormat="1" applyFont="1" applyAlignment="1">
      <alignment horizontal="center"/>
    </xf>
    <xf numFmtId="0" fontId="7" fillId="0" borderId="0" xfId="0" applyFont="1"/>
    <xf numFmtId="169" fontId="3" fillId="0" borderId="0" xfId="0" applyNumberFormat="1" applyFont="1" applyAlignment="1">
      <alignment horizontal="center"/>
    </xf>
    <xf numFmtId="170" fontId="7" fillId="0" borderId="0" xfId="0" applyNumberFormat="1" applyFont="1" applyAlignment="1">
      <alignment horizontal="center"/>
    </xf>
    <xf numFmtId="168" fontId="3" fillId="0" borderId="0" xfId="0" applyNumberFormat="1" applyFont="1" applyAlignment="1">
      <alignment horizontal="center"/>
    </xf>
    <xf numFmtId="168" fontId="3" fillId="0" borderId="8" xfId="0" applyNumberFormat="1" applyFont="1" applyBorder="1" applyAlignment="1">
      <alignment horizontal="center"/>
    </xf>
    <xf numFmtId="169" fontId="13" fillId="0" borderId="8" xfId="0" applyNumberFormat="1" applyFont="1" applyBorder="1" applyAlignment="1">
      <alignment horizontal="center"/>
    </xf>
    <xf numFmtId="169" fontId="13" fillId="0" borderId="0" xfId="0" applyNumberFormat="1" applyFont="1" applyAlignment="1">
      <alignment horizontal="center"/>
    </xf>
    <xf numFmtId="49" fontId="4" fillId="0" borderId="0" xfId="0" applyNumberFormat="1" applyFont="1"/>
    <xf numFmtId="165" fontId="7" fillId="0" borderId="0" xfId="0" applyNumberFormat="1" applyFont="1" applyAlignment="1">
      <alignment horizontal="center"/>
    </xf>
    <xf numFmtId="169" fontId="3" fillId="0" borderId="8" xfId="0" applyNumberFormat="1" applyFont="1" applyBorder="1" applyAlignment="1">
      <alignment horizontal="center"/>
    </xf>
    <xf numFmtId="165" fontId="7" fillId="0" borderId="8" xfId="0" applyNumberFormat="1" applyFont="1" applyBorder="1" applyAlignment="1">
      <alignment horizontal="center"/>
    </xf>
    <xf numFmtId="170" fontId="7" fillId="0" borderId="1" xfId="0" applyNumberFormat="1" applyFont="1" applyBorder="1" applyAlignment="1">
      <alignment horizontal="center"/>
    </xf>
    <xf numFmtId="0" fontId="7" fillId="3" borderId="13" xfId="0" applyFont="1" applyFill="1" applyBorder="1"/>
    <xf numFmtId="0" fontId="10" fillId="2" borderId="5" xfId="0" applyFont="1" applyFill="1" applyBorder="1" applyAlignment="1">
      <alignment horizontal="center"/>
    </xf>
    <xf numFmtId="0" fontId="1" fillId="3" borderId="14" xfId="0" applyFont="1" applyFill="1" applyBorder="1"/>
    <xf numFmtId="0" fontId="1" fillId="3" borderId="11" xfId="0" applyFont="1" applyFill="1" applyBorder="1"/>
    <xf numFmtId="0" fontId="11" fillId="2" borderId="5" xfId="0" applyFont="1" applyFill="1" applyBorder="1" applyAlignment="1">
      <alignment horizontal="center"/>
    </xf>
    <xf numFmtId="0" fontId="1" fillId="3" borderId="12" xfId="0" applyFont="1" applyFill="1" applyBorder="1"/>
    <xf numFmtId="0" fontId="1" fillId="3" borderId="15" xfId="0" applyFont="1" applyFill="1" applyBorder="1"/>
    <xf numFmtId="0" fontId="7" fillId="0" borderId="11" xfId="0" applyFont="1" applyBorder="1"/>
    <xf numFmtId="0" fontId="1" fillId="0" borderId="12" xfId="0" applyFont="1" applyBorder="1"/>
    <xf numFmtId="0" fontId="1" fillId="0" borderId="11" xfId="0" applyFont="1" applyBorder="1"/>
    <xf numFmtId="0" fontId="1" fillId="0" borderId="15" xfId="0" applyFont="1" applyBorder="1"/>
    <xf numFmtId="49" fontId="4" fillId="0" borderId="8" xfId="0" applyNumberFormat="1" applyFont="1" applyBorder="1"/>
    <xf numFmtId="165" fontId="4" fillId="0" borderId="8" xfId="0" applyNumberFormat="1" applyFont="1" applyBorder="1" applyAlignment="1">
      <alignment horizontal="center"/>
    </xf>
    <xf numFmtId="165" fontId="4" fillId="0" borderId="16" xfId="0" applyNumberFormat="1" applyFont="1" applyBorder="1" applyAlignment="1">
      <alignment horizontal="center"/>
    </xf>
    <xf numFmtId="166" fontId="4" fillId="0" borderId="0" xfId="0" applyNumberFormat="1" applyFont="1" applyAlignment="1">
      <alignment horizontal="center"/>
    </xf>
    <xf numFmtId="171" fontId="4" fillId="0" borderId="0" xfId="0" applyNumberFormat="1" applyFont="1" applyAlignment="1">
      <alignment horizontal="center"/>
    </xf>
    <xf numFmtId="0" fontId="7" fillId="0" borderId="8" xfId="0" applyFont="1" applyBorder="1"/>
    <xf numFmtId="0" fontId="7" fillId="0" borderId="0" xfId="0" applyFont="1" applyAlignment="1">
      <alignment horizontal="center"/>
    </xf>
    <xf numFmtId="168" fontId="4" fillId="0" borderId="0" xfId="0" applyNumberFormat="1" applyFont="1" applyAlignment="1">
      <alignment horizontal="center"/>
    </xf>
    <xf numFmtId="165" fontId="7" fillId="0" borderId="16" xfId="0" applyNumberFormat="1" applyFont="1" applyBorder="1" applyAlignment="1">
      <alignment horizontal="center"/>
    </xf>
    <xf numFmtId="0" fontId="1" fillId="0" borderId="8" xfId="0" applyFont="1" applyBorder="1"/>
    <xf numFmtId="0" fontId="1" fillId="0" borderId="16" xfId="0" applyFont="1" applyBorder="1"/>
    <xf numFmtId="172" fontId="4" fillId="0" borderId="0" xfId="0" applyNumberFormat="1" applyFont="1" applyAlignment="1">
      <alignment horizontal="center"/>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2" fontId="4" fillId="0" borderId="0" xfId="0" applyNumberFormat="1" applyFont="1" applyAlignment="1">
      <alignment horizontal="center"/>
    </xf>
    <xf numFmtId="169" fontId="4" fillId="0" borderId="0" xfId="0" applyNumberFormat="1" applyFont="1" applyAlignment="1">
      <alignment horizontal="center"/>
    </xf>
    <xf numFmtId="169" fontId="19" fillId="0" borderId="8" xfId="0" applyNumberFormat="1" applyFont="1" applyBorder="1" applyAlignment="1">
      <alignment horizontal="center"/>
    </xf>
    <xf numFmtId="169" fontId="19" fillId="0" borderId="0" xfId="0" applyNumberFormat="1" applyFont="1" applyAlignment="1">
      <alignment horizontal="center"/>
    </xf>
    <xf numFmtId="168" fontId="1" fillId="0" borderId="0" xfId="0" applyNumberFormat="1" applyFont="1"/>
    <xf numFmtId="168" fontId="4" fillId="0" borderId="8" xfId="0" applyNumberFormat="1" applyFont="1" applyBorder="1" applyAlignment="1">
      <alignment horizontal="center"/>
    </xf>
    <xf numFmtId="169" fontId="1" fillId="0" borderId="0" xfId="0" applyNumberFormat="1" applyFont="1"/>
    <xf numFmtId="169" fontId="4" fillId="0" borderId="8" xfId="0" applyNumberFormat="1" applyFont="1" applyBorder="1" applyAlignment="1">
      <alignment horizontal="center"/>
    </xf>
    <xf numFmtId="0" fontId="4" fillId="0" borderId="0" xfId="0" applyFont="1" applyAlignment="1">
      <alignment horizontal="left" wrapText="1"/>
    </xf>
    <xf numFmtId="2" fontId="1" fillId="0" borderId="0" xfId="0" applyNumberFormat="1" applyFont="1"/>
    <xf numFmtId="169" fontId="4" fillId="0" borderId="16" xfId="0" applyNumberFormat="1" applyFont="1" applyBorder="1" applyAlignment="1">
      <alignment horizontal="center"/>
    </xf>
    <xf numFmtId="49" fontId="4" fillId="0" borderId="10" xfId="0" applyNumberFormat="1" applyFont="1" applyBorder="1"/>
    <xf numFmtId="0" fontId="1" fillId="0" borderId="9" xfId="0" applyFont="1" applyBorder="1"/>
    <xf numFmtId="0" fontId="21" fillId="0" borderId="0" xfId="0" applyFont="1"/>
    <xf numFmtId="165" fontId="4" fillId="0" borderId="10" xfId="0" applyNumberFormat="1" applyFont="1" applyBorder="1" applyAlignment="1">
      <alignment horizontal="center"/>
    </xf>
    <xf numFmtId="165" fontId="4" fillId="0" borderId="9" xfId="0" applyNumberFormat="1" applyFont="1" applyBorder="1" applyAlignment="1">
      <alignment horizontal="center"/>
    </xf>
    <xf numFmtId="165" fontId="4" fillId="0" borderId="21" xfId="0" applyNumberFormat="1" applyFont="1" applyBorder="1" applyAlignment="1">
      <alignment horizontal="center"/>
    </xf>
    <xf numFmtId="165" fontId="22" fillId="0" borderId="0" xfId="0" applyNumberFormat="1" applyFont="1" applyAlignment="1">
      <alignment horizontal="center"/>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7" fillId="0" borderId="0" xfId="0" applyFont="1" applyAlignment="1">
      <alignment wrapText="1"/>
    </xf>
    <xf numFmtId="165" fontId="22" fillId="0" borderId="9" xfId="0" applyNumberFormat="1" applyFont="1" applyBorder="1" applyAlignment="1">
      <alignment horizontal="center"/>
    </xf>
    <xf numFmtId="0" fontId="23" fillId="4" borderId="1" xfId="0" applyFont="1" applyFill="1" applyBorder="1"/>
    <xf numFmtId="0" fontId="1" fillId="0" borderId="0" xfId="0" applyFont="1" applyAlignment="1">
      <alignment wrapText="1"/>
    </xf>
    <xf numFmtId="173" fontId="4" fillId="0" borderId="0" xfId="0" applyNumberFormat="1" applyFont="1" applyAlignment="1">
      <alignment horizontal="center"/>
    </xf>
    <xf numFmtId="0" fontId="7" fillId="0" borderId="26" xfId="0" applyFont="1" applyBorder="1" applyAlignment="1">
      <alignment wrapText="1"/>
    </xf>
    <xf numFmtId="0" fontId="7" fillId="0" borderId="26" xfId="0" applyFont="1" applyBorder="1"/>
    <xf numFmtId="174" fontId="4" fillId="0" borderId="0" xfId="0" applyNumberFormat="1" applyFont="1" applyAlignment="1">
      <alignment horizontal="center"/>
    </xf>
    <xf numFmtId="165" fontId="22" fillId="0" borderId="10" xfId="0" applyNumberFormat="1" applyFont="1" applyBorder="1" applyAlignment="1">
      <alignment horizontal="center"/>
    </xf>
    <xf numFmtId="0" fontId="4" fillId="0" borderId="11" xfId="0" applyFont="1" applyBorder="1" applyAlignment="1">
      <alignment wrapText="1"/>
    </xf>
    <xf numFmtId="6" fontId="4" fillId="0" borderId="11" xfId="0" applyNumberFormat="1" applyFont="1" applyBorder="1" applyAlignment="1">
      <alignment horizontal="right" wrapText="1"/>
    </xf>
    <xf numFmtId="6" fontId="4" fillId="0" borderId="26" xfId="0" applyNumberFormat="1" applyFont="1" applyBorder="1" applyAlignment="1">
      <alignment horizontal="right" wrapText="1"/>
    </xf>
    <xf numFmtId="1" fontId="4" fillId="0" borderId="15" xfId="0" applyNumberFormat="1" applyFont="1" applyBorder="1" applyAlignment="1">
      <alignment horizontal="right" wrapText="1"/>
    </xf>
    <xf numFmtId="0" fontId="1" fillId="0" borderId="10" xfId="0" applyFont="1" applyBorder="1"/>
    <xf numFmtId="0" fontId="4" fillId="0" borderId="8" xfId="0" applyFont="1" applyBorder="1" applyAlignment="1">
      <alignment wrapText="1"/>
    </xf>
    <xf numFmtId="6" fontId="4" fillId="0" borderId="8" xfId="0" applyNumberFormat="1" applyFont="1" applyBorder="1" applyAlignment="1">
      <alignment horizontal="right" wrapText="1"/>
    </xf>
    <xf numFmtId="6" fontId="4" fillId="0" borderId="27" xfId="0" applyNumberFormat="1" applyFont="1" applyBorder="1" applyAlignment="1">
      <alignment horizontal="right" wrapText="1"/>
    </xf>
    <xf numFmtId="3" fontId="19" fillId="0" borderId="0" xfId="0" applyNumberFormat="1" applyFont="1" applyAlignment="1">
      <alignment horizontal="center"/>
    </xf>
    <xf numFmtId="3" fontId="4" fillId="0" borderId="0" xfId="0" applyNumberFormat="1" applyFont="1" applyAlignment="1">
      <alignment horizontal="center"/>
    </xf>
    <xf numFmtId="1" fontId="4" fillId="0" borderId="16" xfId="0" applyNumberFormat="1" applyFont="1" applyBorder="1" applyAlignment="1">
      <alignment horizontal="right" wrapText="1"/>
    </xf>
    <xf numFmtId="3" fontId="4" fillId="0" borderId="8" xfId="0" applyNumberFormat="1" applyFont="1" applyBorder="1" applyAlignment="1">
      <alignment horizontal="center"/>
    </xf>
    <xf numFmtId="175" fontId="15" fillId="0" borderId="0" xfId="0" applyNumberFormat="1" applyFont="1" applyAlignment="1">
      <alignment horizontal="right"/>
    </xf>
    <xf numFmtId="176" fontId="4" fillId="0" borderId="16" xfId="0" applyNumberFormat="1" applyFont="1" applyBorder="1" applyAlignment="1">
      <alignment horizontal="center"/>
    </xf>
    <xf numFmtId="176" fontId="7" fillId="0" borderId="16" xfId="0" applyNumberFormat="1" applyFont="1" applyBorder="1" applyAlignment="1">
      <alignment horizontal="center"/>
    </xf>
    <xf numFmtId="165" fontId="3" fillId="0" borderId="0" xfId="0" applyNumberFormat="1" applyFont="1" applyAlignment="1">
      <alignment horizontal="center"/>
    </xf>
    <xf numFmtId="0" fontId="7" fillId="0" borderId="10" xfId="0" applyFont="1" applyBorder="1" applyAlignment="1">
      <alignment wrapText="1"/>
    </xf>
    <xf numFmtId="165" fontId="3" fillId="0" borderId="8" xfId="0" applyNumberFormat="1" applyFont="1" applyBorder="1" applyAlignment="1">
      <alignment horizontal="center"/>
    </xf>
    <xf numFmtId="6" fontId="7" fillId="0" borderId="10" xfId="0" applyNumberFormat="1" applyFont="1" applyBorder="1" applyAlignment="1">
      <alignment horizontal="right" wrapText="1"/>
    </xf>
    <xf numFmtId="6" fontId="7" fillId="0" borderId="31" xfId="0" applyNumberFormat="1" applyFont="1" applyBorder="1" applyAlignment="1">
      <alignment horizontal="right" wrapText="1"/>
    </xf>
    <xf numFmtId="165" fontId="7" fillId="0" borderId="21" xfId="0" applyNumberFormat="1" applyFont="1" applyBorder="1" applyAlignment="1">
      <alignment horizontal="right" wrapText="1"/>
    </xf>
    <xf numFmtId="0" fontId="22" fillId="0" borderId="0" xfId="0" applyFont="1"/>
    <xf numFmtId="0" fontId="23" fillId="0" borderId="16" xfId="0" applyFont="1" applyBorder="1"/>
    <xf numFmtId="0" fontId="7" fillId="0" borderId="35" xfId="0" applyFont="1" applyBorder="1"/>
    <xf numFmtId="0" fontId="24" fillId="6" borderId="36" xfId="0" applyFont="1" applyFill="1" applyBorder="1"/>
    <xf numFmtId="176" fontId="24" fillId="6" borderId="36" xfId="0" applyNumberFormat="1" applyFont="1" applyFill="1" applyBorder="1"/>
    <xf numFmtId="175" fontId="24" fillId="6" borderId="36" xfId="0" applyNumberFormat="1" applyFont="1" applyFill="1" applyBorder="1" applyAlignment="1">
      <alignment horizontal="right"/>
    </xf>
    <xf numFmtId="165" fontId="24" fillId="6" borderId="37" xfId="0" applyNumberFormat="1" applyFont="1" applyFill="1" applyBorder="1" applyAlignment="1">
      <alignment horizontal="right"/>
    </xf>
    <xf numFmtId="1" fontId="7" fillId="0" borderId="16" xfId="0" applyNumberFormat="1" applyFont="1" applyBorder="1" applyAlignment="1">
      <alignment horizontal="center"/>
    </xf>
    <xf numFmtId="0" fontId="4" fillId="6" borderId="36" xfId="0" applyFont="1" applyFill="1" applyBorder="1"/>
    <xf numFmtId="176" fontId="4" fillId="6" borderId="36" xfId="0" applyNumberFormat="1" applyFont="1" applyFill="1" applyBorder="1"/>
    <xf numFmtId="175" fontId="4" fillId="6" borderId="36" xfId="0" applyNumberFormat="1" applyFont="1" applyFill="1" applyBorder="1"/>
    <xf numFmtId="165" fontId="4" fillId="6" borderId="37" xfId="0" applyNumberFormat="1" applyFont="1" applyFill="1" applyBorder="1"/>
    <xf numFmtId="0" fontId="25" fillId="0" borderId="0" xfId="0" applyFont="1" applyAlignment="1">
      <alignment vertical="center"/>
    </xf>
    <xf numFmtId="176" fontId="4" fillId="0" borderId="8" xfId="0" applyNumberFormat="1" applyFont="1" applyBorder="1" applyAlignment="1">
      <alignment horizontal="right"/>
    </xf>
    <xf numFmtId="175" fontId="4" fillId="0" borderId="8" xfId="0" applyNumberFormat="1" applyFont="1" applyBorder="1" applyAlignment="1">
      <alignment horizontal="right"/>
    </xf>
    <xf numFmtId="0" fontId="4" fillId="0" borderId="9" xfId="0" applyFont="1" applyBorder="1"/>
    <xf numFmtId="165" fontId="4" fillId="0" borderId="27" xfId="0" applyNumberFormat="1" applyFont="1" applyBorder="1" applyAlignment="1">
      <alignment horizontal="right"/>
    </xf>
    <xf numFmtId="0" fontId="3" fillId="0" borderId="9" xfId="0" applyFont="1" applyBorder="1" applyAlignment="1">
      <alignment horizontal="center"/>
    </xf>
    <xf numFmtId="0" fontId="26" fillId="0" borderId="0" xfId="0" applyFont="1" applyAlignment="1">
      <alignment horizontal="left" vertical="top"/>
    </xf>
    <xf numFmtId="165" fontId="19" fillId="0" borderId="10" xfId="0" applyNumberFormat="1" applyFont="1" applyBorder="1" applyAlignment="1">
      <alignment horizontal="center"/>
    </xf>
    <xf numFmtId="165" fontId="19" fillId="0" borderId="9" xfId="0" applyNumberFormat="1" applyFont="1" applyBorder="1" applyAlignment="1">
      <alignment horizontal="center"/>
    </xf>
    <xf numFmtId="172" fontId="7" fillId="0" borderId="0" xfId="0" applyNumberFormat="1" applyFont="1" applyAlignment="1">
      <alignment horizontal="center"/>
    </xf>
    <xf numFmtId="176" fontId="4" fillId="0" borderId="27" xfId="0" applyNumberFormat="1" applyFont="1" applyBorder="1" applyAlignment="1">
      <alignment horizontal="right"/>
    </xf>
    <xf numFmtId="172" fontId="7" fillId="0" borderId="8" xfId="0" applyNumberFormat="1" applyFont="1" applyBorder="1" applyAlignment="1">
      <alignment horizontal="center"/>
    </xf>
    <xf numFmtId="0" fontId="4" fillId="0" borderId="16" xfId="0" applyFont="1" applyBorder="1" applyAlignment="1">
      <alignment horizontal="right"/>
    </xf>
    <xf numFmtId="0" fontId="4" fillId="0" borderId="27" xfId="0" applyFont="1" applyBorder="1"/>
    <xf numFmtId="177" fontId="3" fillId="0" borderId="0" xfId="0" applyNumberFormat="1" applyFont="1" applyAlignment="1">
      <alignment horizontal="center"/>
    </xf>
    <xf numFmtId="0" fontId="7" fillId="0" borderId="10" xfId="0" applyFont="1" applyBorder="1"/>
    <xf numFmtId="177" fontId="3" fillId="0" borderId="8" xfId="0" applyNumberFormat="1" applyFont="1" applyBorder="1" applyAlignment="1">
      <alignment horizontal="center"/>
    </xf>
    <xf numFmtId="176" fontId="7" fillId="0" borderId="21" xfId="0" applyNumberFormat="1" applyFont="1" applyBorder="1" applyAlignment="1">
      <alignment horizontal="center"/>
    </xf>
    <xf numFmtId="176" fontId="7" fillId="0" borderId="31" xfId="0" applyNumberFormat="1" applyFont="1" applyBorder="1"/>
    <xf numFmtId="3" fontId="19" fillId="0" borderId="8" xfId="0" applyNumberFormat="1" applyFont="1" applyBorder="1" applyAlignment="1">
      <alignment horizontal="center"/>
    </xf>
    <xf numFmtId="175" fontId="7" fillId="0" borderId="21" xfId="0" applyNumberFormat="1" applyFont="1" applyBorder="1"/>
    <xf numFmtId="165" fontId="7" fillId="0" borderId="31" xfId="0" applyNumberFormat="1" applyFont="1" applyBorder="1" applyAlignment="1">
      <alignment horizontal="right"/>
    </xf>
    <xf numFmtId="0" fontId="4" fillId="0" borderId="1" xfId="0" applyFont="1" applyBorder="1" applyAlignment="1">
      <alignment horizontal="center"/>
    </xf>
    <xf numFmtId="0" fontId="27" fillId="0" borderId="1" xfId="0" applyFont="1" applyBorder="1" applyAlignment="1">
      <alignment horizontal="center"/>
    </xf>
    <xf numFmtId="0" fontId="4" fillId="7" borderId="1" xfId="0" applyFont="1" applyFill="1" applyBorder="1" applyAlignment="1">
      <alignment horizontal="center"/>
    </xf>
    <xf numFmtId="0" fontId="28" fillId="7" borderId="1" xfId="0" applyFont="1" applyFill="1" applyBorder="1" applyAlignment="1">
      <alignment horizontal="center"/>
    </xf>
    <xf numFmtId="9" fontId="29" fillId="7" borderId="1" xfId="0" applyNumberFormat="1" applyFont="1" applyFill="1" applyBorder="1" applyAlignment="1">
      <alignment horizontal="center" vertical="top"/>
    </xf>
    <xf numFmtId="168" fontId="13" fillId="0" borderId="0" xfId="0" applyNumberFormat="1" applyFont="1" applyAlignment="1">
      <alignment horizontal="center"/>
    </xf>
    <xf numFmtId="3" fontId="30" fillId="7" borderId="1" xfId="0" applyNumberFormat="1" applyFont="1" applyFill="1" applyBorder="1" applyAlignment="1">
      <alignment horizontal="right"/>
    </xf>
    <xf numFmtId="1" fontId="19" fillId="0" borderId="8" xfId="0" applyNumberFormat="1" applyFont="1" applyBorder="1" applyAlignment="1">
      <alignment horizontal="center"/>
    </xf>
    <xf numFmtId="1" fontId="19" fillId="0" borderId="0" xfId="0" applyNumberFormat="1" applyFont="1" applyAlignment="1">
      <alignment horizontal="center"/>
    </xf>
    <xf numFmtId="49" fontId="15" fillId="0" borderId="0" xfId="0" applyNumberFormat="1" applyFont="1"/>
    <xf numFmtId="0" fontId="21" fillId="0" borderId="0" xfId="0" applyFont="1" applyAlignment="1">
      <alignment horizontal="center"/>
    </xf>
    <xf numFmtId="166" fontId="21" fillId="0" borderId="0" xfId="0" applyNumberFormat="1" applyFont="1" applyAlignment="1">
      <alignment horizontal="center"/>
    </xf>
    <xf numFmtId="166" fontId="31" fillId="0" borderId="0" xfId="0" applyNumberFormat="1" applyFont="1" applyAlignment="1">
      <alignment horizontal="center"/>
    </xf>
    <xf numFmtId="166" fontId="32" fillId="0" borderId="8" xfId="0" applyNumberFormat="1" applyFont="1" applyBorder="1" applyAlignment="1">
      <alignment horizontal="center"/>
    </xf>
    <xf numFmtId="166" fontId="32" fillId="0" borderId="0" xfId="0" applyNumberFormat="1" applyFont="1" applyAlignment="1">
      <alignment horizontal="center"/>
    </xf>
    <xf numFmtId="177" fontId="21" fillId="0" borderId="0" xfId="0" applyNumberFormat="1" applyFont="1" applyAlignment="1">
      <alignment horizontal="center"/>
    </xf>
    <xf numFmtId="168" fontId="21" fillId="0" borderId="0" xfId="0" applyNumberFormat="1" applyFont="1" applyAlignment="1">
      <alignment horizontal="center"/>
    </xf>
    <xf numFmtId="168" fontId="21" fillId="0" borderId="8" xfId="0" applyNumberFormat="1" applyFont="1" applyBorder="1" applyAlignment="1">
      <alignment horizontal="center"/>
    </xf>
    <xf numFmtId="0" fontId="25" fillId="0" borderId="0" xfId="0" applyFont="1"/>
    <xf numFmtId="3" fontId="7" fillId="0" borderId="0" xfId="0" applyNumberFormat="1" applyFont="1" applyAlignment="1">
      <alignment horizontal="center"/>
    </xf>
    <xf numFmtId="3" fontId="7" fillId="0" borderId="8" xfId="0" applyNumberFormat="1" applyFont="1" applyBorder="1" applyAlignment="1">
      <alignment horizontal="center"/>
    </xf>
    <xf numFmtId="0" fontId="26" fillId="0" borderId="0" xfId="0" applyFont="1"/>
    <xf numFmtId="0" fontId="33" fillId="0" borderId="0" xfId="0" applyFont="1"/>
    <xf numFmtId="165" fontId="26" fillId="0" borderId="0" xfId="0" applyNumberFormat="1" applyFont="1"/>
    <xf numFmtId="165" fontId="33" fillId="0" borderId="0" xfId="0" applyNumberFormat="1" applyFont="1" applyAlignment="1">
      <alignment horizontal="center"/>
    </xf>
    <xf numFmtId="0" fontId="26" fillId="0" borderId="8" xfId="0" applyFont="1" applyBorder="1"/>
    <xf numFmtId="0" fontId="15" fillId="0" borderId="0" xfId="0" applyFont="1" applyAlignment="1">
      <alignment wrapText="1"/>
    </xf>
    <xf numFmtId="0" fontId="26" fillId="0" borderId="0" xfId="0" applyFont="1" applyAlignment="1">
      <alignment horizontal="left" wrapText="1"/>
    </xf>
    <xf numFmtId="165" fontId="14" fillId="4" borderId="36" xfId="0" applyNumberFormat="1" applyFont="1" applyFill="1" applyBorder="1" applyAlignment="1">
      <alignment horizontal="center"/>
    </xf>
    <xf numFmtId="0" fontId="4" fillId="0" borderId="0" xfId="0" applyFont="1" applyAlignment="1">
      <alignment vertical="top" wrapText="1"/>
    </xf>
    <xf numFmtId="165" fontId="1" fillId="0" borderId="8" xfId="0" applyNumberFormat="1" applyFont="1" applyBorder="1"/>
    <xf numFmtId="165" fontId="14" fillId="0" borderId="8" xfId="0" applyNumberFormat="1" applyFont="1" applyBorder="1" applyAlignment="1">
      <alignment horizontal="center"/>
    </xf>
    <xf numFmtId="165" fontId="14" fillId="0" borderId="9" xfId="0" applyNumberFormat="1" applyFont="1" applyBorder="1" applyAlignment="1">
      <alignment horizontal="center"/>
    </xf>
    <xf numFmtId="0" fontId="34" fillId="0" borderId="0" xfId="0" applyFont="1"/>
    <xf numFmtId="177" fontId="13" fillId="0" borderId="0" xfId="0" applyNumberFormat="1" applyFont="1" applyAlignment="1">
      <alignment horizontal="center"/>
    </xf>
    <xf numFmtId="165" fontId="1" fillId="0" borderId="0" xfId="0" applyNumberFormat="1" applyFont="1"/>
    <xf numFmtId="168" fontId="13" fillId="0" borderId="8" xfId="0" applyNumberFormat="1" applyFont="1" applyBorder="1" applyAlignment="1">
      <alignment horizontal="center"/>
    </xf>
    <xf numFmtId="0" fontId="3" fillId="0" borderId="0" xfId="0" applyFont="1" applyAlignment="1">
      <alignment horizontal="left"/>
    </xf>
    <xf numFmtId="0" fontId="2" fillId="2" borderId="6"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7" xfId="0" applyFont="1" applyFill="1" applyBorder="1" applyAlignment="1">
      <alignment horizontal="center" vertical="center"/>
    </xf>
    <xf numFmtId="49" fontId="4" fillId="0" borderId="9" xfId="0" applyNumberFormat="1" applyFont="1" applyBorder="1"/>
    <xf numFmtId="0" fontId="16" fillId="0" borderId="0" xfId="0" applyFont="1" applyAlignment="1">
      <alignment horizontal="center"/>
    </xf>
    <xf numFmtId="0" fontId="4" fillId="0" borderId="0" xfId="0" applyFont="1" applyAlignment="1">
      <alignment horizontal="center" vertical="center" wrapText="1"/>
    </xf>
    <xf numFmtId="49" fontId="35" fillId="0" borderId="0" xfId="0" applyNumberFormat="1" applyFont="1"/>
    <xf numFmtId="0" fontId="35" fillId="0" borderId="0" xfId="0" applyFont="1" applyAlignment="1">
      <alignment horizontal="center"/>
    </xf>
    <xf numFmtId="3" fontId="36" fillId="0" borderId="0" xfId="0" applyNumberFormat="1" applyFont="1" applyAlignment="1">
      <alignment horizontal="center"/>
    </xf>
    <xf numFmtId="165" fontId="36" fillId="0" borderId="0" xfId="0" applyNumberFormat="1" applyFont="1" applyAlignment="1">
      <alignment horizontal="center"/>
    </xf>
    <xf numFmtId="165" fontId="36" fillId="0" borderId="8" xfId="0" applyNumberFormat="1" applyFont="1" applyBorder="1" applyAlignment="1">
      <alignment horizontal="center"/>
    </xf>
    <xf numFmtId="165" fontId="16" fillId="0" borderId="0" xfId="0" applyNumberFormat="1" applyFont="1" applyAlignment="1">
      <alignment horizontal="center"/>
    </xf>
    <xf numFmtId="168" fontId="7" fillId="0" borderId="8" xfId="0" applyNumberFormat="1" applyFont="1" applyBorder="1" applyAlignment="1">
      <alignment horizontal="center"/>
    </xf>
    <xf numFmtId="168" fontId="7" fillId="0" borderId="0" xfId="0" applyNumberFormat="1" applyFont="1" applyAlignment="1">
      <alignment horizontal="center"/>
    </xf>
    <xf numFmtId="0" fontId="37" fillId="0" borderId="0" xfId="0" applyFont="1" applyAlignment="1">
      <alignment horizontal="right"/>
    </xf>
    <xf numFmtId="3" fontId="38" fillId="0" borderId="0" xfId="0" applyNumberFormat="1" applyFont="1" applyAlignment="1">
      <alignment horizontal="right"/>
    </xf>
    <xf numFmtId="3" fontId="37" fillId="0" borderId="0" xfId="0" applyNumberFormat="1" applyFont="1" applyAlignment="1">
      <alignment horizontal="right"/>
    </xf>
    <xf numFmtId="0" fontId="4" fillId="0" borderId="0" xfId="0" applyFont="1" applyAlignment="1">
      <alignment wrapText="1"/>
    </xf>
    <xf numFmtId="0" fontId="38" fillId="0" borderId="0" xfId="0" applyFont="1" applyAlignment="1">
      <alignment horizontal="right"/>
    </xf>
    <xf numFmtId="0" fontId="2" fillId="2" borderId="6" xfId="0" applyFont="1" applyFill="1" applyBorder="1" applyAlignment="1">
      <alignment horizontal="left" vertical="center"/>
    </xf>
    <xf numFmtId="0" fontId="3" fillId="2" borderId="1" xfId="0" applyFont="1" applyFill="1" applyBorder="1" applyAlignment="1">
      <alignment horizontal="center" vertical="center"/>
    </xf>
    <xf numFmtId="3" fontId="39" fillId="2" borderId="0" xfId="0" applyNumberFormat="1" applyFont="1" applyFill="1" applyAlignment="1">
      <alignment horizontal="center" vertical="center"/>
    </xf>
    <xf numFmtId="0" fontId="2" fillId="8" borderId="39"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41" xfId="0" applyFont="1" applyFill="1" applyBorder="1" applyAlignment="1">
      <alignment horizontal="center" vertical="center"/>
    </xf>
    <xf numFmtId="0" fontId="4" fillId="0" borderId="8" xfId="0" applyFont="1" applyBorder="1" applyAlignment="1">
      <alignment horizontal="center" vertical="center"/>
    </xf>
    <xf numFmtId="172" fontId="19" fillId="0" borderId="0" xfId="0" applyNumberFormat="1" applyFont="1" applyAlignment="1">
      <alignment horizontal="center" vertical="center"/>
    </xf>
    <xf numFmtId="165" fontId="19" fillId="0" borderId="0" xfId="0" applyNumberFormat="1" applyFont="1" applyAlignment="1">
      <alignment horizontal="center" vertical="center"/>
    </xf>
    <xf numFmtId="172" fontId="19" fillId="0" borderId="16" xfId="0" applyNumberFormat="1" applyFont="1" applyBorder="1" applyAlignment="1">
      <alignment horizontal="center" vertical="center"/>
    </xf>
    <xf numFmtId="172" fontId="19" fillId="0" borderId="0" xfId="0" applyNumberFormat="1" applyFont="1" applyAlignment="1">
      <alignment horizontal="center"/>
    </xf>
    <xf numFmtId="172" fontId="19" fillId="0" borderId="16" xfId="0" applyNumberFormat="1" applyFont="1" applyBorder="1" applyAlignment="1">
      <alignment horizontal="center"/>
    </xf>
    <xf numFmtId="0" fontId="7" fillId="9" borderId="39" xfId="0" applyFont="1" applyFill="1" applyBorder="1" applyAlignment="1">
      <alignment vertical="center"/>
    </xf>
    <xf numFmtId="0" fontId="7" fillId="9" borderId="40" xfId="0" applyFont="1" applyFill="1" applyBorder="1" applyAlignment="1">
      <alignment vertical="center"/>
    </xf>
    <xf numFmtId="0" fontId="12" fillId="9" borderId="40" xfId="0" applyFont="1" applyFill="1" applyBorder="1" applyAlignment="1">
      <alignment horizontal="center" vertical="center"/>
    </xf>
    <xf numFmtId="172" fontId="7" fillId="9" borderId="41" xfId="0" applyNumberFormat="1" applyFont="1" applyFill="1" applyBorder="1" applyAlignment="1">
      <alignment horizontal="center" vertical="center"/>
    </xf>
    <xf numFmtId="0" fontId="7" fillId="0" borderId="0" xfId="0" applyFont="1" applyAlignment="1">
      <alignment vertical="center"/>
    </xf>
    <xf numFmtId="0" fontId="12" fillId="0" borderId="0" xfId="0" applyFont="1" applyAlignment="1">
      <alignment horizontal="center" vertical="center"/>
    </xf>
    <xf numFmtId="0" fontId="37" fillId="0" borderId="0" xfId="0" applyFont="1" applyAlignment="1">
      <alignment horizontal="right" wrapText="1"/>
    </xf>
    <xf numFmtId="3" fontId="3" fillId="0" borderId="0" xfId="0" applyNumberFormat="1" applyFont="1" applyAlignment="1">
      <alignment horizontal="center"/>
    </xf>
    <xf numFmtId="2" fontId="7" fillId="0" borderId="0" xfId="0" applyNumberFormat="1" applyFont="1" applyAlignment="1">
      <alignment vertical="center"/>
    </xf>
    <xf numFmtId="165" fontId="4" fillId="0" borderId="0" xfId="0" applyNumberFormat="1" applyFont="1"/>
    <xf numFmtId="0" fontId="4" fillId="0" borderId="10" xfId="0" applyFont="1" applyBorder="1"/>
    <xf numFmtId="0" fontId="2" fillId="2" borderId="1" xfId="0" applyFont="1" applyFill="1" applyBorder="1" applyAlignment="1">
      <alignment vertical="center"/>
    </xf>
    <xf numFmtId="0" fontId="40" fillId="2" borderId="1" xfId="0" applyFont="1" applyFill="1" applyBorder="1" applyAlignment="1">
      <alignment horizontal="center" vertical="center"/>
    </xf>
    <xf numFmtId="0" fontId="41" fillId="2" borderId="1" xfId="0" applyFont="1" applyFill="1" applyBorder="1" applyAlignment="1">
      <alignment vertical="center"/>
    </xf>
    <xf numFmtId="0" fontId="42" fillId="0" borderId="0" xfId="0" applyFont="1" applyAlignment="1">
      <alignment horizontal="center"/>
    </xf>
    <xf numFmtId="0" fontId="3" fillId="0" borderId="0" xfId="0" applyFont="1" applyAlignment="1">
      <alignment wrapText="1"/>
    </xf>
    <xf numFmtId="177" fontId="19" fillId="0" borderId="16" xfId="0" applyNumberFormat="1" applyFont="1" applyBorder="1"/>
    <xf numFmtId="0" fontId="43" fillId="0" borderId="0" xfId="0" applyFont="1" applyAlignment="1">
      <alignment horizontal="left"/>
    </xf>
    <xf numFmtId="2" fontId="19" fillId="0" borderId="21" xfId="0" applyNumberFormat="1" applyFont="1" applyBorder="1"/>
    <xf numFmtId="10" fontId="7" fillId="0" borderId="16" xfId="0" applyNumberFormat="1" applyFont="1" applyBorder="1" applyAlignment="1">
      <alignment horizontal="center"/>
    </xf>
    <xf numFmtId="0" fontId="31" fillId="0" borderId="0" xfId="0" applyFont="1" applyAlignment="1">
      <alignment horizontal="center"/>
    </xf>
    <xf numFmtId="165" fontId="31" fillId="0" borderId="0" xfId="0" applyNumberFormat="1" applyFont="1" applyAlignment="1">
      <alignment horizontal="center"/>
    </xf>
    <xf numFmtId="0" fontId="12" fillId="0" borderId="16" xfId="0" applyFont="1" applyBorder="1" applyAlignment="1">
      <alignment horizontal="center"/>
    </xf>
    <xf numFmtId="165" fontId="12" fillId="0" borderId="16" xfId="0" applyNumberFormat="1" applyFont="1" applyBorder="1" applyAlignment="1">
      <alignment horizontal="center"/>
    </xf>
    <xf numFmtId="179" fontId="3" fillId="0" borderId="16" xfId="0" applyNumberFormat="1" applyFont="1" applyBorder="1" applyAlignment="1">
      <alignment horizontal="center"/>
    </xf>
    <xf numFmtId="165" fontId="3" fillId="0" borderId="16" xfId="0" applyNumberFormat="1" applyFont="1" applyBorder="1" applyAlignment="1">
      <alignment horizontal="center"/>
    </xf>
    <xf numFmtId="10" fontId="12" fillId="0" borderId="16" xfId="0" applyNumberFormat="1" applyFont="1" applyBorder="1" applyAlignment="1">
      <alignment horizontal="center"/>
    </xf>
    <xf numFmtId="0" fontId="44" fillId="10" borderId="1" xfId="0" applyFont="1" applyFill="1" applyBorder="1"/>
    <xf numFmtId="10" fontId="44" fillId="10" borderId="1" xfId="0" applyNumberFormat="1" applyFont="1" applyFill="1" applyBorder="1" applyAlignment="1">
      <alignment horizontal="center"/>
    </xf>
    <xf numFmtId="0" fontId="45" fillId="2" borderId="1" xfId="0" applyFont="1" applyFill="1" applyBorder="1" applyAlignment="1">
      <alignment horizontal="center" vertical="center"/>
    </xf>
    <xf numFmtId="165"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46" fillId="2" borderId="1" xfId="0" applyFont="1" applyFill="1" applyBorder="1" applyAlignment="1">
      <alignment horizontal="center"/>
    </xf>
    <xf numFmtId="0" fontId="3" fillId="0" borderId="11" xfId="0" applyFont="1" applyBorder="1"/>
    <xf numFmtId="0" fontId="3" fillId="0" borderId="12" xfId="0" applyFont="1" applyBorder="1" applyAlignment="1">
      <alignment horizontal="center"/>
    </xf>
    <xf numFmtId="169" fontId="3" fillId="0" borderId="12" xfId="0" applyNumberFormat="1" applyFont="1" applyBorder="1" applyAlignment="1">
      <alignment horizontal="center"/>
    </xf>
    <xf numFmtId="0" fontId="3" fillId="0" borderId="8" xfId="0" applyFont="1" applyBorder="1"/>
    <xf numFmtId="169" fontId="12" fillId="0" borderId="9" xfId="0" applyNumberFormat="1" applyFont="1" applyBorder="1" applyAlignment="1">
      <alignment horizontal="center"/>
    </xf>
    <xf numFmtId="0" fontId="50" fillId="0" borderId="9" xfId="0" applyFont="1" applyBorder="1" applyAlignment="1">
      <alignment vertical="center"/>
    </xf>
    <xf numFmtId="0" fontId="1" fillId="0" borderId="9" xfId="0" applyFont="1" applyBorder="1" applyAlignment="1">
      <alignment vertical="center"/>
    </xf>
    <xf numFmtId="0" fontId="1" fillId="0" borderId="21" xfId="0" applyFont="1" applyBorder="1" applyAlignment="1">
      <alignment vertical="center"/>
    </xf>
    <xf numFmtId="0" fontId="48" fillId="0" borderId="8" xfId="0" applyFont="1" applyBorder="1" applyAlignment="1">
      <alignment vertical="center" wrapText="1"/>
    </xf>
    <xf numFmtId="0" fontId="48" fillId="0" borderId="0" xfId="0" applyFont="1" applyAlignment="1">
      <alignment vertical="center" wrapText="1"/>
    </xf>
    <xf numFmtId="0" fontId="4" fillId="0" borderId="8" xfId="0" applyFont="1" applyBorder="1" applyAlignment="1">
      <alignment horizontal="left"/>
    </xf>
    <xf numFmtId="0" fontId="12" fillId="0" borderId="0" xfId="0" applyFont="1" applyAlignment="1">
      <alignment horizontal="left"/>
    </xf>
    <xf numFmtId="0" fontId="4" fillId="0" borderId="10" xfId="0" applyFont="1" applyBorder="1" applyAlignment="1">
      <alignment horizontal="left"/>
    </xf>
    <xf numFmtId="174" fontId="3" fillId="0" borderId="0" xfId="0" applyNumberFormat="1" applyFont="1" applyAlignment="1">
      <alignment horizontal="center" vertical="center"/>
    </xf>
    <xf numFmtId="0" fontId="12" fillId="0" borderId="9" xfId="0" applyFont="1" applyBorder="1" applyAlignment="1">
      <alignment horizontal="left"/>
    </xf>
    <xf numFmtId="0" fontId="2" fillId="0" borderId="0" xfId="0" applyFont="1" applyAlignment="1">
      <alignment vertical="center"/>
    </xf>
    <xf numFmtId="0" fontId="7" fillId="11" borderId="39" xfId="0" applyFont="1" applyFill="1" applyBorder="1" applyAlignment="1">
      <alignment vertical="center"/>
    </xf>
    <xf numFmtId="0" fontId="12" fillId="11" borderId="40" xfId="0" applyFont="1" applyFill="1" applyBorder="1" applyAlignment="1">
      <alignment horizontal="center" vertical="center"/>
    </xf>
    <xf numFmtId="165" fontId="7" fillId="11" borderId="40" xfId="0" applyNumberFormat="1" applyFont="1" applyFill="1" applyBorder="1" applyAlignment="1">
      <alignment horizontal="center" vertical="center"/>
    </xf>
    <xf numFmtId="0" fontId="4" fillId="11" borderId="40" xfId="0" applyFont="1" applyFill="1" applyBorder="1" applyAlignment="1">
      <alignment horizontal="left" vertical="center"/>
    </xf>
    <xf numFmtId="0" fontId="7" fillId="11" borderId="40" xfId="0" applyFont="1" applyFill="1" applyBorder="1" applyAlignment="1">
      <alignment vertical="center"/>
    </xf>
    <xf numFmtId="0" fontId="12" fillId="0" borderId="12" xfId="0" applyFont="1" applyBorder="1" applyAlignment="1">
      <alignment horizontal="center"/>
    </xf>
    <xf numFmtId="165" fontId="7" fillId="0" borderId="15" xfId="0" applyNumberFormat="1" applyFont="1" applyBorder="1" applyAlignment="1">
      <alignment horizontal="center"/>
    </xf>
    <xf numFmtId="0" fontId="4" fillId="0" borderId="16" xfId="0" applyFont="1" applyBorder="1"/>
    <xf numFmtId="0" fontId="51" fillId="0" borderId="8" xfId="0" applyFont="1" applyBorder="1"/>
    <xf numFmtId="0" fontId="7" fillId="0" borderId="16" xfId="0" applyFont="1" applyBorder="1" applyAlignment="1">
      <alignment horizontal="center"/>
    </xf>
    <xf numFmtId="0" fontId="4" fillId="0" borderId="16" xfId="0" applyFont="1" applyBorder="1" applyAlignment="1">
      <alignment horizontal="center"/>
    </xf>
    <xf numFmtId="10" fontId="4" fillId="0" borderId="0" xfId="0" applyNumberFormat="1" applyFont="1"/>
    <xf numFmtId="165" fontId="51" fillId="0" borderId="16" xfId="0" applyNumberFormat="1" applyFont="1" applyBorder="1" applyAlignment="1">
      <alignment horizontal="center"/>
    </xf>
    <xf numFmtId="179" fontId="7" fillId="0" borderId="16" xfId="0" applyNumberFormat="1" applyFont="1" applyBorder="1" applyAlignment="1">
      <alignment horizontal="center"/>
    </xf>
    <xf numFmtId="168" fontId="3" fillId="0" borderId="21" xfId="0" applyNumberFormat="1" applyFont="1" applyBorder="1" applyAlignment="1">
      <alignment horizontal="center"/>
    </xf>
    <xf numFmtId="0" fontId="1" fillId="0" borderId="0" xfId="0" applyFont="1" applyAlignment="1">
      <alignment vertical="top"/>
    </xf>
    <xf numFmtId="0" fontId="7" fillId="0" borderId="12" xfId="0" applyFont="1" applyBorder="1" applyAlignment="1">
      <alignment horizontal="center" wrapText="1"/>
    </xf>
    <xf numFmtId="0" fontId="7" fillId="0" borderId="11" xfId="0" applyFont="1" applyBorder="1" applyAlignment="1">
      <alignment horizontal="center" wrapText="1"/>
    </xf>
    <xf numFmtId="0" fontId="53" fillId="0" borderId="0" xfId="0" applyFont="1" applyAlignment="1">
      <alignment horizontal="center"/>
    </xf>
    <xf numFmtId="0" fontId="1" fillId="0" borderId="12" xfId="0" applyFont="1" applyBorder="1" applyAlignment="1">
      <alignment vertical="top"/>
    </xf>
    <xf numFmtId="0" fontId="1" fillId="0" borderId="15" xfId="0" applyFont="1" applyBorder="1" applyAlignment="1">
      <alignment vertical="top"/>
    </xf>
    <xf numFmtId="174" fontId="1" fillId="0" borderId="0" xfId="0" applyNumberFormat="1" applyFont="1"/>
    <xf numFmtId="180" fontId="4" fillId="0" borderId="0" xfId="0" applyNumberFormat="1" applyFont="1" applyAlignment="1">
      <alignment horizontal="center"/>
    </xf>
    <xf numFmtId="10" fontId="4" fillId="0" borderId="8" xfId="0" applyNumberFormat="1" applyFont="1" applyBorder="1" applyAlignment="1">
      <alignment horizontal="center"/>
    </xf>
    <xf numFmtId="0" fontId="54" fillId="0" borderId="0" xfId="0" applyFont="1"/>
    <xf numFmtId="0" fontId="1" fillId="0" borderId="16" xfId="0" applyFont="1" applyBorder="1" applyAlignment="1">
      <alignment vertical="top"/>
    </xf>
    <xf numFmtId="180" fontId="4" fillId="0" borderId="8" xfId="0" applyNumberFormat="1" applyFont="1" applyBorder="1" applyAlignment="1">
      <alignment horizontal="center"/>
    </xf>
    <xf numFmtId="170" fontId="1" fillId="0" borderId="0" xfId="0" applyNumberFormat="1" applyFont="1"/>
    <xf numFmtId="168" fontId="55" fillId="0" borderId="9" xfId="0" applyNumberFormat="1" applyFont="1" applyBorder="1" applyAlignment="1">
      <alignment horizontal="center"/>
    </xf>
    <xf numFmtId="0" fontId="56" fillId="0" borderId="0" xfId="0" applyFont="1"/>
    <xf numFmtId="0" fontId="57" fillId="0" borderId="0" xfId="0" applyFont="1" applyAlignment="1">
      <alignment horizontal="center"/>
    </xf>
    <xf numFmtId="0" fontId="58" fillId="0" borderId="0" xfId="0" applyFont="1"/>
    <xf numFmtId="181" fontId="58" fillId="4" borderId="35" xfId="0" applyNumberFormat="1" applyFont="1" applyFill="1" applyBorder="1" applyAlignment="1">
      <alignment horizontal="center"/>
    </xf>
    <xf numFmtId="10" fontId="59" fillId="12" borderId="35" xfId="0" applyNumberFormat="1" applyFont="1" applyFill="1" applyBorder="1" applyAlignment="1">
      <alignment horizontal="center"/>
    </xf>
    <xf numFmtId="0" fontId="60" fillId="0" borderId="0" xfId="0" applyFont="1"/>
    <xf numFmtId="0" fontId="61" fillId="13" borderId="45" xfId="0" applyFont="1" applyFill="1" applyBorder="1" applyAlignment="1">
      <alignment horizontal="left" vertical="center" wrapText="1"/>
    </xf>
    <xf numFmtId="0" fontId="59" fillId="13" borderId="46" xfId="0" applyFont="1" applyFill="1" applyBorder="1" applyAlignment="1">
      <alignment horizontal="left" vertical="center" wrapText="1"/>
    </xf>
    <xf numFmtId="0" fontId="58" fillId="13" borderId="46" xfId="0" applyFont="1" applyFill="1" applyBorder="1" applyAlignment="1">
      <alignment horizontal="center" vertical="center" wrapText="1"/>
    </xf>
    <xf numFmtId="0" fontId="61" fillId="13" borderId="46" xfId="0" applyFont="1" applyFill="1" applyBorder="1" applyAlignment="1">
      <alignment horizontal="center" vertical="center" wrapText="1"/>
    </xf>
    <xf numFmtId="0" fontId="61" fillId="13" borderId="44" xfId="0" applyFont="1" applyFill="1" applyBorder="1" applyAlignment="1">
      <alignment horizontal="center" vertical="center" wrapText="1"/>
    </xf>
    <xf numFmtId="0" fontId="58" fillId="11" borderId="41" xfId="0" applyFont="1" applyFill="1" applyBorder="1" applyAlignment="1">
      <alignment vertical="center"/>
    </xf>
    <xf numFmtId="0" fontId="59" fillId="11" borderId="35" xfId="0" applyFont="1" applyFill="1" applyBorder="1" applyAlignment="1">
      <alignment vertical="center"/>
    </xf>
    <xf numFmtId="0" fontId="58" fillId="11" borderId="35" xfId="0" applyFont="1" applyFill="1" applyBorder="1" applyAlignment="1">
      <alignment horizontal="center" vertical="center"/>
    </xf>
    <xf numFmtId="10" fontId="58" fillId="11" borderId="35" xfId="0" applyNumberFormat="1" applyFont="1" applyFill="1" applyBorder="1" applyAlignment="1">
      <alignment horizontal="center" vertical="center"/>
    </xf>
    <xf numFmtId="10" fontId="58" fillId="11" borderId="39" xfId="0" applyNumberFormat="1" applyFont="1" applyFill="1" applyBorder="1" applyAlignment="1">
      <alignment horizontal="center" vertical="center"/>
    </xf>
    <xf numFmtId="0" fontId="58" fillId="13" borderId="41" xfId="0" applyFont="1" applyFill="1" applyBorder="1" applyAlignment="1">
      <alignment vertical="center"/>
    </xf>
    <xf numFmtId="0" fontId="59" fillId="13" borderId="35" xfId="0" applyFont="1" applyFill="1" applyBorder="1" applyAlignment="1">
      <alignment vertical="center"/>
    </xf>
    <xf numFmtId="0" fontId="58" fillId="13" borderId="35" xfId="0" applyFont="1" applyFill="1" applyBorder="1" applyAlignment="1">
      <alignment horizontal="center" vertical="center"/>
    </xf>
    <xf numFmtId="10" fontId="58" fillId="13" borderId="35" xfId="0" applyNumberFormat="1" applyFont="1" applyFill="1" applyBorder="1" applyAlignment="1">
      <alignment horizontal="center" vertical="center"/>
    </xf>
    <xf numFmtId="0" fontId="58" fillId="13" borderId="39" xfId="0" applyFont="1" applyFill="1" applyBorder="1" applyAlignment="1">
      <alignment horizontal="center" vertical="center"/>
    </xf>
    <xf numFmtId="0" fontId="58" fillId="11" borderId="39" xfId="0" applyFont="1" applyFill="1" applyBorder="1" applyAlignment="1">
      <alignment horizontal="center" vertical="center"/>
    </xf>
    <xf numFmtId="10" fontId="58" fillId="13" borderId="39" xfId="0" applyNumberFormat="1" applyFont="1" applyFill="1" applyBorder="1" applyAlignment="1">
      <alignment horizontal="center" vertical="center"/>
    </xf>
    <xf numFmtId="0" fontId="58" fillId="4" borderId="41" xfId="0" applyFont="1" applyFill="1" applyBorder="1" applyAlignment="1">
      <alignment vertical="center"/>
    </xf>
    <xf numFmtId="0" fontId="59" fillId="4" borderId="35" xfId="0" applyFont="1" applyFill="1" applyBorder="1" applyAlignment="1">
      <alignment vertical="center"/>
    </xf>
    <xf numFmtId="0" fontId="58" fillId="4" borderId="35" xfId="0" applyFont="1" applyFill="1" applyBorder="1" applyAlignment="1">
      <alignment horizontal="center" vertical="center"/>
    </xf>
    <xf numFmtId="10" fontId="58" fillId="4" borderId="35" xfId="0" applyNumberFormat="1" applyFont="1" applyFill="1" applyBorder="1" applyAlignment="1">
      <alignment horizontal="center" vertical="center"/>
    </xf>
    <xf numFmtId="0" fontId="58" fillId="4" borderId="39" xfId="0" applyFont="1" applyFill="1" applyBorder="1" applyAlignment="1">
      <alignment horizontal="center" vertical="center"/>
    </xf>
    <xf numFmtId="0" fontId="1" fillId="4" borderId="1" xfId="0" applyFont="1" applyFill="1" applyBorder="1"/>
    <xf numFmtId="179" fontId="7" fillId="0" borderId="9" xfId="0" applyNumberFormat="1" applyFont="1" applyBorder="1" applyAlignment="1">
      <alignment horizontal="center"/>
    </xf>
    <xf numFmtId="182" fontId="4" fillId="0" borderId="0" xfId="0" applyNumberFormat="1" applyFont="1" applyAlignment="1">
      <alignment horizontal="center"/>
    </xf>
    <xf numFmtId="182" fontId="19" fillId="0" borderId="0" xfId="0" applyNumberFormat="1" applyFont="1" applyAlignment="1">
      <alignment horizontal="center"/>
    </xf>
    <xf numFmtId="0" fontId="62" fillId="0" borderId="0" xfId="0" applyFont="1"/>
    <xf numFmtId="165" fontId="62" fillId="0" borderId="0" xfId="0" applyNumberFormat="1" applyFont="1" applyAlignment="1">
      <alignment horizontal="center"/>
    </xf>
    <xf numFmtId="9" fontId="4" fillId="0" borderId="0" xfId="0" applyNumberFormat="1" applyFont="1" applyAlignment="1">
      <alignment horizontal="center"/>
    </xf>
    <xf numFmtId="10" fontId="58" fillId="11" borderId="48" xfId="0" applyNumberFormat="1" applyFont="1" applyFill="1" applyBorder="1" applyAlignment="1">
      <alignment horizontal="center" vertical="center"/>
    </xf>
    <xf numFmtId="10" fontId="58" fillId="11" borderId="49" xfId="0" applyNumberFormat="1" applyFont="1" applyFill="1" applyBorder="1" applyAlignment="1">
      <alignment horizontal="center" vertical="center"/>
    </xf>
    <xf numFmtId="0" fontId="58" fillId="13" borderId="48" xfId="0" applyFont="1" applyFill="1" applyBorder="1" applyAlignment="1">
      <alignment horizontal="center" vertical="center"/>
    </xf>
    <xf numFmtId="0" fontId="58" fillId="13" borderId="49" xfId="0" applyFont="1" applyFill="1" applyBorder="1" applyAlignment="1">
      <alignment horizontal="center" vertical="center"/>
    </xf>
    <xf numFmtId="0" fontId="58" fillId="11" borderId="48" xfId="0" applyFont="1" applyFill="1" applyBorder="1" applyAlignment="1">
      <alignment horizontal="center" vertical="center"/>
    </xf>
    <xf numFmtId="0" fontId="58" fillId="11" borderId="49" xfId="0" applyFont="1" applyFill="1" applyBorder="1" applyAlignment="1">
      <alignment horizontal="center" vertical="center"/>
    </xf>
    <xf numFmtId="10" fontId="58" fillId="13" borderId="48" xfId="0" applyNumberFormat="1" applyFont="1" applyFill="1" applyBorder="1" applyAlignment="1">
      <alignment horizontal="center" vertical="center"/>
    </xf>
    <xf numFmtId="10" fontId="58" fillId="13" borderId="49" xfId="0" applyNumberFormat="1" applyFont="1" applyFill="1" applyBorder="1" applyAlignment="1">
      <alignment horizontal="center" vertical="center"/>
    </xf>
    <xf numFmtId="9" fontId="64" fillId="0" borderId="50" xfId="0" applyNumberFormat="1" applyFont="1" applyBorder="1" applyAlignment="1">
      <alignment horizontal="center" vertical="center" wrapText="1"/>
    </xf>
    <xf numFmtId="9" fontId="64" fillId="0" borderId="0" xfId="0" applyNumberFormat="1" applyFont="1" applyAlignment="1">
      <alignment horizontal="center" wrapText="1"/>
    </xf>
    <xf numFmtId="9" fontId="64" fillId="0" borderId="51" xfId="0" applyNumberFormat="1" applyFont="1" applyBorder="1" applyAlignment="1">
      <alignment horizontal="center" wrapText="1"/>
    </xf>
    <xf numFmtId="0" fontId="7" fillId="7" borderId="13" xfId="0" applyFont="1" applyFill="1" applyBorder="1" applyAlignment="1">
      <alignment horizontal="center"/>
    </xf>
    <xf numFmtId="0" fontId="6" fillId="0" borderId="14" xfId="0" applyFont="1" applyBorder="1"/>
    <xf numFmtId="0" fontId="6" fillId="0" borderId="43" xfId="0" applyFont="1" applyBorder="1"/>
    <xf numFmtId="0" fontId="52" fillId="2" borderId="11" xfId="0" applyFont="1" applyFill="1" applyBorder="1" applyAlignment="1">
      <alignment horizontal="center" vertical="center"/>
    </xf>
    <xf numFmtId="0" fontId="6" fillId="0" borderId="12" xfId="0" applyFont="1" applyBorder="1"/>
    <xf numFmtId="0" fontId="6" fillId="0" borderId="15" xfId="0" applyFont="1" applyBorder="1"/>
    <xf numFmtId="0" fontId="6" fillId="0" borderId="10" xfId="0" applyFont="1" applyBorder="1"/>
    <xf numFmtId="0" fontId="6" fillId="0" borderId="9" xfId="0" applyFont="1" applyBorder="1"/>
    <xf numFmtId="0" fontId="6" fillId="0" borderId="21" xfId="0" applyFont="1" applyBorder="1"/>
    <xf numFmtId="0" fontId="12" fillId="0" borderId="11" xfId="0" applyFont="1" applyBorder="1" applyAlignment="1">
      <alignment horizontal="center" vertical="center" wrapText="1"/>
    </xf>
    <xf numFmtId="0" fontId="6" fillId="0" borderId="8" xfId="0" applyFont="1" applyBorder="1"/>
    <xf numFmtId="0" fontId="0" fillId="0" borderId="0" xfId="0"/>
    <xf numFmtId="0" fontId="6" fillId="0" borderId="16" xfId="0" applyFont="1" applyBorder="1"/>
    <xf numFmtId="0" fontId="5" fillId="2" borderId="2" xfId="0" applyFont="1" applyFill="1" applyBorder="1" applyAlignment="1">
      <alignment horizontal="center"/>
    </xf>
    <xf numFmtId="0" fontId="6" fillId="0" borderId="3" xfId="0" applyFont="1" applyBorder="1"/>
    <xf numFmtId="0" fontId="6" fillId="0" borderId="4" xfId="0" applyFont="1" applyBorder="1"/>
    <xf numFmtId="0" fontId="15" fillId="0" borderId="0" xfId="0" applyFont="1" applyAlignment="1">
      <alignment wrapText="1"/>
    </xf>
    <xf numFmtId="0" fontId="7" fillId="9" borderId="42" xfId="0" applyFont="1" applyFill="1" applyBorder="1" applyAlignment="1">
      <alignment horizontal="right" wrapText="1"/>
    </xf>
    <xf numFmtId="0" fontId="6" fillId="0" borderId="47" xfId="0" applyFont="1" applyBorder="1"/>
    <xf numFmtId="0" fontId="47" fillId="0" borderId="12" xfId="0" applyFont="1" applyBorder="1" applyAlignment="1">
      <alignment vertical="center"/>
    </xf>
    <xf numFmtId="0" fontId="6" fillId="0" borderId="29" xfId="0" applyFont="1" applyBorder="1"/>
    <xf numFmtId="0" fontId="6" fillId="0" borderId="30" xfId="0" applyFont="1" applyBorder="1"/>
    <xf numFmtId="0" fontId="48" fillId="0" borderId="8" xfId="0" applyFont="1" applyBorder="1" applyAlignment="1">
      <alignment horizontal="center" vertical="center" wrapText="1"/>
    </xf>
    <xf numFmtId="0" fontId="48" fillId="0" borderId="8" xfId="0" applyFont="1" applyBorder="1" applyAlignment="1">
      <alignment horizontal="center" wrapText="1"/>
    </xf>
    <xf numFmtId="0" fontId="49" fillId="0" borderId="0" xfId="0" applyFont="1" applyAlignment="1">
      <alignment vertical="center"/>
    </xf>
    <xf numFmtId="0" fontId="4" fillId="0" borderId="0" xfId="0" applyFont="1" applyAlignment="1">
      <alignment wrapText="1"/>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20" fillId="4" borderId="20" xfId="0" applyFont="1" applyFill="1" applyBorder="1" applyAlignment="1">
      <alignment horizontal="center" vertical="center" wrapText="1"/>
    </xf>
    <xf numFmtId="0" fontId="6" fillId="0" borderId="17" xfId="0" applyFont="1" applyBorder="1"/>
    <xf numFmtId="0" fontId="6" fillId="0" borderId="18" xfId="0" applyFont="1" applyBorder="1"/>
    <xf numFmtId="0" fontId="6" fillId="0" borderId="19" xfId="0" applyFont="1" applyBorder="1"/>
    <xf numFmtId="0" fontId="23" fillId="4" borderId="24" xfId="0" applyFont="1" applyFill="1" applyBorder="1" applyAlignment="1">
      <alignment horizontal="center"/>
    </xf>
    <xf numFmtId="0" fontId="6" fillId="0" borderId="25" xfId="0" applyFont="1" applyBorder="1"/>
    <xf numFmtId="0" fontId="4" fillId="0" borderId="0" xfId="0" applyFont="1"/>
    <xf numFmtId="0" fontId="7" fillId="6" borderId="32" xfId="0" applyFont="1" applyFill="1" applyBorder="1" applyAlignment="1">
      <alignment horizontal="center"/>
    </xf>
    <xf numFmtId="0" fontId="6" fillId="0" borderId="33" xfId="0" applyFont="1" applyBorder="1"/>
    <xf numFmtId="0" fontId="6" fillId="0" borderId="34" xfId="0" applyFont="1" applyBorder="1"/>
    <xf numFmtId="0" fontId="4" fillId="0" borderId="8" xfId="0" applyFont="1" applyBorder="1"/>
    <xf numFmtId="0" fontId="7" fillId="5" borderId="28" xfId="0" applyFont="1" applyFill="1" applyBorder="1" applyAlignment="1">
      <alignment horizontal="center"/>
    </xf>
    <xf numFmtId="0" fontId="7" fillId="6" borderId="28" xfId="0" applyFont="1" applyFill="1" applyBorder="1" applyAlignment="1">
      <alignment horizontal="center"/>
    </xf>
    <xf numFmtId="0" fontId="15" fillId="0" borderId="0" xfId="0" applyFont="1" applyAlignment="1">
      <alignment vertical="top" wrapText="1"/>
    </xf>
    <xf numFmtId="0" fontId="15" fillId="0" borderId="0" xfId="0" applyFont="1" applyAlignment="1">
      <alignment horizontal="center"/>
    </xf>
    <xf numFmtId="0" fontId="15" fillId="0" borderId="0" xfId="0" applyFont="1" applyAlignment="1">
      <alignment horizontal="left"/>
    </xf>
    <xf numFmtId="0" fontId="15" fillId="0" borderId="0" xfId="0" applyFont="1" applyAlignment="1">
      <alignment horizontal="center" vertical="center" wrapText="1"/>
    </xf>
    <xf numFmtId="0" fontId="20" fillId="4" borderId="22" xfId="0" applyFont="1" applyFill="1" applyBorder="1" applyAlignment="1">
      <alignment horizontal="center"/>
    </xf>
    <xf numFmtId="0" fontId="6" fillId="0" borderId="38" xfId="0" applyFont="1" applyBorder="1"/>
    <xf numFmtId="0" fontId="6" fillId="0" borderId="23" xfId="0" applyFont="1" applyBorder="1"/>
    <xf numFmtId="0" fontId="8" fillId="2" borderId="2" xfId="0" applyFont="1" applyFill="1" applyBorder="1" applyAlignment="1">
      <alignment horizontal="center"/>
    </xf>
    <xf numFmtId="165" fontId="62" fillId="0" borderId="0" xfId="0" applyNumberFormat="1" applyFont="1" applyAlignment="1">
      <alignment horizontal="center"/>
    </xf>
    <xf numFmtId="0" fontId="2" fillId="2" borderId="0" xfId="0" applyFont="1" applyFill="1" applyAlignment="1">
      <alignment horizontal="center" wrapText="1"/>
    </xf>
    <xf numFmtId="0" fontId="2" fillId="2" borderId="5" xfId="0" applyFont="1" applyFill="1" applyBorder="1" applyAlignment="1">
      <alignment horizontal="center" vertical="center" wrapText="1"/>
    </xf>
    <xf numFmtId="169" fontId="19" fillId="0" borderId="0" xfId="0" applyNumberFormat="1" applyFont="1" applyAlignment="1">
      <alignment horizontal="center"/>
    </xf>
    <xf numFmtId="0" fontId="22" fillId="0" borderId="38" xfId="0" applyFont="1" applyFill="1" applyBorder="1" applyAlignment="1"/>
    <xf numFmtId="0" fontId="17" fillId="0" borderId="0" xfId="0" applyFont="1"/>
    <xf numFmtId="0" fontId="67" fillId="0" borderId="0" xfId="0" applyFont="1" applyAlignment="1">
      <alignment horizontal="center"/>
    </xf>
    <xf numFmtId="0" fontId="7" fillId="0" borderId="44" xfId="0" applyFont="1" applyFill="1" applyBorder="1"/>
    <xf numFmtId="10" fontId="12" fillId="0" borderId="45" xfId="0" applyNumberFormat="1" applyFont="1" applyFill="1" applyBorder="1" applyAlignment="1">
      <alignment horizontal="center"/>
    </xf>
    <xf numFmtId="177" fontId="19" fillId="0" borderId="52" xfId="0" applyNumberFormat="1" applyFont="1" applyBorder="1"/>
    <xf numFmtId="0" fontId="1" fillId="0" borderId="36" xfId="0" applyFont="1" applyBorder="1"/>
    <xf numFmtId="0" fontId="1" fillId="0" borderId="34" xfId="0" applyFont="1" applyBorder="1"/>
    <xf numFmtId="0" fontId="12" fillId="0" borderId="36" xfId="0" applyFont="1" applyBorder="1" applyAlignment="1">
      <alignment horizontal="center" vertical="center" wrapText="1"/>
    </xf>
    <xf numFmtId="0" fontId="51" fillId="0" borderId="0" xfId="0" applyFont="1"/>
    <xf numFmtId="0" fontId="1" fillId="0" borderId="0" xfId="0" applyFont="1" applyAlignment="1">
      <alignment vertical="center"/>
    </xf>
    <xf numFmtId="180" fontId="7" fillId="0" borderId="0" xfId="0" applyNumberFormat="1" applyFont="1" applyAlignment="1">
      <alignment horizontal="center" vertical="center"/>
    </xf>
    <xf numFmtId="180" fontId="7" fillId="0" borderId="53" xfId="0" applyNumberFormat="1" applyFont="1" applyBorder="1" applyAlignment="1">
      <alignment horizontal="center" vertical="center"/>
    </xf>
    <xf numFmtId="10" fontId="15" fillId="0" borderId="0" xfId="0" applyNumberFormat="1" applyFont="1" applyAlignment="1">
      <alignment horizontal="center" vertical="center"/>
    </xf>
    <xf numFmtId="10" fontId="15" fillId="0" borderId="54" xfId="0" applyNumberFormat="1" applyFont="1" applyBorder="1" applyAlignment="1">
      <alignment horizontal="center" vertical="center"/>
    </xf>
    <xf numFmtId="0" fontId="1" fillId="0" borderId="53" xfId="0" applyFont="1" applyBorder="1" applyAlignment="1">
      <alignment vertical="center"/>
    </xf>
    <xf numFmtId="10" fontId="7" fillId="0" borderId="0" xfId="1" applyNumberFormat="1" applyFont="1" applyAlignment="1">
      <alignment horizontal="center" vertical="center"/>
    </xf>
    <xf numFmtId="10" fontId="7" fillId="0" borderId="54" xfId="1" applyNumberFormat="1" applyFont="1" applyBorder="1" applyAlignment="1">
      <alignment horizontal="center" vertical="center"/>
    </xf>
    <xf numFmtId="10" fontId="7" fillId="0" borderId="53" xfId="1" applyNumberFormat="1" applyFont="1" applyBorder="1" applyAlignment="1">
      <alignment horizontal="center" vertical="center"/>
    </xf>
    <xf numFmtId="170" fontId="4" fillId="0" borderId="0" xfId="0" applyNumberFormat="1" applyFont="1" applyAlignment="1">
      <alignment horizontal="center" vertical="center"/>
    </xf>
    <xf numFmtId="170" fontId="4" fillId="0" borderId="53" xfId="0" applyNumberFormat="1" applyFont="1" applyBorder="1" applyAlignment="1">
      <alignment horizontal="center" vertical="center"/>
    </xf>
    <xf numFmtId="174" fontId="4" fillId="0" borderId="0" xfId="0" applyNumberFormat="1" applyFont="1" applyAlignment="1">
      <alignment horizontal="center" vertical="center"/>
    </xf>
    <xf numFmtId="174" fontId="4" fillId="0" borderId="53" xfId="0" applyNumberFormat="1" applyFont="1" applyBorder="1" applyAlignment="1">
      <alignment horizontal="center" vertical="center"/>
    </xf>
    <xf numFmtId="170" fontId="7" fillId="0" borderId="0" xfId="0" applyNumberFormat="1" applyFont="1" applyAlignment="1">
      <alignment horizontal="center" vertical="center"/>
    </xf>
    <xf numFmtId="170" fontId="7" fillId="0" borderId="53" xfId="0" applyNumberFormat="1" applyFont="1" applyBorder="1" applyAlignment="1">
      <alignment horizontal="center" vertical="center"/>
    </xf>
    <xf numFmtId="2" fontId="4" fillId="0" borderId="53" xfId="0" applyNumberFormat="1" applyFont="1" applyBorder="1" applyAlignment="1">
      <alignment horizontal="center"/>
    </xf>
    <xf numFmtId="0" fontId="1" fillId="0" borderId="53" xfId="0" applyFont="1" applyBorder="1"/>
    <xf numFmtId="170" fontId="1" fillId="0" borderId="53" xfId="0" applyNumberFormat="1" applyFont="1" applyBorder="1"/>
    <xf numFmtId="165" fontId="4" fillId="0" borderId="53" xfId="0" applyNumberFormat="1" applyFont="1" applyBorder="1" applyAlignment="1">
      <alignment horizontal="center"/>
    </xf>
    <xf numFmtId="170" fontId="4" fillId="0" borderId="53" xfId="0" applyNumberFormat="1" applyFont="1" applyBorder="1" applyAlignment="1">
      <alignment horizontal="center"/>
    </xf>
    <xf numFmtId="170" fontId="7" fillId="0" borderId="53" xfId="0" applyNumberFormat="1" applyFont="1" applyBorder="1" applyAlignment="1">
      <alignment horizontal="center"/>
    </xf>
    <xf numFmtId="167" fontId="1" fillId="0" borderId="53" xfId="0" applyNumberFormat="1" applyFont="1" applyBorder="1"/>
    <xf numFmtId="167" fontId="7" fillId="0" borderId="53" xfId="0" applyNumberFormat="1" applyFont="1" applyBorder="1" applyAlignment="1">
      <alignment horizontal="center"/>
    </xf>
    <xf numFmtId="167" fontId="4" fillId="0" borderId="53" xfId="0" applyNumberFormat="1" applyFont="1" applyBorder="1" applyAlignment="1">
      <alignment horizontal="center"/>
    </xf>
    <xf numFmtId="168" fontId="55" fillId="0" borderId="55" xfId="0" applyNumberFormat="1" applyFont="1" applyBorder="1" applyAlignment="1">
      <alignment horizontal="center"/>
    </xf>
    <xf numFmtId="177" fontId="7" fillId="0" borderId="15" xfId="0" applyNumberFormat="1" applyFont="1" applyBorder="1" applyAlignment="1">
      <alignment horizontal="center"/>
    </xf>
    <xf numFmtId="168" fontId="68" fillId="0" borderId="0" xfId="0" applyNumberFormat="1" applyFont="1" applyAlignment="1">
      <alignment horizontal="center"/>
    </xf>
    <xf numFmtId="0" fontId="4" fillId="0" borderId="36" xfId="0" applyFont="1" applyBorder="1"/>
    <xf numFmtId="177" fontId="19" fillId="0" borderId="34" xfId="0" applyNumberFormat="1" applyFont="1" applyBorder="1" applyAlignment="1">
      <alignment horizontal="right"/>
    </xf>
    <xf numFmtId="0" fontId="11" fillId="2" borderId="56" xfId="0" applyFont="1" applyFill="1" applyBorder="1" applyAlignment="1">
      <alignment horizontal="center"/>
    </xf>
    <xf numFmtId="165" fontId="2" fillId="2" borderId="38" xfId="0" applyNumberFormat="1" applyFont="1" applyFill="1" applyBorder="1" applyAlignment="1">
      <alignment horizontal="center" vertical="center"/>
    </xf>
    <xf numFmtId="10" fontId="2" fillId="2" borderId="1" xfId="0" applyNumberFormat="1" applyFont="1" applyFill="1" applyBorder="1" applyAlignment="1">
      <alignment horizontal="center"/>
    </xf>
  </cellXfs>
  <cellStyles count="2">
    <cellStyle name="Normal" xfId="0" builtinId="0"/>
    <cellStyle name="Percent" xfId="1" builtinId="5"/>
  </cellStyles>
  <dxfs count="12">
    <dxf>
      <font>
        <color rgb="FF9C0006"/>
      </font>
      <fill>
        <patternFill>
          <bgColor rgb="FFFFC7CE"/>
        </patternFill>
      </fill>
    </dxf>
    <dxf>
      <font>
        <color rgb="FF006100"/>
      </font>
      <fill>
        <patternFill>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
      <border>
        <left style="thin">
          <color theme="0"/>
        </left>
        <right style="thin">
          <color theme="0"/>
        </right>
        <top style="thin">
          <color theme="0"/>
        </top>
        <bottom style="thin">
          <color theme="0"/>
        </bottom>
      </border>
    </dxf>
  </dxfs>
  <tableStyles count="1">
    <tableStyle name="ERPs by Country-style" pivot="0" count="4" xr9:uid="{00000000-0011-0000-FFFF-FFFF00000000}">
      <tableStyleElement type="wholeTable" size="0" dxfId="11"/>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microsoft.com/office/2017/06/relationships/rdRichValue" Target="richData/rdrichvalue.xml"/><Relationship Id="rId3" Type="http://schemas.openxmlformats.org/officeDocument/2006/relationships/worksheet" Target="worksheets/sheet3.xml"/><Relationship Id="rId21" Type="http://schemas.microsoft.com/office/2017/06/relationships/rdSupportingPropertyBagStructure" Target="richData/rdsupportingpropertybagstructure.xml"/><Relationship Id="rId7" Type="http://schemas.openxmlformats.org/officeDocument/2006/relationships/worksheet" Target="worksheets/sheet7.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ichStyles" Target="richData/richStyles.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styles" Target="styles.xml"/><Relationship Id="rId23" Type="http://schemas.microsoft.com/office/2017/06/relationships/rdRichValueTypes" Target="richData/rdRichValueTypes.xml"/><Relationship Id="rId10" Type="http://schemas.openxmlformats.org/officeDocument/2006/relationships/externalLink" Target="externalLinks/externalLink1.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microsoft.com/office/2017/06/relationships/rdSupportingPropertyBag" Target="richData/rdsupportingpropertybag.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oJohnson\Downloads\aml-foods-model.xlsx" TargetMode="External"/><Relationship Id="rId1" Type="http://schemas.openxmlformats.org/officeDocument/2006/relationships/externalLinkPath" Target="aml-foods-mod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Income Assumptions"/>
      <sheetName val="Balance Assumptions"/>
      <sheetName val="Income Statement"/>
      <sheetName val="Balance Sheet"/>
      <sheetName val="Cash Flow"/>
      <sheetName val="Debt Schedule"/>
      <sheetName val="DCF"/>
      <sheetName val="ERPs by Country"/>
      <sheetName val="Metrics"/>
    </sheetNames>
    <sheetDataSet>
      <sheetData sheetId="0" refreshError="1"/>
      <sheetData sheetId="1" refreshError="1"/>
      <sheetData sheetId="2" refreshError="1"/>
      <sheetData sheetId="3">
        <row r="31">
          <cell r="M31">
            <v>29646.31217232026</v>
          </cell>
        </row>
      </sheetData>
      <sheetData sheetId="4" refreshError="1"/>
      <sheetData sheetId="5" refreshError="1"/>
      <sheetData sheetId="6" refreshError="1"/>
      <sheetData sheetId="7" refreshError="1"/>
      <sheetData sheetId="8"/>
      <sheetData sheetId="9"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
  <rv s="0">
    <v>https://www.bing.com/financeapi/forcetrigger?t=r6dwra&amp;q=US10Y&amp;form=skydnc</v>
    <v>Learn more on Bing</v>
  </rv>
  <rv s="1">
    <v>en-US</v>
    <v>r6dwra</v>
    <v>268435456</v>
    <v>1</v>
    <v>Powered by Refinitiv</v>
    <v>0</v>
    <v>US Treasury 10Y</v>
    <v>2</v>
    <v>3</v>
    <v>Finance</v>
    <v>4</v>
    <v>3.4299999999999997E-2</v>
    <v>7.3640000000000008E-3</v>
    <v>US</v>
    <v>USD</v>
    <v>Bond</v>
    <v>46244.645740740743</v>
    <v>0</v>
    <v>49810</v>
    <v>US Treasury 10Y</v>
    <v>4.6580000000000004</v>
    <v>4.6923000000000004</v>
    <v>US10Y</v>
    <v>US Treasury 10Y</v>
    <v>4.5612000000000007E-2</v>
    <v>4.684E-2</v>
    <v>4.2849000000000005E-2</v>
    <v>4.6580000000000003E-2</v>
  </rv>
  <rv s="2">
    <v>1</v>
  </rv>
</rvData>
</file>

<file path=xl/richData/rdrichvaluestructure.xml><?xml version="1.0" encoding="utf-8"?>
<rvStructures xmlns="http://schemas.microsoft.com/office/spreadsheetml/2017/richdata" count="3">
  <s t="_hyperlink">
    <k n="Address" t="s"/>
    <k n="Text" t="s"/>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5">
    <spb s="0">
      <v>0</v>
      <v>Name</v>
      <v>LearnMoreOnLink</v>
    </spb>
    <spb s="1">
      <v>0</v>
      <v>0</v>
      <v>0</v>
    </spb>
    <spb s="2">
      <v>1</v>
      <v>1</v>
      <v>1</v>
    </spb>
    <spb s="3">
      <v>1</v>
      <v>2</v>
      <v>2</v>
      <v>3</v>
      <v>4</v>
      <v>2</v>
      <v>5</v>
      <v>4</v>
      <v>4</v>
      <v>4</v>
      <v>4</v>
      <v>6</v>
    </spb>
    <spb s="4">
      <v>GMT</v>
    </spb>
  </spbData>
</supportingPropertyBags>
</file>

<file path=xl/richData/rdsupportingpropertybagstructure.xml><?xml version="1.0" encoding="utf-8"?>
<spbStructures xmlns="http://schemas.microsoft.com/office/spreadsheetml/2017/richdata2" count="5">
  <s>
    <k n="^Order" t="spba"/>
    <k n="TitleProperty" t="s"/>
    <k n="SubTitleProperty" t="s"/>
  </s>
  <s>
    <k n="ShowInCardView" t="b"/>
    <k n="ShowInDotNotation" t="b"/>
    <k n="ShowInAutoComplete" t="b"/>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2" formatCode="0.00"/>
    </x:dxf>
    <x:dxf>
      <x:numFmt numFmtId="0" formatCode="General"/>
    </x:dxf>
    <x:dxf>
      <x:numFmt numFmtId="27" formatCode="m/d/yyyy\ h:mm"/>
    </x:dxf>
    <x:dxf>
      <x:numFmt numFmtId="14" formatCode="0.00%"/>
    </x:dxf>
    <x:dxf>
      <x:numFmt numFmtId="19" formatCode="m/d/yyyy"/>
    </x:dxf>
  </dxfs>
  <richProperties>
    <rPr n="IsTitleField" t="b"/>
    <rPr n="NumberFormat" t="s"/>
  </richProperties>
  <richStyles>
    <rSty>
      <rpv i="0">1</rpv>
    </rSty>
    <rSty dxfid="1">
      <rpv i="1">_([$$-en-US]* #,##0.00_);_([$$-en-US]* (#,##0.00);_([$$-en-US]* "-"??_);_(@_)</rpv>
    </rSty>
    <rSty dxfid="4"/>
    <rSty dxfid="3"/>
    <rSty dxfid="2"/>
    <rSty dxfid="0">
      <rpv i="1">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3" Type="http://schemas.openxmlformats.org/officeDocument/2006/relationships/hyperlink" Target="https://www.theglobaleconomy.com/Bahamas/inflation_outlook_imf/" TargetMode="External"/><Relationship Id="rId2" Type="http://schemas.openxmlformats.org/officeDocument/2006/relationships/hyperlink" Target="https://www.imf.org/en/news/articles/2025/12/12/cs-the-bahamas-staff-concluding-statement-of-the-2025-article-iv-mission" TargetMode="External"/><Relationship Id="rId1" Type="http://schemas.openxmlformats.org/officeDocument/2006/relationships/hyperlink" Target="https://pages.stern.nyu.edu/~adamodar/" TargetMode="External"/><Relationship Id="rId6" Type="http://schemas.openxmlformats.org/officeDocument/2006/relationships/printerSettings" Target="../printerSettings/printerSettings1.bin"/><Relationship Id="rId5" Type="http://schemas.openxmlformats.org/officeDocument/2006/relationships/hyperlink" Target="https://pages.stern.nyu.edu/~adamodar/" TargetMode="External"/><Relationship Id="rId4" Type="http://schemas.openxmlformats.org/officeDocument/2006/relationships/hyperlink" Target="https://www.centralbankbahamas.com/news/bahamas-registered-stock-ipo-s/bahamas-registered-stock-results-14-july-2026?N=N"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opLeftCell="A3" workbookViewId="0">
      <selection activeCell="F15" sqref="F15"/>
    </sheetView>
  </sheetViews>
  <sheetFormatPr defaultColWidth="10.1796875" defaultRowHeight="15" customHeight="1"/>
  <cols>
    <col min="1" max="1" width="2" customWidth="1"/>
    <col min="2" max="2" width="31.453125" customWidth="1"/>
    <col min="3" max="12" width="13" customWidth="1"/>
  </cols>
  <sheetData>
    <row r="1" spans="1:26" ht="15" customHeight="1">
      <c r="A1" s="1"/>
      <c r="B1" s="2" t="s">
        <v>0</v>
      </c>
      <c r="C1" s="3"/>
      <c r="D1" s="3"/>
      <c r="E1" s="3"/>
      <c r="F1" s="3"/>
      <c r="G1" s="3"/>
      <c r="H1" s="3"/>
      <c r="I1" s="3"/>
      <c r="J1" s="3"/>
      <c r="K1" s="3"/>
      <c r="L1" s="3"/>
      <c r="M1" s="6"/>
      <c r="N1" s="6"/>
      <c r="O1" s="6"/>
      <c r="P1" s="6"/>
      <c r="Q1" s="6"/>
      <c r="R1" s="6"/>
      <c r="S1" s="6"/>
      <c r="T1" s="6"/>
      <c r="U1" s="6"/>
      <c r="V1" s="6"/>
      <c r="W1" s="6"/>
      <c r="X1" s="6"/>
      <c r="Y1" s="6"/>
      <c r="Z1" s="6"/>
    </row>
    <row r="2" spans="1:26" ht="15.6">
      <c r="A2" s="6"/>
      <c r="B2" s="4" t="s">
        <v>4</v>
      </c>
      <c r="C2" s="6"/>
      <c r="D2" s="6"/>
      <c r="E2" s="6"/>
      <c r="F2" s="6"/>
      <c r="G2" s="6"/>
      <c r="H2" s="6"/>
      <c r="I2" s="6"/>
      <c r="J2" s="6"/>
      <c r="K2" s="6"/>
      <c r="L2" s="6"/>
      <c r="M2" s="6"/>
      <c r="N2" s="6"/>
      <c r="O2" s="6"/>
      <c r="P2" s="6"/>
      <c r="Q2" s="6"/>
      <c r="R2" s="6"/>
      <c r="S2" s="6"/>
      <c r="T2" s="6"/>
      <c r="U2" s="6"/>
      <c r="V2" s="6"/>
      <c r="W2" s="6"/>
      <c r="X2" s="6"/>
      <c r="Y2" s="6"/>
      <c r="Z2" s="6"/>
    </row>
    <row r="3" spans="1:26">
      <c r="A3" s="6"/>
      <c r="B3" s="6"/>
      <c r="C3" s="6"/>
      <c r="D3" s="6"/>
      <c r="E3" s="6"/>
      <c r="F3" s="6"/>
      <c r="G3" s="6"/>
      <c r="H3" s="6"/>
      <c r="I3" s="6"/>
      <c r="J3" s="6"/>
      <c r="K3" s="6"/>
      <c r="L3" s="6"/>
      <c r="M3" s="6"/>
      <c r="N3" s="6"/>
      <c r="O3" s="6"/>
      <c r="P3" s="6"/>
      <c r="Q3" s="6"/>
      <c r="R3" s="6"/>
      <c r="S3" s="6"/>
      <c r="T3" s="6"/>
      <c r="U3" s="6"/>
      <c r="V3" s="6"/>
      <c r="W3" s="6"/>
      <c r="X3" s="6"/>
      <c r="Y3" s="6"/>
      <c r="Z3" s="6"/>
    </row>
    <row r="4" spans="1:26" ht="15" customHeight="1">
      <c r="A4" s="1"/>
      <c r="B4" s="2" t="s">
        <v>5</v>
      </c>
      <c r="C4" s="3"/>
      <c r="D4" s="3"/>
      <c r="E4" s="3"/>
      <c r="F4" s="3"/>
      <c r="G4" s="3"/>
      <c r="H4" s="3"/>
      <c r="I4" s="3"/>
      <c r="J4" s="3"/>
      <c r="K4" s="3"/>
      <c r="L4" s="3"/>
      <c r="M4" s="6"/>
      <c r="N4" s="6"/>
      <c r="O4" s="6"/>
      <c r="P4" s="6"/>
      <c r="Q4" s="6"/>
      <c r="R4" s="6"/>
      <c r="S4" s="6"/>
      <c r="T4" s="6"/>
      <c r="U4" s="6"/>
      <c r="V4" s="6"/>
      <c r="W4" s="6"/>
      <c r="X4" s="6"/>
      <c r="Y4" s="6"/>
      <c r="Z4" s="6"/>
    </row>
    <row r="5" spans="1:26">
      <c r="A5" s="6"/>
      <c r="B5" s="6"/>
      <c r="C5" s="6"/>
      <c r="D5" s="11"/>
      <c r="E5" s="11"/>
      <c r="F5" s="6"/>
      <c r="G5" s="6"/>
      <c r="H5" s="6"/>
      <c r="I5" s="6"/>
      <c r="J5" s="6"/>
      <c r="K5" s="6"/>
      <c r="L5" s="6"/>
      <c r="M5" s="6"/>
      <c r="N5" s="6"/>
      <c r="O5" s="6"/>
      <c r="P5" s="6"/>
      <c r="Q5" s="6"/>
      <c r="R5" s="6"/>
      <c r="S5" s="6"/>
      <c r="T5" s="6"/>
      <c r="U5" s="6"/>
      <c r="V5" s="6"/>
      <c r="W5" s="6"/>
      <c r="X5" s="6"/>
      <c r="Y5" s="6"/>
      <c r="Z5" s="6"/>
    </row>
    <row r="6" spans="1:26" ht="15" customHeight="1">
      <c r="A6" s="6"/>
      <c r="B6" s="6"/>
      <c r="C6" s="17" t="s">
        <v>13</v>
      </c>
      <c r="D6" s="17" t="s">
        <v>16</v>
      </c>
      <c r="E6" s="6"/>
      <c r="F6" s="6"/>
      <c r="G6" s="6"/>
      <c r="H6" s="6"/>
      <c r="I6" s="6"/>
      <c r="J6" s="6"/>
      <c r="K6" s="6"/>
      <c r="L6" s="6"/>
      <c r="M6" s="6"/>
      <c r="N6" s="6"/>
      <c r="O6" s="6"/>
      <c r="P6" s="6"/>
      <c r="Q6" s="6"/>
      <c r="R6" s="6"/>
      <c r="S6" s="6"/>
      <c r="T6" s="6"/>
      <c r="U6" s="6"/>
      <c r="V6" s="6"/>
      <c r="W6" s="6"/>
      <c r="X6" s="6"/>
      <c r="Y6" s="6"/>
      <c r="Z6" s="6"/>
    </row>
    <row r="7" spans="1:26">
      <c r="A7" s="6"/>
      <c r="B7" s="5" t="s">
        <v>23</v>
      </c>
      <c r="C7" s="23">
        <f ca="1">DCF!D96</f>
        <v>0.11524362416122898</v>
      </c>
      <c r="D7" s="23">
        <f>DCF!E96</f>
        <v>7.1603624161228965E-2</v>
      </c>
      <c r="E7" s="6"/>
      <c r="F7" s="6"/>
      <c r="G7" s="6"/>
      <c r="H7" s="6"/>
      <c r="I7" s="6"/>
      <c r="J7" s="6"/>
      <c r="K7" s="6"/>
      <c r="L7" s="6"/>
      <c r="M7" s="6"/>
      <c r="N7" s="6"/>
      <c r="O7" s="6"/>
      <c r="P7" s="6"/>
      <c r="Q7" s="6"/>
      <c r="R7" s="6"/>
      <c r="S7" s="6"/>
      <c r="T7" s="6"/>
      <c r="U7" s="6"/>
      <c r="V7" s="6"/>
      <c r="W7" s="6"/>
      <c r="X7" s="6"/>
      <c r="Y7" s="6"/>
      <c r="Z7" s="6"/>
    </row>
    <row r="8" spans="1:26" ht="15" customHeight="1">
      <c r="A8" s="6"/>
      <c r="B8" s="27" t="s">
        <v>31</v>
      </c>
      <c r="C8" s="29">
        <f ca="1">DCF!D110</f>
        <v>4.615716357150867</v>
      </c>
      <c r="D8" s="29">
        <f>DCF!E110</f>
        <v>7.8300093852264032</v>
      </c>
      <c r="E8" s="6"/>
      <c r="F8" s="6"/>
      <c r="G8" s="6"/>
      <c r="H8" s="6"/>
      <c r="I8" s="6"/>
      <c r="J8" s="6"/>
      <c r="K8" s="6"/>
      <c r="L8" s="6"/>
      <c r="M8" s="6"/>
      <c r="N8" s="6"/>
      <c r="O8" s="6"/>
      <c r="P8" s="6"/>
      <c r="Q8" s="6"/>
      <c r="R8" s="6"/>
      <c r="S8" s="6"/>
      <c r="T8" s="6"/>
      <c r="U8" s="6"/>
      <c r="V8" s="6"/>
      <c r="W8" s="6"/>
      <c r="X8" s="6"/>
      <c r="Y8" s="6"/>
      <c r="Z8" s="6"/>
    </row>
    <row r="9" spans="1:26">
      <c r="A9" s="6"/>
      <c r="B9" s="5" t="s">
        <v>32</v>
      </c>
      <c r="C9" s="34">
        <f>DCF!D111</f>
        <v>10.26</v>
      </c>
      <c r="D9" s="34">
        <f>DCF!E111</f>
        <v>10.26</v>
      </c>
      <c r="E9" s="6"/>
      <c r="F9" s="6"/>
      <c r="G9" s="6"/>
      <c r="H9" s="6"/>
      <c r="I9" s="6"/>
      <c r="J9" s="6"/>
      <c r="K9" s="6"/>
      <c r="L9" s="6"/>
      <c r="M9" s="6"/>
      <c r="N9" s="6"/>
      <c r="O9" s="6"/>
      <c r="P9" s="6"/>
      <c r="Q9" s="6"/>
      <c r="R9" s="6"/>
      <c r="S9" s="6"/>
      <c r="T9" s="6"/>
      <c r="U9" s="6"/>
      <c r="V9" s="6"/>
      <c r="W9" s="6"/>
      <c r="X9" s="6"/>
      <c r="Y9" s="6"/>
      <c r="Z9" s="6"/>
    </row>
    <row r="10" spans="1:26" ht="15" customHeight="1">
      <c r="A10" s="6"/>
      <c r="B10" s="27" t="s">
        <v>38</v>
      </c>
      <c r="C10" s="464">
        <f ca="1">DCF!D112</f>
        <v>-0.55012511138880438</v>
      </c>
      <c r="D10" s="464">
        <f>DCF!E112</f>
        <v>-0.23684119052374231</v>
      </c>
      <c r="E10" s="6"/>
      <c r="F10" s="6"/>
      <c r="G10" s="6"/>
      <c r="H10" s="6"/>
      <c r="I10" s="6"/>
      <c r="J10" s="6"/>
      <c r="K10" s="6"/>
      <c r="L10" s="6"/>
      <c r="M10" s="6"/>
      <c r="N10" s="6"/>
      <c r="O10" s="6"/>
      <c r="P10" s="6"/>
      <c r="Q10" s="6"/>
      <c r="R10" s="6"/>
      <c r="S10" s="6"/>
      <c r="T10" s="6"/>
      <c r="U10" s="6"/>
      <c r="V10" s="6"/>
      <c r="W10" s="6"/>
      <c r="X10" s="6"/>
      <c r="Y10" s="6"/>
      <c r="Z10" s="6"/>
    </row>
    <row r="11" spans="1:26">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5" customHeight="1">
      <c r="A12" s="1"/>
      <c r="B12" s="2" t="s">
        <v>40</v>
      </c>
      <c r="C12" s="3"/>
      <c r="D12" s="3"/>
      <c r="E12" s="3"/>
      <c r="F12" s="3"/>
      <c r="G12" s="3"/>
      <c r="H12" s="3"/>
      <c r="I12" s="3"/>
      <c r="J12" s="3"/>
      <c r="K12" s="3"/>
      <c r="L12" s="3"/>
      <c r="M12" s="6"/>
      <c r="N12" s="6"/>
      <c r="O12" s="6"/>
      <c r="P12" s="6"/>
      <c r="Q12" s="6"/>
      <c r="R12" s="6"/>
      <c r="S12" s="6"/>
      <c r="T12" s="6"/>
      <c r="U12" s="6"/>
      <c r="V12" s="6"/>
      <c r="W12" s="6"/>
      <c r="X12" s="6"/>
      <c r="Y12" s="6"/>
      <c r="Z12" s="6"/>
    </row>
    <row r="13" spans="1:26">
      <c r="A13" s="6"/>
      <c r="B13" s="6"/>
      <c r="C13" s="6"/>
      <c r="D13" s="43"/>
      <c r="E13" s="6"/>
      <c r="F13" s="6"/>
      <c r="G13" s="6"/>
      <c r="H13" s="6"/>
      <c r="I13" s="6"/>
      <c r="J13" s="6"/>
      <c r="K13" s="6"/>
      <c r="L13" s="6"/>
      <c r="M13" s="6"/>
      <c r="N13" s="6"/>
      <c r="O13" s="6"/>
      <c r="P13" s="6"/>
      <c r="Q13" s="6"/>
      <c r="R13" s="6"/>
      <c r="S13" s="6"/>
      <c r="T13" s="6"/>
      <c r="U13" s="6"/>
      <c r="V13" s="6"/>
      <c r="W13" s="6"/>
      <c r="X13" s="6"/>
      <c r="Y13" s="6"/>
      <c r="Z13" s="6"/>
    </row>
    <row r="14" spans="1:26">
      <c r="A14" s="6"/>
      <c r="B14" s="5" t="s">
        <v>45</v>
      </c>
      <c r="C14" s="34">
        <f>DCF!C37</f>
        <v>10.26</v>
      </c>
      <c r="D14" s="6"/>
      <c r="E14" s="6"/>
      <c r="F14" s="6"/>
      <c r="G14" s="6"/>
      <c r="H14" s="6"/>
      <c r="I14" s="6"/>
      <c r="J14" s="6"/>
      <c r="K14" s="6"/>
      <c r="L14" s="6"/>
      <c r="M14" s="6"/>
      <c r="N14" s="6"/>
      <c r="O14" s="6"/>
      <c r="P14" s="6"/>
      <c r="Q14" s="6"/>
      <c r="R14" s="6"/>
      <c r="S14" s="6"/>
      <c r="T14" s="6"/>
      <c r="U14" s="6"/>
      <c r="V14" s="6"/>
      <c r="W14" s="6"/>
      <c r="X14" s="6"/>
      <c r="Y14" s="6"/>
      <c r="Z14" s="6"/>
    </row>
    <row r="15" spans="1:26">
      <c r="A15" s="6"/>
      <c r="B15" s="5" t="s">
        <v>46</v>
      </c>
      <c r="C15" s="53">
        <f>DCF!D76</f>
        <v>3972</v>
      </c>
      <c r="D15" s="6"/>
      <c r="E15" s="6"/>
      <c r="F15" s="6"/>
      <c r="G15" s="6"/>
      <c r="H15" s="6"/>
      <c r="I15" s="6"/>
      <c r="J15" s="6"/>
      <c r="K15" s="6"/>
      <c r="L15" s="6"/>
      <c r="M15" s="6"/>
      <c r="N15" s="6"/>
      <c r="O15" s="6"/>
      <c r="P15" s="6"/>
      <c r="Q15" s="6"/>
      <c r="R15" s="6"/>
      <c r="S15" s="6"/>
      <c r="T15" s="6"/>
      <c r="U15" s="6"/>
      <c r="V15" s="6"/>
      <c r="W15" s="6"/>
      <c r="X15" s="6"/>
      <c r="Y15" s="6"/>
      <c r="Z15" s="6"/>
    </row>
    <row r="16" spans="1:26" ht="15" customHeight="1">
      <c r="A16" s="6"/>
      <c r="B16" s="57" t="s">
        <v>50</v>
      </c>
      <c r="C16" s="59">
        <f>C14*C15</f>
        <v>40752.720000000001</v>
      </c>
      <c r="D16" s="6"/>
      <c r="E16" s="6"/>
      <c r="F16" s="6"/>
      <c r="G16" s="6"/>
      <c r="H16" s="6"/>
      <c r="I16" s="6"/>
      <c r="J16" s="6"/>
      <c r="K16" s="6"/>
      <c r="L16" s="6"/>
      <c r="M16" s="6"/>
      <c r="N16" s="6"/>
      <c r="O16" s="6"/>
      <c r="P16" s="6"/>
      <c r="Q16" s="6"/>
      <c r="R16" s="6"/>
      <c r="S16" s="6"/>
      <c r="T16" s="6"/>
      <c r="U16" s="6"/>
      <c r="V16" s="6"/>
      <c r="W16" s="6"/>
      <c r="X16" s="6"/>
      <c r="Y16" s="6"/>
      <c r="Z16" s="6"/>
    </row>
    <row r="17" spans="1:26">
      <c r="A17" s="6"/>
      <c r="B17" s="64" t="s">
        <v>52</v>
      </c>
      <c r="C17" s="46">
        <f>'Balance Sheet'!H42</f>
        <v>0</v>
      </c>
      <c r="D17" s="6"/>
      <c r="E17" s="6"/>
      <c r="F17" s="6"/>
      <c r="G17" s="6"/>
      <c r="H17" s="6"/>
      <c r="I17" s="6"/>
      <c r="J17" s="6"/>
      <c r="K17" s="6"/>
      <c r="L17" s="6"/>
      <c r="M17" s="6"/>
      <c r="N17" s="6"/>
      <c r="O17" s="6"/>
      <c r="P17" s="6"/>
      <c r="Q17" s="6"/>
      <c r="R17" s="6"/>
      <c r="S17" s="6"/>
      <c r="T17" s="6"/>
      <c r="U17" s="6"/>
      <c r="V17" s="6"/>
      <c r="W17" s="6"/>
      <c r="X17" s="6"/>
      <c r="Y17" s="6"/>
      <c r="Z17" s="6"/>
    </row>
    <row r="18" spans="1:26">
      <c r="A18" s="6"/>
      <c r="B18" s="64" t="s">
        <v>56</v>
      </c>
      <c r="C18" s="53">
        <f>DCF!D72</f>
        <v>3404.0469999999968</v>
      </c>
      <c r="D18" s="6"/>
      <c r="E18" s="6"/>
      <c r="F18" s="6"/>
      <c r="G18" s="6"/>
      <c r="H18" s="6"/>
      <c r="I18" s="6"/>
      <c r="J18" s="6"/>
      <c r="K18" s="6"/>
      <c r="L18" s="6"/>
      <c r="M18" s="6"/>
      <c r="N18" s="6"/>
      <c r="O18" s="6"/>
      <c r="P18" s="6"/>
      <c r="Q18" s="6"/>
      <c r="R18" s="6"/>
      <c r="S18" s="6"/>
      <c r="T18" s="6"/>
      <c r="U18" s="6"/>
      <c r="V18" s="6"/>
      <c r="W18" s="6"/>
      <c r="X18" s="6"/>
      <c r="Y18" s="6"/>
      <c r="Z18" s="6"/>
    </row>
    <row r="19" spans="1:26" ht="15" customHeight="1">
      <c r="A19" s="6"/>
      <c r="B19" s="27" t="s">
        <v>59</v>
      </c>
      <c r="C19" s="68">
        <f>C16+C17-C18</f>
        <v>37348.673000000003</v>
      </c>
      <c r="D19" s="6"/>
      <c r="E19" s="6"/>
      <c r="F19" s="6"/>
      <c r="G19" s="6"/>
      <c r="H19" s="6"/>
      <c r="I19" s="6"/>
      <c r="J19" s="6"/>
      <c r="K19" s="6"/>
      <c r="L19" s="6"/>
      <c r="M19" s="6"/>
      <c r="N19" s="6"/>
      <c r="O19" s="6"/>
      <c r="P19" s="6"/>
      <c r="Q19" s="6"/>
      <c r="R19" s="6"/>
      <c r="S19" s="6"/>
      <c r="T19" s="6"/>
      <c r="U19" s="6"/>
      <c r="V19" s="6"/>
      <c r="W19" s="6"/>
      <c r="X19" s="6"/>
      <c r="Y19" s="6"/>
      <c r="Z19" s="6"/>
    </row>
    <row r="20" spans="1:26">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 customHeight="1">
      <c r="A21" s="1"/>
      <c r="B21" s="2" t="s">
        <v>65</v>
      </c>
      <c r="C21" s="70" t="s">
        <v>12</v>
      </c>
      <c r="D21" s="70" t="s">
        <v>15</v>
      </c>
      <c r="E21" s="70" t="s">
        <v>17</v>
      </c>
      <c r="F21" s="70" t="s">
        <v>18</v>
      </c>
      <c r="G21" s="70" t="s">
        <v>19</v>
      </c>
      <c r="H21" s="73" t="s">
        <v>20</v>
      </c>
      <c r="I21" s="467" t="s">
        <v>21</v>
      </c>
      <c r="J21" s="467" t="s">
        <v>22</v>
      </c>
      <c r="K21" s="467" t="s">
        <v>24</v>
      </c>
      <c r="L21" s="467" t="s">
        <v>25</v>
      </c>
      <c r="M21" s="6"/>
      <c r="N21" s="6"/>
      <c r="O21" s="6"/>
      <c r="P21" s="6"/>
      <c r="Q21" s="6"/>
      <c r="R21" s="6"/>
      <c r="S21" s="6"/>
      <c r="T21" s="6"/>
      <c r="U21" s="6"/>
      <c r="V21" s="6"/>
      <c r="W21" s="6"/>
      <c r="X21" s="6"/>
      <c r="Y21" s="6"/>
      <c r="Z21" s="6"/>
    </row>
    <row r="22" spans="1:26">
      <c r="A22" s="6"/>
      <c r="B22" s="5" t="s">
        <v>26</v>
      </c>
      <c r="C22" s="46">
        <f>'Income Statement'!D5</f>
        <v>11818.914000000001</v>
      </c>
      <c r="D22" s="46">
        <f>'Income Statement'!E5</f>
        <v>12273.928</v>
      </c>
      <c r="E22" s="46">
        <f>'Income Statement'!F5</f>
        <v>14320.607</v>
      </c>
      <c r="F22" s="46">
        <f>'Income Statement'!G5</f>
        <v>13757.165999999999</v>
      </c>
      <c r="G22" s="46">
        <f>'Income Statement'!H5</f>
        <v>14301.839999999998</v>
      </c>
      <c r="H22" s="46">
        <f>'Income Statement'!I5</f>
        <v>14729.558149999999</v>
      </c>
      <c r="I22" s="46">
        <f>'Income Statement'!J5</f>
        <v>15170.259625949997</v>
      </c>
      <c r="J22" s="46">
        <f>'Income Statement'!K5</f>
        <v>15624.344204434248</v>
      </c>
      <c r="K22" s="53">
        <f>'Income Statement'!L5</f>
        <v>16092.224139134101</v>
      </c>
      <c r="L22" s="53">
        <f>'Income Statement'!M5</f>
        <v>16574.324555176696</v>
      </c>
      <c r="M22" s="6"/>
      <c r="N22" s="6"/>
      <c r="O22" s="6"/>
      <c r="P22" s="6"/>
      <c r="Q22" s="6"/>
      <c r="R22" s="6"/>
      <c r="S22" s="6"/>
      <c r="T22" s="6"/>
      <c r="U22" s="6"/>
      <c r="V22" s="6"/>
      <c r="W22" s="6"/>
      <c r="X22" s="6"/>
      <c r="Y22" s="6"/>
      <c r="Z22" s="6"/>
    </row>
    <row r="23" spans="1:26">
      <c r="A23" s="6"/>
      <c r="B23" s="64" t="s">
        <v>72</v>
      </c>
      <c r="C23" s="83" t="str">
        <f>'Income Statement'!D6</f>
        <v>N/A</v>
      </c>
      <c r="D23" s="83">
        <f>'Income Statement'!E6</f>
        <v>3.8498799466685218E-2</v>
      </c>
      <c r="E23" s="83">
        <f>'Income Statement'!F6</f>
        <v>0.16675012269910661</v>
      </c>
      <c r="F23" s="83">
        <f>'Income Statement'!G6</f>
        <v>-3.9344770790791239E-2</v>
      </c>
      <c r="G23" s="83">
        <f>'Income Statement'!H6</f>
        <v>3.9592020624015012E-2</v>
      </c>
      <c r="H23" s="83">
        <f>'Income Statement'!I6</f>
        <v>2.9906512029221455E-2</v>
      </c>
      <c r="I23" s="83">
        <f>'Income Statement'!J6</f>
        <v>2.991953128953817E-2</v>
      </c>
      <c r="J23" s="83">
        <f>'Income Statement'!K6</f>
        <v>2.9932551563422338E-2</v>
      </c>
      <c r="K23" s="84">
        <f>'Income Statement'!L6</f>
        <v>2.9945572663911735E-2</v>
      </c>
      <c r="L23" s="84">
        <f>'Income Statement'!M6</f>
        <v>2.995859440400106E-2</v>
      </c>
      <c r="M23" s="6"/>
      <c r="N23" s="6"/>
      <c r="O23" s="6"/>
      <c r="P23" s="6"/>
      <c r="Q23" s="6"/>
      <c r="R23" s="6"/>
      <c r="S23" s="6"/>
      <c r="T23" s="6"/>
      <c r="U23" s="6"/>
      <c r="V23" s="6"/>
      <c r="W23" s="6"/>
      <c r="X23" s="6"/>
      <c r="Y23" s="6"/>
      <c r="Z23" s="6"/>
    </row>
    <row r="24" spans="1:26">
      <c r="A24" s="6"/>
      <c r="B24" s="5" t="s">
        <v>79</v>
      </c>
      <c r="C24" s="46">
        <f>'Income Statement'!D35</f>
        <v>2886.1879999999996</v>
      </c>
      <c r="D24" s="46">
        <f>'Income Statement'!E35</f>
        <v>1862.7670000000001</v>
      </c>
      <c r="E24" s="46">
        <f>'Income Statement'!F35</f>
        <v>3094.9009999999994</v>
      </c>
      <c r="F24" s="46">
        <f>'Income Statement'!G35</f>
        <v>2835.8339999999989</v>
      </c>
      <c r="G24" s="46">
        <f>'Income Statement'!H35</f>
        <v>2543.612999999998</v>
      </c>
      <c r="H24" s="46">
        <f>'Income Statement'!I35</f>
        <v>2673.2581518500006</v>
      </c>
      <c r="I24" s="46">
        <f>'Income Statement'!J35</f>
        <v>2755.3974096140514</v>
      </c>
      <c r="J24" s="46">
        <f>'Income Statement'!K35</f>
        <v>2824.4067773406323</v>
      </c>
      <c r="K24" s="53">
        <f>'Income Statement'!L35</f>
        <v>2911.1439048909069</v>
      </c>
      <c r="L24" s="53">
        <f>'Income Statement'!M35</f>
        <v>2983.9430235610662</v>
      </c>
      <c r="M24" s="6"/>
      <c r="N24" s="6"/>
      <c r="O24" s="6"/>
      <c r="P24" s="6"/>
      <c r="Q24" s="6"/>
      <c r="R24" s="6"/>
      <c r="S24" s="6"/>
      <c r="T24" s="6"/>
      <c r="U24" s="6"/>
      <c r="V24" s="6"/>
      <c r="W24" s="6"/>
      <c r="X24" s="6"/>
      <c r="Y24" s="6"/>
      <c r="Z24" s="6"/>
    </row>
    <row r="25" spans="1:26">
      <c r="A25" s="6"/>
      <c r="B25" s="64" t="s">
        <v>83</v>
      </c>
      <c r="C25" s="87">
        <f>'Income Statement'!D36</f>
        <v>0.2442007785148449</v>
      </c>
      <c r="D25" s="87">
        <f>'Income Statement'!E36</f>
        <v>0.15176616646276564</v>
      </c>
      <c r="E25" s="87">
        <f>'Income Statement'!F36</f>
        <v>0.21611521075887352</v>
      </c>
      <c r="F25" s="87">
        <f>'Income Statement'!G36</f>
        <v>0.206135042638869</v>
      </c>
      <c r="G25" s="87">
        <f>'Income Statement'!H36</f>
        <v>0.17785215049252392</v>
      </c>
      <c r="H25" s="87">
        <f>'Income Statement'!I36</f>
        <v>0.18148936476074815</v>
      </c>
      <c r="I25" s="87">
        <f>'Income Statement'!J36</f>
        <v>0.18163152625949222</v>
      </c>
      <c r="J25" s="87">
        <f>'Income Statement'!K36</f>
        <v>0.18076962081640871</v>
      </c>
      <c r="K25" s="84">
        <f>'Income Statement'!L36</f>
        <v>0.18090376319152807</v>
      </c>
      <c r="L25" s="84">
        <f>'Income Statement'!M36</f>
        <v>0.18003406495555105</v>
      </c>
      <c r="M25" s="6"/>
      <c r="N25" s="6"/>
      <c r="O25" s="6"/>
      <c r="P25" s="6"/>
      <c r="Q25" s="6"/>
      <c r="R25" s="6"/>
      <c r="S25" s="6"/>
      <c r="T25" s="6"/>
      <c r="U25" s="6"/>
      <c r="V25" s="6"/>
      <c r="W25" s="6"/>
      <c r="X25" s="6"/>
      <c r="Y25" s="6"/>
      <c r="Z25" s="6"/>
    </row>
    <row r="26" spans="1:26">
      <c r="A26" s="6"/>
      <c r="B26" s="5" t="s">
        <v>86</v>
      </c>
      <c r="C26" s="46">
        <f>'Income Statement'!D40</f>
        <v>1959.452</v>
      </c>
      <c r="D26" s="46">
        <f>'Income Statement'!E40</f>
        <v>837.86500000000001</v>
      </c>
      <c r="E26" s="46">
        <f>'Income Statement'!F40</f>
        <v>2139.0889999999995</v>
      </c>
      <c r="F26" s="46">
        <f>'Income Statement'!G40</f>
        <v>1924.937999999999</v>
      </c>
      <c r="G26" s="46">
        <f>'Income Statement'!H40</f>
        <v>1573.824999999998</v>
      </c>
      <c r="H26" s="46">
        <f>'Income Statement'!I40</f>
        <v>1515.9961964337929</v>
      </c>
      <c r="I26" s="46">
        <f>'Income Statement'!J40</f>
        <v>1552.0818063567278</v>
      </c>
      <c r="J26" s="46">
        <f>'Income Statement'!K40</f>
        <v>1569.2580567458901</v>
      </c>
      <c r="K26" s="53">
        <f>'Income Statement'!L40</f>
        <v>1598.2070137843871</v>
      </c>
      <c r="L26" s="53">
        <f>'Income Statement'!M40</f>
        <v>1607.0819142091648</v>
      </c>
      <c r="M26" s="6"/>
      <c r="N26" s="6"/>
      <c r="O26" s="6"/>
      <c r="P26" s="6"/>
      <c r="Q26" s="6"/>
      <c r="R26" s="6"/>
      <c r="S26" s="6"/>
      <c r="T26" s="6"/>
      <c r="U26" s="6"/>
      <c r="V26" s="6"/>
      <c r="W26" s="6"/>
      <c r="X26" s="6"/>
      <c r="Y26" s="6"/>
      <c r="Z26" s="6"/>
    </row>
    <row r="27" spans="1:26">
      <c r="A27" s="6"/>
      <c r="B27" s="5" t="s">
        <v>90</v>
      </c>
      <c r="C27" s="91">
        <f>'Income Statement'!D45</f>
        <v>0.49331621349446125</v>
      </c>
      <c r="D27" s="91">
        <f>'Income Statement'!E45</f>
        <v>0.21094284994964754</v>
      </c>
      <c r="E27" s="91">
        <f>'Income Statement'!F45</f>
        <v>0.53854204431017105</v>
      </c>
      <c r="F27" s="91">
        <f>'Income Statement'!G45</f>
        <v>0.48462688821752242</v>
      </c>
      <c r="G27" s="91">
        <f>'Income Statement'!H45</f>
        <v>0.39622985901309116</v>
      </c>
      <c r="H27" s="91">
        <f>'Income Statement'!I45</f>
        <v>0.38167074431867898</v>
      </c>
      <c r="I27" s="91">
        <f>'Income Statement'!J45</f>
        <v>0.39075574178165351</v>
      </c>
      <c r="J27" s="91">
        <f>'Income Statement'!K45</f>
        <v>0.39508007470943862</v>
      </c>
      <c r="K27" s="95">
        <f>'Income Statement'!L45</f>
        <v>0.40236833176847608</v>
      </c>
      <c r="L27" s="95">
        <f>'Income Statement'!M45</f>
        <v>0.40460269743433153</v>
      </c>
      <c r="M27" s="6"/>
      <c r="N27" s="6"/>
      <c r="O27" s="6"/>
      <c r="P27" s="6"/>
      <c r="Q27" s="6"/>
      <c r="R27" s="6"/>
      <c r="S27" s="6"/>
      <c r="T27" s="6"/>
      <c r="U27" s="6"/>
      <c r="V27" s="6"/>
      <c r="W27" s="6"/>
      <c r="X27" s="6"/>
      <c r="Y27" s="6"/>
      <c r="Z27" s="6"/>
    </row>
    <row r="28" spans="1:26">
      <c r="A28" s="6"/>
      <c r="B28" s="5" t="s">
        <v>94</v>
      </c>
      <c r="C28" s="95">
        <f>'Income Statement'!D50</f>
        <v>0.2597268378650554</v>
      </c>
      <c r="D28" s="95">
        <f>'Income Statement'!E50</f>
        <v>0.31922860020140992</v>
      </c>
      <c r="E28" s="95">
        <f>'Income Statement'!F50</f>
        <v>0.47914602215508556</v>
      </c>
      <c r="F28" s="95">
        <f>'Income Statement'!G50</f>
        <v>0.31969914400805638</v>
      </c>
      <c r="G28" s="95">
        <f>'Income Statement'!H50</f>
        <v>0.44995468277945622</v>
      </c>
      <c r="H28" s="95">
        <f>'Income Statement'!I50</f>
        <v>0.30533659545494318</v>
      </c>
      <c r="I28" s="95">
        <f>'Income Statement'!J50</f>
        <v>0.31260459342532282</v>
      </c>
      <c r="J28" s="95">
        <f>'Income Statement'!K50</f>
        <v>0.31606405976755086</v>
      </c>
      <c r="K28" s="95">
        <f>'Income Statement'!L50</f>
        <v>0.3218946654147809</v>
      </c>
      <c r="L28" s="95">
        <f>'Income Statement'!M50</f>
        <v>0.32368215794746519</v>
      </c>
      <c r="M28" s="6"/>
      <c r="N28" s="6"/>
      <c r="O28" s="6"/>
      <c r="P28" s="6"/>
      <c r="Q28" s="6"/>
      <c r="R28" s="6"/>
      <c r="S28" s="6"/>
      <c r="T28" s="6"/>
      <c r="U28" s="6"/>
      <c r="V28" s="6"/>
      <c r="W28" s="6"/>
      <c r="X28" s="6"/>
      <c r="Y28" s="6"/>
      <c r="Z28" s="6"/>
    </row>
    <row r="29" spans="1:26">
      <c r="A29" s="6"/>
      <c r="B29" s="64" t="s">
        <v>99</v>
      </c>
      <c r="C29" s="87">
        <f>'Income Statement'!D51</f>
        <v>0.52649159050591698</v>
      </c>
      <c r="D29" s="87">
        <f>'Income Statement'!E51</f>
        <v>1.513341648117537</v>
      </c>
      <c r="E29" s="87">
        <f>'Income Statement'!F51</f>
        <v>0.88970959132602723</v>
      </c>
      <c r="F29" s="87">
        <f>'Income Statement'!G51</f>
        <v>0.65968098712789747</v>
      </c>
      <c r="G29" s="87">
        <f>'Income Statement'!H51</f>
        <v>1.1355900433656869</v>
      </c>
      <c r="H29" s="87">
        <f>'Income Statement'!I51</f>
        <v>0.8</v>
      </c>
      <c r="I29" s="87">
        <f>'Income Statement'!J51</f>
        <v>0.8</v>
      </c>
      <c r="J29" s="87">
        <f>'Income Statement'!K51</f>
        <v>0.8</v>
      </c>
      <c r="K29" s="84">
        <f>'Income Statement'!L51</f>
        <v>0.8</v>
      </c>
      <c r="L29" s="84">
        <f>'Income Statement'!M51</f>
        <v>0.8</v>
      </c>
      <c r="M29" s="6"/>
      <c r="N29" s="6"/>
      <c r="O29" s="6"/>
      <c r="P29" s="6"/>
      <c r="Q29" s="6"/>
      <c r="R29" s="6"/>
      <c r="S29" s="6"/>
      <c r="T29" s="6"/>
      <c r="U29" s="6"/>
      <c r="V29" s="6"/>
      <c r="W29" s="6"/>
      <c r="X29" s="6"/>
      <c r="Y29" s="6"/>
      <c r="Z29" s="6"/>
    </row>
    <row r="30" spans="1:26">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 customHeight="1">
      <c r="A31" s="1"/>
      <c r="B31" s="2" t="s">
        <v>103</v>
      </c>
      <c r="C31" s="3"/>
      <c r="D31" s="3"/>
      <c r="E31" s="3"/>
      <c r="F31" s="3"/>
      <c r="G31" s="3"/>
      <c r="H31" s="3"/>
      <c r="I31" s="3"/>
      <c r="J31" s="3"/>
      <c r="K31" s="3"/>
      <c r="L31" s="3"/>
      <c r="M31" s="6"/>
      <c r="N31" s="6"/>
      <c r="O31" s="6"/>
      <c r="P31" s="6"/>
      <c r="Q31" s="6"/>
      <c r="R31" s="6"/>
      <c r="S31" s="6"/>
      <c r="T31" s="6"/>
      <c r="U31" s="6"/>
      <c r="V31" s="6"/>
      <c r="W31" s="6"/>
      <c r="X31" s="6"/>
      <c r="Y31" s="6"/>
      <c r="Z31" s="6"/>
    </row>
    <row r="32" spans="1:26">
      <c r="A32" s="6"/>
      <c r="B32" s="6"/>
      <c r="C32" s="6"/>
      <c r="D32" s="104"/>
      <c r="E32" s="6"/>
      <c r="F32" s="6"/>
      <c r="G32" s="6"/>
      <c r="H32" s="6"/>
      <c r="I32" s="6"/>
      <c r="J32" s="6"/>
      <c r="K32" s="6"/>
      <c r="L32" s="6"/>
      <c r="M32" s="6"/>
      <c r="N32" s="6"/>
      <c r="O32" s="6"/>
      <c r="P32" s="6"/>
      <c r="Q32" s="6"/>
      <c r="R32" s="6"/>
      <c r="S32" s="6"/>
      <c r="T32" s="6"/>
      <c r="U32" s="6"/>
      <c r="V32" s="6"/>
      <c r="W32" s="6"/>
      <c r="X32" s="6"/>
      <c r="Y32" s="6"/>
      <c r="Z32" s="6"/>
    </row>
    <row r="33" spans="1:26">
      <c r="A33" s="6"/>
      <c r="B33" s="5" t="s">
        <v>570</v>
      </c>
      <c r="C33" s="95">
        <f>DCF!D30</f>
        <v>0.4163938647776731</v>
      </c>
      <c r="D33" s="6"/>
      <c r="E33" s="6"/>
      <c r="F33" s="6"/>
      <c r="G33" s="6"/>
      <c r="H33" s="6"/>
      <c r="I33" s="6"/>
      <c r="J33" s="6"/>
      <c r="K33" s="6"/>
      <c r="L33" s="6"/>
      <c r="M33" s="6"/>
      <c r="N33" s="6"/>
      <c r="O33" s="6"/>
      <c r="P33" s="6"/>
      <c r="Q33" s="6"/>
      <c r="R33" s="6"/>
      <c r="S33" s="6"/>
      <c r="T33" s="6"/>
      <c r="U33" s="6"/>
      <c r="V33" s="6"/>
      <c r="W33" s="6"/>
      <c r="X33" s="6"/>
      <c r="Y33" s="6"/>
      <c r="Z33" s="6"/>
    </row>
    <row r="34" spans="1:26">
      <c r="A34" s="6"/>
      <c r="B34" s="5" t="s">
        <v>108</v>
      </c>
      <c r="C34" s="23">
        <f>DCF!D85</f>
        <v>4.1700000000000001E-2</v>
      </c>
      <c r="D34" s="108" t="s">
        <v>110</v>
      </c>
      <c r="E34" s="6"/>
      <c r="F34" s="6"/>
      <c r="G34" s="6"/>
      <c r="H34" s="6"/>
      <c r="I34" s="6"/>
      <c r="J34" s="6"/>
      <c r="K34" s="6"/>
      <c r="L34" s="6"/>
      <c r="M34" s="6"/>
      <c r="N34" s="6"/>
      <c r="O34" s="6"/>
      <c r="P34" s="6"/>
      <c r="Q34" s="6"/>
      <c r="R34" s="6"/>
      <c r="S34" s="6"/>
      <c r="T34" s="6"/>
      <c r="U34" s="6"/>
      <c r="V34" s="6"/>
      <c r="W34" s="6"/>
      <c r="X34" s="6"/>
      <c r="Y34" s="6"/>
      <c r="Z34" s="6"/>
    </row>
    <row r="35" spans="1:26">
      <c r="A35" s="6"/>
      <c r="B35" s="5" t="s">
        <v>112</v>
      </c>
      <c r="C35" s="23">
        <f ca="1">DCF!D84</f>
        <v>4.6580000000000003E-2</v>
      </c>
      <c r="D35" s="6"/>
      <c r="E35" s="6"/>
      <c r="F35" s="6"/>
      <c r="G35" s="6"/>
      <c r="H35" s="6"/>
      <c r="I35" s="6"/>
      <c r="J35" s="6"/>
      <c r="K35" s="6"/>
      <c r="L35" s="6"/>
      <c r="M35" s="6"/>
      <c r="N35" s="6"/>
      <c r="O35" s="6"/>
      <c r="P35" s="6"/>
      <c r="Q35" s="6"/>
      <c r="R35" s="6"/>
      <c r="S35" s="6"/>
      <c r="T35" s="6"/>
      <c r="U35" s="6"/>
      <c r="V35" s="6"/>
      <c r="W35" s="6"/>
      <c r="X35" s="6"/>
      <c r="Y35" s="6"/>
      <c r="Z35" s="6"/>
    </row>
    <row r="36" spans="1:26">
      <c r="A36" s="6"/>
      <c r="B36" s="5" t="s">
        <v>114</v>
      </c>
      <c r="C36" s="23">
        <f>DCF!E84</f>
        <v>5.4239999999999997E-2</v>
      </c>
      <c r="D36" s="6"/>
      <c r="E36" s="6"/>
      <c r="F36" s="6"/>
      <c r="G36" s="6"/>
      <c r="H36" s="6"/>
      <c r="I36" s="6"/>
      <c r="J36" s="6"/>
      <c r="K36" s="6"/>
      <c r="L36" s="6"/>
      <c r="M36" s="6"/>
      <c r="N36" s="6"/>
      <c r="O36" s="6"/>
      <c r="P36" s="6"/>
      <c r="Q36" s="6"/>
      <c r="R36" s="6"/>
      <c r="S36" s="6"/>
      <c r="T36" s="6"/>
      <c r="U36" s="6"/>
      <c r="V36" s="6"/>
      <c r="W36" s="6"/>
      <c r="X36" s="6"/>
      <c r="Y36" s="6"/>
      <c r="Z36" s="6"/>
    </row>
    <row r="37" spans="1:26">
      <c r="A37" s="6"/>
      <c r="B37" s="5" t="s">
        <v>116</v>
      </c>
      <c r="C37" s="23">
        <f>DCF!D86</f>
        <v>5.1299999999999998E-2</v>
      </c>
      <c r="D37" s="108" t="s">
        <v>117</v>
      </c>
      <c r="E37" s="6"/>
      <c r="F37" s="6"/>
      <c r="G37" s="6"/>
      <c r="H37" s="6"/>
      <c r="I37" s="6"/>
      <c r="J37" s="6"/>
      <c r="K37" s="6"/>
      <c r="L37" s="6"/>
      <c r="M37" s="6"/>
      <c r="N37" s="6"/>
      <c r="O37" s="6"/>
      <c r="P37" s="6"/>
      <c r="Q37" s="6"/>
      <c r="R37" s="6"/>
      <c r="S37" s="6"/>
      <c r="T37" s="6"/>
      <c r="U37" s="6"/>
      <c r="V37" s="6"/>
      <c r="W37" s="6"/>
      <c r="X37" s="6"/>
      <c r="Y37" s="6"/>
      <c r="Z37" s="6"/>
    </row>
    <row r="38" spans="1:26">
      <c r="A38" s="6"/>
      <c r="B38" s="5" t="s">
        <v>119</v>
      </c>
      <c r="C38" s="23">
        <f>DCF!D59</f>
        <v>0.02</v>
      </c>
      <c r="D38" s="6"/>
      <c r="E38" s="6"/>
      <c r="F38" s="6"/>
      <c r="G38" s="6"/>
      <c r="H38" s="6"/>
      <c r="I38" s="6"/>
      <c r="J38" s="6"/>
      <c r="K38" s="6"/>
      <c r="L38" s="6"/>
      <c r="M38" s="6"/>
      <c r="N38" s="6"/>
      <c r="O38" s="6"/>
      <c r="P38" s="6"/>
      <c r="Q38" s="6"/>
      <c r="R38" s="6"/>
      <c r="S38" s="6"/>
      <c r="T38" s="6"/>
      <c r="U38" s="6"/>
      <c r="V38" s="6"/>
      <c r="W38" s="6"/>
      <c r="X38" s="6"/>
      <c r="Y38" s="6"/>
      <c r="Z38" s="6"/>
    </row>
    <row r="39" spans="1:26">
      <c r="A39" s="6"/>
      <c r="B39" s="5" t="s">
        <v>124</v>
      </c>
      <c r="C39" s="119">
        <f ca="1">DCF!D100</f>
        <v>0.56321601277540223</v>
      </c>
      <c r="D39" s="6"/>
      <c r="E39" s="6"/>
      <c r="F39" s="6"/>
      <c r="G39" s="6"/>
      <c r="H39" s="6"/>
      <c r="I39" s="6"/>
      <c r="J39" s="6"/>
      <c r="K39" s="6"/>
      <c r="L39" s="6"/>
      <c r="M39" s="6"/>
      <c r="N39" s="6"/>
      <c r="O39" s="6"/>
      <c r="P39" s="6"/>
      <c r="Q39" s="6"/>
      <c r="R39" s="6"/>
      <c r="S39" s="6"/>
      <c r="T39" s="6"/>
      <c r="U39" s="6"/>
      <c r="V39" s="6"/>
      <c r="W39" s="6"/>
      <c r="X39" s="6"/>
      <c r="Y39" s="6"/>
      <c r="Z39" s="6"/>
    </row>
    <row r="40" spans="1:26">
      <c r="A40" s="6"/>
      <c r="B40" s="5" t="s">
        <v>130</v>
      </c>
      <c r="C40" s="122">
        <f>DCF!E100</f>
        <v>1.0395148618780428</v>
      </c>
      <c r="D40" s="6"/>
      <c r="E40" s="6"/>
      <c r="F40" s="6"/>
      <c r="G40" s="6"/>
      <c r="H40" s="6"/>
      <c r="I40" s="6"/>
      <c r="J40" s="6"/>
      <c r="K40" s="6"/>
      <c r="L40" s="6"/>
      <c r="M40" s="6"/>
      <c r="N40" s="6"/>
      <c r="O40" s="6"/>
      <c r="P40" s="6"/>
      <c r="Q40" s="6"/>
      <c r="R40" s="6"/>
      <c r="S40" s="6"/>
      <c r="T40" s="6"/>
      <c r="U40" s="6"/>
      <c r="V40" s="6"/>
      <c r="W40" s="6"/>
      <c r="X40" s="6"/>
      <c r="Y40" s="6"/>
      <c r="Z40" s="6"/>
    </row>
    <row r="41" spans="1:26">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c r="A42" s="1"/>
      <c r="B42" s="2" t="s">
        <v>133</v>
      </c>
      <c r="C42" s="3"/>
      <c r="D42" s="3"/>
      <c r="E42" s="3"/>
      <c r="F42" s="3"/>
      <c r="G42" s="3"/>
      <c r="H42" s="3"/>
      <c r="I42" s="3"/>
      <c r="J42" s="3"/>
      <c r="K42" s="3"/>
      <c r="L42" s="3"/>
      <c r="M42" s="6"/>
      <c r="N42" s="6"/>
      <c r="O42" s="6"/>
      <c r="P42" s="6"/>
      <c r="Q42" s="6"/>
      <c r="R42" s="6"/>
      <c r="S42" s="6"/>
      <c r="T42" s="6"/>
      <c r="U42" s="6"/>
      <c r="V42" s="6"/>
      <c r="W42" s="6"/>
      <c r="X42" s="6"/>
      <c r="Y42" s="6"/>
      <c r="Z42" s="6"/>
    </row>
    <row r="43" spans="1:26">
      <c r="A43" s="6"/>
      <c r="B43" s="398" t="s">
        <v>136</v>
      </c>
      <c r="C43" s="384"/>
      <c r="D43" s="384"/>
      <c r="E43" s="384"/>
      <c r="F43" s="384"/>
      <c r="G43" s="384"/>
      <c r="H43" s="384"/>
      <c r="I43" s="384"/>
      <c r="J43" s="384"/>
      <c r="K43" s="384"/>
      <c r="L43" s="384"/>
      <c r="M43" s="6"/>
      <c r="N43" s="6"/>
      <c r="O43" s="6"/>
      <c r="P43" s="6"/>
      <c r="Q43" s="6"/>
      <c r="R43" s="6"/>
      <c r="S43" s="6"/>
      <c r="T43" s="6"/>
      <c r="U43" s="6"/>
      <c r="V43" s="6"/>
      <c r="W43" s="6"/>
      <c r="X43" s="6"/>
      <c r="Y43" s="6"/>
      <c r="Z43" s="6"/>
    </row>
    <row r="44" spans="1:26">
      <c r="A44" s="6"/>
      <c r="B44" s="384"/>
      <c r="C44" s="384"/>
      <c r="D44" s="384"/>
      <c r="E44" s="384"/>
      <c r="F44" s="384"/>
      <c r="G44" s="384"/>
      <c r="H44" s="384"/>
      <c r="I44" s="384"/>
      <c r="J44" s="384"/>
      <c r="K44" s="384"/>
      <c r="L44" s="384"/>
      <c r="M44" s="6"/>
      <c r="N44" s="6"/>
      <c r="O44" s="6"/>
      <c r="P44" s="6"/>
      <c r="Q44" s="6"/>
      <c r="R44" s="6"/>
      <c r="S44" s="6"/>
      <c r="T44" s="6"/>
      <c r="U44" s="6"/>
      <c r="V44" s="6"/>
      <c r="W44" s="6"/>
      <c r="X44" s="6"/>
      <c r="Y44" s="6"/>
      <c r="Z44" s="6"/>
    </row>
    <row r="45" spans="1:26">
      <c r="A45" s="6"/>
      <c r="B45" s="384"/>
      <c r="C45" s="384"/>
      <c r="D45" s="384"/>
      <c r="E45" s="384"/>
      <c r="F45" s="384"/>
      <c r="G45" s="384"/>
      <c r="H45" s="384"/>
      <c r="I45" s="384"/>
      <c r="J45" s="384"/>
      <c r="K45" s="384"/>
      <c r="L45" s="384"/>
      <c r="M45" s="6"/>
      <c r="N45" s="6"/>
      <c r="O45" s="6"/>
      <c r="P45" s="6"/>
      <c r="Q45" s="6"/>
      <c r="R45" s="6"/>
      <c r="S45" s="6"/>
      <c r="T45" s="6"/>
      <c r="U45" s="6"/>
      <c r="V45" s="6"/>
      <c r="W45" s="6"/>
      <c r="X45" s="6"/>
      <c r="Y45" s="6"/>
      <c r="Z45" s="6"/>
    </row>
    <row r="46" spans="1:26">
      <c r="A46" s="6"/>
      <c r="B46" s="384"/>
      <c r="C46" s="384"/>
      <c r="D46" s="384"/>
      <c r="E46" s="384"/>
      <c r="F46" s="384"/>
      <c r="G46" s="384"/>
      <c r="H46" s="384"/>
      <c r="I46" s="384"/>
      <c r="J46" s="384"/>
      <c r="K46" s="384"/>
      <c r="L46" s="384"/>
      <c r="M46" s="6"/>
      <c r="N46" s="6"/>
      <c r="O46" s="6"/>
      <c r="P46" s="6"/>
      <c r="Q46" s="6"/>
      <c r="R46" s="6"/>
      <c r="S46" s="6"/>
      <c r="T46" s="6"/>
      <c r="U46" s="6"/>
      <c r="V46" s="6"/>
      <c r="W46" s="6"/>
      <c r="X46" s="6"/>
      <c r="Y46" s="6"/>
      <c r="Z46" s="6"/>
    </row>
    <row r="47" spans="1:26">
      <c r="A47" s="6"/>
      <c r="B47" s="384"/>
      <c r="C47" s="384"/>
      <c r="D47" s="384"/>
      <c r="E47" s="384"/>
      <c r="F47" s="384"/>
      <c r="G47" s="384"/>
      <c r="H47" s="384"/>
      <c r="I47" s="384"/>
      <c r="J47" s="384"/>
      <c r="K47" s="384"/>
      <c r="L47" s="384"/>
      <c r="M47" s="6"/>
      <c r="N47" s="6"/>
      <c r="O47" s="6"/>
      <c r="P47" s="6"/>
      <c r="Q47" s="6"/>
      <c r="R47" s="6"/>
      <c r="S47" s="6"/>
      <c r="T47" s="6"/>
      <c r="U47" s="6"/>
      <c r="V47" s="6"/>
      <c r="W47" s="6"/>
      <c r="X47" s="6"/>
      <c r="Y47" s="6"/>
      <c r="Z47" s="6"/>
    </row>
    <row r="48" spans="1:26">
      <c r="A48" s="6"/>
      <c r="B48" s="384"/>
      <c r="C48" s="384"/>
      <c r="D48" s="384"/>
      <c r="E48" s="384"/>
      <c r="F48" s="384"/>
      <c r="G48" s="384"/>
      <c r="H48" s="384"/>
      <c r="I48" s="384"/>
      <c r="J48" s="384"/>
      <c r="K48" s="384"/>
      <c r="L48" s="384"/>
      <c r="M48" s="6"/>
      <c r="N48" s="6"/>
      <c r="O48" s="6"/>
      <c r="P48" s="6"/>
      <c r="Q48" s="6"/>
      <c r="R48" s="6"/>
      <c r="S48" s="6"/>
      <c r="T48" s="6"/>
      <c r="U48" s="6"/>
      <c r="V48" s="6"/>
      <c r="W48" s="6"/>
      <c r="X48" s="6"/>
      <c r="Y48" s="6"/>
      <c r="Z48" s="6"/>
    </row>
    <row r="49" spans="1:26">
      <c r="A49" s="6"/>
      <c r="B49" s="384"/>
      <c r="C49" s="384"/>
      <c r="D49" s="384"/>
      <c r="E49" s="384"/>
      <c r="F49" s="384"/>
      <c r="G49" s="384"/>
      <c r="H49" s="384"/>
      <c r="I49" s="384"/>
      <c r="J49" s="384"/>
      <c r="K49" s="384"/>
      <c r="L49" s="384"/>
      <c r="M49" s="6"/>
      <c r="N49" s="6"/>
      <c r="O49" s="6"/>
      <c r="P49" s="6"/>
      <c r="Q49" s="6"/>
      <c r="R49" s="6"/>
      <c r="S49" s="6"/>
      <c r="T49" s="6"/>
      <c r="U49" s="6"/>
      <c r="V49" s="6"/>
      <c r="W49" s="6"/>
      <c r="X49" s="6"/>
      <c r="Y49" s="6"/>
      <c r="Z49" s="6"/>
    </row>
    <row r="50" spans="1:26">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B43:L49"/>
  </mergeCells>
  <conditionalFormatting sqref="C10:D10">
    <cfRule type="cellIs" dxfId="7" priority="1" operator="lessThan">
      <formula>0</formula>
    </cfRule>
    <cfRule type="cellIs" dxfId="6" priority="2"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1004"/>
  <sheetViews>
    <sheetView showGridLines="0" workbookViewId="0">
      <pane ySplit="3" topLeftCell="A55" activePane="bottomLeft" state="frozen"/>
      <selection pane="bottomLeft" activeCell="B5" sqref="B5"/>
    </sheetView>
  </sheetViews>
  <sheetFormatPr defaultColWidth="10.1796875" defaultRowHeight="15" customHeight="1"/>
  <cols>
    <col min="1" max="1" width="2.453125" customWidth="1"/>
    <col min="2" max="2" width="38.453125" customWidth="1"/>
    <col min="3" max="3" width="10.26953125" customWidth="1"/>
    <col min="4" max="4" width="10.26953125" hidden="1" customWidth="1"/>
    <col min="5" max="24" width="10.26953125" customWidth="1"/>
  </cols>
  <sheetData>
    <row r="1" spans="1:21" ht="15" customHeight="1">
      <c r="A1" s="4" t="s">
        <v>1</v>
      </c>
      <c r="B1" s="5"/>
      <c r="C1" s="7"/>
      <c r="D1" s="8"/>
      <c r="E1" s="8"/>
      <c r="F1" s="8"/>
      <c r="G1" s="8"/>
      <c r="H1" s="8"/>
      <c r="I1" s="8"/>
      <c r="J1" s="5"/>
      <c r="K1" s="5"/>
      <c r="L1" s="5"/>
      <c r="M1" s="5"/>
      <c r="N1" s="5"/>
      <c r="O1" s="5"/>
      <c r="P1" s="5"/>
      <c r="Q1" s="5"/>
      <c r="R1" s="5"/>
      <c r="S1" s="5"/>
      <c r="T1" s="5"/>
      <c r="U1" s="5"/>
    </row>
    <row r="2" spans="1:21" ht="15" customHeight="1">
      <c r="A2" s="9"/>
      <c r="B2" s="9"/>
      <c r="C2" s="10"/>
      <c r="D2" s="386" t="s">
        <v>6</v>
      </c>
      <c r="E2" s="387"/>
      <c r="F2" s="387"/>
      <c r="G2" s="387"/>
      <c r="H2" s="387"/>
      <c r="I2" s="388"/>
      <c r="J2" s="386" t="s">
        <v>7</v>
      </c>
      <c r="K2" s="387"/>
      <c r="L2" s="387"/>
      <c r="M2" s="387"/>
      <c r="N2" s="388"/>
      <c r="O2" s="5"/>
      <c r="P2" s="5"/>
      <c r="Q2" s="5"/>
      <c r="R2" s="5"/>
      <c r="S2" s="5"/>
      <c r="T2" s="5"/>
      <c r="U2" s="5"/>
    </row>
    <row r="3" spans="1:21">
      <c r="A3" s="14" t="s">
        <v>10</v>
      </c>
      <c r="B3" s="13"/>
      <c r="C3" s="15" t="s">
        <v>11</v>
      </c>
      <c r="D3" s="16" t="s">
        <v>14</v>
      </c>
      <c r="E3" s="16" t="s">
        <v>12</v>
      </c>
      <c r="F3" s="16" t="s">
        <v>15</v>
      </c>
      <c r="G3" s="16" t="s">
        <v>17</v>
      </c>
      <c r="H3" s="16" t="s">
        <v>18</v>
      </c>
      <c r="I3" s="16" t="s">
        <v>19</v>
      </c>
      <c r="J3" s="18" t="s">
        <v>20</v>
      </c>
      <c r="K3" s="19" t="s">
        <v>21</v>
      </c>
      <c r="L3" s="19" t="s">
        <v>22</v>
      </c>
      <c r="M3" s="19" t="s">
        <v>24</v>
      </c>
      <c r="N3" s="19" t="s">
        <v>25</v>
      </c>
      <c r="O3" s="5"/>
      <c r="P3" s="5"/>
      <c r="Q3" s="5"/>
      <c r="R3" s="5"/>
      <c r="S3" s="5"/>
      <c r="T3" s="5"/>
      <c r="U3" s="5"/>
    </row>
    <row r="4" spans="1:21" ht="15" customHeight="1">
      <c r="A4" s="5"/>
      <c r="B4" s="5"/>
      <c r="C4" s="7"/>
      <c r="D4" s="8"/>
      <c r="E4" s="8"/>
      <c r="F4" s="8"/>
      <c r="G4" s="8"/>
      <c r="H4" s="8"/>
      <c r="I4" s="8"/>
      <c r="J4" s="20"/>
      <c r="K4" s="5"/>
      <c r="L4" s="5"/>
      <c r="M4" s="5"/>
      <c r="N4" s="5"/>
      <c r="O4" s="5"/>
      <c r="P4" s="5"/>
      <c r="Q4" s="5"/>
      <c r="R4" s="5"/>
      <c r="S4" s="5"/>
      <c r="T4" s="5"/>
      <c r="U4" s="5"/>
    </row>
    <row r="5" spans="1:21">
      <c r="A5" s="5"/>
      <c r="B5" s="22" t="s">
        <v>26</v>
      </c>
      <c r="C5" s="24" t="s">
        <v>28</v>
      </c>
      <c r="D5" s="25">
        <f t="shared" ref="D5:N5" si="0">SUM(D8,D12,D16,D20,D24)</f>
        <v>10931.256000000001</v>
      </c>
      <c r="E5" s="25">
        <f t="shared" si="0"/>
        <v>11818.914000000001</v>
      </c>
      <c r="F5" s="25">
        <f t="shared" si="0"/>
        <v>12273.928</v>
      </c>
      <c r="G5" s="25">
        <f t="shared" si="0"/>
        <v>14320.607</v>
      </c>
      <c r="H5" s="25">
        <f t="shared" si="0"/>
        <v>13757.165999999999</v>
      </c>
      <c r="I5" s="25">
        <f t="shared" si="0"/>
        <v>14301.839999999998</v>
      </c>
      <c r="J5" s="26">
        <f t="shared" si="0"/>
        <v>14729.558149999999</v>
      </c>
      <c r="K5" s="25">
        <f t="shared" si="0"/>
        <v>15170.259625949997</v>
      </c>
      <c r="L5" s="25">
        <f t="shared" si="0"/>
        <v>15624.344204434248</v>
      </c>
      <c r="M5" s="25">
        <f t="shared" si="0"/>
        <v>16092.224139134101</v>
      </c>
      <c r="N5" s="25">
        <f t="shared" si="0"/>
        <v>16574.324555176696</v>
      </c>
      <c r="O5" s="400" t="s">
        <v>34</v>
      </c>
      <c r="P5" s="384"/>
      <c r="Q5" s="384"/>
      <c r="R5" s="384"/>
      <c r="S5" s="38"/>
      <c r="T5" s="5"/>
      <c r="U5" s="5"/>
    </row>
    <row r="6" spans="1:21" ht="15" customHeight="1">
      <c r="A6" s="5"/>
      <c r="B6" s="39" t="s">
        <v>36</v>
      </c>
      <c r="C6" s="7" t="s">
        <v>30</v>
      </c>
      <c r="D6" s="7" t="s">
        <v>37</v>
      </c>
      <c r="E6" s="28">
        <f t="shared" ref="E6:N6" si="1">E5/D5-1</f>
        <v>8.1203660402793476E-2</v>
      </c>
      <c r="F6" s="28">
        <f t="shared" si="1"/>
        <v>3.8498799466685218E-2</v>
      </c>
      <c r="G6" s="28">
        <f t="shared" si="1"/>
        <v>0.16675012269910661</v>
      </c>
      <c r="H6" s="28">
        <f t="shared" si="1"/>
        <v>-3.9344770790791239E-2</v>
      </c>
      <c r="I6" s="28">
        <f t="shared" si="1"/>
        <v>3.9592020624015012E-2</v>
      </c>
      <c r="J6" s="40">
        <f t="shared" si="1"/>
        <v>2.9906512029221455E-2</v>
      </c>
      <c r="K6" s="42">
        <f t="shared" si="1"/>
        <v>2.991953128953817E-2</v>
      </c>
      <c r="L6" s="42">
        <f t="shared" si="1"/>
        <v>2.9932551563422338E-2</v>
      </c>
      <c r="M6" s="42">
        <f t="shared" si="1"/>
        <v>2.9945572663911735E-2</v>
      </c>
      <c r="N6" s="42">
        <f t="shared" si="1"/>
        <v>2.995859440400106E-2</v>
      </c>
      <c r="O6" s="384"/>
      <c r="P6" s="384"/>
      <c r="Q6" s="384"/>
      <c r="R6" s="384"/>
      <c r="S6" s="38"/>
      <c r="T6" s="5"/>
      <c r="U6" s="5"/>
    </row>
    <row r="7" spans="1:21" ht="15" customHeight="1">
      <c r="A7" s="5"/>
      <c r="B7" s="4"/>
      <c r="C7" s="7"/>
      <c r="D7" s="8"/>
      <c r="E7" s="8"/>
      <c r="F7" s="8"/>
      <c r="G7" s="8"/>
      <c r="H7" s="8"/>
      <c r="I7" s="8"/>
      <c r="J7" s="21"/>
      <c r="K7" s="8"/>
      <c r="L7" s="8"/>
      <c r="M7" s="8"/>
      <c r="N7" s="8"/>
      <c r="O7" s="38"/>
      <c r="P7" s="38"/>
      <c r="Q7" s="38"/>
      <c r="R7" s="38"/>
      <c r="S7" s="38"/>
    </row>
    <row r="8" spans="1:21" ht="15" customHeight="1">
      <c r="A8" s="5"/>
      <c r="B8" s="44" t="s">
        <v>43</v>
      </c>
      <c r="C8" s="45" t="s">
        <v>28</v>
      </c>
      <c r="D8" s="47">
        <v>4358.5370000000003</v>
      </c>
      <c r="E8" s="47">
        <v>4684.1940000000004</v>
      </c>
      <c r="F8" s="47">
        <v>4795.1040000000003</v>
      </c>
      <c r="G8" s="47">
        <v>5342.4489999999996</v>
      </c>
      <c r="H8" s="47">
        <v>5354.8720000000003</v>
      </c>
      <c r="I8" s="47">
        <v>5609.777</v>
      </c>
      <c r="J8" s="51">
        <f t="shared" ref="J8:N8" si="2">I8*(1+J9)</f>
        <v>5778.0703100000001</v>
      </c>
      <c r="K8" s="54">
        <f t="shared" si="2"/>
        <v>5951.4124192999998</v>
      </c>
      <c r="L8" s="54">
        <f t="shared" si="2"/>
        <v>6129.9547918790004</v>
      </c>
      <c r="M8" s="54">
        <f t="shared" si="2"/>
        <v>6313.8534356353703</v>
      </c>
      <c r="N8" s="54">
        <f t="shared" si="2"/>
        <v>6503.2690387044313</v>
      </c>
      <c r="O8" s="401" t="s">
        <v>47</v>
      </c>
      <c r="P8" s="384"/>
      <c r="Q8" s="384"/>
      <c r="R8" s="384"/>
      <c r="S8" s="384"/>
    </row>
    <row r="9" spans="1:21" ht="15" customHeight="1">
      <c r="A9" s="5"/>
      <c r="B9" s="39" t="s">
        <v>49</v>
      </c>
      <c r="C9" s="7" t="s">
        <v>30</v>
      </c>
      <c r="D9" s="7" t="s">
        <v>37</v>
      </c>
      <c r="E9" s="58">
        <f t="shared" ref="E9:I9" si="3">(E8/D8)-1</f>
        <v>7.4717043815390349E-2</v>
      </c>
      <c r="F9" s="58">
        <f t="shared" si="3"/>
        <v>2.3677499266682833E-2</v>
      </c>
      <c r="G9" s="58">
        <f t="shared" si="3"/>
        <v>0.11414663790399526</v>
      </c>
      <c r="H9" s="58">
        <f t="shared" si="3"/>
        <v>2.3253380612524577E-3</v>
      </c>
      <c r="I9" s="58">
        <f t="shared" si="3"/>
        <v>4.7602445025763496E-2</v>
      </c>
      <c r="J9" s="62">
        <v>0.03</v>
      </c>
      <c r="K9" s="63">
        <v>0.03</v>
      </c>
      <c r="L9" s="63">
        <v>0.03</v>
      </c>
      <c r="M9" s="63">
        <v>0.03</v>
      </c>
      <c r="N9" s="63">
        <v>0.03</v>
      </c>
      <c r="O9" s="384"/>
      <c r="P9" s="384"/>
      <c r="Q9" s="384"/>
      <c r="R9" s="384"/>
      <c r="S9" s="384"/>
    </row>
    <row r="10" spans="1:21" ht="15" customHeight="1">
      <c r="A10" s="5"/>
      <c r="B10" s="39" t="s">
        <v>53</v>
      </c>
      <c r="C10" s="7" t="s">
        <v>30</v>
      </c>
      <c r="D10" s="58">
        <f t="shared" ref="D10:N10" si="4">D8/D5</f>
        <v>0.39872243409174568</v>
      </c>
      <c r="E10" s="58">
        <f t="shared" si="4"/>
        <v>0.39633032273523611</v>
      </c>
      <c r="F10" s="58">
        <f t="shared" si="4"/>
        <v>0.39067395539553434</v>
      </c>
      <c r="G10" s="58">
        <f t="shared" si="4"/>
        <v>0.37306023410879158</v>
      </c>
      <c r="H10" s="58">
        <f t="shared" si="4"/>
        <v>0.38924237739080858</v>
      </c>
      <c r="I10" s="58">
        <f t="shared" si="4"/>
        <v>0.39224162765070791</v>
      </c>
      <c r="J10" s="66">
        <f t="shared" si="4"/>
        <v>0.39227723270164766</v>
      </c>
      <c r="K10" s="58">
        <f t="shared" si="4"/>
        <v>0.39230788173984915</v>
      </c>
      <c r="L10" s="58">
        <f t="shared" si="4"/>
        <v>0.3923335732797858</v>
      </c>
      <c r="M10" s="58">
        <f t="shared" si="4"/>
        <v>0.39235430609501248</v>
      </c>
      <c r="N10" s="58">
        <f t="shared" si="4"/>
        <v>0.39237007921829614</v>
      </c>
      <c r="O10" s="384"/>
      <c r="P10" s="384"/>
      <c r="Q10" s="384"/>
      <c r="R10" s="384"/>
      <c r="S10" s="384"/>
    </row>
    <row r="11" spans="1:21" ht="15" customHeight="1">
      <c r="A11" s="5"/>
      <c r="B11" s="39"/>
      <c r="C11" s="7"/>
      <c r="D11" s="58"/>
      <c r="E11" s="58"/>
      <c r="F11" s="58"/>
      <c r="G11" s="58"/>
      <c r="H11" s="58"/>
      <c r="I11" s="58"/>
      <c r="J11" s="66"/>
      <c r="K11" s="58"/>
      <c r="L11" s="58"/>
      <c r="M11" s="58"/>
      <c r="N11" s="58"/>
      <c r="O11" s="38"/>
      <c r="P11" s="38"/>
      <c r="Q11" s="38"/>
      <c r="R11" s="38"/>
      <c r="S11" s="38"/>
    </row>
    <row r="12" spans="1:21" ht="15" customHeight="1">
      <c r="A12" s="5"/>
      <c r="B12" s="44" t="s">
        <v>57</v>
      </c>
      <c r="C12" s="45" t="s">
        <v>28</v>
      </c>
      <c r="D12" s="47">
        <v>2709.136</v>
      </c>
      <c r="E12" s="47">
        <v>2917.2190000000001</v>
      </c>
      <c r="F12" s="47">
        <v>3180.5720000000001</v>
      </c>
      <c r="G12" s="47">
        <v>4189.9799999999996</v>
      </c>
      <c r="H12" s="47">
        <v>4005.6039999999998</v>
      </c>
      <c r="I12" s="47">
        <v>3971.5639999999999</v>
      </c>
      <c r="J12" s="51">
        <f t="shared" ref="J12:N12" si="5">I12*(1+J13)</f>
        <v>4070.8530999999994</v>
      </c>
      <c r="K12" s="54">
        <f t="shared" si="5"/>
        <v>4172.624427499999</v>
      </c>
      <c r="L12" s="54">
        <f t="shared" si="5"/>
        <v>4276.9400381874984</v>
      </c>
      <c r="M12" s="54">
        <f t="shared" si="5"/>
        <v>4383.8635391421858</v>
      </c>
      <c r="N12" s="54">
        <f t="shared" si="5"/>
        <v>4493.4601276207404</v>
      </c>
      <c r="O12" s="401" t="s">
        <v>62</v>
      </c>
      <c r="P12" s="384"/>
      <c r="Q12" s="384"/>
      <c r="R12" s="384"/>
      <c r="S12" s="384"/>
    </row>
    <row r="13" spans="1:21" ht="15" customHeight="1">
      <c r="A13" s="5"/>
      <c r="B13" s="39" t="s">
        <v>49</v>
      </c>
      <c r="C13" s="7" t="s">
        <v>30</v>
      </c>
      <c r="D13" s="7" t="s">
        <v>37</v>
      </c>
      <c r="E13" s="58">
        <f t="shared" ref="E13:I13" si="6">(E12/D12)-1</f>
        <v>7.6807882660745008E-2</v>
      </c>
      <c r="F13" s="58">
        <f t="shared" si="6"/>
        <v>9.0275361568671997E-2</v>
      </c>
      <c r="G13" s="58">
        <f t="shared" si="6"/>
        <v>0.31736681326503513</v>
      </c>
      <c r="H13" s="58">
        <f t="shared" si="6"/>
        <v>-4.4004028658848005E-2</v>
      </c>
      <c r="I13" s="58">
        <f t="shared" si="6"/>
        <v>-8.4980941700677493E-3</v>
      </c>
      <c r="J13" s="62">
        <v>2.5000000000000001E-2</v>
      </c>
      <c r="K13" s="63">
        <v>2.5000000000000001E-2</v>
      </c>
      <c r="L13" s="63">
        <v>2.5000000000000001E-2</v>
      </c>
      <c r="M13" s="63">
        <v>2.5000000000000001E-2</v>
      </c>
      <c r="N13" s="63">
        <v>2.5000000000000001E-2</v>
      </c>
      <c r="O13" s="384"/>
      <c r="P13" s="384"/>
      <c r="Q13" s="384"/>
      <c r="R13" s="384"/>
      <c r="S13" s="384"/>
    </row>
    <row r="14" spans="1:21" ht="15" customHeight="1">
      <c r="A14" s="5"/>
      <c r="B14" s="39" t="s">
        <v>53</v>
      </c>
      <c r="C14" s="7" t="s">
        <v>30</v>
      </c>
      <c r="D14" s="58">
        <f t="shared" ref="D14:N14" si="7">D12/D5</f>
        <v>0.24783391771265806</v>
      </c>
      <c r="E14" s="58">
        <f t="shared" si="7"/>
        <v>0.24682631585270862</v>
      </c>
      <c r="F14" s="58">
        <f t="shared" si="7"/>
        <v>0.25913236577565063</v>
      </c>
      <c r="G14" s="58">
        <f t="shared" si="7"/>
        <v>0.29258396658744978</v>
      </c>
      <c r="H14" s="58">
        <f t="shared" si="7"/>
        <v>0.29116490998218675</v>
      </c>
      <c r="I14" s="58">
        <f t="shared" si="7"/>
        <v>0.27769601673630806</v>
      </c>
      <c r="J14" s="66">
        <f t="shared" si="7"/>
        <v>0.27637306282673518</v>
      </c>
      <c r="K14" s="58">
        <f t="shared" si="7"/>
        <v>0.27505293451684742</v>
      </c>
      <c r="L14" s="58">
        <f t="shared" si="7"/>
        <v>0.27373565138008715</v>
      </c>
      <c r="M14" s="58">
        <f t="shared" si="7"/>
        <v>0.27242123284134639</v>
      </c>
      <c r="N14" s="58">
        <f t="shared" si="7"/>
        <v>0.27110969817574182</v>
      </c>
      <c r="O14" s="384"/>
      <c r="P14" s="384"/>
      <c r="Q14" s="384"/>
      <c r="R14" s="384"/>
      <c r="S14" s="384"/>
    </row>
    <row r="15" spans="1:21" ht="15" customHeight="1">
      <c r="A15" s="5"/>
      <c r="B15" s="39"/>
      <c r="C15" s="7"/>
      <c r="D15" s="58"/>
      <c r="E15" s="58"/>
      <c r="F15" s="58"/>
      <c r="G15" s="58"/>
      <c r="H15" s="58"/>
      <c r="I15" s="58"/>
      <c r="J15" s="66"/>
      <c r="K15" s="58"/>
      <c r="L15" s="58"/>
      <c r="M15" s="58"/>
      <c r="N15" s="58"/>
      <c r="O15" s="38"/>
      <c r="P15" s="38"/>
      <c r="Q15" s="38"/>
      <c r="R15" s="38"/>
      <c r="S15" s="38"/>
    </row>
    <row r="16" spans="1:21" ht="15" customHeight="1">
      <c r="A16" s="5"/>
      <c r="B16" s="44" t="s">
        <v>67</v>
      </c>
      <c r="C16" s="45" t="s">
        <v>28</v>
      </c>
      <c r="D16" s="47">
        <v>1539.7170000000001</v>
      </c>
      <c r="E16" s="47">
        <v>1772.9190000000001</v>
      </c>
      <c r="F16" s="47">
        <v>1607.6489999999999</v>
      </c>
      <c r="G16" s="47">
        <v>1709.902</v>
      </c>
      <c r="H16" s="47">
        <v>1937.0409999999999</v>
      </c>
      <c r="I16" s="47">
        <v>2008.0229999999999</v>
      </c>
      <c r="J16" s="51">
        <f t="shared" ref="J16:N16" si="8">I16*(1+J17)</f>
        <v>2078.3038049999996</v>
      </c>
      <c r="K16" s="54">
        <f t="shared" si="8"/>
        <v>2151.0444381749994</v>
      </c>
      <c r="L16" s="54">
        <f t="shared" si="8"/>
        <v>2226.3309935111242</v>
      </c>
      <c r="M16" s="54">
        <f t="shared" si="8"/>
        <v>2304.2525782840135</v>
      </c>
      <c r="N16" s="54">
        <f t="shared" si="8"/>
        <v>2384.9014185239539</v>
      </c>
      <c r="O16" s="401" t="s">
        <v>69</v>
      </c>
      <c r="P16" s="384"/>
      <c r="Q16" s="384"/>
      <c r="R16" s="384"/>
      <c r="S16" s="384"/>
      <c r="T16" s="5"/>
      <c r="U16" s="5"/>
    </row>
    <row r="17" spans="1:21" ht="15" customHeight="1">
      <c r="A17" s="5"/>
      <c r="B17" s="39" t="s">
        <v>49</v>
      </c>
      <c r="C17" s="7" t="s">
        <v>30</v>
      </c>
      <c r="D17" s="7" t="s">
        <v>37</v>
      </c>
      <c r="E17" s="58">
        <f t="shared" ref="E17:I17" si="9">(E16/D16)-1</f>
        <v>0.1514577029415145</v>
      </c>
      <c r="F17" s="58">
        <f t="shared" si="9"/>
        <v>-9.3219148759757342E-2</v>
      </c>
      <c r="G17" s="58">
        <f t="shared" si="9"/>
        <v>6.360405785093648E-2</v>
      </c>
      <c r="H17" s="58">
        <f t="shared" si="9"/>
        <v>0.13283743746717636</v>
      </c>
      <c r="I17" s="58">
        <f t="shared" si="9"/>
        <v>3.6644552180361778E-2</v>
      </c>
      <c r="J17" s="62">
        <v>3.5000000000000003E-2</v>
      </c>
      <c r="K17" s="63">
        <v>3.5000000000000003E-2</v>
      </c>
      <c r="L17" s="63">
        <v>3.5000000000000003E-2</v>
      </c>
      <c r="M17" s="63">
        <v>3.5000000000000003E-2</v>
      </c>
      <c r="N17" s="63">
        <v>3.5000000000000003E-2</v>
      </c>
      <c r="O17" s="384"/>
      <c r="P17" s="384"/>
      <c r="Q17" s="384"/>
      <c r="R17" s="384"/>
      <c r="S17" s="384"/>
      <c r="T17" s="5"/>
      <c r="U17" s="5"/>
    </row>
    <row r="18" spans="1:21" ht="15" customHeight="1">
      <c r="A18" s="5"/>
      <c r="B18" s="39" t="s">
        <v>53</v>
      </c>
      <c r="C18" s="7" t="s">
        <v>30</v>
      </c>
      <c r="D18" s="58">
        <f t="shared" ref="D18:N18" si="10">D16/D5</f>
        <v>0.14085453675222681</v>
      </c>
      <c r="E18" s="58">
        <f t="shared" si="10"/>
        <v>0.15000692957068645</v>
      </c>
      <c r="F18" s="58">
        <f t="shared" si="10"/>
        <v>0.13098080744811277</v>
      </c>
      <c r="G18" s="58">
        <f t="shared" si="10"/>
        <v>0.11940150302288165</v>
      </c>
      <c r="H18" s="58">
        <f t="shared" si="10"/>
        <v>0.14080232803762055</v>
      </c>
      <c r="I18" s="58">
        <f t="shared" si="10"/>
        <v>0.14040312295480861</v>
      </c>
      <c r="J18" s="66">
        <f t="shared" si="10"/>
        <v>0.14109749823011491</v>
      </c>
      <c r="K18" s="58">
        <f t="shared" si="10"/>
        <v>0.14179351515484007</v>
      </c>
      <c r="L18" s="58">
        <f t="shared" si="10"/>
        <v>0.1424911640694195</v>
      </c>
      <c r="M18" s="58">
        <f t="shared" si="10"/>
        <v>0.1431904352289243</v>
      </c>
      <c r="N18" s="58">
        <f t="shared" si="10"/>
        <v>0.14389131880364153</v>
      </c>
      <c r="O18" s="384"/>
      <c r="P18" s="384"/>
      <c r="Q18" s="384"/>
      <c r="R18" s="384"/>
      <c r="S18" s="384"/>
      <c r="T18" s="5"/>
      <c r="U18" s="5"/>
    </row>
    <row r="19" spans="1:21" ht="15" customHeight="1">
      <c r="A19" s="5"/>
      <c r="B19" s="39"/>
      <c r="C19" s="7"/>
      <c r="D19" s="58"/>
      <c r="E19" s="58"/>
      <c r="F19" s="58"/>
      <c r="G19" s="58"/>
      <c r="H19" s="58"/>
      <c r="I19" s="58"/>
      <c r="J19" s="66"/>
      <c r="K19" s="58"/>
      <c r="L19" s="58"/>
      <c r="M19" s="58"/>
      <c r="N19" s="58"/>
      <c r="O19" s="38"/>
      <c r="P19" s="38"/>
      <c r="Q19" s="38"/>
      <c r="R19" s="38"/>
      <c r="S19" s="38"/>
      <c r="T19" s="5"/>
      <c r="U19" s="5"/>
    </row>
    <row r="20" spans="1:21" ht="15" customHeight="1">
      <c r="A20" s="5"/>
      <c r="B20" s="44" t="s">
        <v>75</v>
      </c>
      <c r="C20" s="45" t="s">
        <v>28</v>
      </c>
      <c r="D20" s="47">
        <v>1682.2190000000001</v>
      </c>
      <c r="E20" s="47">
        <v>1745.8810000000001</v>
      </c>
      <c r="F20" s="47">
        <v>1828.7819999999999</v>
      </c>
      <c r="G20" s="47">
        <v>1961.8979999999999</v>
      </c>
      <c r="H20" s="47">
        <v>1467.223</v>
      </c>
      <c r="I20" s="47">
        <v>1696.1310000000001</v>
      </c>
      <c r="J20" s="51">
        <f t="shared" ref="J20:N20" si="11">I20*(1+J21)</f>
        <v>1755.4955849999999</v>
      </c>
      <c r="K20" s="54">
        <f t="shared" si="11"/>
        <v>1816.9379304749998</v>
      </c>
      <c r="L20" s="54">
        <f t="shared" si="11"/>
        <v>1880.5307580416247</v>
      </c>
      <c r="M20" s="54">
        <f t="shared" si="11"/>
        <v>1946.3493345730815</v>
      </c>
      <c r="N20" s="54">
        <f t="shared" si="11"/>
        <v>2014.4715612831392</v>
      </c>
      <c r="O20" s="401" t="s">
        <v>76</v>
      </c>
      <c r="P20" s="384"/>
      <c r="Q20" s="384"/>
      <c r="R20" s="384"/>
      <c r="S20" s="384"/>
      <c r="T20" s="5"/>
      <c r="U20" s="5"/>
    </row>
    <row r="21" spans="1:21" ht="15" customHeight="1">
      <c r="A21" s="5"/>
      <c r="B21" s="39" t="s">
        <v>49</v>
      </c>
      <c r="C21" s="7" t="s">
        <v>30</v>
      </c>
      <c r="D21" s="7" t="s">
        <v>37</v>
      </c>
      <c r="E21" s="58">
        <f t="shared" ref="E21:I21" si="12">(E20/D20)-1</f>
        <v>3.7844061920594196E-2</v>
      </c>
      <c r="F21" s="58">
        <f t="shared" si="12"/>
        <v>4.7483763211811025E-2</v>
      </c>
      <c r="G21" s="58">
        <f t="shared" si="12"/>
        <v>7.278943034216212E-2</v>
      </c>
      <c r="H21" s="58">
        <f t="shared" si="12"/>
        <v>-0.25214103893270701</v>
      </c>
      <c r="I21" s="58">
        <f t="shared" si="12"/>
        <v>0.15601445724337748</v>
      </c>
      <c r="J21" s="62">
        <v>3.5000000000000003E-2</v>
      </c>
      <c r="K21" s="63">
        <v>3.5000000000000003E-2</v>
      </c>
      <c r="L21" s="63">
        <v>3.5000000000000003E-2</v>
      </c>
      <c r="M21" s="63">
        <v>3.5000000000000003E-2</v>
      </c>
      <c r="N21" s="63">
        <v>3.5000000000000003E-2</v>
      </c>
      <c r="O21" s="384"/>
      <c r="P21" s="384"/>
      <c r="Q21" s="384"/>
      <c r="R21" s="384"/>
      <c r="S21" s="384"/>
      <c r="T21" s="5"/>
      <c r="U21" s="5"/>
    </row>
    <row r="22" spans="1:21" ht="15" customHeight="1">
      <c r="A22" s="5"/>
      <c r="B22" s="39" t="s">
        <v>53</v>
      </c>
      <c r="C22" s="7" t="s">
        <v>30</v>
      </c>
      <c r="D22" s="58">
        <f t="shared" ref="D22:N22" si="13">D20/D5</f>
        <v>0.15389073314173593</v>
      </c>
      <c r="E22" s="58">
        <f t="shared" si="13"/>
        <v>0.14771924053259039</v>
      </c>
      <c r="F22" s="58">
        <f t="shared" si="13"/>
        <v>0.14899728921336347</v>
      </c>
      <c r="G22" s="58">
        <f t="shared" si="13"/>
        <v>0.13699824316106154</v>
      </c>
      <c r="H22" s="58">
        <f t="shared" si="13"/>
        <v>0.10665154436604167</v>
      </c>
      <c r="I22" s="58">
        <f t="shared" si="13"/>
        <v>0.11859529962578244</v>
      </c>
      <c r="J22" s="66">
        <f t="shared" si="13"/>
        <v>0.11918182250429556</v>
      </c>
      <c r="K22" s="58">
        <f t="shared" si="13"/>
        <v>0.11976973204644274</v>
      </c>
      <c r="L22" s="58">
        <f t="shared" si="13"/>
        <v>0.12035902009301119</v>
      </c>
      <c r="M22" s="58">
        <f t="shared" si="13"/>
        <v>0.12094967841268284</v>
      </c>
      <c r="N22" s="58">
        <f t="shared" si="13"/>
        <v>0.12154169870252449</v>
      </c>
      <c r="O22" s="384"/>
      <c r="P22" s="384"/>
      <c r="Q22" s="384"/>
      <c r="R22" s="384"/>
      <c r="S22" s="384"/>
      <c r="T22" s="5"/>
      <c r="U22" s="5"/>
    </row>
    <row r="23" spans="1:21" ht="15" customHeight="1">
      <c r="A23" s="5"/>
      <c r="B23" s="39"/>
      <c r="C23" s="7"/>
      <c r="D23" s="58"/>
      <c r="E23" s="58"/>
      <c r="F23" s="58"/>
      <c r="G23" s="58"/>
      <c r="H23" s="58"/>
      <c r="I23" s="58"/>
      <c r="J23" s="66"/>
      <c r="K23" s="58"/>
      <c r="L23" s="58"/>
      <c r="M23" s="58"/>
      <c r="N23" s="58"/>
      <c r="O23" s="38"/>
      <c r="P23" s="38"/>
      <c r="Q23" s="38"/>
      <c r="R23" s="38"/>
      <c r="S23" s="38"/>
      <c r="T23" s="5"/>
      <c r="U23" s="5"/>
    </row>
    <row r="24" spans="1:21">
      <c r="A24" s="5"/>
      <c r="B24" s="44" t="s">
        <v>80</v>
      </c>
      <c r="C24" s="45" t="s">
        <v>28</v>
      </c>
      <c r="D24" s="47">
        <v>641.64700000000005</v>
      </c>
      <c r="E24" s="47">
        <v>698.70100000000002</v>
      </c>
      <c r="F24" s="47">
        <v>861.82100000000003</v>
      </c>
      <c r="G24" s="47">
        <v>1116.3779999999999</v>
      </c>
      <c r="H24" s="47">
        <v>992.42600000000004</v>
      </c>
      <c r="I24" s="47">
        <v>1016.345</v>
      </c>
      <c r="J24" s="51">
        <f t="shared" ref="J24:N24" si="14">I24*(1+J25)</f>
        <v>1046.8353500000001</v>
      </c>
      <c r="K24" s="54">
        <f t="shared" si="14"/>
        <v>1078.2404105000001</v>
      </c>
      <c r="L24" s="54">
        <f t="shared" si="14"/>
        <v>1110.587622815</v>
      </c>
      <c r="M24" s="54">
        <f t="shared" si="14"/>
        <v>1143.9052514994501</v>
      </c>
      <c r="N24" s="54">
        <f t="shared" si="14"/>
        <v>1178.2224090444336</v>
      </c>
      <c r="O24" s="402" t="s">
        <v>84</v>
      </c>
      <c r="P24" s="384"/>
      <c r="Q24" s="384"/>
      <c r="R24" s="384"/>
      <c r="S24" s="384"/>
      <c r="T24" s="5"/>
      <c r="U24" s="5"/>
    </row>
    <row r="25" spans="1:21" ht="15" customHeight="1">
      <c r="A25" s="5"/>
      <c r="B25" s="39" t="s">
        <v>49</v>
      </c>
      <c r="C25" s="7" t="s">
        <v>30</v>
      </c>
      <c r="D25" s="7" t="s">
        <v>37</v>
      </c>
      <c r="E25" s="58">
        <f t="shared" ref="E25:I25" si="15">(E24/D24)-1</f>
        <v>8.8918049955816869E-2</v>
      </c>
      <c r="F25" s="58">
        <f t="shared" si="15"/>
        <v>0.23346180984426823</v>
      </c>
      <c r="G25" s="58">
        <f t="shared" si="15"/>
        <v>0.29537108053760575</v>
      </c>
      <c r="H25" s="58">
        <f t="shared" si="15"/>
        <v>-0.11103049325586845</v>
      </c>
      <c r="I25" s="58">
        <f t="shared" si="15"/>
        <v>2.4101545102607203E-2</v>
      </c>
      <c r="J25" s="62">
        <v>0.03</v>
      </c>
      <c r="K25" s="63">
        <v>0.03</v>
      </c>
      <c r="L25" s="63">
        <v>0.03</v>
      </c>
      <c r="M25" s="63">
        <v>0.03</v>
      </c>
      <c r="N25" s="63">
        <v>0.03</v>
      </c>
      <c r="O25" s="384"/>
      <c r="P25" s="384"/>
      <c r="Q25" s="384"/>
      <c r="R25" s="384"/>
      <c r="S25" s="384"/>
      <c r="T25" s="5"/>
      <c r="U25" s="5"/>
    </row>
    <row r="26" spans="1:21" ht="15" customHeight="1">
      <c r="A26" s="5"/>
      <c r="B26" s="39" t="s">
        <v>53</v>
      </c>
      <c r="C26" s="7" t="s">
        <v>30</v>
      </c>
      <c r="D26" s="58">
        <f t="shared" ref="D26:N26" si="16">D24/D5</f>
        <v>5.8698378301633408E-2</v>
      </c>
      <c r="E26" s="58">
        <f t="shared" si="16"/>
        <v>5.9117191308778454E-2</v>
      </c>
      <c r="F26" s="58">
        <f t="shared" si="16"/>
        <v>7.0215582167338766E-2</v>
      </c>
      <c r="G26" s="58">
        <f t="shared" si="16"/>
        <v>7.7956053119815377E-2</v>
      </c>
      <c r="H26" s="58">
        <f t="shared" si="16"/>
        <v>7.2138840223342521E-2</v>
      </c>
      <c r="I26" s="58">
        <f t="shared" si="16"/>
        <v>7.1063933032393042E-2</v>
      </c>
      <c r="J26" s="66">
        <f t="shared" si="16"/>
        <v>7.1070383737206685E-2</v>
      </c>
      <c r="K26" s="58">
        <f t="shared" si="16"/>
        <v>7.1075936542020657E-2</v>
      </c>
      <c r="L26" s="58">
        <f t="shared" si="16"/>
        <v>7.1080591177696342E-2</v>
      </c>
      <c r="M26" s="58">
        <f t="shared" si="16"/>
        <v>7.1084347422033969E-2</v>
      </c>
      <c r="N26" s="58">
        <f t="shared" si="16"/>
        <v>7.1087205099796158E-2</v>
      </c>
      <c r="O26" s="384"/>
      <c r="P26" s="384"/>
      <c r="Q26" s="384"/>
      <c r="R26" s="384"/>
      <c r="S26" s="384"/>
      <c r="T26" s="5"/>
      <c r="U26" s="5"/>
    </row>
    <row r="27" spans="1:21" ht="15" customHeight="1">
      <c r="A27" s="5"/>
      <c r="B27" s="5"/>
      <c r="C27" s="7"/>
      <c r="D27" s="8"/>
      <c r="E27" s="8"/>
      <c r="F27" s="8"/>
      <c r="G27" s="8"/>
      <c r="H27" s="8"/>
      <c r="I27" s="8"/>
      <c r="J27" s="8"/>
      <c r="K27" s="8"/>
      <c r="L27" s="8"/>
      <c r="M27" s="8"/>
      <c r="N27" s="8"/>
      <c r="O27" s="5"/>
      <c r="P27" s="5"/>
      <c r="Q27" s="5"/>
      <c r="R27" s="5"/>
      <c r="S27" s="5"/>
      <c r="T27" s="5"/>
      <c r="U27" s="5"/>
    </row>
    <row r="28" spans="1:21" ht="15" customHeight="1">
      <c r="A28" s="5"/>
      <c r="B28" s="5"/>
      <c r="C28" s="7"/>
      <c r="D28" s="8"/>
      <c r="E28" s="8"/>
      <c r="F28" s="8"/>
      <c r="G28" s="8"/>
      <c r="H28" s="8"/>
      <c r="I28" s="8"/>
      <c r="J28" s="8"/>
      <c r="K28" s="8"/>
      <c r="L28" s="8"/>
      <c r="M28" s="8"/>
      <c r="N28" s="8"/>
      <c r="O28" s="5"/>
      <c r="P28" s="5"/>
      <c r="Q28" s="5"/>
      <c r="R28" s="5"/>
      <c r="S28" s="5"/>
      <c r="T28" s="5"/>
      <c r="U28" s="5"/>
    </row>
    <row r="29" spans="1:21" ht="15.75" customHeight="1">
      <c r="A29" s="5"/>
      <c r="B29" s="22" t="s">
        <v>44</v>
      </c>
      <c r="C29" s="24" t="s">
        <v>28</v>
      </c>
      <c r="D29" s="25"/>
      <c r="E29" s="25">
        <f t="shared" ref="E29:N29" si="17">SUM(E31,E34,E37,E40)</f>
        <v>6137.2829999999994</v>
      </c>
      <c r="F29" s="25">
        <f t="shared" si="17"/>
        <v>7263.5</v>
      </c>
      <c r="G29" s="25">
        <f t="shared" si="17"/>
        <v>7551.2629999999999</v>
      </c>
      <c r="H29" s="25">
        <f t="shared" si="17"/>
        <v>7830.9849999999997</v>
      </c>
      <c r="I29" s="25">
        <f t="shared" si="17"/>
        <v>8268.2389999999996</v>
      </c>
      <c r="J29" s="26">
        <f t="shared" si="17"/>
        <v>8469.4959362499994</v>
      </c>
      <c r="K29" s="25">
        <f t="shared" si="17"/>
        <v>8722.8992849212482</v>
      </c>
      <c r="L29" s="25">
        <f t="shared" si="17"/>
        <v>8983.9979175496919</v>
      </c>
      <c r="M29" s="25">
        <f t="shared" si="17"/>
        <v>9253.0288800021081</v>
      </c>
      <c r="N29" s="25">
        <f t="shared" si="17"/>
        <v>9530.2366192265999</v>
      </c>
      <c r="P29" s="92"/>
      <c r="Q29" s="5"/>
      <c r="R29" s="5"/>
      <c r="S29" s="5"/>
      <c r="T29" s="5"/>
      <c r="U29" s="5"/>
    </row>
    <row r="30" spans="1:21" ht="15" customHeight="1">
      <c r="A30" s="5"/>
      <c r="B30" s="5"/>
      <c r="C30" s="7"/>
      <c r="D30" s="46"/>
      <c r="E30" s="46"/>
      <c r="F30" s="46"/>
      <c r="G30" s="46"/>
      <c r="H30" s="46"/>
      <c r="I30" s="46"/>
      <c r="J30" s="81"/>
      <c r="K30" s="46"/>
      <c r="L30" s="46"/>
      <c r="M30" s="46"/>
      <c r="N30" s="46"/>
      <c r="O30" s="93"/>
      <c r="P30" s="94"/>
      <c r="Q30" s="5"/>
      <c r="R30" s="5"/>
      <c r="S30" s="5"/>
      <c r="T30" s="5"/>
      <c r="U30" s="5"/>
    </row>
    <row r="31" spans="1:21" ht="15.75" customHeight="1">
      <c r="A31" s="5"/>
      <c r="B31" s="57" t="s">
        <v>66</v>
      </c>
      <c r="C31" s="45" t="s">
        <v>28</v>
      </c>
      <c r="D31" s="65"/>
      <c r="E31" s="65">
        <v>3420.1509999999998</v>
      </c>
      <c r="F31" s="65">
        <v>3679.5349999999999</v>
      </c>
      <c r="G31" s="65">
        <v>4071.26</v>
      </c>
      <c r="H31" s="65">
        <v>4236.3590000000004</v>
      </c>
      <c r="I31" s="65">
        <v>4531.7020000000002</v>
      </c>
      <c r="J31" s="67">
        <f t="shared" ref="J31:N31" si="18">J32*J5</f>
        <v>4639.8108172499997</v>
      </c>
      <c r="K31" s="65">
        <f t="shared" si="18"/>
        <v>4778.6317821742487</v>
      </c>
      <c r="L31" s="65">
        <f t="shared" si="18"/>
        <v>4921.6684243967884</v>
      </c>
      <c r="M31" s="65">
        <f t="shared" si="18"/>
        <v>5069.0506038272415</v>
      </c>
      <c r="N31" s="65">
        <f t="shared" si="18"/>
        <v>5220.9122348806595</v>
      </c>
      <c r="O31" s="403" t="s">
        <v>93</v>
      </c>
      <c r="P31" s="404"/>
      <c r="Q31" s="5"/>
      <c r="R31" s="5"/>
      <c r="S31" s="5"/>
      <c r="T31" s="5"/>
      <c r="U31" s="5"/>
    </row>
    <row r="32" spans="1:21" ht="15" customHeight="1">
      <c r="A32" s="5"/>
      <c r="B32" s="64" t="s">
        <v>53</v>
      </c>
      <c r="C32" s="7" t="s">
        <v>30</v>
      </c>
      <c r="D32" s="96"/>
      <c r="E32" s="96">
        <f t="shared" ref="E32:I32" si="19">E31/E5</f>
        <v>0.28937946413689108</v>
      </c>
      <c r="F32" s="96">
        <f t="shared" si="19"/>
        <v>0.29978463292272856</v>
      </c>
      <c r="G32" s="96">
        <f t="shared" si="19"/>
        <v>0.28429381519931385</v>
      </c>
      <c r="H32" s="96">
        <f t="shared" si="19"/>
        <v>0.30793835009332593</v>
      </c>
      <c r="I32" s="96">
        <f t="shared" si="19"/>
        <v>0.31686146677630295</v>
      </c>
      <c r="J32" s="97">
        <v>0.315</v>
      </c>
      <c r="K32" s="98">
        <v>0.315</v>
      </c>
      <c r="L32" s="98">
        <v>0.315</v>
      </c>
      <c r="M32" s="98">
        <v>0.315</v>
      </c>
      <c r="N32" s="98">
        <v>0.315</v>
      </c>
      <c r="O32" s="405"/>
      <c r="P32" s="406"/>
      <c r="Q32" s="5"/>
      <c r="R32" s="5"/>
      <c r="S32" s="5"/>
      <c r="T32" s="5"/>
      <c r="U32" s="5"/>
    </row>
    <row r="33" spans="1:21" ht="15" customHeight="1">
      <c r="A33" s="5"/>
      <c r="B33" s="64"/>
      <c r="C33" s="7"/>
      <c r="D33" s="99"/>
      <c r="E33" s="87"/>
      <c r="F33" s="87"/>
      <c r="G33" s="87"/>
      <c r="H33" s="87"/>
      <c r="I33" s="87"/>
      <c r="J33" s="100"/>
      <c r="K33" s="87"/>
      <c r="L33" s="87"/>
      <c r="M33" s="87"/>
      <c r="N33" s="87"/>
      <c r="O33" s="405"/>
      <c r="P33" s="406"/>
      <c r="Q33" s="5"/>
      <c r="R33" s="5"/>
      <c r="S33" s="5"/>
      <c r="T33" s="5"/>
      <c r="U33" s="5"/>
    </row>
    <row r="34" spans="1:21" ht="15.75" customHeight="1">
      <c r="A34" s="5"/>
      <c r="B34" s="57" t="s">
        <v>73</v>
      </c>
      <c r="C34" s="45" t="s">
        <v>28</v>
      </c>
      <c r="D34" s="65"/>
      <c r="E34" s="65">
        <v>1957.51</v>
      </c>
      <c r="F34" s="65">
        <v>2448.4459999999999</v>
      </c>
      <c r="G34" s="65">
        <v>2275.1410000000001</v>
      </c>
      <c r="H34" s="65">
        <v>2484.605</v>
      </c>
      <c r="I34" s="65">
        <v>2651.4479999999999</v>
      </c>
      <c r="J34" s="67">
        <f t="shared" ref="J34:N34" si="20">J35*J5</f>
        <v>2651.3204669999996</v>
      </c>
      <c r="K34" s="65">
        <f t="shared" si="20"/>
        <v>2730.6467326709994</v>
      </c>
      <c r="L34" s="65">
        <f t="shared" si="20"/>
        <v>2812.3819567981645</v>
      </c>
      <c r="M34" s="65">
        <f t="shared" si="20"/>
        <v>2896.6003450441381</v>
      </c>
      <c r="N34" s="65">
        <f t="shared" si="20"/>
        <v>2983.3784199318052</v>
      </c>
      <c r="O34" s="405"/>
      <c r="P34" s="406"/>
      <c r="Q34" s="5"/>
      <c r="R34" s="5"/>
      <c r="S34" s="5"/>
      <c r="T34" s="5"/>
      <c r="U34" s="5"/>
    </row>
    <row r="35" spans="1:21" ht="15" customHeight="1">
      <c r="A35" s="5"/>
      <c r="B35" s="64" t="s">
        <v>53</v>
      </c>
      <c r="C35" s="7" t="s">
        <v>30</v>
      </c>
      <c r="D35" s="96"/>
      <c r="E35" s="96">
        <f t="shared" ref="E35:I35" si="21">E34/E5</f>
        <v>0.16562520042027548</v>
      </c>
      <c r="F35" s="96">
        <f t="shared" si="21"/>
        <v>0.19948349053375578</v>
      </c>
      <c r="G35" s="96">
        <f t="shared" si="21"/>
        <v>0.1588718271509022</v>
      </c>
      <c r="H35" s="96">
        <f t="shared" si="21"/>
        <v>0.18060442099775492</v>
      </c>
      <c r="I35" s="96">
        <f t="shared" si="21"/>
        <v>0.1853920894094746</v>
      </c>
      <c r="J35" s="97">
        <v>0.18</v>
      </c>
      <c r="K35" s="98">
        <v>0.18</v>
      </c>
      <c r="L35" s="98">
        <v>0.18</v>
      </c>
      <c r="M35" s="98">
        <v>0.18</v>
      </c>
      <c r="N35" s="98">
        <v>0.18</v>
      </c>
      <c r="O35" s="405"/>
      <c r="P35" s="406"/>
      <c r="Q35" s="5"/>
      <c r="R35" s="5"/>
      <c r="S35" s="5"/>
      <c r="T35" s="5"/>
      <c r="U35" s="5"/>
    </row>
    <row r="36" spans="1:21" ht="15" customHeight="1">
      <c r="A36" s="5"/>
      <c r="B36" s="64"/>
      <c r="C36" s="7"/>
      <c r="D36" s="101"/>
      <c r="E36" s="96"/>
      <c r="F36" s="96"/>
      <c r="G36" s="96"/>
      <c r="H36" s="96"/>
      <c r="I36" s="96"/>
      <c r="J36" s="102"/>
      <c r="K36" s="96"/>
      <c r="L36" s="96"/>
      <c r="M36" s="96"/>
      <c r="N36" s="96"/>
      <c r="O36" s="405"/>
      <c r="P36" s="406"/>
      <c r="Q36" s="103"/>
      <c r="R36" s="103"/>
      <c r="S36" s="5"/>
      <c r="T36" s="5"/>
      <c r="U36" s="5"/>
    </row>
    <row r="37" spans="1:21" ht="15.75" customHeight="1">
      <c r="A37" s="5"/>
      <c r="B37" s="57" t="s">
        <v>106</v>
      </c>
      <c r="C37" s="45" t="s">
        <v>28</v>
      </c>
      <c r="D37" s="65"/>
      <c r="E37" s="65">
        <v>695.08399999999995</v>
      </c>
      <c r="F37" s="65">
        <v>1061.922</v>
      </c>
      <c r="G37" s="65">
        <v>1009.772</v>
      </c>
      <c r="H37" s="65">
        <v>933.33500000000004</v>
      </c>
      <c r="I37" s="65">
        <v>959.13099999999997</v>
      </c>
      <c r="J37" s="67">
        <f t="shared" ref="J37:N37" si="22">J38*J5</f>
        <v>1031.0690705</v>
      </c>
      <c r="K37" s="65">
        <f t="shared" si="22"/>
        <v>1061.9181738164998</v>
      </c>
      <c r="L37" s="65">
        <f t="shared" si="22"/>
        <v>1093.7040943103975</v>
      </c>
      <c r="M37" s="65">
        <f t="shared" si="22"/>
        <v>1126.4556897393873</v>
      </c>
      <c r="N37" s="65">
        <f t="shared" si="22"/>
        <v>1160.2027188623688</v>
      </c>
      <c r="O37" s="405"/>
      <c r="P37" s="406"/>
      <c r="Q37" s="5"/>
      <c r="R37" s="5"/>
      <c r="S37" s="5"/>
      <c r="T37" s="5"/>
      <c r="U37" s="5"/>
    </row>
    <row r="38" spans="1:21" ht="15" customHeight="1">
      <c r="A38" s="5"/>
      <c r="B38" s="64" t="s">
        <v>53</v>
      </c>
      <c r="C38" s="7" t="s">
        <v>30</v>
      </c>
      <c r="D38" s="96"/>
      <c r="E38" s="96">
        <f t="shared" ref="E38:I38" si="23">E37/E5</f>
        <v>5.8811156422662852E-2</v>
      </c>
      <c r="F38" s="96">
        <f t="shared" si="23"/>
        <v>8.6518513062810859E-2</v>
      </c>
      <c r="G38" s="96">
        <f t="shared" si="23"/>
        <v>7.0511815595526092E-2</v>
      </c>
      <c r="H38" s="96">
        <f t="shared" si="23"/>
        <v>6.7843551498906099E-2</v>
      </c>
      <c r="I38" s="96">
        <f t="shared" si="23"/>
        <v>6.7063468756467709E-2</v>
      </c>
      <c r="J38" s="97">
        <v>7.0000000000000007E-2</v>
      </c>
      <c r="K38" s="98">
        <v>7.0000000000000007E-2</v>
      </c>
      <c r="L38" s="98">
        <v>7.0000000000000007E-2</v>
      </c>
      <c r="M38" s="98">
        <v>7.0000000000000007E-2</v>
      </c>
      <c r="N38" s="98">
        <v>7.0000000000000007E-2</v>
      </c>
      <c r="O38" s="405"/>
      <c r="P38" s="406"/>
      <c r="Q38" s="5"/>
      <c r="R38" s="5"/>
      <c r="S38" s="5"/>
      <c r="T38" s="5"/>
      <c r="U38" s="5"/>
    </row>
    <row r="39" spans="1:21" ht="15" customHeight="1">
      <c r="A39" s="5"/>
      <c r="B39" s="5"/>
      <c r="C39" s="7"/>
      <c r="D39" s="6"/>
      <c r="E39" s="8"/>
      <c r="F39" s="8"/>
      <c r="G39" s="8"/>
      <c r="H39" s="8"/>
      <c r="I39" s="8"/>
      <c r="J39" s="21"/>
      <c r="K39" s="8"/>
      <c r="L39" s="8"/>
      <c r="M39" s="8"/>
      <c r="N39" s="8"/>
      <c r="O39" s="405"/>
      <c r="P39" s="406"/>
      <c r="Q39" s="5"/>
      <c r="R39" s="5"/>
      <c r="S39" s="5"/>
      <c r="T39" s="5"/>
      <c r="U39" s="5"/>
    </row>
    <row r="40" spans="1:21" ht="15.75" customHeight="1">
      <c r="A40" s="5"/>
      <c r="B40" s="57" t="s">
        <v>111</v>
      </c>
      <c r="C40" s="45" t="s">
        <v>28</v>
      </c>
      <c r="D40" s="65"/>
      <c r="E40" s="65">
        <v>64.537999999999997</v>
      </c>
      <c r="F40" s="65">
        <v>73.596999999999994</v>
      </c>
      <c r="G40" s="65">
        <v>195.09</v>
      </c>
      <c r="H40" s="65">
        <v>176.68600000000001</v>
      </c>
      <c r="I40" s="65">
        <v>125.958</v>
      </c>
      <c r="J40" s="67">
        <f t="shared" ref="J40:N40" si="24">J41*J5</f>
        <v>147.2955815</v>
      </c>
      <c r="K40" s="65">
        <f t="shared" si="24"/>
        <v>151.70259625949998</v>
      </c>
      <c r="L40" s="65">
        <f t="shared" si="24"/>
        <v>156.24344204434249</v>
      </c>
      <c r="M40" s="65">
        <f t="shared" si="24"/>
        <v>160.922241391341</v>
      </c>
      <c r="N40" s="65">
        <f t="shared" si="24"/>
        <v>165.74324555176696</v>
      </c>
      <c r="O40" s="405"/>
      <c r="P40" s="406"/>
      <c r="Q40" s="5"/>
      <c r="R40" s="5"/>
      <c r="S40" s="5"/>
      <c r="T40" s="5"/>
      <c r="U40" s="5"/>
    </row>
    <row r="41" spans="1:21" ht="15" customHeight="1">
      <c r="A41" s="5"/>
      <c r="B41" s="64" t="s">
        <v>53</v>
      </c>
      <c r="C41" s="7" t="s">
        <v>30</v>
      </c>
      <c r="D41" s="96"/>
      <c r="E41" s="96">
        <f t="shared" ref="E41:I41" si="25">E40/E5</f>
        <v>5.4605693890318512E-3</v>
      </c>
      <c r="F41" s="96">
        <f t="shared" si="25"/>
        <v>5.9962059415698049E-3</v>
      </c>
      <c r="G41" s="96">
        <f t="shared" si="25"/>
        <v>1.3623025895480548E-2</v>
      </c>
      <c r="H41" s="96">
        <f t="shared" si="25"/>
        <v>1.2843197501578451E-2</v>
      </c>
      <c r="I41" s="96">
        <f t="shared" si="25"/>
        <v>8.8071185246094211E-3</v>
      </c>
      <c r="J41" s="97">
        <v>0.01</v>
      </c>
      <c r="K41" s="98">
        <v>0.01</v>
      </c>
      <c r="L41" s="98">
        <v>0.01</v>
      </c>
      <c r="M41" s="98">
        <v>0.01</v>
      </c>
      <c r="N41" s="98">
        <v>0.01</v>
      </c>
      <c r="O41" s="405"/>
      <c r="P41" s="406"/>
      <c r="Q41" s="5"/>
      <c r="R41" s="5"/>
      <c r="S41" s="5"/>
      <c r="T41" s="5"/>
      <c r="U41" s="5"/>
    </row>
    <row r="42" spans="1:21" ht="15.75" customHeight="1">
      <c r="A42" s="5"/>
      <c r="B42" s="57"/>
      <c r="C42" s="45"/>
      <c r="D42" s="112"/>
      <c r="E42" s="112"/>
      <c r="F42" s="112"/>
      <c r="G42" s="112"/>
      <c r="H42" s="112"/>
      <c r="I42" s="112"/>
      <c r="J42" s="112"/>
      <c r="K42" s="112"/>
      <c r="L42" s="112"/>
      <c r="M42" s="112"/>
      <c r="N42" s="112"/>
      <c r="O42" s="113"/>
      <c r="P42" s="114"/>
      <c r="Q42" s="5"/>
      <c r="R42" s="5"/>
      <c r="S42" s="5"/>
      <c r="T42" s="5"/>
      <c r="U42" s="5"/>
    </row>
    <row r="43" spans="1:21" ht="15.75" customHeight="1">
      <c r="A43" s="5"/>
      <c r="B43" s="57"/>
      <c r="C43" s="45"/>
      <c r="D43" s="112"/>
      <c r="E43" s="112"/>
      <c r="F43" s="112"/>
      <c r="G43" s="112"/>
      <c r="H43" s="112"/>
      <c r="I43" s="112"/>
      <c r="J43" s="112"/>
      <c r="K43" s="112"/>
      <c r="L43" s="112"/>
      <c r="M43" s="112"/>
      <c r="N43" s="112"/>
      <c r="O43" s="5"/>
      <c r="P43" s="5"/>
      <c r="Q43" s="5"/>
      <c r="R43" s="5"/>
      <c r="S43" s="5"/>
      <c r="T43" s="5"/>
      <c r="U43" s="5"/>
    </row>
    <row r="44" spans="1:21" ht="15.75" customHeight="1">
      <c r="A44" s="5"/>
      <c r="B44" s="22" t="s">
        <v>122</v>
      </c>
      <c r="C44" s="24" t="s">
        <v>28</v>
      </c>
      <c r="D44" s="116"/>
      <c r="E44" s="116">
        <f t="shared" ref="E44:N44" si="26">SUM(E46,E49,E52,E55,E58,E61,E64,E67,E70,E73,E76,E79,E82,E85,E88)</f>
        <v>3202.3870000000006</v>
      </c>
      <c r="F44" s="116">
        <f t="shared" si="26"/>
        <v>3489.8610000000003</v>
      </c>
      <c r="G44" s="116">
        <f t="shared" si="26"/>
        <v>4062.3889999999997</v>
      </c>
      <c r="H44" s="116">
        <f t="shared" si="26"/>
        <v>3669.4470000000006</v>
      </c>
      <c r="I44" s="116">
        <f t="shared" si="26"/>
        <v>3913.1139999999996</v>
      </c>
      <c r="J44" s="123">
        <f t="shared" si="26"/>
        <v>4028.6908063999986</v>
      </c>
      <c r="K44" s="116">
        <f t="shared" si="26"/>
        <v>4147.0707201932</v>
      </c>
      <c r="L44" s="116">
        <f t="shared" si="26"/>
        <v>4284.6698356769512</v>
      </c>
      <c r="M44" s="116">
        <f t="shared" si="26"/>
        <v>4410.81807841511</v>
      </c>
      <c r="N44" s="116">
        <f t="shared" si="26"/>
        <v>4557.37464904433</v>
      </c>
      <c r="O44" s="5"/>
      <c r="P44" s="5"/>
      <c r="Q44" s="5"/>
      <c r="R44" s="5"/>
      <c r="S44" s="5"/>
      <c r="T44" s="5"/>
      <c r="U44" s="5"/>
    </row>
    <row r="45" spans="1:21" ht="15" customHeight="1">
      <c r="A45" s="5"/>
      <c r="B45" s="5"/>
      <c r="C45" s="7"/>
      <c r="D45" s="8"/>
      <c r="E45" s="8"/>
      <c r="F45" s="8"/>
      <c r="G45" s="8"/>
      <c r="H45" s="8"/>
      <c r="I45" s="8"/>
      <c r="J45" s="21"/>
      <c r="K45" s="8"/>
      <c r="L45" s="8"/>
      <c r="M45" s="8"/>
      <c r="N45" s="8"/>
      <c r="O45" s="5"/>
      <c r="P45" s="5"/>
      <c r="Q45" s="5"/>
      <c r="R45" s="5"/>
      <c r="S45" s="5"/>
      <c r="T45" s="5"/>
      <c r="U45" s="5"/>
    </row>
    <row r="46" spans="1:21" ht="15.75" customHeight="1">
      <c r="A46" s="5"/>
      <c r="B46" s="5" t="s">
        <v>66</v>
      </c>
      <c r="C46" s="7" t="s">
        <v>28</v>
      </c>
      <c r="D46" s="132"/>
      <c r="E46" s="133">
        <v>1729.4780000000001</v>
      </c>
      <c r="F46" s="133">
        <v>1699.585</v>
      </c>
      <c r="G46" s="133">
        <v>1917.787</v>
      </c>
      <c r="H46" s="133">
        <v>1998.1559999999999</v>
      </c>
      <c r="I46" s="133">
        <v>1798.3140000000001</v>
      </c>
      <c r="J46" s="135">
        <f t="shared" ref="J46:N46" si="27">J47*J5</f>
        <v>1914.8425594999999</v>
      </c>
      <c r="K46" s="133">
        <f t="shared" si="27"/>
        <v>1972.1337513734998</v>
      </c>
      <c r="L46" s="133">
        <f t="shared" si="27"/>
        <v>2031.1647465764524</v>
      </c>
      <c r="M46" s="133">
        <f t="shared" si="27"/>
        <v>2091.9891380874333</v>
      </c>
      <c r="N46" s="133">
        <f t="shared" si="27"/>
        <v>2154.6621921729707</v>
      </c>
      <c r="O46" s="5"/>
      <c r="P46" s="5"/>
      <c r="Q46" s="5"/>
      <c r="R46" s="5"/>
      <c r="S46" s="5"/>
      <c r="T46" s="5"/>
      <c r="U46" s="5"/>
    </row>
    <row r="47" spans="1:21" ht="15.75" customHeight="1">
      <c r="A47" s="5"/>
      <c r="B47" s="39" t="s">
        <v>53</v>
      </c>
      <c r="C47" s="7" t="s">
        <v>30</v>
      </c>
      <c r="D47" s="28"/>
      <c r="E47" s="28">
        <f t="shared" ref="E47:I47" si="28">E46/E5</f>
        <v>0.14633138036201973</v>
      </c>
      <c r="F47" s="28">
        <f t="shared" si="28"/>
        <v>0.13847115609607619</v>
      </c>
      <c r="G47" s="28">
        <f t="shared" si="28"/>
        <v>0.13391799663240531</v>
      </c>
      <c r="H47" s="28">
        <f t="shared" si="28"/>
        <v>0.14524474008673008</v>
      </c>
      <c r="I47" s="28">
        <f t="shared" si="28"/>
        <v>0.12574004463761307</v>
      </c>
      <c r="J47" s="30">
        <v>0.13</v>
      </c>
      <c r="K47" s="31">
        <v>0.13</v>
      </c>
      <c r="L47" s="31">
        <v>0.13</v>
      </c>
      <c r="M47" s="31">
        <v>0.13</v>
      </c>
      <c r="N47" s="31">
        <v>0.13</v>
      </c>
      <c r="O47" s="399" t="s">
        <v>143</v>
      </c>
      <c r="P47" s="384"/>
      <c r="Q47" s="384"/>
      <c r="R47" s="384"/>
      <c r="S47" s="384"/>
      <c r="T47" s="384"/>
      <c r="U47" s="38"/>
    </row>
    <row r="48" spans="1:21" ht="15.75" customHeight="1">
      <c r="A48" s="5"/>
      <c r="B48" s="5"/>
      <c r="C48" s="7"/>
      <c r="D48" s="8"/>
      <c r="E48" s="8"/>
      <c r="F48" s="8"/>
      <c r="G48" s="8"/>
      <c r="H48" s="8"/>
      <c r="I48" s="8"/>
      <c r="J48" s="21"/>
      <c r="K48" s="8"/>
      <c r="L48" s="8"/>
      <c r="M48" s="8"/>
      <c r="N48" s="8"/>
      <c r="O48" s="38"/>
      <c r="P48" s="38"/>
      <c r="Q48" s="38"/>
      <c r="R48" s="38"/>
      <c r="S48" s="38"/>
      <c r="T48" s="38"/>
      <c r="U48" s="38"/>
    </row>
    <row r="49" spans="1:21" ht="15.75" customHeight="1">
      <c r="A49" s="5"/>
      <c r="B49" s="5" t="s">
        <v>71</v>
      </c>
      <c r="C49" s="7" t="s">
        <v>28</v>
      </c>
      <c r="D49" s="132"/>
      <c r="E49" s="133">
        <v>730.27</v>
      </c>
      <c r="F49" s="133">
        <v>414.88299999999998</v>
      </c>
      <c r="G49" s="133">
        <v>450.30399999999997</v>
      </c>
      <c r="H49" s="133">
        <v>551.94500000000005</v>
      </c>
      <c r="I49" s="133">
        <v>647.91999999999996</v>
      </c>
      <c r="J49" s="135">
        <f t="shared" ref="J49:N49" si="29">J50*J5</f>
        <v>633.37100044999988</v>
      </c>
      <c r="K49" s="133">
        <f t="shared" si="29"/>
        <v>652.32116391584987</v>
      </c>
      <c r="L49" s="133">
        <f t="shared" si="29"/>
        <v>671.84680079067266</v>
      </c>
      <c r="M49" s="133">
        <f t="shared" si="29"/>
        <v>691.96563798276634</v>
      </c>
      <c r="N49" s="133">
        <f t="shared" si="29"/>
        <v>712.69595587259789</v>
      </c>
      <c r="O49" s="38"/>
      <c r="P49" s="38"/>
      <c r="Q49" s="38"/>
      <c r="R49" s="38"/>
      <c r="S49" s="38"/>
      <c r="T49" s="38"/>
      <c r="U49" s="38"/>
    </row>
    <row r="50" spans="1:21" ht="15.75" customHeight="1">
      <c r="A50" s="5"/>
      <c r="B50" s="39" t="s">
        <v>53</v>
      </c>
      <c r="C50" s="7" t="s">
        <v>30</v>
      </c>
      <c r="D50" s="28"/>
      <c r="E50" s="28">
        <f t="shared" ref="E50:I50" si="30">E49/E5</f>
        <v>6.1788248903410239E-2</v>
      </c>
      <c r="F50" s="28">
        <f t="shared" si="30"/>
        <v>3.380197439646053E-2</v>
      </c>
      <c r="G50" s="28">
        <f t="shared" si="30"/>
        <v>3.1444477178935219E-2</v>
      </c>
      <c r="H50" s="28">
        <f t="shared" si="30"/>
        <v>4.0120545176237608E-2</v>
      </c>
      <c r="I50" s="28">
        <f t="shared" si="30"/>
        <v>4.5303261678217632E-2</v>
      </c>
      <c r="J50" s="30">
        <v>4.2999999999999997E-2</v>
      </c>
      <c r="K50" s="31">
        <v>4.2999999999999997E-2</v>
      </c>
      <c r="L50" s="31">
        <v>4.2999999999999997E-2</v>
      </c>
      <c r="M50" s="31">
        <v>4.2999999999999997E-2</v>
      </c>
      <c r="N50" s="31">
        <v>4.2999999999999997E-2</v>
      </c>
      <c r="O50" s="399" t="s">
        <v>150</v>
      </c>
      <c r="P50" s="384"/>
      <c r="Q50" s="38"/>
      <c r="R50" s="38"/>
      <c r="S50" s="38"/>
      <c r="T50" s="38"/>
      <c r="U50" s="38"/>
    </row>
    <row r="51" spans="1:21" ht="15.75" customHeight="1">
      <c r="A51" s="5"/>
      <c r="B51" s="5"/>
      <c r="C51" s="7"/>
      <c r="D51" s="8"/>
      <c r="E51" s="8"/>
      <c r="F51" s="8"/>
      <c r="G51" s="8"/>
      <c r="H51" s="8"/>
      <c r="I51" s="8"/>
      <c r="J51" s="21"/>
      <c r="K51" s="8"/>
      <c r="L51" s="8"/>
      <c r="M51" s="8"/>
      <c r="N51" s="8"/>
      <c r="O51" s="38"/>
      <c r="P51" s="38"/>
      <c r="Q51" s="38"/>
      <c r="R51" s="38"/>
      <c r="S51" s="38"/>
      <c r="T51" s="38"/>
      <c r="U51" s="38"/>
    </row>
    <row r="52" spans="1:21" ht="15.75" customHeight="1">
      <c r="A52" s="5"/>
      <c r="B52" s="5" t="s">
        <v>73</v>
      </c>
      <c r="C52" s="7" t="s">
        <v>28</v>
      </c>
      <c r="D52" s="132"/>
      <c r="E52" s="133">
        <v>265.24799999999999</v>
      </c>
      <c r="F52" s="133">
        <v>319.60599999999999</v>
      </c>
      <c r="G52" s="133">
        <v>338.12700000000001</v>
      </c>
      <c r="H52" s="133">
        <v>373.72899999999998</v>
      </c>
      <c r="I52" s="133">
        <v>391.459</v>
      </c>
      <c r="J52" s="135">
        <f t="shared" ref="J52:N52" si="31">J53*J5</f>
        <v>397.69807004999996</v>
      </c>
      <c r="K52" s="133">
        <f t="shared" si="31"/>
        <v>409.59700990064994</v>
      </c>
      <c r="L52" s="133">
        <f t="shared" si="31"/>
        <v>421.85729351972469</v>
      </c>
      <c r="M52" s="133">
        <f t="shared" si="31"/>
        <v>434.49005175662074</v>
      </c>
      <c r="N52" s="133">
        <f t="shared" si="31"/>
        <v>447.50676298977078</v>
      </c>
      <c r="O52" s="38"/>
      <c r="P52" s="38"/>
      <c r="Q52" s="38"/>
      <c r="R52" s="38"/>
      <c r="S52" s="38"/>
      <c r="T52" s="38"/>
      <c r="U52" s="38"/>
    </row>
    <row r="53" spans="1:21" ht="15.75" customHeight="1">
      <c r="A53" s="5"/>
      <c r="B53" s="39" t="s">
        <v>53</v>
      </c>
      <c r="C53" s="7" t="s">
        <v>30</v>
      </c>
      <c r="D53" s="28"/>
      <c r="E53" s="28">
        <f t="shared" ref="E53:I53" si="32">E52/E5</f>
        <v>2.2442671128667151E-2</v>
      </c>
      <c r="F53" s="28">
        <f t="shared" si="32"/>
        <v>2.6039422750402316E-2</v>
      </c>
      <c r="G53" s="28">
        <f t="shared" si="32"/>
        <v>2.3611219831673337E-2</v>
      </c>
      <c r="H53" s="28">
        <f t="shared" si="32"/>
        <v>2.7166132908478389E-2</v>
      </c>
      <c r="I53" s="28">
        <f t="shared" si="32"/>
        <v>2.73712333517925E-2</v>
      </c>
      <c r="J53" s="30">
        <v>2.7E-2</v>
      </c>
      <c r="K53" s="31">
        <v>2.7E-2</v>
      </c>
      <c r="L53" s="31">
        <v>2.7E-2</v>
      </c>
      <c r="M53" s="31">
        <v>2.7E-2</v>
      </c>
      <c r="N53" s="31">
        <v>2.7E-2</v>
      </c>
      <c r="O53" s="38" t="s">
        <v>157</v>
      </c>
      <c r="P53" s="38"/>
      <c r="Q53" s="38"/>
      <c r="R53" s="38"/>
      <c r="S53" s="38"/>
      <c r="T53" s="38"/>
      <c r="U53" s="38"/>
    </row>
    <row r="54" spans="1:21" ht="15.75" customHeight="1">
      <c r="A54" s="5"/>
      <c r="B54" s="5"/>
      <c r="C54" s="7"/>
      <c r="D54" s="8"/>
      <c r="E54" s="8"/>
      <c r="F54" s="8"/>
      <c r="G54" s="8"/>
      <c r="H54" s="8"/>
      <c r="I54" s="8"/>
      <c r="J54" s="21"/>
      <c r="K54" s="8"/>
      <c r="L54" s="8"/>
      <c r="M54" s="8"/>
      <c r="N54" s="8"/>
      <c r="O54" s="38"/>
      <c r="P54" s="38"/>
      <c r="Q54" s="38"/>
      <c r="R54" s="38"/>
      <c r="S54" s="38"/>
      <c r="T54" s="38"/>
      <c r="U54" s="38"/>
    </row>
    <row r="55" spans="1:21" ht="15.75" customHeight="1">
      <c r="A55" s="5"/>
      <c r="B55" s="5" t="s">
        <v>77</v>
      </c>
      <c r="C55" s="7" t="s">
        <v>28</v>
      </c>
      <c r="D55" s="132"/>
      <c r="E55" s="133">
        <v>146.84700000000001</v>
      </c>
      <c r="F55" s="133">
        <v>158.03399999999999</v>
      </c>
      <c r="G55" s="133">
        <v>189.011</v>
      </c>
      <c r="H55" s="133">
        <v>184.221</v>
      </c>
      <c r="I55" s="133">
        <v>190.011</v>
      </c>
      <c r="J55" s="135">
        <f t="shared" ref="J55:N55" si="33">I5*(J56)</f>
        <v>185.92391999999998</v>
      </c>
      <c r="K55" s="133">
        <f t="shared" si="33"/>
        <v>191.48425594999998</v>
      </c>
      <c r="L55" s="133">
        <f t="shared" si="33"/>
        <v>197.21337513734994</v>
      </c>
      <c r="M55" s="133">
        <f t="shared" si="33"/>
        <v>203.11647465764523</v>
      </c>
      <c r="N55" s="133">
        <f t="shared" si="33"/>
        <v>209.1989138087433</v>
      </c>
      <c r="O55" s="400" t="s">
        <v>160</v>
      </c>
      <c r="P55" s="384"/>
      <c r="Q55" s="384"/>
      <c r="R55" s="384"/>
      <c r="S55" s="384"/>
      <c r="T55" s="384"/>
      <c r="U55" s="384"/>
    </row>
    <row r="56" spans="1:21" ht="15.75" customHeight="1">
      <c r="A56" s="5"/>
      <c r="B56" s="39" t="s">
        <v>163</v>
      </c>
      <c r="C56" s="7" t="s">
        <v>30</v>
      </c>
      <c r="D56" s="28"/>
      <c r="E56" s="28">
        <f t="shared" ref="E56:I56" si="34">E55/D5</f>
        <v>1.3433680448065619E-2</v>
      </c>
      <c r="F56" s="28">
        <f t="shared" si="34"/>
        <v>1.337127929012767E-2</v>
      </c>
      <c r="G56" s="28">
        <f t="shared" si="34"/>
        <v>1.5399389665639231E-2</v>
      </c>
      <c r="H56" s="28">
        <f t="shared" si="34"/>
        <v>1.2864049687279317E-2</v>
      </c>
      <c r="I56" s="28">
        <f t="shared" si="34"/>
        <v>1.3811783618806374E-2</v>
      </c>
      <c r="J56" s="30">
        <v>1.2999999999999999E-2</v>
      </c>
      <c r="K56" s="31">
        <v>1.2999999999999999E-2</v>
      </c>
      <c r="L56" s="31">
        <v>1.2999999999999999E-2</v>
      </c>
      <c r="M56" s="31">
        <v>1.2999999999999999E-2</v>
      </c>
      <c r="N56" s="31">
        <v>1.2999999999999999E-2</v>
      </c>
      <c r="O56" s="384"/>
      <c r="P56" s="384"/>
      <c r="Q56" s="384"/>
      <c r="R56" s="384"/>
      <c r="S56" s="384"/>
      <c r="T56" s="384"/>
      <c r="U56" s="384"/>
    </row>
    <row r="57" spans="1:21" ht="15.75" customHeight="1">
      <c r="A57" s="5"/>
      <c r="B57" s="5"/>
      <c r="C57" s="7"/>
      <c r="D57" s="8"/>
      <c r="E57" s="8"/>
      <c r="F57" s="8"/>
      <c r="G57" s="8"/>
      <c r="H57" s="8"/>
      <c r="I57" s="8"/>
      <c r="J57" s="21"/>
      <c r="K57" s="8"/>
      <c r="L57" s="8"/>
      <c r="M57" s="8"/>
      <c r="N57" s="8"/>
      <c r="O57" s="38"/>
      <c r="P57" s="157"/>
      <c r="Q57" s="157"/>
      <c r="R57" s="157"/>
      <c r="S57" s="38"/>
      <c r="T57" s="38"/>
      <c r="U57" s="38"/>
    </row>
    <row r="58" spans="1:21" ht="15.75" customHeight="1">
      <c r="A58" s="5"/>
      <c r="B58" s="5" t="s">
        <v>81</v>
      </c>
      <c r="C58" s="7" t="s">
        <v>28</v>
      </c>
      <c r="D58" s="132"/>
      <c r="E58" s="133">
        <v>181.99199999999999</v>
      </c>
      <c r="F58" s="133">
        <v>78.305000000000007</v>
      </c>
      <c r="G58" s="133">
        <v>120.248</v>
      </c>
      <c r="H58" s="133">
        <v>136.20500000000001</v>
      </c>
      <c r="I58" s="133">
        <v>180.39400000000001</v>
      </c>
      <c r="J58" s="135">
        <f t="shared" ref="J58:N58" si="35">J59*J5</f>
        <v>162.02513964999997</v>
      </c>
      <c r="K58" s="133">
        <f t="shared" si="35"/>
        <v>166.87285588544995</v>
      </c>
      <c r="L58" s="133">
        <f t="shared" si="35"/>
        <v>171.86778624877672</v>
      </c>
      <c r="M58" s="133">
        <f t="shared" si="35"/>
        <v>177.01446553047509</v>
      </c>
      <c r="N58" s="133">
        <f t="shared" si="35"/>
        <v>182.31757010694363</v>
      </c>
      <c r="O58" s="38"/>
      <c r="P58" s="157"/>
      <c r="Q58" s="157"/>
      <c r="R58" s="157"/>
      <c r="S58" s="38"/>
      <c r="T58" s="38"/>
      <c r="U58" s="38"/>
    </row>
    <row r="59" spans="1:21" ht="15.75" customHeight="1">
      <c r="A59" s="5"/>
      <c r="B59" s="39" t="s">
        <v>53</v>
      </c>
      <c r="C59" s="7" t="s">
        <v>30</v>
      </c>
      <c r="D59" s="28"/>
      <c r="E59" s="28">
        <f t="shared" ref="E59:I59" si="36">E58/E5</f>
        <v>1.5398369088733531E-2</v>
      </c>
      <c r="F59" s="28">
        <f t="shared" si="36"/>
        <v>6.3797832283194111E-3</v>
      </c>
      <c r="G59" s="28">
        <f t="shared" si="36"/>
        <v>8.3968507759482544E-3</v>
      </c>
      <c r="H59" s="28">
        <f t="shared" si="36"/>
        <v>9.9006583187264026E-3</v>
      </c>
      <c r="I59" s="28">
        <f t="shared" si="36"/>
        <v>1.2613342059483256E-2</v>
      </c>
      <c r="J59" s="30">
        <v>1.0999999999999999E-2</v>
      </c>
      <c r="K59" s="31">
        <v>1.0999999999999999E-2</v>
      </c>
      <c r="L59" s="31">
        <v>1.0999999999999999E-2</v>
      </c>
      <c r="M59" s="31">
        <v>1.0999999999999999E-2</v>
      </c>
      <c r="N59" s="31">
        <v>1.0999999999999999E-2</v>
      </c>
      <c r="O59" s="399" t="s">
        <v>169</v>
      </c>
      <c r="P59" s="384"/>
      <c r="Q59" s="157"/>
      <c r="R59" s="157"/>
      <c r="S59" s="38"/>
      <c r="T59" s="38"/>
      <c r="U59" s="38"/>
    </row>
    <row r="60" spans="1:21" ht="15.75" customHeight="1">
      <c r="A60" s="5"/>
      <c r="B60" s="5"/>
      <c r="C60" s="7"/>
      <c r="D60" s="132"/>
      <c r="E60" s="133"/>
      <c r="F60" s="133"/>
      <c r="G60" s="133"/>
      <c r="H60" s="133"/>
      <c r="I60" s="133"/>
      <c r="J60" s="135"/>
      <c r="K60" s="133"/>
      <c r="L60" s="133"/>
      <c r="M60" s="133"/>
      <c r="N60" s="133"/>
      <c r="O60" s="37"/>
      <c r="P60" s="157"/>
      <c r="Q60" s="157"/>
      <c r="R60" s="157"/>
      <c r="S60" s="38"/>
      <c r="T60" s="38"/>
      <c r="U60" s="38"/>
    </row>
    <row r="61" spans="1:21" ht="15.75" customHeight="1">
      <c r="A61" s="5"/>
      <c r="B61" s="5" t="s">
        <v>88</v>
      </c>
      <c r="C61" s="7" t="s">
        <v>28</v>
      </c>
      <c r="D61" s="132"/>
      <c r="E61" s="133">
        <v>0</v>
      </c>
      <c r="F61" s="133">
        <v>89.88</v>
      </c>
      <c r="G61" s="133">
        <v>99.792000000000002</v>
      </c>
      <c r="H61" s="133">
        <v>114.502</v>
      </c>
      <c r="I61" s="133">
        <v>122.504</v>
      </c>
      <c r="J61" s="135">
        <f t="shared" ref="J61:N61" si="37">J62*J5</f>
        <v>132.56602334999997</v>
      </c>
      <c r="K61" s="133">
        <f t="shared" si="37"/>
        <v>136.53233663354996</v>
      </c>
      <c r="L61" s="133">
        <f t="shared" si="37"/>
        <v>156.24344204434249</v>
      </c>
      <c r="M61" s="133">
        <f t="shared" si="37"/>
        <v>160.922241391341</v>
      </c>
      <c r="N61" s="133">
        <f t="shared" si="37"/>
        <v>182.31757010694363</v>
      </c>
      <c r="O61" s="38"/>
      <c r="P61" s="157"/>
      <c r="Q61" s="157"/>
      <c r="R61" s="157"/>
      <c r="S61" s="38"/>
      <c r="T61" s="38"/>
      <c r="U61" s="38"/>
    </row>
    <row r="62" spans="1:21" ht="15.75" customHeight="1">
      <c r="A62" s="5"/>
      <c r="B62" s="39" t="s">
        <v>53</v>
      </c>
      <c r="C62" s="7" t="s">
        <v>30</v>
      </c>
      <c r="D62" s="28"/>
      <c r="E62" s="28">
        <f t="shared" ref="E62:I62" si="38">E61/E5</f>
        <v>0</v>
      </c>
      <c r="F62" s="28">
        <f t="shared" si="38"/>
        <v>7.3228391106742678E-3</v>
      </c>
      <c r="G62" s="28">
        <f t="shared" si="38"/>
        <v>6.9684197045558199E-3</v>
      </c>
      <c r="H62" s="28">
        <f t="shared" si="38"/>
        <v>8.3230804949217009E-3</v>
      </c>
      <c r="I62" s="28">
        <f t="shared" si="38"/>
        <v>8.56561113814726E-3</v>
      </c>
      <c r="J62" s="30">
        <v>8.9999999999999993E-3</v>
      </c>
      <c r="K62" s="31">
        <v>8.9999999999999993E-3</v>
      </c>
      <c r="L62" s="31">
        <v>0.01</v>
      </c>
      <c r="M62" s="31">
        <v>0.01</v>
      </c>
      <c r="N62" s="31">
        <v>1.0999999999999999E-2</v>
      </c>
      <c r="O62" s="399" t="s">
        <v>173</v>
      </c>
      <c r="P62" s="384"/>
      <c r="Q62" s="384"/>
      <c r="R62" s="157"/>
      <c r="S62" s="38"/>
      <c r="T62" s="38"/>
      <c r="U62" s="38"/>
    </row>
    <row r="63" spans="1:21" ht="15.75" customHeight="1">
      <c r="A63" s="5"/>
      <c r="B63" s="5"/>
      <c r="C63" s="7"/>
      <c r="D63" s="8"/>
      <c r="E63" s="8"/>
      <c r="F63" s="8"/>
      <c r="G63" s="8"/>
      <c r="H63" s="8"/>
      <c r="I63" s="8"/>
      <c r="J63" s="21"/>
      <c r="K63" s="8"/>
      <c r="L63" s="8"/>
      <c r="M63" s="8"/>
      <c r="N63" s="8"/>
      <c r="O63" s="38"/>
      <c r="P63" s="157"/>
      <c r="Q63" s="157"/>
      <c r="R63" s="157"/>
      <c r="S63" s="38"/>
      <c r="T63" s="38"/>
      <c r="U63" s="38"/>
    </row>
    <row r="64" spans="1:21" ht="15.75" customHeight="1">
      <c r="A64" s="5"/>
      <c r="B64" s="5" t="s">
        <v>91</v>
      </c>
      <c r="C64" s="7" t="s">
        <v>28</v>
      </c>
      <c r="D64" s="132"/>
      <c r="E64" s="133">
        <v>40</v>
      </c>
      <c r="F64" s="133">
        <v>40</v>
      </c>
      <c r="G64" s="133">
        <v>40</v>
      </c>
      <c r="H64" s="133">
        <v>72</v>
      </c>
      <c r="I64" s="133">
        <v>72</v>
      </c>
      <c r="J64" s="176">
        <v>72</v>
      </c>
      <c r="K64" s="132">
        <v>72</v>
      </c>
      <c r="L64" s="132">
        <v>72</v>
      </c>
      <c r="M64" s="132">
        <v>72</v>
      </c>
      <c r="N64" s="132">
        <v>72</v>
      </c>
      <c r="O64" s="38"/>
      <c r="P64" s="38"/>
      <c r="Q64" s="38"/>
      <c r="R64" s="38"/>
      <c r="S64" s="38"/>
      <c r="T64" s="38"/>
      <c r="U64" s="38"/>
    </row>
    <row r="65" spans="1:21" ht="15.75" customHeight="1">
      <c r="A65" s="5"/>
      <c r="B65" s="39" t="s">
        <v>53</v>
      </c>
      <c r="C65" s="7" t="s">
        <v>30</v>
      </c>
      <c r="D65" s="28"/>
      <c r="E65" s="28">
        <f t="shared" ref="E65:N65" si="39">E64/E5</f>
        <v>3.3844057076648495E-3</v>
      </c>
      <c r="F65" s="28">
        <f t="shared" si="39"/>
        <v>3.2589404141852552E-3</v>
      </c>
      <c r="G65" s="28">
        <f t="shared" si="39"/>
        <v>2.7931776914204825E-3</v>
      </c>
      <c r="H65" s="28">
        <f t="shared" si="39"/>
        <v>5.2336360555655147E-3</v>
      </c>
      <c r="I65" s="28">
        <f t="shared" si="39"/>
        <v>5.0343172626738939E-3</v>
      </c>
      <c r="J65" s="41">
        <f t="shared" si="39"/>
        <v>4.8881303340385677E-3</v>
      </c>
      <c r="K65" s="28">
        <f t="shared" si="39"/>
        <v>4.7461283969615119E-3</v>
      </c>
      <c r="L65" s="28">
        <f t="shared" si="39"/>
        <v>4.6081934100994856E-3</v>
      </c>
      <c r="M65" s="28">
        <f t="shared" si="39"/>
        <v>4.4742106111302412E-3</v>
      </c>
      <c r="N65" s="28">
        <f t="shared" si="39"/>
        <v>4.3440684270607023E-3</v>
      </c>
      <c r="O65" s="38"/>
      <c r="P65" s="38"/>
      <c r="Q65" s="38"/>
      <c r="R65" s="38"/>
      <c r="S65" s="38"/>
      <c r="T65" s="38"/>
      <c r="U65" s="38"/>
    </row>
    <row r="66" spans="1:21" ht="15.75" customHeight="1">
      <c r="A66" s="5"/>
      <c r="B66" s="5"/>
      <c r="C66" s="7"/>
      <c r="D66" s="8"/>
      <c r="E66" s="8"/>
      <c r="F66" s="8"/>
      <c r="G66" s="8"/>
      <c r="H66" s="8"/>
      <c r="I66" s="8"/>
      <c r="J66" s="21"/>
      <c r="K66" s="8"/>
      <c r="L66" s="8"/>
      <c r="M66" s="8"/>
      <c r="N66" s="8"/>
      <c r="O66" s="38"/>
      <c r="P66" s="38"/>
      <c r="Q66" s="38"/>
      <c r="R66" s="38"/>
      <c r="S66" s="38"/>
      <c r="T66" s="38"/>
      <c r="U66" s="38"/>
    </row>
    <row r="67" spans="1:21" ht="15.75" customHeight="1">
      <c r="A67" s="5"/>
      <c r="B67" s="5" t="s">
        <v>95</v>
      </c>
      <c r="C67" s="7" t="s">
        <v>28</v>
      </c>
      <c r="D67" s="132"/>
      <c r="E67" s="133">
        <v>38.548000000000002</v>
      </c>
      <c r="F67" s="133">
        <v>42.537999999999997</v>
      </c>
      <c r="G67" s="133">
        <v>44.523000000000003</v>
      </c>
      <c r="H67" s="133">
        <v>44.091999999999999</v>
      </c>
      <c r="I67" s="133">
        <v>55.18</v>
      </c>
      <c r="J67" s="135">
        <f t="shared" ref="J67:N67" si="40">J68*J5</f>
        <v>58.918232599999996</v>
      </c>
      <c r="K67" s="133">
        <f t="shared" si="40"/>
        <v>60.681038503799989</v>
      </c>
      <c r="L67" s="133">
        <f t="shared" si="40"/>
        <v>62.497376817736992</v>
      </c>
      <c r="M67" s="133">
        <f t="shared" si="40"/>
        <v>64.368896556536413</v>
      </c>
      <c r="N67" s="133">
        <f t="shared" si="40"/>
        <v>66.297298220706779</v>
      </c>
      <c r="O67" s="38"/>
      <c r="P67" s="38"/>
      <c r="Q67" s="38"/>
      <c r="R67" s="38"/>
      <c r="S67" s="38"/>
      <c r="T67" s="38"/>
      <c r="U67" s="38"/>
    </row>
    <row r="68" spans="1:21" ht="15.75" customHeight="1">
      <c r="A68" s="5"/>
      <c r="B68" s="39" t="s">
        <v>53</v>
      </c>
      <c r="C68" s="7" t="s">
        <v>30</v>
      </c>
      <c r="D68" s="28"/>
      <c r="E68" s="28">
        <f t="shared" ref="E68:I68" si="41">E67/E5</f>
        <v>3.2615517804766157E-3</v>
      </c>
      <c r="F68" s="28">
        <f t="shared" si="41"/>
        <v>3.4657201834653092E-3</v>
      </c>
      <c r="G68" s="28">
        <f t="shared" si="41"/>
        <v>3.1090162588778537E-3</v>
      </c>
      <c r="H68" s="28">
        <f t="shared" si="41"/>
        <v>3.2050205689165925E-3</v>
      </c>
      <c r="I68" s="28">
        <f t="shared" si="41"/>
        <v>3.8582448132547984E-3</v>
      </c>
      <c r="J68" s="30">
        <v>4.0000000000000001E-3</v>
      </c>
      <c r="K68" s="31">
        <v>4.0000000000000001E-3</v>
      </c>
      <c r="L68" s="31">
        <v>4.0000000000000001E-3</v>
      </c>
      <c r="M68" s="31">
        <v>4.0000000000000001E-3</v>
      </c>
      <c r="N68" s="31">
        <v>4.0000000000000001E-3</v>
      </c>
      <c r="O68" s="38"/>
      <c r="P68" s="38"/>
      <c r="Q68" s="38"/>
      <c r="R68" s="38"/>
      <c r="S68" s="38"/>
      <c r="T68" s="38"/>
      <c r="U68" s="38"/>
    </row>
    <row r="69" spans="1:21" ht="15.75" customHeight="1">
      <c r="A69" s="5"/>
      <c r="B69" s="5"/>
      <c r="C69" s="7"/>
      <c r="D69" s="8"/>
      <c r="E69" s="8"/>
      <c r="F69" s="8"/>
      <c r="G69" s="8"/>
      <c r="H69" s="8"/>
      <c r="I69" s="8"/>
      <c r="J69" s="21"/>
      <c r="K69" s="8"/>
      <c r="L69" s="8"/>
      <c r="M69" s="8"/>
      <c r="N69" s="8"/>
      <c r="O69" s="38"/>
      <c r="P69" s="38"/>
      <c r="Q69" s="38"/>
      <c r="R69" s="38"/>
      <c r="S69" s="38"/>
      <c r="T69" s="38"/>
      <c r="U69" s="38"/>
    </row>
    <row r="70" spans="1:21" ht="15.75" customHeight="1">
      <c r="A70" s="5"/>
      <c r="B70" s="5" t="s">
        <v>97</v>
      </c>
      <c r="C70" s="7" t="s">
        <v>28</v>
      </c>
      <c r="D70" s="132"/>
      <c r="E70" s="133">
        <v>60.279000000000003</v>
      </c>
      <c r="F70" s="133">
        <v>80.128</v>
      </c>
      <c r="G70" s="133">
        <v>72.608999999999995</v>
      </c>
      <c r="H70" s="133">
        <v>47.938000000000002</v>
      </c>
      <c r="I70" s="133">
        <v>54.417999999999999</v>
      </c>
      <c r="J70" s="135">
        <f t="shared" ref="J70:N70" si="42">J71*J5</f>
        <v>58.918232599999996</v>
      </c>
      <c r="K70" s="133">
        <f t="shared" si="42"/>
        <v>60.681038503799989</v>
      </c>
      <c r="L70" s="133">
        <f t="shared" si="42"/>
        <v>62.497376817736992</v>
      </c>
      <c r="M70" s="133">
        <f t="shared" si="42"/>
        <v>64.368896556536413</v>
      </c>
      <c r="N70" s="133">
        <f t="shared" si="42"/>
        <v>66.297298220706779</v>
      </c>
      <c r="O70" s="38"/>
      <c r="P70" s="38"/>
      <c r="Q70" s="38"/>
      <c r="R70" s="38"/>
      <c r="S70" s="38"/>
      <c r="T70" s="38"/>
      <c r="U70" s="38"/>
    </row>
    <row r="71" spans="1:21" ht="15.75" customHeight="1">
      <c r="A71" s="5"/>
      <c r="B71" s="39" t="s">
        <v>53</v>
      </c>
      <c r="C71" s="7" t="s">
        <v>30</v>
      </c>
      <c r="D71" s="28"/>
      <c r="E71" s="28">
        <f t="shared" ref="E71:I71" si="43">E70/E5</f>
        <v>5.1002147913082373E-3</v>
      </c>
      <c r="F71" s="28">
        <f t="shared" si="43"/>
        <v>6.5283094376959033E-3</v>
      </c>
      <c r="G71" s="28">
        <f t="shared" si="43"/>
        <v>5.070245974908745E-3</v>
      </c>
      <c r="H71" s="28">
        <f t="shared" si="43"/>
        <v>3.484583961551384E-3</v>
      </c>
      <c r="I71" s="28">
        <f t="shared" si="43"/>
        <v>3.8049649555581665E-3</v>
      </c>
      <c r="J71" s="30">
        <v>4.0000000000000001E-3</v>
      </c>
      <c r="K71" s="31">
        <v>4.0000000000000001E-3</v>
      </c>
      <c r="L71" s="31">
        <v>4.0000000000000001E-3</v>
      </c>
      <c r="M71" s="31">
        <v>4.0000000000000001E-3</v>
      </c>
      <c r="N71" s="31">
        <v>4.0000000000000001E-3</v>
      </c>
      <c r="O71" s="38"/>
      <c r="P71" s="38"/>
      <c r="Q71" s="38"/>
      <c r="R71" s="38"/>
      <c r="S71" s="38"/>
      <c r="T71" s="38"/>
      <c r="U71" s="38"/>
    </row>
    <row r="72" spans="1:21" ht="15.75" customHeight="1">
      <c r="A72" s="5"/>
      <c r="B72" s="5"/>
      <c r="C72" s="7"/>
      <c r="D72" s="8"/>
      <c r="E72" s="8"/>
      <c r="F72" s="8"/>
      <c r="G72" s="8"/>
      <c r="H72" s="8"/>
      <c r="I72" s="8"/>
      <c r="J72" s="21"/>
      <c r="K72" s="8"/>
      <c r="L72" s="8"/>
      <c r="M72" s="8"/>
      <c r="N72" s="8"/>
      <c r="O72" s="38"/>
      <c r="P72" s="38"/>
      <c r="Q72" s="38"/>
      <c r="R72" s="38"/>
      <c r="S72" s="38"/>
      <c r="T72" s="38"/>
      <c r="U72" s="38"/>
    </row>
    <row r="73" spans="1:21" ht="15.75" customHeight="1">
      <c r="A73" s="5"/>
      <c r="B73" s="5" t="s">
        <v>101</v>
      </c>
      <c r="C73" s="7" t="s">
        <v>28</v>
      </c>
      <c r="D73" s="132"/>
      <c r="E73" s="133">
        <v>38.549999999999997</v>
      </c>
      <c r="F73" s="133">
        <v>44.533999999999999</v>
      </c>
      <c r="G73" s="133">
        <v>36.856999999999999</v>
      </c>
      <c r="H73" s="133">
        <v>40.088000000000001</v>
      </c>
      <c r="I73" s="133">
        <v>48.302</v>
      </c>
      <c r="J73" s="135">
        <f t="shared" ref="J73:N73" si="44">J74*J5</f>
        <v>44.188674450000001</v>
      </c>
      <c r="K73" s="133">
        <f t="shared" si="44"/>
        <v>45.510778877849994</v>
      </c>
      <c r="L73" s="133">
        <f t="shared" si="44"/>
        <v>46.873032613302748</v>
      </c>
      <c r="M73" s="133">
        <f t="shared" si="44"/>
        <v>48.276672417402303</v>
      </c>
      <c r="N73" s="133">
        <f t="shared" si="44"/>
        <v>49.722973665530091</v>
      </c>
      <c r="O73" s="38"/>
      <c r="P73" s="38"/>
      <c r="Q73" s="38"/>
      <c r="R73" s="38"/>
      <c r="S73" s="38"/>
      <c r="T73" s="38"/>
      <c r="U73" s="38"/>
    </row>
    <row r="74" spans="1:21" ht="15.75" customHeight="1">
      <c r="A74" s="5"/>
      <c r="B74" s="39" t="s">
        <v>53</v>
      </c>
      <c r="C74" s="7" t="s">
        <v>30</v>
      </c>
      <c r="D74" s="28"/>
      <c r="E74" s="28">
        <f t="shared" ref="E74:I74" si="45">E73/E5</f>
        <v>3.2617210007619985E-3</v>
      </c>
      <c r="F74" s="28">
        <f t="shared" si="45"/>
        <v>3.6283413101331537E-3</v>
      </c>
      <c r="G74" s="28">
        <f t="shared" si="45"/>
        <v>2.573703754317118E-3</v>
      </c>
      <c r="H74" s="28">
        <f t="shared" si="45"/>
        <v>2.9139722527154214E-3</v>
      </c>
      <c r="I74" s="28">
        <f t="shared" si="45"/>
        <v>3.3773276725232561E-3</v>
      </c>
      <c r="J74" s="30">
        <v>3.0000000000000001E-3</v>
      </c>
      <c r="K74" s="31">
        <v>3.0000000000000001E-3</v>
      </c>
      <c r="L74" s="31">
        <v>3.0000000000000001E-3</v>
      </c>
      <c r="M74" s="31">
        <v>3.0000000000000001E-3</v>
      </c>
      <c r="N74" s="31">
        <v>3.0000000000000001E-3</v>
      </c>
      <c r="O74" s="38"/>
      <c r="P74" s="38"/>
      <c r="Q74" s="38"/>
      <c r="R74" s="38"/>
      <c r="S74" s="38"/>
      <c r="T74" s="38"/>
      <c r="U74" s="38"/>
    </row>
    <row r="75" spans="1:21" ht="15.75" customHeight="1">
      <c r="A75" s="5"/>
      <c r="B75" s="5"/>
      <c r="C75" s="7"/>
      <c r="D75" s="8"/>
      <c r="E75" s="8"/>
      <c r="F75" s="8"/>
      <c r="G75" s="8"/>
      <c r="H75" s="8"/>
      <c r="I75" s="8"/>
      <c r="J75" s="21"/>
      <c r="K75" s="8"/>
      <c r="L75" s="8"/>
      <c r="M75" s="8"/>
      <c r="N75" s="8"/>
      <c r="O75" s="38"/>
      <c r="P75" s="38"/>
      <c r="Q75" s="38"/>
      <c r="R75" s="38"/>
      <c r="S75" s="38"/>
      <c r="T75" s="38"/>
      <c r="U75" s="38"/>
    </row>
    <row r="76" spans="1:21" ht="15.75" customHeight="1">
      <c r="A76" s="5"/>
      <c r="B76" s="5" t="s">
        <v>105</v>
      </c>
      <c r="C76" s="7" t="s">
        <v>28</v>
      </c>
      <c r="D76" s="132"/>
      <c r="E76" s="46">
        <v>-315.47399999999999</v>
      </c>
      <c r="F76" s="46">
        <v>87.525000000000006</v>
      </c>
      <c r="G76" s="46">
        <v>449.983</v>
      </c>
      <c r="H76" s="46">
        <v>-272.423</v>
      </c>
      <c r="I76" s="46">
        <v>45.97</v>
      </c>
      <c r="J76" s="135">
        <f t="shared" ref="J76:N76" si="46">J77*J5</f>
        <v>44.188674450000001</v>
      </c>
      <c r="K76" s="133">
        <f t="shared" si="46"/>
        <v>45.510778877849994</v>
      </c>
      <c r="L76" s="133">
        <f t="shared" si="46"/>
        <v>46.873032613302748</v>
      </c>
      <c r="M76" s="133">
        <f t="shared" si="46"/>
        <v>48.276672417402303</v>
      </c>
      <c r="N76" s="133">
        <f t="shared" si="46"/>
        <v>49.722973665530091</v>
      </c>
      <c r="O76" s="38"/>
      <c r="P76" s="38"/>
      <c r="Q76" s="38"/>
      <c r="R76" s="38"/>
      <c r="S76" s="38"/>
      <c r="T76" s="38"/>
      <c r="U76" s="38"/>
    </row>
    <row r="77" spans="1:21" ht="15.75" customHeight="1">
      <c r="A77" s="5"/>
      <c r="B77" s="39" t="s">
        <v>53</v>
      </c>
      <c r="C77" s="7" t="s">
        <v>30</v>
      </c>
      <c r="D77" s="28"/>
      <c r="E77" s="28">
        <f t="shared" ref="E77:I77" si="47">E76/E5</f>
        <v>-2.6692300155496517E-2</v>
      </c>
      <c r="F77" s="28">
        <f t="shared" si="47"/>
        <v>7.1309689937891123E-3</v>
      </c>
      <c r="G77" s="28">
        <f t="shared" si="47"/>
        <v>3.1422061927961577E-2</v>
      </c>
      <c r="H77" s="28">
        <f t="shared" si="47"/>
        <v>-1.9802261599518391E-2</v>
      </c>
      <c r="I77" s="28">
        <f t="shared" si="47"/>
        <v>3.2142717300710959E-3</v>
      </c>
      <c r="J77" s="30">
        <v>3.0000000000000001E-3</v>
      </c>
      <c r="K77" s="31">
        <v>3.0000000000000001E-3</v>
      </c>
      <c r="L77" s="31">
        <v>3.0000000000000001E-3</v>
      </c>
      <c r="M77" s="31">
        <v>3.0000000000000001E-3</v>
      </c>
      <c r="N77" s="31">
        <v>3.0000000000000001E-3</v>
      </c>
      <c r="O77" s="38"/>
      <c r="P77" s="38"/>
      <c r="Q77" s="38"/>
      <c r="R77" s="38"/>
      <c r="S77" s="38"/>
      <c r="T77" s="38"/>
      <c r="U77" s="38"/>
    </row>
    <row r="78" spans="1:21" ht="15.75" customHeight="1">
      <c r="A78" s="5"/>
      <c r="B78" s="5"/>
      <c r="C78" s="7"/>
      <c r="D78" s="8"/>
      <c r="E78" s="8"/>
      <c r="F78" s="8"/>
      <c r="G78" s="8"/>
      <c r="H78" s="8"/>
      <c r="I78" s="8"/>
      <c r="J78" s="21"/>
      <c r="K78" s="8"/>
      <c r="L78" s="8"/>
      <c r="M78" s="8"/>
      <c r="N78" s="8"/>
      <c r="O78" s="38"/>
      <c r="P78" s="38"/>
      <c r="Q78" s="38"/>
      <c r="R78" s="38"/>
      <c r="S78" s="38"/>
      <c r="T78" s="38"/>
      <c r="U78" s="38"/>
    </row>
    <row r="79" spans="1:21" ht="15.75" customHeight="1">
      <c r="A79" s="5"/>
      <c r="B79" s="5" t="s">
        <v>107</v>
      </c>
      <c r="C79" s="7" t="s">
        <v>28</v>
      </c>
      <c r="D79" s="132"/>
      <c r="E79" s="133">
        <v>32.823</v>
      </c>
      <c r="F79" s="133">
        <v>53.396000000000001</v>
      </c>
      <c r="G79" s="133">
        <v>43.381</v>
      </c>
      <c r="H79" s="133">
        <v>37.290999999999997</v>
      </c>
      <c r="I79" s="133">
        <v>43.237000000000002</v>
      </c>
      <c r="J79" s="135">
        <f t="shared" ref="J79:N79" si="48">J80*J5</f>
        <v>44.188674450000001</v>
      </c>
      <c r="K79" s="133">
        <f t="shared" si="48"/>
        <v>45.510778877849994</v>
      </c>
      <c r="L79" s="133">
        <f t="shared" si="48"/>
        <v>46.873032613302748</v>
      </c>
      <c r="M79" s="133">
        <f t="shared" si="48"/>
        <v>48.276672417402303</v>
      </c>
      <c r="N79" s="133">
        <f t="shared" si="48"/>
        <v>49.722973665530091</v>
      </c>
      <c r="O79" s="38"/>
      <c r="P79" s="38"/>
      <c r="Q79" s="38"/>
      <c r="R79" s="38"/>
      <c r="S79" s="38"/>
      <c r="T79" s="38"/>
      <c r="U79" s="38"/>
    </row>
    <row r="80" spans="1:21" ht="15.75" customHeight="1">
      <c r="A80" s="5"/>
      <c r="B80" s="39" t="s">
        <v>53</v>
      </c>
      <c r="C80" s="7" t="s">
        <v>30</v>
      </c>
      <c r="D80" s="28"/>
      <c r="E80" s="28">
        <f t="shared" ref="E80:I80" si="49">E79/E5</f>
        <v>2.777158713567084E-3</v>
      </c>
      <c r="F80" s="28">
        <f t="shared" si="49"/>
        <v>4.3503595588958973E-3</v>
      </c>
      <c r="G80" s="28">
        <f t="shared" si="49"/>
        <v>3.0292710357877986E-3</v>
      </c>
      <c r="H80" s="28">
        <f t="shared" si="49"/>
        <v>2.7106600298346332E-3</v>
      </c>
      <c r="I80" s="28">
        <f t="shared" si="49"/>
        <v>3.0231774373087662E-3</v>
      </c>
      <c r="J80" s="30">
        <v>3.0000000000000001E-3</v>
      </c>
      <c r="K80" s="31">
        <v>3.0000000000000001E-3</v>
      </c>
      <c r="L80" s="31">
        <v>3.0000000000000001E-3</v>
      </c>
      <c r="M80" s="31">
        <v>3.0000000000000001E-3</v>
      </c>
      <c r="N80" s="31">
        <v>3.0000000000000001E-3</v>
      </c>
      <c r="O80" s="38"/>
      <c r="P80" s="38"/>
      <c r="Q80" s="38"/>
      <c r="R80" s="38"/>
      <c r="S80" s="38"/>
      <c r="T80" s="38"/>
      <c r="U80" s="38"/>
    </row>
    <row r="81" spans="1:21" ht="15.75" customHeight="1">
      <c r="A81" s="5"/>
      <c r="B81" s="5"/>
      <c r="C81" s="7"/>
      <c r="D81" s="8"/>
      <c r="E81" s="8"/>
      <c r="F81" s="8"/>
      <c r="G81" s="8"/>
      <c r="H81" s="8"/>
      <c r="I81" s="8"/>
      <c r="J81" s="21"/>
      <c r="K81" s="8"/>
      <c r="L81" s="8"/>
      <c r="M81" s="8"/>
      <c r="N81" s="8"/>
      <c r="O81" s="38"/>
      <c r="P81" s="38"/>
      <c r="Q81" s="38"/>
      <c r="R81" s="38"/>
      <c r="S81" s="38"/>
      <c r="T81" s="38"/>
      <c r="U81" s="38"/>
    </row>
    <row r="82" spans="1:21" ht="15.75" customHeight="1">
      <c r="A82" s="5"/>
      <c r="B82" s="5" t="s">
        <v>113</v>
      </c>
      <c r="C82" s="7" t="s">
        <v>28</v>
      </c>
      <c r="D82" s="132"/>
      <c r="E82" s="133">
        <v>0</v>
      </c>
      <c r="F82" s="133">
        <v>149.24199999999999</v>
      </c>
      <c r="G82" s="133">
        <v>0</v>
      </c>
      <c r="H82" s="133">
        <v>0</v>
      </c>
      <c r="I82" s="133">
        <v>-11.994</v>
      </c>
      <c r="J82" s="176">
        <v>0</v>
      </c>
      <c r="K82" s="132">
        <v>0</v>
      </c>
      <c r="L82" s="132">
        <v>0</v>
      </c>
      <c r="M82" s="132">
        <v>0</v>
      </c>
      <c r="N82" s="132">
        <v>0</v>
      </c>
      <c r="O82" s="38"/>
      <c r="P82" s="38"/>
      <c r="Q82" s="38"/>
      <c r="R82" s="38"/>
      <c r="S82" s="38"/>
      <c r="T82" s="38"/>
      <c r="U82" s="38"/>
    </row>
    <row r="83" spans="1:21" ht="15.75" customHeight="1">
      <c r="A83" s="5"/>
      <c r="B83" s="39" t="s">
        <v>53</v>
      </c>
      <c r="C83" s="7" t="s">
        <v>30</v>
      </c>
      <c r="D83" s="28"/>
      <c r="E83" s="28">
        <f t="shared" ref="E83:N83" si="50">E82/E5</f>
        <v>0</v>
      </c>
      <c r="F83" s="28">
        <f t="shared" si="50"/>
        <v>1.2159269632345895E-2</v>
      </c>
      <c r="G83" s="28">
        <f t="shared" si="50"/>
        <v>0</v>
      </c>
      <c r="H83" s="28">
        <f t="shared" si="50"/>
        <v>0</v>
      </c>
      <c r="I83" s="28">
        <f t="shared" si="50"/>
        <v>-8.3863335067375954E-4</v>
      </c>
      <c r="J83" s="41">
        <f t="shared" si="50"/>
        <v>0</v>
      </c>
      <c r="K83" s="28">
        <f t="shared" si="50"/>
        <v>0</v>
      </c>
      <c r="L83" s="28">
        <f t="shared" si="50"/>
        <v>0</v>
      </c>
      <c r="M83" s="28">
        <f t="shared" si="50"/>
        <v>0</v>
      </c>
      <c r="N83" s="28">
        <f t="shared" si="50"/>
        <v>0</v>
      </c>
      <c r="O83" s="38"/>
      <c r="P83" s="38"/>
      <c r="Q83" s="38"/>
      <c r="R83" s="38"/>
      <c r="S83" s="38"/>
      <c r="T83" s="38"/>
      <c r="U83" s="38"/>
    </row>
    <row r="84" spans="1:21" ht="15.75" customHeight="1">
      <c r="A84" s="5"/>
      <c r="B84" s="5"/>
      <c r="C84" s="7"/>
      <c r="D84" s="8"/>
      <c r="E84" s="8"/>
      <c r="F84" s="8"/>
      <c r="G84" s="8"/>
      <c r="H84" s="8"/>
      <c r="I84" s="8"/>
      <c r="J84" s="21"/>
      <c r="K84" s="8"/>
      <c r="L84" s="8"/>
      <c r="M84" s="8"/>
      <c r="N84" s="8"/>
      <c r="O84" s="38"/>
      <c r="P84" s="38"/>
      <c r="Q84" s="38"/>
      <c r="R84" s="38"/>
      <c r="S84" s="38"/>
      <c r="T84" s="38"/>
      <c r="U84" s="38"/>
    </row>
    <row r="85" spans="1:21" ht="15.75" customHeight="1">
      <c r="A85" s="5"/>
      <c r="B85" s="5" t="s">
        <v>118</v>
      </c>
      <c r="C85" s="7" t="s">
        <v>28</v>
      </c>
      <c r="D85" s="132"/>
      <c r="E85" s="133">
        <v>50.353999999999999</v>
      </c>
      <c r="F85" s="133">
        <v>61.104999999999997</v>
      </c>
      <c r="G85" s="133">
        <v>65.793999999999997</v>
      </c>
      <c r="H85" s="133">
        <v>52.152999999999999</v>
      </c>
      <c r="I85" s="133">
        <v>63.835999999999999</v>
      </c>
      <c r="J85" s="135">
        <f t="shared" ref="J85:N85" si="51">J86*J5</f>
        <v>58.918232599999996</v>
      </c>
      <c r="K85" s="133">
        <f t="shared" si="51"/>
        <v>60.681038503799989</v>
      </c>
      <c r="L85" s="133">
        <f t="shared" si="51"/>
        <v>62.497376817736992</v>
      </c>
      <c r="M85" s="133">
        <f t="shared" si="51"/>
        <v>64.368896556536413</v>
      </c>
      <c r="N85" s="133">
        <f t="shared" si="51"/>
        <v>66.297298220706779</v>
      </c>
      <c r="O85" s="38"/>
      <c r="P85" s="38"/>
      <c r="Q85" s="38"/>
      <c r="R85" s="38"/>
      <c r="S85" s="38"/>
      <c r="T85" s="38"/>
      <c r="U85" s="38"/>
    </row>
    <row r="86" spans="1:21" ht="15.75" customHeight="1">
      <c r="A86" s="5"/>
      <c r="B86" s="39" t="s">
        <v>53</v>
      </c>
      <c r="C86" s="7" t="s">
        <v>30</v>
      </c>
      <c r="D86" s="28"/>
      <c r="E86" s="28">
        <f t="shared" ref="E86:I86" si="52">E85/E5</f>
        <v>4.2604591250938956E-3</v>
      </c>
      <c r="F86" s="28">
        <f t="shared" si="52"/>
        <v>4.9784388502197505E-3</v>
      </c>
      <c r="G86" s="28">
        <f t="shared" si="52"/>
        <v>4.5943583257329803E-3</v>
      </c>
      <c r="H86" s="28">
        <f t="shared" si="52"/>
        <v>3.7909697389709482E-3</v>
      </c>
      <c r="I86" s="28">
        <f t="shared" si="52"/>
        <v>4.4634816219451491E-3</v>
      </c>
      <c r="J86" s="30">
        <v>4.0000000000000001E-3</v>
      </c>
      <c r="K86" s="31">
        <v>4.0000000000000001E-3</v>
      </c>
      <c r="L86" s="31">
        <v>4.0000000000000001E-3</v>
      </c>
      <c r="M86" s="31">
        <v>4.0000000000000001E-3</v>
      </c>
      <c r="N86" s="31">
        <v>4.0000000000000001E-3</v>
      </c>
      <c r="O86" s="399" t="s">
        <v>194</v>
      </c>
      <c r="P86" s="384"/>
      <c r="Q86" s="38"/>
      <c r="R86" s="38"/>
      <c r="S86" s="38"/>
      <c r="T86" s="38"/>
      <c r="U86" s="38"/>
    </row>
    <row r="87" spans="1:21" ht="15.75" customHeight="1">
      <c r="A87" s="5"/>
      <c r="B87" s="5"/>
      <c r="C87" s="7"/>
      <c r="D87" s="8"/>
      <c r="E87" s="8"/>
      <c r="F87" s="8"/>
      <c r="G87" s="8"/>
      <c r="H87" s="8"/>
      <c r="I87" s="8"/>
      <c r="J87" s="21"/>
      <c r="K87" s="8"/>
      <c r="L87" s="8"/>
      <c r="M87" s="8"/>
      <c r="N87" s="8"/>
      <c r="O87" s="38"/>
      <c r="P87" s="38"/>
      <c r="Q87" s="38"/>
      <c r="R87" s="38"/>
      <c r="S87" s="38"/>
      <c r="T87" s="38"/>
      <c r="U87" s="38"/>
    </row>
    <row r="88" spans="1:21" ht="15.75" customHeight="1">
      <c r="A88" s="5"/>
      <c r="B88" s="5" t="s">
        <v>196</v>
      </c>
      <c r="C88" s="7" t="s">
        <v>28</v>
      </c>
      <c r="D88" s="46"/>
      <c r="E88" s="46">
        <v>203.47200000000001</v>
      </c>
      <c r="F88" s="46">
        <v>171.1</v>
      </c>
      <c r="G88" s="46">
        <v>193.97300000000001</v>
      </c>
      <c r="H88" s="46">
        <v>289.55</v>
      </c>
      <c r="I88" s="46">
        <v>211.56299999999999</v>
      </c>
      <c r="J88" s="81">
        <f t="shared" ref="J88:N88" si="53">J89*J5</f>
        <v>220.94337224999998</v>
      </c>
      <c r="K88" s="46">
        <f t="shared" si="53"/>
        <v>227.55389438924993</v>
      </c>
      <c r="L88" s="46">
        <f t="shared" si="53"/>
        <v>234.3651630665137</v>
      </c>
      <c r="M88" s="46">
        <f t="shared" si="53"/>
        <v>241.38336208701151</v>
      </c>
      <c r="N88" s="46">
        <f t="shared" si="53"/>
        <v>248.61486832765044</v>
      </c>
      <c r="O88" s="38"/>
      <c r="P88" s="38"/>
      <c r="Q88" s="38"/>
      <c r="R88" s="38"/>
      <c r="S88" s="38"/>
      <c r="T88" s="38"/>
      <c r="U88" s="38"/>
    </row>
    <row r="89" spans="1:21" ht="15.75" customHeight="1">
      <c r="A89" s="5"/>
      <c r="B89" s="39" t="s">
        <v>198</v>
      </c>
      <c r="C89" s="7" t="s">
        <v>30</v>
      </c>
      <c r="D89" s="28"/>
      <c r="E89" s="28">
        <f t="shared" ref="E89:I89" si="54">E88/E5</f>
        <v>1.7215794953749558E-2</v>
      </c>
      <c r="F89" s="28">
        <f t="shared" si="54"/>
        <v>1.3940117621677428E-2</v>
      </c>
      <c r="G89" s="28">
        <f t="shared" si="54"/>
        <v>1.3545026408447632E-2</v>
      </c>
      <c r="H89" s="28">
        <f t="shared" si="54"/>
        <v>2.1047212776236036E-2</v>
      </c>
      <c r="I89" s="28">
        <f t="shared" si="54"/>
        <v>1.4792711986709403E-2</v>
      </c>
      <c r="J89" s="30">
        <v>1.4999999999999999E-2</v>
      </c>
      <c r="K89" s="31">
        <v>1.4999999999999999E-2</v>
      </c>
      <c r="L89" s="31">
        <v>1.4999999999999999E-2</v>
      </c>
      <c r="M89" s="31">
        <v>1.4999999999999999E-2</v>
      </c>
      <c r="N89" s="31">
        <v>1.4999999999999999E-2</v>
      </c>
      <c r="O89" s="38"/>
      <c r="P89" s="38"/>
      <c r="Q89" s="38"/>
      <c r="R89" s="38"/>
      <c r="S89" s="38"/>
      <c r="T89" s="38"/>
      <c r="U89" s="38"/>
    </row>
    <row r="90" spans="1:21" ht="15.75" customHeight="1">
      <c r="A90" s="5"/>
      <c r="B90" s="57"/>
      <c r="C90" s="45"/>
      <c r="D90" s="36"/>
      <c r="E90" s="36"/>
      <c r="F90" s="36"/>
      <c r="G90" s="36"/>
      <c r="H90" s="36"/>
      <c r="I90" s="36"/>
      <c r="J90" s="210"/>
      <c r="K90" s="36"/>
      <c r="L90" s="36"/>
      <c r="M90" s="36"/>
      <c r="N90" s="36"/>
      <c r="O90" s="38"/>
      <c r="P90" s="38"/>
      <c r="Q90" s="38"/>
      <c r="R90" s="38"/>
      <c r="S90" s="38"/>
      <c r="T90" s="38"/>
      <c r="U90" s="38"/>
    </row>
    <row r="91" spans="1:21" ht="15.75" customHeight="1">
      <c r="A91" s="5"/>
      <c r="B91" s="22" t="s">
        <v>111</v>
      </c>
      <c r="C91" s="24" t="s">
        <v>28</v>
      </c>
      <c r="D91" s="211"/>
      <c r="E91" s="211"/>
      <c r="F91" s="211"/>
      <c r="G91" s="211"/>
      <c r="H91" s="211"/>
      <c r="I91" s="211"/>
      <c r="J91" s="32"/>
      <c r="K91" s="211"/>
      <c r="L91" s="211"/>
      <c r="M91" s="211"/>
      <c r="N91" s="211"/>
      <c r="O91" s="38"/>
      <c r="P91" s="38"/>
      <c r="Q91" s="38"/>
      <c r="R91" s="38"/>
      <c r="S91" s="38"/>
      <c r="T91" s="38"/>
      <c r="U91" s="38"/>
    </row>
    <row r="92" spans="1:21" ht="15.75" customHeight="1">
      <c r="A92" s="5"/>
      <c r="B92" s="212" t="s">
        <v>202</v>
      </c>
      <c r="C92" s="7" t="s">
        <v>30</v>
      </c>
      <c r="D92" s="213"/>
      <c r="E92" s="60">
        <v>0</v>
      </c>
      <c r="F92" s="60">
        <v>0</v>
      </c>
      <c r="G92" s="60">
        <v>0</v>
      </c>
      <c r="H92" s="60">
        <v>0</v>
      </c>
      <c r="I92" s="60">
        <v>0</v>
      </c>
      <c r="J92" s="215">
        <v>0</v>
      </c>
      <c r="K92" s="184">
        <v>0</v>
      </c>
      <c r="L92" s="184">
        <v>0</v>
      </c>
      <c r="M92" s="184">
        <v>0</v>
      </c>
      <c r="N92" s="184">
        <v>0</v>
      </c>
      <c r="O92" s="38"/>
      <c r="P92" s="38"/>
      <c r="Q92" s="38"/>
      <c r="R92" s="38"/>
      <c r="S92" s="38"/>
      <c r="T92" s="38"/>
      <c r="U92" s="38"/>
    </row>
    <row r="93" spans="1:21" ht="15.75" customHeight="1">
      <c r="A93" s="5"/>
      <c r="B93" s="5" t="s">
        <v>203</v>
      </c>
      <c r="C93" s="7" t="s">
        <v>30</v>
      </c>
      <c r="D93" s="184"/>
      <c r="E93" s="60">
        <v>0</v>
      </c>
      <c r="F93" s="60">
        <v>0</v>
      </c>
      <c r="G93" s="60">
        <v>0</v>
      </c>
      <c r="H93" s="60">
        <v>0</v>
      </c>
      <c r="I93" s="60">
        <v>0</v>
      </c>
      <c r="J93" s="215">
        <v>0</v>
      </c>
      <c r="K93" s="184">
        <v>0</v>
      </c>
      <c r="L93" s="184">
        <v>0</v>
      </c>
      <c r="M93" s="184">
        <v>0</v>
      </c>
      <c r="N93" s="184">
        <v>0</v>
      </c>
      <c r="O93" s="38"/>
      <c r="P93" s="38"/>
      <c r="Q93" s="38"/>
      <c r="R93" s="38"/>
      <c r="S93" s="38"/>
      <c r="T93" s="38"/>
      <c r="U93" s="38"/>
    </row>
    <row r="94" spans="1:21" ht="15.75" customHeight="1">
      <c r="A94" s="5"/>
      <c r="B94" s="5"/>
      <c r="C94" s="7"/>
      <c r="D94" s="8"/>
      <c r="E94" s="8"/>
      <c r="F94" s="8"/>
      <c r="G94" s="8"/>
      <c r="H94" s="8"/>
      <c r="I94" s="8"/>
      <c r="J94" s="5"/>
      <c r="K94" s="5"/>
      <c r="L94" s="5"/>
      <c r="M94" s="5"/>
      <c r="N94" s="5"/>
      <c r="O94" s="38"/>
      <c r="P94" s="38"/>
      <c r="Q94" s="38"/>
      <c r="R94" s="38"/>
      <c r="S94" s="38"/>
      <c r="T94" s="38"/>
      <c r="U94" s="38"/>
    </row>
    <row r="95" spans="1:21" ht="15.75" customHeight="1">
      <c r="A95" s="5"/>
      <c r="B95" s="5"/>
      <c r="C95" s="7"/>
      <c r="D95" s="8"/>
      <c r="E95" s="8"/>
      <c r="F95" s="8"/>
      <c r="G95" s="8"/>
      <c r="H95" s="8"/>
      <c r="I95" s="8"/>
      <c r="J95" s="5"/>
      <c r="K95" s="5"/>
      <c r="L95" s="5"/>
      <c r="M95" s="5"/>
      <c r="N95" s="5"/>
      <c r="O95" s="38"/>
      <c r="P95" s="38"/>
      <c r="Q95" s="38"/>
      <c r="R95" s="38"/>
      <c r="S95" s="38"/>
      <c r="T95" s="38"/>
      <c r="U95" s="38"/>
    </row>
    <row r="96" spans="1:21" ht="15.75" customHeight="1">
      <c r="A96" s="5"/>
      <c r="B96" s="5"/>
      <c r="C96" s="216"/>
      <c r="D96" s="8"/>
      <c r="E96" s="8"/>
      <c r="F96" s="8"/>
      <c r="G96" s="8"/>
      <c r="H96" s="8"/>
      <c r="I96" s="8"/>
      <c r="J96" s="5"/>
      <c r="K96" s="5"/>
      <c r="L96" s="5"/>
      <c r="M96" s="5"/>
      <c r="N96" s="5"/>
      <c r="O96" s="5"/>
      <c r="P96" s="5"/>
      <c r="Q96" s="5"/>
      <c r="R96" s="5"/>
      <c r="S96" s="5"/>
      <c r="T96" s="5"/>
      <c r="U96" s="5"/>
    </row>
    <row r="97" spans="1:21" ht="15.75" customHeight="1">
      <c r="A97" s="5"/>
      <c r="B97" s="5"/>
      <c r="C97" s="7"/>
      <c r="D97" s="8"/>
      <c r="E97" s="8"/>
      <c r="F97" s="8"/>
      <c r="G97" s="8"/>
      <c r="H97" s="8"/>
      <c r="I97" s="8"/>
      <c r="J97" s="5"/>
      <c r="K97" s="5"/>
      <c r="L97" s="5"/>
      <c r="M97" s="5"/>
      <c r="N97" s="5"/>
      <c r="O97" s="5"/>
      <c r="P97" s="5"/>
      <c r="Q97" s="5"/>
      <c r="R97" s="5"/>
      <c r="S97" s="5"/>
      <c r="T97" s="5"/>
      <c r="U97" s="5"/>
    </row>
    <row r="98" spans="1:21" ht="15.75" customHeight="1">
      <c r="A98" s="5"/>
      <c r="B98" s="5"/>
      <c r="C98" s="7"/>
      <c r="D98" s="8"/>
      <c r="E98" s="8"/>
      <c r="F98" s="8"/>
      <c r="G98" s="8"/>
      <c r="H98" s="8"/>
      <c r="I98" s="8"/>
      <c r="J98" s="5"/>
      <c r="K98" s="5"/>
      <c r="L98" s="5"/>
      <c r="M98" s="5"/>
      <c r="N98" s="5"/>
      <c r="O98" s="5"/>
      <c r="P98" s="5"/>
      <c r="Q98" s="5"/>
      <c r="R98" s="5"/>
      <c r="S98" s="5"/>
      <c r="T98" s="5"/>
      <c r="U98" s="5"/>
    </row>
    <row r="99" spans="1:21" ht="15.75" customHeight="1">
      <c r="A99" s="5"/>
      <c r="B99" s="5"/>
      <c r="C99" s="7"/>
      <c r="D99" s="8"/>
      <c r="E99" s="8"/>
      <c r="F99" s="8"/>
      <c r="G99" s="8"/>
      <c r="H99" s="8"/>
      <c r="I99" s="8"/>
      <c r="J99" s="5"/>
      <c r="K99" s="5"/>
      <c r="L99" s="5"/>
      <c r="M99" s="5"/>
      <c r="N99" s="5"/>
      <c r="O99" s="5"/>
      <c r="P99" s="5"/>
      <c r="Q99" s="5"/>
      <c r="R99" s="5"/>
      <c r="S99" s="5"/>
      <c r="T99" s="5"/>
      <c r="U99" s="5"/>
    </row>
    <row r="100" spans="1:21" ht="15.75" customHeight="1">
      <c r="A100" s="5"/>
      <c r="B100" s="5"/>
      <c r="C100" s="7"/>
      <c r="D100" s="8"/>
      <c r="E100" s="8"/>
      <c r="F100" s="8"/>
      <c r="G100" s="8"/>
      <c r="H100" s="8"/>
      <c r="I100" s="8"/>
      <c r="J100" s="5"/>
      <c r="K100" s="5"/>
      <c r="L100" s="5"/>
      <c r="M100" s="5"/>
      <c r="N100" s="5"/>
      <c r="O100" s="5"/>
      <c r="P100" s="5"/>
      <c r="Q100" s="5"/>
      <c r="R100" s="5"/>
      <c r="S100" s="5"/>
      <c r="T100" s="5"/>
      <c r="U100" s="5"/>
    </row>
    <row r="101" spans="1:21" ht="15.75" customHeight="1">
      <c r="A101" s="5"/>
      <c r="B101" s="5"/>
      <c r="C101" s="7"/>
      <c r="D101" s="8"/>
      <c r="E101" s="8"/>
      <c r="F101" s="8"/>
      <c r="G101" s="8"/>
      <c r="H101" s="8"/>
      <c r="I101" s="8"/>
      <c r="J101" s="5"/>
      <c r="K101" s="5"/>
      <c r="L101" s="5"/>
      <c r="M101" s="5"/>
      <c r="N101" s="5"/>
      <c r="O101" s="5"/>
      <c r="P101" s="5"/>
      <c r="Q101" s="5"/>
      <c r="R101" s="5"/>
      <c r="S101" s="5"/>
      <c r="T101" s="5"/>
      <c r="U101" s="5"/>
    </row>
    <row r="102" spans="1:21" ht="15.75" customHeight="1">
      <c r="A102" s="5"/>
      <c r="B102" s="5"/>
      <c r="C102" s="7"/>
      <c r="D102" s="8"/>
      <c r="E102" s="8"/>
      <c r="F102" s="8"/>
      <c r="G102" s="8"/>
      <c r="H102" s="8"/>
      <c r="I102" s="8"/>
      <c r="J102" s="5"/>
      <c r="K102" s="5"/>
      <c r="L102" s="5"/>
      <c r="M102" s="5"/>
      <c r="N102" s="5"/>
      <c r="O102" s="5"/>
      <c r="P102" s="5"/>
      <c r="Q102" s="5"/>
      <c r="R102" s="5"/>
      <c r="S102" s="5"/>
      <c r="T102" s="5"/>
      <c r="U102" s="5"/>
    </row>
    <row r="103" spans="1:21" ht="15.75" customHeight="1">
      <c r="A103" s="5"/>
      <c r="B103" s="5"/>
      <c r="C103" s="7"/>
      <c r="D103" s="8"/>
      <c r="E103" s="8"/>
      <c r="F103" s="8"/>
      <c r="G103" s="8"/>
      <c r="H103" s="8"/>
      <c r="I103" s="8"/>
      <c r="J103" s="5"/>
      <c r="K103" s="5"/>
      <c r="L103" s="5"/>
      <c r="M103" s="5"/>
      <c r="N103" s="5"/>
      <c r="O103" s="5"/>
      <c r="P103" s="5"/>
      <c r="Q103" s="5"/>
      <c r="R103" s="5"/>
      <c r="S103" s="5"/>
      <c r="T103" s="5"/>
      <c r="U103" s="5"/>
    </row>
    <row r="104" spans="1:21" ht="15.75" customHeight="1">
      <c r="A104" s="5"/>
      <c r="B104" s="5"/>
      <c r="C104" s="7"/>
      <c r="D104" s="8"/>
      <c r="E104" s="8"/>
      <c r="F104" s="8"/>
      <c r="G104" s="8"/>
      <c r="H104" s="8"/>
      <c r="I104" s="8"/>
      <c r="J104" s="5"/>
      <c r="K104" s="5"/>
      <c r="L104" s="5"/>
      <c r="M104" s="5"/>
      <c r="N104" s="5"/>
      <c r="O104" s="5"/>
      <c r="P104" s="5"/>
      <c r="Q104" s="5"/>
      <c r="R104" s="5"/>
      <c r="S104" s="5"/>
      <c r="T104" s="5"/>
      <c r="U104" s="5"/>
    </row>
    <row r="105" spans="1:21" ht="15.75" customHeight="1">
      <c r="A105" s="5"/>
      <c r="B105" s="5"/>
      <c r="C105" s="7"/>
      <c r="D105" s="8"/>
      <c r="E105" s="8"/>
      <c r="F105" s="8"/>
      <c r="G105" s="8"/>
      <c r="H105" s="8"/>
      <c r="I105" s="8"/>
      <c r="J105" s="5"/>
      <c r="K105" s="5"/>
      <c r="L105" s="5"/>
      <c r="M105" s="5"/>
      <c r="N105" s="5"/>
      <c r="O105" s="5"/>
      <c r="P105" s="5"/>
      <c r="Q105" s="5"/>
      <c r="R105" s="5"/>
      <c r="S105" s="5"/>
      <c r="T105" s="5"/>
      <c r="U105" s="5"/>
    </row>
    <row r="106" spans="1:21" ht="15.75" customHeight="1">
      <c r="A106" s="5"/>
      <c r="B106" s="5"/>
      <c r="C106" s="7"/>
      <c r="D106" s="8"/>
      <c r="E106" s="8"/>
      <c r="F106" s="8"/>
      <c r="G106" s="8"/>
      <c r="H106" s="8"/>
      <c r="I106" s="8"/>
      <c r="J106" s="5"/>
      <c r="K106" s="5"/>
      <c r="L106" s="5"/>
      <c r="M106" s="5"/>
      <c r="N106" s="5"/>
      <c r="O106" s="5"/>
      <c r="P106" s="5"/>
      <c r="Q106" s="5"/>
      <c r="R106" s="5"/>
      <c r="S106" s="5"/>
      <c r="T106" s="5"/>
      <c r="U106" s="5"/>
    </row>
    <row r="107" spans="1:21" ht="15.75" customHeight="1">
      <c r="A107" s="5"/>
      <c r="B107" s="5"/>
      <c r="C107" s="7"/>
      <c r="D107" s="8"/>
      <c r="E107" s="8"/>
      <c r="F107" s="8"/>
      <c r="G107" s="8"/>
      <c r="H107" s="8"/>
      <c r="I107" s="8"/>
      <c r="J107" s="5"/>
      <c r="K107" s="5"/>
      <c r="L107" s="5"/>
      <c r="M107" s="5"/>
      <c r="N107" s="5"/>
      <c r="O107" s="5"/>
      <c r="P107" s="5"/>
      <c r="Q107" s="5"/>
      <c r="R107" s="5"/>
      <c r="S107" s="5"/>
      <c r="T107" s="5"/>
      <c r="U107" s="5"/>
    </row>
    <row r="108" spans="1:21" ht="15.75" customHeight="1">
      <c r="A108" s="5"/>
      <c r="B108" s="5"/>
      <c r="C108" s="7"/>
      <c r="D108" s="8"/>
      <c r="E108" s="8"/>
      <c r="F108" s="8"/>
      <c r="G108" s="8"/>
      <c r="H108" s="8"/>
      <c r="I108" s="8"/>
      <c r="J108" s="5"/>
      <c r="K108" s="5"/>
      <c r="L108" s="5"/>
      <c r="M108" s="5"/>
      <c r="N108" s="5"/>
      <c r="O108" s="5"/>
      <c r="P108" s="5"/>
      <c r="Q108" s="5"/>
      <c r="R108" s="5"/>
      <c r="S108" s="5"/>
      <c r="T108" s="5"/>
      <c r="U108" s="5"/>
    </row>
    <row r="109" spans="1:21" ht="15.75" customHeight="1">
      <c r="A109" s="5"/>
      <c r="B109" s="5"/>
      <c r="C109" s="7"/>
      <c r="D109" s="8"/>
      <c r="E109" s="8"/>
      <c r="F109" s="8"/>
      <c r="G109" s="8"/>
      <c r="H109" s="8"/>
      <c r="I109" s="8"/>
      <c r="J109" s="5"/>
      <c r="K109" s="5"/>
      <c r="L109" s="5"/>
      <c r="M109" s="5"/>
      <c r="N109" s="5"/>
      <c r="O109" s="5"/>
      <c r="P109" s="5"/>
      <c r="Q109" s="5"/>
      <c r="R109" s="5"/>
      <c r="S109" s="5"/>
      <c r="T109" s="5"/>
      <c r="U109" s="5"/>
    </row>
    <row r="110" spans="1:21" ht="15.75" customHeight="1">
      <c r="A110" s="5"/>
      <c r="B110" s="5"/>
      <c r="C110" s="7"/>
      <c r="D110" s="8"/>
      <c r="E110" s="8"/>
      <c r="F110" s="8"/>
      <c r="G110" s="8"/>
      <c r="H110" s="8"/>
      <c r="I110" s="8"/>
      <c r="J110" s="5"/>
      <c r="K110" s="5"/>
      <c r="L110" s="5"/>
      <c r="M110" s="5"/>
      <c r="N110" s="5"/>
      <c r="O110" s="5"/>
      <c r="P110" s="5"/>
      <c r="Q110" s="5"/>
      <c r="R110" s="5"/>
      <c r="S110" s="5"/>
      <c r="T110" s="5"/>
      <c r="U110" s="5"/>
    </row>
    <row r="111" spans="1:21" ht="15.75" customHeight="1">
      <c r="A111" s="5"/>
      <c r="B111" s="5"/>
      <c r="C111" s="7"/>
      <c r="D111" s="8"/>
      <c r="E111" s="8"/>
      <c r="F111" s="8"/>
      <c r="G111" s="8"/>
      <c r="H111" s="8"/>
      <c r="I111" s="8"/>
      <c r="J111" s="5"/>
      <c r="K111" s="5"/>
      <c r="L111" s="5"/>
      <c r="M111" s="5"/>
      <c r="N111" s="5"/>
      <c r="O111" s="5"/>
      <c r="P111" s="5"/>
      <c r="Q111" s="5"/>
      <c r="R111" s="5"/>
      <c r="S111" s="5"/>
      <c r="T111" s="5"/>
      <c r="U111" s="5"/>
    </row>
    <row r="112" spans="1:21" ht="15.75" customHeight="1">
      <c r="A112" s="5"/>
      <c r="B112" s="5"/>
      <c r="C112" s="7"/>
      <c r="D112" s="8"/>
      <c r="E112" s="8"/>
      <c r="F112" s="8"/>
      <c r="G112" s="8"/>
      <c r="H112" s="8"/>
      <c r="I112" s="8"/>
      <c r="J112" s="5"/>
      <c r="K112" s="5"/>
      <c r="L112" s="5"/>
      <c r="M112" s="5"/>
      <c r="N112" s="5"/>
      <c r="O112" s="5"/>
      <c r="P112" s="5"/>
      <c r="Q112" s="5"/>
      <c r="R112" s="5"/>
      <c r="S112" s="5"/>
      <c r="T112" s="5"/>
      <c r="U112" s="5"/>
    </row>
    <row r="113" spans="1:21" ht="15.75" customHeight="1">
      <c r="A113" s="5"/>
      <c r="B113" s="5"/>
      <c r="C113" s="7"/>
      <c r="D113" s="8"/>
      <c r="E113" s="8"/>
      <c r="F113" s="8"/>
      <c r="G113" s="8"/>
      <c r="H113" s="8"/>
      <c r="I113" s="8"/>
      <c r="J113" s="5"/>
      <c r="K113" s="5"/>
      <c r="L113" s="5"/>
      <c r="M113" s="5"/>
      <c r="N113" s="5"/>
      <c r="O113" s="5"/>
      <c r="P113" s="5"/>
      <c r="Q113" s="5"/>
      <c r="R113" s="5"/>
      <c r="S113" s="5"/>
      <c r="T113" s="5"/>
      <c r="U113" s="5"/>
    </row>
    <row r="114" spans="1:21" ht="15.75" customHeight="1">
      <c r="A114" s="5"/>
      <c r="B114" s="5"/>
      <c r="C114" s="7"/>
      <c r="D114" s="8"/>
      <c r="E114" s="8"/>
      <c r="F114" s="8"/>
      <c r="G114" s="8"/>
      <c r="H114" s="8"/>
      <c r="I114" s="8"/>
      <c r="J114" s="5"/>
      <c r="K114" s="5"/>
      <c r="L114" s="5"/>
      <c r="M114" s="5"/>
      <c r="N114" s="5"/>
      <c r="O114" s="5"/>
      <c r="P114" s="5"/>
      <c r="Q114" s="5"/>
      <c r="R114" s="5"/>
      <c r="S114" s="5"/>
      <c r="T114" s="5"/>
      <c r="U114" s="5"/>
    </row>
    <row r="115" spans="1:21" ht="15.75" customHeight="1">
      <c r="A115" s="5"/>
      <c r="B115" s="5"/>
      <c r="C115" s="7"/>
      <c r="D115" s="8"/>
      <c r="E115" s="8"/>
      <c r="F115" s="8"/>
      <c r="G115" s="8"/>
      <c r="H115" s="8"/>
      <c r="I115" s="8"/>
      <c r="J115" s="5"/>
      <c r="K115" s="5"/>
      <c r="L115" s="5"/>
      <c r="M115" s="5"/>
      <c r="N115" s="5"/>
      <c r="O115" s="5"/>
      <c r="P115" s="5"/>
      <c r="Q115" s="5"/>
      <c r="R115" s="5"/>
      <c r="S115" s="5"/>
      <c r="T115" s="5"/>
      <c r="U115" s="5"/>
    </row>
    <row r="116" spans="1:21" ht="15.75" customHeight="1">
      <c r="A116" s="5"/>
      <c r="B116" s="5"/>
      <c r="C116" s="7"/>
      <c r="D116" s="8"/>
      <c r="E116" s="8"/>
      <c r="F116" s="8"/>
      <c r="G116" s="8"/>
      <c r="H116" s="8"/>
      <c r="I116" s="8"/>
      <c r="J116" s="5"/>
      <c r="K116" s="5"/>
      <c r="L116" s="5"/>
      <c r="M116" s="5"/>
      <c r="N116" s="5"/>
      <c r="O116" s="5"/>
      <c r="P116" s="5"/>
      <c r="Q116" s="5"/>
      <c r="R116" s="5"/>
      <c r="S116" s="5"/>
      <c r="T116" s="5"/>
      <c r="U116" s="5"/>
    </row>
    <row r="117" spans="1:21" ht="15.75" customHeight="1">
      <c r="A117" s="5"/>
      <c r="B117" s="5"/>
      <c r="C117" s="7"/>
      <c r="D117" s="8"/>
      <c r="E117" s="8"/>
      <c r="F117" s="8"/>
      <c r="G117" s="8"/>
      <c r="H117" s="8"/>
      <c r="I117" s="8"/>
      <c r="J117" s="5"/>
      <c r="K117" s="5"/>
      <c r="L117" s="5"/>
      <c r="M117" s="5"/>
      <c r="N117" s="5"/>
      <c r="O117" s="5"/>
      <c r="P117" s="5"/>
      <c r="Q117" s="5"/>
      <c r="R117" s="5"/>
      <c r="S117" s="5"/>
      <c r="T117" s="5"/>
      <c r="U117" s="5"/>
    </row>
    <row r="118" spans="1:21" ht="15.75" customHeight="1">
      <c r="A118" s="5"/>
      <c r="B118" s="5"/>
      <c r="C118" s="7"/>
      <c r="D118" s="8"/>
      <c r="E118" s="8"/>
      <c r="F118" s="8"/>
      <c r="G118" s="8"/>
      <c r="H118" s="8"/>
      <c r="I118" s="8"/>
      <c r="J118" s="5"/>
      <c r="K118" s="5"/>
      <c r="L118" s="5"/>
      <c r="M118" s="5"/>
      <c r="N118" s="5"/>
      <c r="O118" s="5"/>
      <c r="P118" s="5"/>
      <c r="Q118" s="5"/>
      <c r="R118" s="5"/>
      <c r="S118" s="5"/>
      <c r="T118" s="5"/>
      <c r="U118" s="5"/>
    </row>
    <row r="119" spans="1:21" ht="15.75" customHeight="1">
      <c r="A119" s="5"/>
      <c r="B119" s="5"/>
      <c r="C119" s="7"/>
      <c r="D119" s="8"/>
      <c r="E119" s="8"/>
      <c r="F119" s="8"/>
      <c r="G119" s="8"/>
      <c r="H119" s="8"/>
      <c r="I119" s="8"/>
      <c r="J119" s="5"/>
      <c r="K119" s="5"/>
      <c r="L119" s="5"/>
      <c r="M119" s="5"/>
      <c r="N119" s="5"/>
      <c r="O119" s="5"/>
      <c r="P119" s="5"/>
      <c r="Q119" s="5"/>
      <c r="R119" s="5"/>
      <c r="S119" s="5"/>
      <c r="T119" s="5"/>
      <c r="U119" s="5"/>
    </row>
    <row r="120" spans="1:21" ht="15.75" customHeight="1">
      <c r="A120" s="5"/>
      <c r="B120" s="5"/>
      <c r="C120" s="7"/>
      <c r="D120" s="8"/>
      <c r="E120" s="8"/>
      <c r="F120" s="8"/>
      <c r="G120" s="8"/>
      <c r="H120" s="8"/>
      <c r="I120" s="8"/>
      <c r="J120" s="5"/>
      <c r="K120" s="5"/>
      <c r="L120" s="5"/>
      <c r="M120" s="5"/>
      <c r="N120" s="5"/>
      <c r="O120" s="5"/>
      <c r="P120" s="5"/>
      <c r="Q120" s="5"/>
      <c r="R120" s="5"/>
      <c r="S120" s="5"/>
      <c r="T120" s="5"/>
      <c r="U120" s="5"/>
    </row>
    <row r="121" spans="1:21" ht="15.75" customHeight="1">
      <c r="A121" s="5"/>
      <c r="B121" s="5"/>
      <c r="C121" s="7"/>
      <c r="D121" s="8"/>
      <c r="E121" s="8"/>
      <c r="F121" s="8"/>
      <c r="G121" s="8"/>
      <c r="H121" s="8"/>
      <c r="I121" s="8"/>
      <c r="J121" s="5"/>
      <c r="K121" s="5"/>
      <c r="L121" s="5"/>
      <c r="M121" s="5"/>
      <c r="N121" s="5"/>
      <c r="O121" s="5"/>
      <c r="P121" s="5"/>
      <c r="Q121" s="5"/>
      <c r="R121" s="5"/>
      <c r="S121" s="5"/>
      <c r="T121" s="5"/>
      <c r="U121" s="5"/>
    </row>
    <row r="122" spans="1:21" ht="15.75" customHeight="1">
      <c r="A122" s="5"/>
      <c r="B122" s="5"/>
      <c r="C122" s="7"/>
      <c r="D122" s="8"/>
      <c r="E122" s="8"/>
      <c r="F122" s="8"/>
      <c r="G122" s="8"/>
      <c r="H122" s="8"/>
      <c r="I122" s="8"/>
      <c r="J122" s="5"/>
      <c r="K122" s="5"/>
      <c r="L122" s="5"/>
      <c r="M122" s="5"/>
      <c r="N122" s="5"/>
      <c r="O122" s="5"/>
      <c r="P122" s="5"/>
      <c r="Q122" s="5"/>
      <c r="R122" s="5"/>
      <c r="S122" s="5"/>
      <c r="T122" s="5"/>
      <c r="U122" s="5"/>
    </row>
    <row r="123" spans="1:21" ht="15.75" customHeight="1">
      <c r="A123" s="5"/>
      <c r="B123" s="5"/>
      <c r="C123" s="7"/>
      <c r="D123" s="8"/>
      <c r="E123" s="8"/>
      <c r="F123" s="8"/>
      <c r="G123" s="8"/>
      <c r="H123" s="8"/>
      <c r="I123" s="8"/>
      <c r="J123" s="5"/>
      <c r="K123" s="5"/>
      <c r="L123" s="5"/>
      <c r="M123" s="5"/>
      <c r="N123" s="5"/>
      <c r="O123" s="5"/>
      <c r="P123" s="5"/>
      <c r="Q123" s="5"/>
      <c r="R123" s="5"/>
      <c r="S123" s="5"/>
      <c r="T123" s="5"/>
      <c r="U123" s="5"/>
    </row>
    <row r="124" spans="1:21" ht="15.75" customHeight="1">
      <c r="A124" s="5"/>
      <c r="B124" s="5"/>
      <c r="C124" s="7"/>
      <c r="D124" s="8"/>
      <c r="E124" s="8"/>
      <c r="F124" s="8"/>
      <c r="G124" s="8"/>
      <c r="H124" s="8"/>
      <c r="I124" s="8"/>
      <c r="J124" s="5"/>
      <c r="K124" s="5"/>
      <c r="L124" s="5"/>
      <c r="M124" s="5"/>
      <c r="N124" s="5"/>
      <c r="O124" s="5"/>
      <c r="P124" s="5"/>
      <c r="Q124" s="5"/>
      <c r="R124" s="5"/>
      <c r="S124" s="5"/>
      <c r="T124" s="5"/>
      <c r="U124" s="5"/>
    </row>
    <row r="125" spans="1:21" ht="15.75" customHeight="1">
      <c r="A125" s="5"/>
      <c r="B125" s="5"/>
      <c r="C125" s="7"/>
      <c r="D125" s="8"/>
      <c r="E125" s="8"/>
      <c r="F125" s="8"/>
      <c r="G125" s="8"/>
      <c r="H125" s="8"/>
      <c r="I125" s="8"/>
      <c r="J125" s="5"/>
      <c r="K125" s="5"/>
      <c r="L125" s="5"/>
      <c r="M125" s="5"/>
      <c r="N125" s="5"/>
      <c r="O125" s="5"/>
      <c r="P125" s="5"/>
      <c r="Q125" s="5"/>
      <c r="R125" s="5"/>
      <c r="S125" s="5"/>
      <c r="T125" s="5"/>
      <c r="U125" s="5"/>
    </row>
    <row r="126" spans="1:21" ht="15.75" customHeight="1">
      <c r="A126" s="5"/>
      <c r="B126" s="5"/>
      <c r="C126" s="7"/>
      <c r="D126" s="8"/>
      <c r="E126" s="8"/>
      <c r="F126" s="8"/>
      <c r="G126" s="8"/>
      <c r="H126" s="8"/>
      <c r="I126" s="8"/>
      <c r="J126" s="5"/>
      <c r="K126" s="5"/>
      <c r="L126" s="5"/>
      <c r="M126" s="5"/>
      <c r="N126" s="5"/>
      <c r="O126" s="5"/>
      <c r="P126" s="5"/>
      <c r="Q126" s="5"/>
      <c r="R126" s="5"/>
      <c r="S126" s="5"/>
      <c r="T126" s="5"/>
      <c r="U126" s="5"/>
    </row>
    <row r="127" spans="1:21" ht="15.75" customHeight="1">
      <c r="A127" s="5"/>
      <c r="B127" s="5"/>
      <c r="C127" s="7"/>
      <c r="D127" s="8"/>
      <c r="E127" s="8"/>
      <c r="F127" s="8"/>
      <c r="G127" s="8"/>
      <c r="H127" s="8"/>
      <c r="I127" s="8"/>
      <c r="J127" s="5"/>
      <c r="K127" s="5"/>
      <c r="L127" s="5"/>
      <c r="M127" s="5"/>
      <c r="N127" s="5"/>
      <c r="O127" s="5"/>
      <c r="P127" s="5"/>
      <c r="Q127" s="5"/>
      <c r="R127" s="5"/>
      <c r="S127" s="5"/>
      <c r="T127" s="5"/>
      <c r="U127" s="5"/>
    </row>
    <row r="128" spans="1:21" ht="15.75" customHeight="1">
      <c r="A128" s="5"/>
      <c r="B128" s="5"/>
      <c r="C128" s="7"/>
      <c r="D128" s="8"/>
      <c r="E128" s="8"/>
      <c r="F128" s="8"/>
      <c r="G128" s="8"/>
      <c r="H128" s="8"/>
      <c r="I128" s="8"/>
      <c r="J128" s="5"/>
      <c r="K128" s="5"/>
      <c r="L128" s="5"/>
      <c r="M128" s="5"/>
      <c r="N128" s="5"/>
      <c r="O128" s="5"/>
      <c r="P128" s="5"/>
      <c r="Q128" s="5"/>
      <c r="R128" s="5"/>
      <c r="S128" s="5"/>
      <c r="T128" s="5"/>
      <c r="U128" s="5"/>
    </row>
    <row r="129" spans="1:21" ht="15.75" customHeight="1">
      <c r="A129" s="5"/>
      <c r="B129" s="5"/>
      <c r="C129" s="7"/>
      <c r="D129" s="8"/>
      <c r="E129" s="8"/>
      <c r="F129" s="8"/>
      <c r="G129" s="8"/>
      <c r="H129" s="8"/>
      <c r="I129" s="8"/>
      <c r="J129" s="5"/>
      <c r="K129" s="5"/>
      <c r="L129" s="5"/>
      <c r="M129" s="5"/>
      <c r="N129" s="5"/>
      <c r="O129" s="5"/>
      <c r="P129" s="5"/>
      <c r="Q129" s="5"/>
      <c r="R129" s="5"/>
      <c r="S129" s="5"/>
      <c r="T129" s="5"/>
      <c r="U129" s="5"/>
    </row>
    <row r="130" spans="1:21" ht="15.75" customHeight="1">
      <c r="A130" s="5"/>
      <c r="B130" s="5"/>
      <c r="C130" s="7"/>
      <c r="D130" s="8"/>
      <c r="E130" s="8"/>
      <c r="F130" s="8"/>
      <c r="G130" s="8"/>
      <c r="H130" s="8"/>
      <c r="I130" s="8"/>
      <c r="J130" s="5"/>
      <c r="K130" s="5"/>
      <c r="L130" s="5"/>
      <c r="M130" s="5"/>
      <c r="N130" s="5"/>
      <c r="O130" s="5"/>
      <c r="P130" s="5"/>
      <c r="Q130" s="5"/>
      <c r="R130" s="5"/>
      <c r="S130" s="5"/>
      <c r="T130" s="5"/>
      <c r="U130" s="5"/>
    </row>
    <row r="131" spans="1:21" ht="15.75" customHeight="1">
      <c r="A131" s="5"/>
      <c r="B131" s="5"/>
      <c r="C131" s="7"/>
      <c r="D131" s="8"/>
      <c r="E131" s="8"/>
      <c r="F131" s="8"/>
      <c r="G131" s="8"/>
      <c r="H131" s="8"/>
      <c r="I131" s="8"/>
      <c r="J131" s="5"/>
      <c r="K131" s="5"/>
      <c r="L131" s="5"/>
      <c r="M131" s="5"/>
      <c r="N131" s="5"/>
      <c r="O131" s="5"/>
      <c r="P131" s="5"/>
      <c r="Q131" s="5"/>
      <c r="R131" s="5"/>
      <c r="S131" s="5"/>
      <c r="T131" s="5"/>
      <c r="U131" s="5"/>
    </row>
    <row r="132" spans="1:21" ht="15.75" customHeight="1">
      <c r="A132" s="5"/>
      <c r="B132" s="5"/>
      <c r="C132" s="7"/>
      <c r="D132" s="8"/>
      <c r="E132" s="8"/>
      <c r="F132" s="8"/>
      <c r="G132" s="8"/>
      <c r="H132" s="8"/>
      <c r="I132" s="8"/>
      <c r="J132" s="5"/>
      <c r="K132" s="5"/>
      <c r="L132" s="5"/>
      <c r="M132" s="5"/>
      <c r="N132" s="5"/>
      <c r="O132" s="5"/>
      <c r="P132" s="5"/>
      <c r="Q132" s="5"/>
      <c r="R132" s="5"/>
      <c r="S132" s="5"/>
      <c r="T132" s="5"/>
      <c r="U132" s="5"/>
    </row>
    <row r="133" spans="1:21" ht="15.75" customHeight="1">
      <c r="A133" s="5"/>
      <c r="B133" s="5"/>
      <c r="C133" s="7"/>
      <c r="D133" s="8"/>
      <c r="E133" s="8"/>
      <c r="F133" s="8"/>
      <c r="G133" s="8"/>
      <c r="H133" s="8"/>
      <c r="I133" s="8"/>
      <c r="J133" s="5"/>
      <c r="K133" s="5"/>
      <c r="L133" s="5"/>
      <c r="M133" s="5"/>
      <c r="N133" s="5"/>
      <c r="O133" s="5"/>
      <c r="P133" s="5"/>
      <c r="Q133" s="5"/>
      <c r="R133" s="5"/>
      <c r="S133" s="5"/>
      <c r="T133" s="5"/>
      <c r="U133" s="5"/>
    </row>
    <row r="134" spans="1:21" ht="15.75" customHeight="1">
      <c r="A134" s="5"/>
      <c r="B134" s="5"/>
      <c r="C134" s="7"/>
      <c r="D134" s="8"/>
      <c r="E134" s="8"/>
      <c r="F134" s="8"/>
      <c r="G134" s="8"/>
      <c r="H134" s="8"/>
      <c r="I134" s="8"/>
      <c r="J134" s="5"/>
      <c r="K134" s="5"/>
      <c r="L134" s="5"/>
      <c r="M134" s="5"/>
      <c r="N134" s="5"/>
      <c r="O134" s="5"/>
      <c r="P134" s="5"/>
      <c r="Q134" s="5"/>
      <c r="R134" s="5"/>
      <c r="S134" s="5"/>
      <c r="T134" s="5"/>
      <c r="U134" s="5"/>
    </row>
    <row r="135" spans="1:21" ht="15.75" customHeight="1">
      <c r="A135" s="5"/>
      <c r="B135" s="5"/>
      <c r="C135" s="7"/>
      <c r="D135" s="8"/>
      <c r="E135" s="8"/>
      <c r="F135" s="8"/>
      <c r="G135" s="8"/>
      <c r="H135" s="8"/>
      <c r="I135" s="8"/>
      <c r="J135" s="5"/>
      <c r="K135" s="5"/>
      <c r="L135" s="5"/>
      <c r="M135" s="5"/>
      <c r="N135" s="5"/>
      <c r="O135" s="5"/>
      <c r="P135" s="5"/>
      <c r="Q135" s="5"/>
      <c r="R135" s="5"/>
      <c r="S135" s="5"/>
      <c r="T135" s="5"/>
      <c r="U135" s="5"/>
    </row>
    <row r="136" spans="1:21" ht="15.75" customHeight="1">
      <c r="A136" s="5"/>
      <c r="B136" s="5"/>
      <c r="C136" s="7"/>
      <c r="D136" s="8"/>
      <c r="E136" s="8"/>
      <c r="F136" s="8"/>
      <c r="G136" s="8"/>
      <c r="H136" s="8"/>
      <c r="I136" s="8"/>
      <c r="J136" s="5"/>
      <c r="K136" s="5"/>
      <c r="L136" s="5"/>
      <c r="M136" s="5"/>
      <c r="N136" s="5"/>
      <c r="O136" s="5"/>
      <c r="P136" s="5"/>
      <c r="Q136" s="5"/>
      <c r="R136" s="5"/>
      <c r="S136" s="5"/>
      <c r="T136" s="5"/>
      <c r="U136" s="5"/>
    </row>
    <row r="137" spans="1:21" ht="15.75" customHeight="1">
      <c r="A137" s="5"/>
      <c r="B137" s="5"/>
      <c r="C137" s="7"/>
      <c r="D137" s="8"/>
      <c r="E137" s="8"/>
      <c r="F137" s="8"/>
      <c r="G137" s="8"/>
      <c r="H137" s="8"/>
      <c r="I137" s="8"/>
      <c r="J137" s="5"/>
      <c r="K137" s="5"/>
      <c r="L137" s="5"/>
      <c r="M137" s="5"/>
      <c r="N137" s="5"/>
      <c r="O137" s="5"/>
      <c r="P137" s="5"/>
      <c r="Q137" s="5"/>
      <c r="R137" s="5"/>
      <c r="S137" s="5"/>
      <c r="T137" s="5"/>
      <c r="U137" s="5"/>
    </row>
    <row r="138" spans="1:21" ht="15.75" customHeight="1">
      <c r="A138" s="5"/>
      <c r="B138" s="5"/>
      <c r="C138" s="7"/>
      <c r="D138" s="8"/>
      <c r="E138" s="8"/>
      <c r="F138" s="8"/>
      <c r="G138" s="8"/>
      <c r="H138" s="8"/>
      <c r="I138" s="8"/>
      <c r="J138" s="5"/>
      <c r="K138" s="5"/>
      <c r="L138" s="5"/>
      <c r="M138" s="5"/>
      <c r="N138" s="5"/>
      <c r="O138" s="5"/>
      <c r="P138" s="5"/>
      <c r="Q138" s="5"/>
      <c r="R138" s="5"/>
      <c r="S138" s="5"/>
      <c r="T138" s="5"/>
      <c r="U138" s="5"/>
    </row>
    <row r="139" spans="1:21" ht="15.75" customHeight="1">
      <c r="A139" s="5"/>
      <c r="B139" s="5"/>
      <c r="C139" s="7"/>
      <c r="D139" s="8"/>
      <c r="E139" s="8"/>
      <c r="F139" s="8"/>
      <c r="G139" s="8"/>
      <c r="H139" s="8"/>
      <c r="I139" s="8"/>
      <c r="J139" s="5"/>
      <c r="K139" s="5"/>
      <c r="L139" s="5"/>
      <c r="M139" s="5"/>
      <c r="N139" s="5"/>
      <c r="O139" s="5"/>
      <c r="P139" s="5"/>
      <c r="Q139" s="5"/>
      <c r="R139" s="5"/>
      <c r="S139" s="5"/>
      <c r="T139" s="5"/>
      <c r="U139" s="5"/>
    </row>
    <row r="140" spans="1:21" ht="15.75" customHeight="1">
      <c r="A140" s="5"/>
      <c r="B140" s="5"/>
      <c r="C140" s="7"/>
      <c r="D140" s="8"/>
      <c r="E140" s="8"/>
      <c r="F140" s="8"/>
      <c r="G140" s="8"/>
      <c r="H140" s="8"/>
      <c r="I140" s="8"/>
      <c r="J140" s="5"/>
      <c r="K140" s="5"/>
      <c r="L140" s="5"/>
      <c r="M140" s="5"/>
      <c r="N140" s="5"/>
      <c r="O140" s="5"/>
      <c r="P140" s="5"/>
      <c r="Q140" s="5"/>
      <c r="R140" s="5"/>
      <c r="S140" s="5"/>
      <c r="T140" s="5"/>
      <c r="U140" s="5"/>
    </row>
    <row r="141" spans="1:21" ht="15.75" customHeight="1">
      <c r="A141" s="5"/>
      <c r="B141" s="5"/>
      <c r="C141" s="7"/>
      <c r="D141" s="8"/>
      <c r="E141" s="8"/>
      <c r="F141" s="8"/>
      <c r="G141" s="8"/>
      <c r="H141" s="8"/>
      <c r="I141" s="8"/>
      <c r="J141" s="5"/>
      <c r="K141" s="5"/>
      <c r="L141" s="5"/>
      <c r="M141" s="5"/>
      <c r="N141" s="5"/>
      <c r="O141" s="5"/>
      <c r="P141" s="5"/>
      <c r="Q141" s="5"/>
      <c r="R141" s="5"/>
      <c r="S141" s="5"/>
      <c r="T141" s="5"/>
      <c r="U141" s="5"/>
    </row>
    <row r="142" spans="1:21" ht="15.75" customHeight="1">
      <c r="A142" s="5"/>
      <c r="B142" s="5"/>
      <c r="C142" s="7"/>
      <c r="D142" s="8"/>
      <c r="E142" s="8"/>
      <c r="F142" s="8"/>
      <c r="G142" s="8"/>
      <c r="H142" s="8"/>
      <c r="I142" s="8"/>
      <c r="J142" s="5"/>
      <c r="K142" s="5"/>
      <c r="L142" s="5"/>
      <c r="M142" s="5"/>
      <c r="N142" s="5"/>
      <c r="O142" s="5"/>
      <c r="P142" s="5"/>
      <c r="Q142" s="5"/>
      <c r="R142" s="5"/>
      <c r="S142" s="5"/>
      <c r="T142" s="5"/>
      <c r="U142" s="5"/>
    </row>
    <row r="143" spans="1:21" ht="15.75" customHeight="1">
      <c r="A143" s="5"/>
      <c r="B143" s="5"/>
      <c r="C143" s="7"/>
      <c r="D143" s="8"/>
      <c r="E143" s="8"/>
      <c r="F143" s="8"/>
      <c r="G143" s="8"/>
      <c r="H143" s="8"/>
      <c r="I143" s="8"/>
      <c r="J143" s="5"/>
      <c r="K143" s="5"/>
      <c r="L143" s="5"/>
      <c r="M143" s="5"/>
      <c r="N143" s="5"/>
      <c r="O143" s="5"/>
      <c r="P143" s="5"/>
      <c r="Q143" s="5"/>
      <c r="R143" s="5"/>
      <c r="S143" s="5"/>
      <c r="T143" s="5"/>
      <c r="U143" s="5"/>
    </row>
    <row r="144" spans="1:21" ht="15.75" customHeight="1">
      <c r="A144" s="5"/>
      <c r="B144" s="5"/>
      <c r="C144" s="7"/>
      <c r="D144" s="8"/>
      <c r="E144" s="8"/>
      <c r="F144" s="8"/>
      <c r="G144" s="8"/>
      <c r="H144" s="8"/>
      <c r="I144" s="8"/>
      <c r="J144" s="5"/>
      <c r="K144" s="5"/>
      <c r="L144" s="5"/>
      <c r="M144" s="5"/>
      <c r="N144" s="5"/>
      <c r="O144" s="5"/>
      <c r="P144" s="5"/>
      <c r="Q144" s="5"/>
      <c r="R144" s="5"/>
      <c r="S144" s="5"/>
      <c r="T144" s="5"/>
      <c r="U144" s="5"/>
    </row>
    <row r="145" spans="1:21" ht="15.75" customHeight="1">
      <c r="A145" s="5"/>
      <c r="B145" s="5"/>
      <c r="C145" s="7"/>
      <c r="D145" s="8"/>
      <c r="E145" s="8"/>
      <c r="F145" s="8"/>
      <c r="G145" s="8"/>
      <c r="H145" s="8"/>
      <c r="I145" s="8"/>
      <c r="J145" s="5"/>
      <c r="K145" s="5"/>
      <c r="L145" s="5"/>
      <c r="M145" s="5"/>
      <c r="N145" s="5"/>
      <c r="O145" s="5"/>
      <c r="P145" s="5"/>
      <c r="Q145" s="5"/>
      <c r="R145" s="5"/>
      <c r="S145" s="5"/>
      <c r="T145" s="5"/>
      <c r="U145" s="5"/>
    </row>
    <row r="146" spans="1:21" ht="15.75" customHeight="1">
      <c r="A146" s="5"/>
      <c r="B146" s="5"/>
      <c r="C146" s="7"/>
      <c r="D146" s="8"/>
      <c r="E146" s="8"/>
      <c r="F146" s="8"/>
      <c r="G146" s="8"/>
      <c r="H146" s="8"/>
      <c r="I146" s="8"/>
      <c r="J146" s="5"/>
      <c r="K146" s="5"/>
      <c r="L146" s="5"/>
      <c r="M146" s="5"/>
      <c r="N146" s="5"/>
      <c r="O146" s="5"/>
      <c r="P146" s="5"/>
      <c r="Q146" s="5"/>
      <c r="R146" s="5"/>
      <c r="S146" s="5"/>
      <c r="T146" s="5"/>
      <c r="U146" s="5"/>
    </row>
    <row r="147" spans="1:21" ht="15.75" customHeight="1">
      <c r="A147" s="5"/>
      <c r="B147" s="5"/>
      <c r="C147" s="7"/>
      <c r="D147" s="8"/>
      <c r="E147" s="8"/>
      <c r="F147" s="8"/>
      <c r="G147" s="8"/>
      <c r="H147" s="8"/>
      <c r="I147" s="8"/>
      <c r="J147" s="5"/>
      <c r="K147" s="5"/>
      <c r="L147" s="5"/>
      <c r="M147" s="5"/>
      <c r="N147" s="5"/>
      <c r="O147" s="5"/>
      <c r="P147" s="5"/>
      <c r="Q147" s="5"/>
      <c r="R147" s="5"/>
      <c r="S147" s="5"/>
      <c r="T147" s="5"/>
      <c r="U147" s="5"/>
    </row>
    <row r="148" spans="1:21" ht="15.75" customHeight="1">
      <c r="A148" s="5"/>
      <c r="B148" s="5"/>
      <c r="C148" s="7"/>
      <c r="D148" s="8"/>
      <c r="E148" s="8"/>
      <c r="F148" s="8"/>
      <c r="G148" s="8"/>
      <c r="H148" s="8"/>
      <c r="I148" s="8"/>
      <c r="J148" s="5"/>
      <c r="K148" s="5"/>
      <c r="L148" s="5"/>
      <c r="M148" s="5"/>
      <c r="N148" s="5"/>
      <c r="O148" s="5"/>
      <c r="P148" s="5"/>
      <c r="Q148" s="5"/>
      <c r="R148" s="5"/>
      <c r="S148" s="5"/>
      <c r="T148" s="5"/>
      <c r="U148" s="5"/>
    </row>
    <row r="149" spans="1:21" ht="15.75" customHeight="1">
      <c r="A149" s="5"/>
      <c r="B149" s="5"/>
      <c r="C149" s="7"/>
      <c r="D149" s="8"/>
      <c r="E149" s="8"/>
      <c r="F149" s="8"/>
      <c r="G149" s="8"/>
      <c r="H149" s="8"/>
      <c r="I149" s="8"/>
      <c r="J149" s="5"/>
      <c r="K149" s="5"/>
      <c r="L149" s="5"/>
      <c r="M149" s="5"/>
      <c r="N149" s="5"/>
      <c r="O149" s="5"/>
      <c r="P149" s="5"/>
      <c r="Q149" s="5"/>
      <c r="R149" s="5"/>
      <c r="S149" s="5"/>
      <c r="T149" s="5"/>
      <c r="U149" s="5"/>
    </row>
    <row r="150" spans="1:21" ht="15.75" customHeight="1">
      <c r="A150" s="5"/>
      <c r="B150" s="5"/>
      <c r="C150" s="7"/>
      <c r="D150" s="8"/>
      <c r="E150" s="8"/>
      <c r="F150" s="8"/>
      <c r="G150" s="8"/>
      <c r="H150" s="8"/>
      <c r="I150" s="8"/>
      <c r="J150" s="5"/>
      <c r="K150" s="5"/>
      <c r="L150" s="5"/>
      <c r="M150" s="5"/>
      <c r="N150" s="5"/>
      <c r="O150" s="5"/>
      <c r="P150" s="5"/>
      <c r="Q150" s="5"/>
      <c r="R150" s="5"/>
      <c r="S150" s="5"/>
      <c r="T150" s="5"/>
      <c r="U150" s="5"/>
    </row>
    <row r="151" spans="1:21" ht="15.75" customHeight="1">
      <c r="A151" s="5"/>
      <c r="B151" s="5"/>
      <c r="C151" s="7"/>
      <c r="D151" s="8"/>
      <c r="E151" s="8"/>
      <c r="F151" s="8"/>
      <c r="G151" s="8"/>
      <c r="H151" s="8"/>
      <c r="I151" s="8"/>
      <c r="J151" s="5"/>
      <c r="K151" s="5"/>
      <c r="L151" s="5"/>
      <c r="M151" s="5"/>
      <c r="N151" s="5"/>
      <c r="O151" s="5"/>
      <c r="P151" s="5"/>
      <c r="Q151" s="5"/>
      <c r="R151" s="5"/>
      <c r="S151" s="5"/>
      <c r="T151" s="5"/>
      <c r="U151" s="5"/>
    </row>
    <row r="152" spans="1:21" ht="15.75" customHeight="1">
      <c r="A152" s="5"/>
      <c r="B152" s="5"/>
      <c r="C152" s="7"/>
      <c r="D152" s="8"/>
      <c r="E152" s="8"/>
      <c r="F152" s="8"/>
      <c r="G152" s="8"/>
      <c r="H152" s="8"/>
      <c r="I152" s="8"/>
      <c r="J152" s="5"/>
      <c r="K152" s="5"/>
      <c r="L152" s="5"/>
      <c r="M152" s="5"/>
      <c r="N152" s="5"/>
      <c r="O152" s="5"/>
      <c r="P152" s="5"/>
      <c r="Q152" s="5"/>
      <c r="R152" s="5"/>
      <c r="S152" s="5"/>
      <c r="T152" s="5"/>
      <c r="U152" s="5"/>
    </row>
    <row r="153" spans="1:21" ht="15.75" customHeight="1">
      <c r="A153" s="5"/>
      <c r="B153" s="5"/>
      <c r="C153" s="7"/>
      <c r="D153" s="8"/>
      <c r="E153" s="8"/>
      <c r="F153" s="8"/>
      <c r="G153" s="8"/>
      <c r="H153" s="8"/>
      <c r="I153" s="8"/>
      <c r="J153" s="5"/>
      <c r="K153" s="5"/>
      <c r="L153" s="5"/>
      <c r="M153" s="5"/>
      <c r="N153" s="5"/>
      <c r="O153" s="5"/>
      <c r="P153" s="5"/>
      <c r="Q153" s="5"/>
      <c r="R153" s="5"/>
      <c r="S153" s="5"/>
      <c r="T153" s="5"/>
      <c r="U153" s="5"/>
    </row>
    <row r="154" spans="1:21" ht="15.75" customHeight="1">
      <c r="A154" s="5"/>
      <c r="B154" s="5"/>
      <c r="C154" s="7"/>
      <c r="D154" s="8"/>
      <c r="E154" s="8"/>
      <c r="F154" s="8"/>
      <c r="G154" s="8"/>
      <c r="H154" s="8"/>
      <c r="I154" s="8"/>
      <c r="J154" s="5"/>
      <c r="K154" s="5"/>
      <c r="L154" s="5"/>
      <c r="M154" s="5"/>
      <c r="N154" s="5"/>
      <c r="O154" s="5"/>
      <c r="P154" s="5"/>
      <c r="Q154" s="5"/>
      <c r="R154" s="5"/>
      <c r="S154" s="5"/>
      <c r="T154" s="5"/>
      <c r="U154" s="5"/>
    </row>
    <row r="155" spans="1:21" ht="15.75" customHeight="1">
      <c r="A155" s="5"/>
      <c r="B155" s="5"/>
      <c r="C155" s="7"/>
      <c r="D155" s="8"/>
      <c r="E155" s="8"/>
      <c r="F155" s="8"/>
      <c r="G155" s="8"/>
      <c r="H155" s="8"/>
      <c r="I155" s="8"/>
      <c r="J155" s="5"/>
      <c r="K155" s="5"/>
      <c r="L155" s="5"/>
      <c r="M155" s="5"/>
      <c r="N155" s="5"/>
      <c r="O155" s="5"/>
      <c r="P155" s="5"/>
      <c r="Q155" s="5"/>
      <c r="R155" s="5"/>
      <c r="S155" s="5"/>
      <c r="T155" s="5"/>
      <c r="U155" s="5"/>
    </row>
    <row r="156" spans="1:21" ht="15.75" customHeight="1">
      <c r="A156" s="5"/>
      <c r="B156" s="5"/>
      <c r="C156" s="7"/>
      <c r="D156" s="8"/>
      <c r="E156" s="8"/>
      <c r="F156" s="8"/>
      <c r="G156" s="8"/>
      <c r="H156" s="8"/>
      <c r="I156" s="8"/>
      <c r="J156" s="5"/>
      <c r="K156" s="5"/>
      <c r="L156" s="5"/>
      <c r="M156" s="5"/>
      <c r="N156" s="5"/>
      <c r="O156" s="5"/>
      <c r="P156" s="5"/>
      <c r="Q156" s="5"/>
      <c r="R156" s="5"/>
      <c r="S156" s="5"/>
      <c r="T156" s="5"/>
      <c r="U156" s="5"/>
    </row>
    <row r="157" spans="1:21" ht="15.75" customHeight="1">
      <c r="A157" s="5"/>
      <c r="B157" s="5"/>
      <c r="C157" s="7"/>
      <c r="D157" s="8"/>
      <c r="E157" s="8"/>
      <c r="F157" s="8"/>
      <c r="G157" s="8"/>
      <c r="H157" s="8"/>
      <c r="I157" s="8"/>
      <c r="J157" s="5"/>
      <c r="K157" s="5"/>
      <c r="L157" s="5"/>
      <c r="M157" s="5"/>
      <c r="N157" s="5"/>
      <c r="O157" s="5"/>
      <c r="P157" s="5"/>
      <c r="Q157" s="5"/>
      <c r="R157" s="5"/>
      <c r="S157" s="5"/>
      <c r="T157" s="5"/>
      <c r="U157" s="5"/>
    </row>
    <row r="158" spans="1:21" ht="15.75" customHeight="1">
      <c r="A158" s="5"/>
      <c r="B158" s="5"/>
      <c r="C158" s="7"/>
      <c r="D158" s="8"/>
      <c r="E158" s="8"/>
      <c r="F158" s="8"/>
      <c r="G158" s="8"/>
      <c r="H158" s="8"/>
      <c r="I158" s="8"/>
      <c r="J158" s="5"/>
      <c r="K158" s="5"/>
      <c r="L158" s="5"/>
      <c r="M158" s="5"/>
      <c r="N158" s="5"/>
      <c r="O158" s="5"/>
      <c r="P158" s="5"/>
      <c r="Q158" s="5"/>
      <c r="R158" s="5"/>
      <c r="S158" s="5"/>
      <c r="T158" s="5"/>
      <c r="U158" s="5"/>
    </row>
    <row r="159" spans="1:21" ht="15.75" customHeight="1">
      <c r="A159" s="5"/>
      <c r="B159" s="5"/>
      <c r="C159" s="7"/>
      <c r="D159" s="8"/>
      <c r="E159" s="8"/>
      <c r="F159" s="8"/>
      <c r="G159" s="8"/>
      <c r="H159" s="8"/>
      <c r="I159" s="8"/>
      <c r="J159" s="5"/>
      <c r="K159" s="5"/>
      <c r="L159" s="5"/>
      <c r="M159" s="5"/>
      <c r="N159" s="5"/>
      <c r="O159" s="5"/>
      <c r="P159" s="5"/>
      <c r="Q159" s="5"/>
      <c r="R159" s="5"/>
      <c r="S159" s="5"/>
      <c r="T159" s="5"/>
      <c r="U159" s="5"/>
    </row>
    <row r="160" spans="1:21" ht="15.75" customHeight="1">
      <c r="A160" s="5"/>
      <c r="B160" s="5"/>
      <c r="C160" s="7"/>
      <c r="D160" s="8"/>
      <c r="E160" s="8"/>
      <c r="F160" s="8"/>
      <c r="G160" s="8"/>
      <c r="H160" s="8"/>
      <c r="I160" s="8"/>
      <c r="J160" s="5"/>
      <c r="K160" s="5"/>
      <c r="L160" s="5"/>
      <c r="M160" s="5"/>
      <c r="N160" s="5"/>
      <c r="O160" s="5"/>
      <c r="P160" s="5"/>
      <c r="Q160" s="5"/>
      <c r="R160" s="5"/>
      <c r="S160" s="5"/>
      <c r="T160" s="5"/>
      <c r="U160" s="5"/>
    </row>
    <row r="161" spans="1:21" ht="15.75" customHeight="1">
      <c r="A161" s="5"/>
      <c r="B161" s="5"/>
      <c r="C161" s="7"/>
      <c r="D161" s="8"/>
      <c r="E161" s="8"/>
      <c r="F161" s="8"/>
      <c r="G161" s="8"/>
      <c r="H161" s="8"/>
      <c r="I161" s="8"/>
      <c r="J161" s="5"/>
      <c r="K161" s="5"/>
      <c r="L161" s="5"/>
      <c r="M161" s="5"/>
      <c r="N161" s="5"/>
      <c r="O161" s="5"/>
      <c r="P161" s="5"/>
      <c r="Q161" s="5"/>
      <c r="R161" s="5"/>
      <c r="S161" s="5"/>
      <c r="T161" s="5"/>
      <c r="U161" s="5"/>
    </row>
    <row r="162" spans="1:21" ht="15.75" customHeight="1">
      <c r="A162" s="5"/>
      <c r="B162" s="5"/>
      <c r="C162" s="7"/>
      <c r="D162" s="8"/>
      <c r="E162" s="8"/>
      <c r="F162" s="8"/>
      <c r="G162" s="8"/>
      <c r="H162" s="8"/>
      <c r="I162" s="8"/>
      <c r="J162" s="5"/>
      <c r="K162" s="5"/>
      <c r="L162" s="5"/>
      <c r="M162" s="5"/>
      <c r="N162" s="5"/>
      <c r="O162" s="5"/>
      <c r="P162" s="5"/>
      <c r="Q162" s="5"/>
      <c r="R162" s="5"/>
      <c r="S162" s="5"/>
      <c r="T162" s="5"/>
      <c r="U162" s="5"/>
    </row>
    <row r="163" spans="1:21" ht="15.75" customHeight="1">
      <c r="A163" s="5"/>
      <c r="B163" s="5"/>
      <c r="C163" s="7"/>
      <c r="D163" s="8"/>
      <c r="E163" s="8"/>
      <c r="F163" s="8"/>
      <c r="G163" s="8"/>
      <c r="H163" s="8"/>
      <c r="I163" s="8"/>
      <c r="J163" s="5"/>
      <c r="K163" s="5"/>
      <c r="L163" s="5"/>
      <c r="M163" s="5"/>
      <c r="N163" s="5"/>
      <c r="O163" s="5"/>
      <c r="P163" s="5"/>
      <c r="Q163" s="5"/>
      <c r="R163" s="5"/>
      <c r="S163" s="5"/>
      <c r="T163" s="5"/>
      <c r="U163" s="5"/>
    </row>
    <row r="164" spans="1:21" ht="15.75" customHeight="1">
      <c r="A164" s="5"/>
      <c r="B164" s="5"/>
      <c r="C164" s="7"/>
      <c r="D164" s="8"/>
      <c r="E164" s="8"/>
      <c r="F164" s="8"/>
      <c r="G164" s="8"/>
      <c r="H164" s="8"/>
      <c r="I164" s="8"/>
      <c r="J164" s="5"/>
      <c r="K164" s="5"/>
      <c r="L164" s="5"/>
      <c r="M164" s="5"/>
      <c r="N164" s="5"/>
      <c r="O164" s="5"/>
      <c r="P164" s="5"/>
      <c r="Q164" s="5"/>
      <c r="R164" s="5"/>
      <c r="S164" s="5"/>
      <c r="T164" s="5"/>
      <c r="U164" s="5"/>
    </row>
    <row r="165" spans="1:21" ht="15.75" customHeight="1">
      <c r="A165" s="5"/>
      <c r="B165" s="5"/>
      <c r="C165" s="7"/>
      <c r="D165" s="8"/>
      <c r="E165" s="8"/>
      <c r="F165" s="8"/>
      <c r="G165" s="8"/>
      <c r="H165" s="8"/>
      <c r="I165" s="8"/>
      <c r="J165" s="5"/>
      <c r="K165" s="5"/>
      <c r="L165" s="5"/>
      <c r="M165" s="5"/>
      <c r="N165" s="5"/>
      <c r="O165" s="5"/>
      <c r="P165" s="5"/>
      <c r="Q165" s="5"/>
      <c r="R165" s="5"/>
      <c r="S165" s="5"/>
      <c r="T165" s="5"/>
      <c r="U165" s="5"/>
    </row>
    <row r="166" spans="1:21" ht="15.75" customHeight="1">
      <c r="A166" s="5"/>
      <c r="B166" s="5"/>
      <c r="C166" s="7"/>
      <c r="D166" s="8"/>
      <c r="E166" s="8"/>
      <c r="F166" s="8"/>
      <c r="G166" s="8"/>
      <c r="H166" s="8"/>
      <c r="I166" s="8"/>
      <c r="J166" s="5"/>
      <c r="K166" s="5"/>
      <c r="L166" s="5"/>
      <c r="M166" s="5"/>
      <c r="N166" s="5"/>
      <c r="O166" s="5"/>
      <c r="P166" s="5"/>
      <c r="Q166" s="5"/>
      <c r="R166" s="5"/>
      <c r="S166" s="5"/>
      <c r="T166" s="5"/>
      <c r="U166" s="5"/>
    </row>
    <row r="167" spans="1:21" ht="15.75" customHeight="1">
      <c r="A167" s="5"/>
      <c r="B167" s="5"/>
      <c r="C167" s="7"/>
      <c r="D167" s="8"/>
      <c r="E167" s="8"/>
      <c r="F167" s="8"/>
      <c r="G167" s="8"/>
      <c r="H167" s="8"/>
      <c r="I167" s="8"/>
      <c r="J167" s="5"/>
      <c r="K167" s="5"/>
      <c r="L167" s="5"/>
      <c r="M167" s="5"/>
      <c r="N167" s="5"/>
      <c r="O167" s="5"/>
      <c r="P167" s="5"/>
      <c r="Q167" s="5"/>
      <c r="R167" s="5"/>
      <c r="S167" s="5"/>
      <c r="T167" s="5"/>
      <c r="U167" s="5"/>
    </row>
    <row r="168" spans="1:21" ht="15.75" customHeight="1">
      <c r="A168" s="5"/>
      <c r="B168" s="5"/>
      <c r="C168" s="7"/>
      <c r="D168" s="8"/>
      <c r="E168" s="8"/>
      <c r="F168" s="8"/>
      <c r="G168" s="8"/>
      <c r="H168" s="8"/>
      <c r="I168" s="8"/>
      <c r="J168" s="5"/>
      <c r="K168" s="5"/>
      <c r="L168" s="5"/>
      <c r="M168" s="5"/>
      <c r="N168" s="5"/>
      <c r="O168" s="5"/>
      <c r="P168" s="5"/>
      <c r="Q168" s="5"/>
      <c r="R168" s="5"/>
      <c r="S168" s="5"/>
      <c r="T168" s="5"/>
      <c r="U168" s="5"/>
    </row>
    <row r="169" spans="1:21" ht="15.75" customHeight="1">
      <c r="A169" s="5"/>
      <c r="B169" s="5"/>
      <c r="C169" s="7"/>
      <c r="D169" s="8"/>
      <c r="E169" s="8"/>
      <c r="F169" s="8"/>
      <c r="G169" s="8"/>
      <c r="H169" s="8"/>
      <c r="I169" s="8"/>
      <c r="J169" s="5"/>
      <c r="K169" s="5"/>
      <c r="L169" s="5"/>
      <c r="M169" s="5"/>
      <c r="N169" s="5"/>
      <c r="O169" s="5"/>
      <c r="P169" s="5"/>
      <c r="Q169" s="5"/>
      <c r="R169" s="5"/>
      <c r="S169" s="5"/>
      <c r="T169" s="5"/>
      <c r="U169" s="5"/>
    </row>
    <row r="170" spans="1:21" ht="15.75" customHeight="1">
      <c r="A170" s="5"/>
      <c r="B170" s="5"/>
      <c r="C170" s="7"/>
      <c r="D170" s="8"/>
      <c r="E170" s="8"/>
      <c r="F170" s="8"/>
      <c r="G170" s="8"/>
      <c r="H170" s="8"/>
      <c r="I170" s="8"/>
      <c r="J170" s="5"/>
      <c r="K170" s="5"/>
      <c r="L170" s="5"/>
      <c r="M170" s="5"/>
      <c r="N170" s="5"/>
      <c r="O170" s="5"/>
      <c r="P170" s="5"/>
      <c r="Q170" s="5"/>
      <c r="R170" s="5"/>
      <c r="S170" s="5"/>
      <c r="T170" s="5"/>
      <c r="U170" s="5"/>
    </row>
    <row r="171" spans="1:21" ht="15.75" customHeight="1">
      <c r="A171" s="5"/>
      <c r="B171" s="5"/>
      <c r="C171" s="7"/>
      <c r="D171" s="8"/>
      <c r="E171" s="8"/>
      <c r="F171" s="8"/>
      <c r="G171" s="8"/>
      <c r="H171" s="8"/>
      <c r="I171" s="8"/>
      <c r="J171" s="5"/>
      <c r="K171" s="5"/>
      <c r="L171" s="5"/>
      <c r="M171" s="5"/>
      <c r="N171" s="5"/>
      <c r="O171" s="5"/>
      <c r="P171" s="5"/>
      <c r="Q171" s="5"/>
      <c r="R171" s="5"/>
      <c r="S171" s="5"/>
      <c r="T171" s="5"/>
      <c r="U171" s="5"/>
    </row>
    <row r="172" spans="1:21" ht="15.75" customHeight="1">
      <c r="A172" s="5"/>
      <c r="B172" s="5"/>
      <c r="C172" s="7"/>
      <c r="D172" s="8"/>
      <c r="E172" s="8"/>
      <c r="F172" s="8"/>
      <c r="G172" s="8"/>
      <c r="H172" s="8"/>
      <c r="I172" s="8"/>
      <c r="J172" s="5"/>
      <c r="K172" s="5"/>
      <c r="L172" s="5"/>
      <c r="M172" s="5"/>
      <c r="N172" s="5"/>
      <c r="O172" s="5"/>
      <c r="P172" s="5"/>
      <c r="Q172" s="5"/>
      <c r="R172" s="5"/>
      <c r="S172" s="5"/>
      <c r="T172" s="5"/>
      <c r="U172" s="5"/>
    </row>
    <row r="173" spans="1:21" ht="15.75" customHeight="1">
      <c r="A173" s="5"/>
      <c r="B173" s="5"/>
      <c r="C173" s="7"/>
      <c r="D173" s="8"/>
      <c r="E173" s="8"/>
      <c r="F173" s="8"/>
      <c r="G173" s="8"/>
      <c r="H173" s="8"/>
      <c r="I173" s="8"/>
      <c r="J173" s="5"/>
      <c r="K173" s="5"/>
      <c r="L173" s="5"/>
      <c r="M173" s="5"/>
      <c r="N173" s="5"/>
      <c r="O173" s="5"/>
      <c r="P173" s="5"/>
      <c r="Q173" s="5"/>
      <c r="R173" s="5"/>
      <c r="S173" s="5"/>
      <c r="T173" s="5"/>
      <c r="U173" s="5"/>
    </row>
    <row r="174" spans="1:21" ht="15.75" customHeight="1">
      <c r="A174" s="5"/>
      <c r="B174" s="5"/>
      <c r="C174" s="7"/>
      <c r="D174" s="8"/>
      <c r="E174" s="8"/>
      <c r="F174" s="8"/>
      <c r="G174" s="8"/>
      <c r="H174" s="8"/>
      <c r="I174" s="8"/>
      <c r="J174" s="5"/>
      <c r="K174" s="5"/>
      <c r="L174" s="5"/>
      <c r="M174" s="5"/>
      <c r="N174" s="5"/>
      <c r="O174" s="5"/>
      <c r="P174" s="5"/>
      <c r="Q174" s="5"/>
      <c r="R174" s="5"/>
      <c r="S174" s="5"/>
      <c r="T174" s="5"/>
      <c r="U174" s="5"/>
    </row>
    <row r="175" spans="1:21" ht="15.75" customHeight="1">
      <c r="A175" s="5"/>
      <c r="B175" s="5"/>
      <c r="C175" s="7"/>
      <c r="D175" s="8"/>
      <c r="E175" s="8"/>
      <c r="F175" s="8"/>
      <c r="G175" s="8"/>
      <c r="H175" s="8"/>
      <c r="I175" s="8"/>
      <c r="J175" s="5"/>
      <c r="K175" s="5"/>
      <c r="L175" s="5"/>
      <c r="M175" s="5"/>
      <c r="N175" s="5"/>
      <c r="O175" s="5"/>
      <c r="P175" s="5"/>
      <c r="Q175" s="5"/>
      <c r="R175" s="5"/>
      <c r="S175" s="5"/>
      <c r="T175" s="5"/>
      <c r="U175" s="5"/>
    </row>
    <row r="176" spans="1:21" ht="15.75" customHeight="1">
      <c r="A176" s="5"/>
      <c r="B176" s="5"/>
      <c r="C176" s="7"/>
      <c r="D176" s="8"/>
      <c r="E176" s="8"/>
      <c r="F176" s="8"/>
      <c r="G176" s="8"/>
      <c r="H176" s="8"/>
      <c r="I176" s="8"/>
      <c r="J176" s="5"/>
      <c r="K176" s="5"/>
      <c r="L176" s="5"/>
      <c r="M176" s="5"/>
      <c r="N176" s="5"/>
      <c r="O176" s="5"/>
      <c r="P176" s="5"/>
      <c r="Q176" s="5"/>
      <c r="R176" s="5"/>
      <c r="S176" s="5"/>
      <c r="T176" s="5"/>
      <c r="U176" s="5"/>
    </row>
    <row r="177" spans="1:21" ht="15.75" customHeight="1">
      <c r="A177" s="5"/>
      <c r="B177" s="5"/>
      <c r="C177" s="7"/>
      <c r="D177" s="8"/>
      <c r="E177" s="8"/>
      <c r="F177" s="8"/>
      <c r="G177" s="8"/>
      <c r="H177" s="8"/>
      <c r="I177" s="8"/>
      <c r="J177" s="5"/>
      <c r="K177" s="5"/>
      <c r="L177" s="5"/>
      <c r="M177" s="5"/>
      <c r="N177" s="5"/>
      <c r="O177" s="5"/>
      <c r="P177" s="5"/>
      <c r="Q177" s="5"/>
      <c r="R177" s="5"/>
      <c r="S177" s="5"/>
      <c r="T177" s="5"/>
      <c r="U177" s="5"/>
    </row>
    <row r="178" spans="1:21" ht="15.75" customHeight="1">
      <c r="A178" s="5"/>
      <c r="B178" s="5"/>
      <c r="C178" s="7"/>
      <c r="D178" s="8"/>
      <c r="E178" s="8"/>
      <c r="F178" s="8"/>
      <c r="G178" s="8"/>
      <c r="H178" s="8"/>
      <c r="I178" s="8"/>
      <c r="J178" s="5"/>
      <c r="K178" s="5"/>
      <c r="L178" s="5"/>
      <c r="M178" s="5"/>
      <c r="N178" s="5"/>
      <c r="O178" s="5"/>
      <c r="P178" s="5"/>
      <c r="Q178" s="5"/>
      <c r="R178" s="5"/>
      <c r="S178" s="5"/>
      <c r="T178" s="5"/>
      <c r="U178" s="5"/>
    </row>
    <row r="179" spans="1:21" ht="15.75" customHeight="1">
      <c r="A179" s="5"/>
      <c r="B179" s="5"/>
      <c r="C179" s="7"/>
      <c r="D179" s="8"/>
      <c r="E179" s="8"/>
      <c r="F179" s="8"/>
      <c r="G179" s="8"/>
      <c r="H179" s="8"/>
      <c r="I179" s="8"/>
      <c r="J179" s="5"/>
      <c r="K179" s="5"/>
      <c r="L179" s="5"/>
      <c r="M179" s="5"/>
      <c r="N179" s="5"/>
      <c r="O179" s="5"/>
      <c r="P179" s="5"/>
      <c r="Q179" s="5"/>
      <c r="R179" s="5"/>
      <c r="S179" s="5"/>
      <c r="T179" s="5"/>
      <c r="U179" s="5"/>
    </row>
    <row r="180" spans="1:21" ht="15.75" customHeight="1">
      <c r="A180" s="5"/>
      <c r="B180" s="5"/>
      <c r="C180" s="7"/>
      <c r="D180" s="8"/>
      <c r="E180" s="8"/>
      <c r="F180" s="8"/>
      <c r="G180" s="8"/>
      <c r="H180" s="8"/>
      <c r="I180" s="8"/>
      <c r="J180" s="5"/>
      <c r="K180" s="5"/>
      <c r="L180" s="5"/>
      <c r="M180" s="5"/>
      <c r="N180" s="5"/>
      <c r="O180" s="5"/>
      <c r="P180" s="5"/>
      <c r="Q180" s="5"/>
      <c r="R180" s="5"/>
      <c r="S180" s="5"/>
      <c r="T180" s="5"/>
      <c r="U180" s="5"/>
    </row>
    <row r="181" spans="1:21" ht="15.75" customHeight="1">
      <c r="A181" s="5"/>
      <c r="B181" s="5"/>
      <c r="C181" s="7"/>
      <c r="D181" s="8"/>
      <c r="E181" s="8"/>
      <c r="F181" s="8"/>
      <c r="G181" s="8"/>
      <c r="H181" s="8"/>
      <c r="I181" s="8"/>
      <c r="J181" s="5"/>
      <c r="K181" s="5"/>
      <c r="L181" s="5"/>
      <c r="M181" s="5"/>
      <c r="N181" s="5"/>
      <c r="O181" s="5"/>
      <c r="P181" s="5"/>
      <c r="Q181" s="5"/>
      <c r="R181" s="5"/>
      <c r="S181" s="5"/>
      <c r="T181" s="5"/>
      <c r="U181" s="5"/>
    </row>
    <row r="182" spans="1:21" ht="15.75" customHeight="1">
      <c r="A182" s="5"/>
      <c r="B182" s="5"/>
      <c r="C182" s="7"/>
      <c r="D182" s="8"/>
      <c r="E182" s="8"/>
      <c r="F182" s="8"/>
      <c r="G182" s="8"/>
      <c r="H182" s="8"/>
      <c r="I182" s="8"/>
      <c r="J182" s="5"/>
      <c r="K182" s="5"/>
      <c r="L182" s="5"/>
      <c r="M182" s="5"/>
      <c r="N182" s="5"/>
      <c r="O182" s="5"/>
      <c r="P182" s="5"/>
      <c r="Q182" s="5"/>
      <c r="R182" s="5"/>
      <c r="S182" s="5"/>
      <c r="T182" s="5"/>
      <c r="U182" s="5"/>
    </row>
    <row r="183" spans="1:21" ht="15.75" customHeight="1">
      <c r="A183" s="5"/>
      <c r="B183" s="5"/>
      <c r="C183" s="7"/>
      <c r="D183" s="8"/>
      <c r="E183" s="8"/>
      <c r="F183" s="8"/>
      <c r="G183" s="8"/>
      <c r="H183" s="8"/>
      <c r="I183" s="8"/>
      <c r="J183" s="5"/>
      <c r="K183" s="5"/>
      <c r="L183" s="5"/>
      <c r="M183" s="5"/>
      <c r="N183" s="5"/>
      <c r="O183" s="5"/>
      <c r="P183" s="5"/>
      <c r="Q183" s="5"/>
      <c r="R183" s="5"/>
      <c r="S183" s="5"/>
      <c r="T183" s="5"/>
      <c r="U183" s="5"/>
    </row>
    <row r="184" spans="1:21" ht="15.75" customHeight="1">
      <c r="A184" s="5"/>
      <c r="B184" s="5"/>
      <c r="C184" s="7"/>
      <c r="D184" s="8"/>
      <c r="E184" s="8"/>
      <c r="F184" s="8"/>
      <c r="G184" s="8"/>
      <c r="H184" s="8"/>
      <c r="I184" s="8"/>
      <c r="J184" s="5"/>
      <c r="K184" s="5"/>
      <c r="L184" s="5"/>
      <c r="M184" s="5"/>
      <c r="N184" s="5"/>
      <c r="O184" s="5"/>
      <c r="P184" s="5"/>
      <c r="Q184" s="5"/>
      <c r="R184" s="5"/>
      <c r="S184" s="5"/>
      <c r="T184" s="5"/>
      <c r="U184" s="5"/>
    </row>
    <row r="185" spans="1:21" ht="15.75" customHeight="1">
      <c r="A185" s="5"/>
      <c r="B185" s="5"/>
      <c r="C185" s="7"/>
      <c r="D185" s="8"/>
      <c r="E185" s="8"/>
      <c r="F185" s="8"/>
      <c r="G185" s="8"/>
      <c r="H185" s="8"/>
      <c r="I185" s="8"/>
      <c r="J185" s="5"/>
      <c r="K185" s="5"/>
      <c r="L185" s="5"/>
      <c r="M185" s="5"/>
      <c r="N185" s="5"/>
      <c r="O185" s="5"/>
      <c r="P185" s="5"/>
      <c r="Q185" s="5"/>
      <c r="R185" s="5"/>
      <c r="S185" s="5"/>
      <c r="T185" s="5"/>
      <c r="U185" s="5"/>
    </row>
    <row r="186" spans="1:21" ht="15.75" customHeight="1">
      <c r="A186" s="5"/>
      <c r="B186" s="5"/>
      <c r="C186" s="7"/>
      <c r="D186" s="8"/>
      <c r="E186" s="8"/>
      <c r="F186" s="8"/>
      <c r="G186" s="8"/>
      <c r="H186" s="8"/>
      <c r="I186" s="8"/>
      <c r="J186" s="5"/>
      <c r="K186" s="5"/>
      <c r="L186" s="5"/>
      <c r="M186" s="5"/>
      <c r="N186" s="5"/>
      <c r="O186" s="5"/>
      <c r="P186" s="5"/>
      <c r="Q186" s="5"/>
      <c r="R186" s="5"/>
      <c r="S186" s="5"/>
      <c r="T186" s="5"/>
      <c r="U186" s="5"/>
    </row>
    <row r="187" spans="1:21" ht="15.75" customHeight="1">
      <c r="A187" s="5"/>
      <c r="B187" s="5"/>
      <c r="C187" s="7"/>
      <c r="D187" s="8"/>
      <c r="E187" s="8"/>
      <c r="F187" s="8"/>
      <c r="G187" s="8"/>
      <c r="H187" s="8"/>
      <c r="I187" s="8"/>
      <c r="J187" s="5"/>
      <c r="K187" s="5"/>
      <c r="L187" s="5"/>
      <c r="M187" s="5"/>
      <c r="N187" s="5"/>
      <c r="O187" s="5"/>
      <c r="P187" s="5"/>
      <c r="Q187" s="5"/>
      <c r="R187" s="5"/>
      <c r="S187" s="5"/>
      <c r="T187" s="5"/>
      <c r="U187" s="5"/>
    </row>
    <row r="188" spans="1:21" ht="15.75" customHeight="1">
      <c r="A188" s="5"/>
      <c r="B188" s="5"/>
      <c r="C188" s="7"/>
      <c r="D188" s="8"/>
      <c r="E188" s="8"/>
      <c r="F188" s="8"/>
      <c r="G188" s="8"/>
      <c r="H188" s="8"/>
      <c r="I188" s="8"/>
      <c r="J188" s="5"/>
      <c r="K188" s="5"/>
      <c r="L188" s="5"/>
      <c r="M188" s="5"/>
      <c r="N188" s="5"/>
      <c r="O188" s="5"/>
      <c r="P188" s="5"/>
      <c r="Q188" s="5"/>
      <c r="R188" s="5"/>
      <c r="S188" s="5"/>
      <c r="T188" s="5"/>
      <c r="U188" s="5"/>
    </row>
    <row r="189" spans="1:21" ht="15.75" customHeight="1">
      <c r="A189" s="5"/>
      <c r="B189" s="5"/>
      <c r="C189" s="7"/>
      <c r="D189" s="8"/>
      <c r="E189" s="8"/>
      <c r="F189" s="8"/>
      <c r="G189" s="8"/>
      <c r="H189" s="8"/>
      <c r="I189" s="8"/>
      <c r="J189" s="5"/>
      <c r="K189" s="5"/>
      <c r="L189" s="5"/>
      <c r="M189" s="5"/>
      <c r="N189" s="5"/>
      <c r="O189" s="5"/>
      <c r="P189" s="5"/>
      <c r="Q189" s="5"/>
      <c r="R189" s="5"/>
      <c r="S189" s="5"/>
      <c r="T189" s="5"/>
      <c r="U189" s="5"/>
    </row>
    <row r="190" spans="1:21" ht="15.75" customHeight="1">
      <c r="A190" s="5"/>
      <c r="B190" s="5"/>
      <c r="C190" s="7"/>
      <c r="D190" s="8"/>
      <c r="E190" s="8"/>
      <c r="F190" s="8"/>
      <c r="G190" s="8"/>
      <c r="H190" s="8"/>
      <c r="I190" s="8"/>
      <c r="J190" s="5"/>
      <c r="K190" s="5"/>
      <c r="L190" s="5"/>
      <c r="M190" s="5"/>
      <c r="N190" s="5"/>
      <c r="O190" s="5"/>
      <c r="P190" s="5"/>
      <c r="Q190" s="5"/>
      <c r="R190" s="5"/>
      <c r="S190" s="5"/>
      <c r="T190" s="5"/>
      <c r="U190" s="5"/>
    </row>
    <row r="191" spans="1:21" ht="15.75" customHeight="1">
      <c r="A191" s="5"/>
      <c r="B191" s="5"/>
      <c r="C191" s="7"/>
      <c r="D191" s="8"/>
      <c r="E191" s="8"/>
      <c r="F191" s="8"/>
      <c r="G191" s="8"/>
      <c r="H191" s="8"/>
      <c r="I191" s="8"/>
      <c r="J191" s="5"/>
      <c r="K191" s="5"/>
      <c r="L191" s="5"/>
      <c r="M191" s="5"/>
      <c r="N191" s="5"/>
      <c r="O191" s="5"/>
      <c r="P191" s="5"/>
      <c r="Q191" s="5"/>
      <c r="R191" s="5"/>
      <c r="S191" s="5"/>
      <c r="T191" s="5"/>
      <c r="U191" s="5"/>
    </row>
    <row r="192" spans="1:21" ht="15.75" customHeight="1">
      <c r="A192" s="5"/>
      <c r="B192" s="5"/>
      <c r="C192" s="7"/>
      <c r="D192" s="8"/>
      <c r="E192" s="8"/>
      <c r="F192" s="8"/>
      <c r="G192" s="8"/>
      <c r="H192" s="8"/>
      <c r="I192" s="8"/>
      <c r="J192" s="5"/>
      <c r="K192" s="5"/>
      <c r="L192" s="5"/>
      <c r="M192" s="5"/>
      <c r="N192" s="5"/>
      <c r="O192" s="5"/>
      <c r="P192" s="5"/>
      <c r="Q192" s="5"/>
      <c r="R192" s="5"/>
      <c r="S192" s="5"/>
      <c r="T192" s="5"/>
      <c r="U192" s="5"/>
    </row>
    <row r="193" spans="1:21" ht="15.75" customHeight="1">
      <c r="A193" s="5"/>
      <c r="B193" s="5"/>
      <c r="C193" s="7"/>
      <c r="D193" s="8"/>
      <c r="E193" s="8"/>
      <c r="F193" s="8"/>
      <c r="G193" s="8"/>
      <c r="H193" s="8"/>
      <c r="I193" s="8"/>
      <c r="J193" s="5"/>
      <c r="K193" s="5"/>
      <c r="L193" s="5"/>
      <c r="M193" s="5"/>
      <c r="N193" s="5"/>
      <c r="O193" s="5"/>
      <c r="P193" s="5"/>
      <c r="Q193" s="5"/>
      <c r="R193" s="5"/>
      <c r="S193" s="5"/>
      <c r="T193" s="5"/>
      <c r="U193" s="5"/>
    </row>
    <row r="194" spans="1:21" ht="15.75" customHeight="1">
      <c r="A194" s="5"/>
      <c r="B194" s="5"/>
      <c r="C194" s="7"/>
      <c r="D194" s="8"/>
      <c r="E194" s="8"/>
      <c r="F194" s="8"/>
      <c r="G194" s="8"/>
      <c r="H194" s="8"/>
      <c r="I194" s="8"/>
      <c r="J194" s="5"/>
      <c r="K194" s="5"/>
      <c r="L194" s="5"/>
      <c r="M194" s="5"/>
      <c r="N194" s="5"/>
      <c r="O194" s="5"/>
      <c r="P194" s="5"/>
      <c r="Q194" s="5"/>
      <c r="R194" s="5"/>
      <c r="S194" s="5"/>
      <c r="T194" s="5"/>
      <c r="U194" s="5"/>
    </row>
    <row r="195" spans="1:21" ht="15.75" customHeight="1">
      <c r="A195" s="5"/>
      <c r="B195" s="5"/>
      <c r="C195" s="7"/>
      <c r="D195" s="8"/>
      <c r="E195" s="8"/>
      <c r="F195" s="8"/>
      <c r="G195" s="8"/>
      <c r="H195" s="8"/>
      <c r="I195" s="8"/>
      <c r="J195" s="5"/>
      <c r="K195" s="5"/>
      <c r="L195" s="5"/>
      <c r="M195" s="5"/>
      <c r="N195" s="5"/>
      <c r="O195" s="5"/>
      <c r="P195" s="5"/>
      <c r="Q195" s="5"/>
      <c r="R195" s="5"/>
      <c r="S195" s="5"/>
      <c r="T195" s="5"/>
      <c r="U195" s="5"/>
    </row>
    <row r="196" spans="1:21" ht="15.75" customHeight="1">
      <c r="A196" s="5"/>
      <c r="B196" s="5"/>
      <c r="C196" s="7"/>
      <c r="D196" s="8"/>
      <c r="E196" s="8"/>
      <c r="F196" s="8"/>
      <c r="G196" s="8"/>
      <c r="H196" s="8"/>
      <c r="I196" s="8"/>
      <c r="J196" s="5"/>
      <c r="K196" s="5"/>
      <c r="L196" s="5"/>
      <c r="M196" s="5"/>
      <c r="N196" s="5"/>
      <c r="O196" s="5"/>
      <c r="P196" s="5"/>
      <c r="Q196" s="5"/>
      <c r="R196" s="5"/>
      <c r="S196" s="5"/>
      <c r="T196" s="5"/>
      <c r="U196" s="5"/>
    </row>
    <row r="197" spans="1:21" ht="15.75" customHeight="1">
      <c r="A197" s="5"/>
      <c r="B197" s="5"/>
      <c r="C197" s="7"/>
      <c r="D197" s="8"/>
      <c r="E197" s="8"/>
      <c r="F197" s="8"/>
      <c r="G197" s="8"/>
      <c r="H197" s="8"/>
      <c r="I197" s="8"/>
      <c r="J197" s="5"/>
      <c r="K197" s="5"/>
      <c r="L197" s="5"/>
      <c r="M197" s="5"/>
      <c r="N197" s="5"/>
      <c r="O197" s="5"/>
      <c r="P197" s="5"/>
      <c r="Q197" s="5"/>
      <c r="R197" s="5"/>
      <c r="S197" s="5"/>
      <c r="T197" s="5"/>
      <c r="U197" s="5"/>
    </row>
    <row r="198" spans="1:21" ht="15.75" customHeight="1">
      <c r="A198" s="5"/>
      <c r="B198" s="5"/>
      <c r="C198" s="7"/>
      <c r="D198" s="8"/>
      <c r="E198" s="8"/>
      <c r="F198" s="8"/>
      <c r="G198" s="8"/>
      <c r="H198" s="8"/>
      <c r="I198" s="8"/>
      <c r="J198" s="5"/>
      <c r="K198" s="5"/>
      <c r="L198" s="5"/>
      <c r="M198" s="5"/>
      <c r="N198" s="5"/>
      <c r="O198" s="5"/>
      <c r="P198" s="5"/>
      <c r="Q198" s="5"/>
      <c r="R198" s="5"/>
      <c r="S198" s="5"/>
      <c r="T198" s="5"/>
      <c r="U198" s="5"/>
    </row>
    <row r="199" spans="1:21" ht="15.75" customHeight="1">
      <c r="A199" s="5"/>
      <c r="B199" s="5"/>
      <c r="C199" s="7"/>
      <c r="D199" s="8"/>
      <c r="E199" s="8"/>
      <c r="F199" s="8"/>
      <c r="G199" s="8"/>
      <c r="H199" s="8"/>
      <c r="I199" s="8"/>
      <c r="J199" s="5"/>
      <c r="K199" s="5"/>
      <c r="L199" s="5"/>
      <c r="M199" s="5"/>
      <c r="N199" s="5"/>
      <c r="O199" s="5"/>
      <c r="P199" s="5"/>
      <c r="Q199" s="5"/>
      <c r="R199" s="5"/>
      <c r="S199" s="5"/>
      <c r="T199" s="5"/>
      <c r="U199" s="5"/>
    </row>
    <row r="200" spans="1:21" ht="15.75" customHeight="1">
      <c r="A200" s="5"/>
      <c r="B200" s="5"/>
      <c r="C200" s="7"/>
      <c r="D200" s="8"/>
      <c r="E200" s="8"/>
      <c r="F200" s="8"/>
      <c r="G200" s="8"/>
      <c r="H200" s="8"/>
      <c r="I200" s="8"/>
      <c r="J200" s="5"/>
      <c r="K200" s="5"/>
      <c r="L200" s="5"/>
      <c r="M200" s="5"/>
      <c r="N200" s="5"/>
      <c r="O200" s="5"/>
      <c r="P200" s="5"/>
      <c r="Q200" s="5"/>
      <c r="R200" s="5"/>
      <c r="S200" s="5"/>
      <c r="T200" s="5"/>
      <c r="U200" s="5"/>
    </row>
    <row r="201" spans="1:21" ht="15.75" customHeight="1">
      <c r="A201" s="5"/>
      <c r="B201" s="5"/>
      <c r="C201" s="7"/>
      <c r="D201" s="8"/>
      <c r="E201" s="8"/>
      <c r="F201" s="8"/>
      <c r="G201" s="8"/>
      <c r="H201" s="8"/>
      <c r="I201" s="8"/>
      <c r="J201" s="5"/>
      <c r="K201" s="5"/>
      <c r="L201" s="5"/>
      <c r="M201" s="5"/>
      <c r="N201" s="5"/>
      <c r="O201" s="5"/>
      <c r="P201" s="5"/>
      <c r="Q201" s="5"/>
      <c r="R201" s="5"/>
      <c r="S201" s="5"/>
      <c r="T201" s="5"/>
      <c r="U201" s="5"/>
    </row>
    <row r="202" spans="1:21" ht="15.75" customHeight="1">
      <c r="A202" s="5"/>
      <c r="B202" s="5"/>
      <c r="C202" s="7"/>
      <c r="D202" s="8"/>
      <c r="E202" s="8"/>
      <c r="F202" s="8"/>
      <c r="G202" s="8"/>
      <c r="H202" s="8"/>
      <c r="I202" s="8"/>
      <c r="J202" s="5"/>
      <c r="K202" s="5"/>
      <c r="L202" s="5"/>
      <c r="M202" s="5"/>
      <c r="N202" s="5"/>
      <c r="O202" s="5"/>
      <c r="P202" s="5"/>
      <c r="Q202" s="5"/>
      <c r="R202" s="5"/>
      <c r="S202" s="5"/>
      <c r="T202" s="5"/>
      <c r="U202" s="5"/>
    </row>
    <row r="203" spans="1:21" ht="15.75" customHeight="1">
      <c r="A203" s="5"/>
      <c r="B203" s="5"/>
      <c r="C203" s="7"/>
      <c r="D203" s="8"/>
      <c r="E203" s="8"/>
      <c r="F203" s="8"/>
      <c r="G203" s="8"/>
      <c r="H203" s="8"/>
      <c r="I203" s="8"/>
      <c r="J203" s="5"/>
      <c r="K203" s="5"/>
      <c r="L203" s="5"/>
      <c r="M203" s="5"/>
      <c r="N203" s="5"/>
      <c r="O203" s="5"/>
      <c r="P203" s="5"/>
      <c r="Q203" s="5"/>
      <c r="R203" s="5"/>
      <c r="S203" s="5"/>
      <c r="T203" s="5"/>
      <c r="U203" s="5"/>
    </row>
    <row r="204" spans="1:21" ht="15.75" customHeight="1">
      <c r="A204" s="5"/>
      <c r="B204" s="5"/>
      <c r="C204" s="7"/>
      <c r="D204" s="8"/>
      <c r="E204" s="8"/>
      <c r="F204" s="8"/>
      <c r="G204" s="8"/>
      <c r="H204" s="8"/>
      <c r="I204" s="8"/>
      <c r="J204" s="5"/>
      <c r="K204" s="5"/>
      <c r="L204" s="5"/>
      <c r="M204" s="5"/>
      <c r="N204" s="5"/>
      <c r="O204" s="5"/>
      <c r="P204" s="5"/>
      <c r="Q204" s="5"/>
      <c r="R204" s="5"/>
      <c r="S204" s="5"/>
      <c r="T204" s="5"/>
      <c r="U204" s="5"/>
    </row>
    <row r="205" spans="1:21" ht="15.75" customHeight="1">
      <c r="A205" s="5"/>
      <c r="B205" s="5"/>
      <c r="C205" s="7"/>
      <c r="D205" s="8"/>
      <c r="E205" s="8"/>
      <c r="F205" s="8"/>
      <c r="G205" s="8"/>
      <c r="H205" s="8"/>
      <c r="I205" s="8"/>
      <c r="J205" s="5"/>
      <c r="K205" s="5"/>
      <c r="L205" s="5"/>
      <c r="M205" s="5"/>
      <c r="N205" s="5"/>
      <c r="O205" s="5"/>
      <c r="P205" s="5"/>
      <c r="Q205" s="5"/>
      <c r="R205" s="5"/>
      <c r="S205" s="5"/>
      <c r="T205" s="5"/>
      <c r="U205" s="5"/>
    </row>
    <row r="206" spans="1:21" ht="15.75" customHeight="1">
      <c r="A206" s="5"/>
      <c r="B206" s="5"/>
      <c r="C206" s="7"/>
      <c r="D206" s="8"/>
      <c r="E206" s="8"/>
      <c r="F206" s="8"/>
      <c r="G206" s="8"/>
      <c r="H206" s="8"/>
      <c r="I206" s="8"/>
      <c r="J206" s="5"/>
      <c r="K206" s="5"/>
      <c r="L206" s="5"/>
      <c r="M206" s="5"/>
      <c r="N206" s="5"/>
      <c r="O206" s="5"/>
      <c r="P206" s="5"/>
      <c r="Q206" s="5"/>
      <c r="R206" s="5"/>
      <c r="S206" s="5"/>
      <c r="T206" s="5"/>
      <c r="U206" s="5"/>
    </row>
    <row r="207" spans="1:21" ht="15.75" customHeight="1">
      <c r="A207" s="5"/>
      <c r="B207" s="5"/>
      <c r="C207" s="7"/>
      <c r="D207" s="8"/>
      <c r="E207" s="8"/>
      <c r="F207" s="8"/>
      <c r="G207" s="8"/>
      <c r="H207" s="8"/>
      <c r="I207" s="8"/>
      <c r="J207" s="5"/>
      <c r="K207" s="5"/>
      <c r="L207" s="5"/>
      <c r="M207" s="5"/>
      <c r="N207" s="5"/>
      <c r="O207" s="5"/>
      <c r="P207" s="5"/>
      <c r="Q207" s="5"/>
      <c r="R207" s="5"/>
      <c r="S207" s="5"/>
      <c r="T207" s="5"/>
      <c r="U207" s="5"/>
    </row>
    <row r="208" spans="1:21" ht="15.75" customHeight="1">
      <c r="A208" s="5"/>
      <c r="B208" s="5"/>
      <c r="C208" s="7"/>
      <c r="D208" s="8"/>
      <c r="E208" s="8"/>
      <c r="F208" s="8"/>
      <c r="G208" s="8"/>
      <c r="H208" s="8"/>
      <c r="I208" s="8"/>
      <c r="J208" s="5"/>
      <c r="K208" s="5"/>
      <c r="L208" s="5"/>
      <c r="M208" s="5"/>
      <c r="N208" s="5"/>
      <c r="O208" s="5"/>
      <c r="P208" s="5"/>
      <c r="Q208" s="5"/>
      <c r="R208" s="5"/>
      <c r="S208" s="5"/>
      <c r="T208" s="5"/>
      <c r="U208" s="5"/>
    </row>
    <row r="209" spans="1:21" ht="15.75" customHeight="1">
      <c r="A209" s="5"/>
      <c r="B209" s="5"/>
      <c r="C209" s="7"/>
      <c r="D209" s="8"/>
      <c r="E209" s="8"/>
      <c r="F209" s="8"/>
      <c r="G209" s="8"/>
      <c r="H209" s="8"/>
      <c r="I209" s="8"/>
      <c r="J209" s="5"/>
      <c r="K209" s="5"/>
      <c r="L209" s="5"/>
      <c r="M209" s="5"/>
      <c r="N209" s="5"/>
      <c r="O209" s="5"/>
      <c r="P209" s="5"/>
      <c r="Q209" s="5"/>
      <c r="R209" s="5"/>
      <c r="S209" s="5"/>
      <c r="T209" s="5"/>
      <c r="U209" s="5"/>
    </row>
    <row r="210" spans="1:21" ht="15.75" customHeight="1">
      <c r="A210" s="5"/>
      <c r="B210" s="5"/>
      <c r="C210" s="7"/>
      <c r="D210" s="8"/>
      <c r="E210" s="8"/>
      <c r="F210" s="8"/>
      <c r="G210" s="8"/>
      <c r="H210" s="8"/>
      <c r="I210" s="8"/>
      <c r="J210" s="5"/>
      <c r="K210" s="5"/>
      <c r="L210" s="5"/>
      <c r="M210" s="5"/>
      <c r="N210" s="5"/>
      <c r="O210" s="5"/>
      <c r="P210" s="5"/>
      <c r="Q210" s="5"/>
      <c r="R210" s="5"/>
      <c r="S210" s="5"/>
      <c r="T210" s="5"/>
      <c r="U210" s="5"/>
    </row>
    <row r="211" spans="1:21" ht="15.75" customHeight="1">
      <c r="A211" s="5"/>
      <c r="B211" s="5"/>
      <c r="C211" s="7"/>
      <c r="D211" s="8"/>
      <c r="E211" s="8"/>
      <c r="F211" s="8"/>
      <c r="G211" s="8"/>
      <c r="H211" s="8"/>
      <c r="I211" s="8"/>
      <c r="J211" s="5"/>
      <c r="K211" s="5"/>
      <c r="L211" s="5"/>
      <c r="M211" s="5"/>
      <c r="N211" s="5"/>
      <c r="O211" s="5"/>
      <c r="P211" s="5"/>
      <c r="Q211" s="5"/>
      <c r="R211" s="5"/>
      <c r="S211" s="5"/>
      <c r="T211" s="5"/>
      <c r="U211" s="5"/>
    </row>
    <row r="212" spans="1:21" ht="15.75" customHeight="1">
      <c r="A212" s="5"/>
      <c r="B212" s="5"/>
      <c r="C212" s="7"/>
      <c r="D212" s="8"/>
      <c r="E212" s="8"/>
      <c r="F212" s="8"/>
      <c r="G212" s="8"/>
      <c r="H212" s="8"/>
      <c r="I212" s="8"/>
      <c r="J212" s="5"/>
      <c r="K212" s="5"/>
      <c r="L212" s="5"/>
      <c r="M212" s="5"/>
      <c r="N212" s="5"/>
      <c r="O212" s="5"/>
      <c r="P212" s="5"/>
      <c r="Q212" s="5"/>
      <c r="R212" s="5"/>
      <c r="S212" s="5"/>
      <c r="T212" s="5"/>
      <c r="U212" s="5"/>
    </row>
    <row r="213" spans="1:21" ht="15.75" customHeight="1">
      <c r="A213" s="5"/>
      <c r="B213" s="5"/>
      <c r="C213" s="7"/>
      <c r="D213" s="8"/>
      <c r="E213" s="8"/>
      <c r="F213" s="8"/>
      <c r="G213" s="8"/>
      <c r="H213" s="8"/>
      <c r="I213" s="8"/>
      <c r="J213" s="5"/>
      <c r="K213" s="5"/>
      <c r="L213" s="5"/>
      <c r="M213" s="5"/>
      <c r="N213" s="5"/>
      <c r="O213" s="5"/>
      <c r="P213" s="5"/>
      <c r="Q213" s="5"/>
      <c r="R213" s="5"/>
      <c r="S213" s="5"/>
      <c r="T213" s="5"/>
      <c r="U213" s="5"/>
    </row>
    <row r="214" spans="1:21" ht="15.75" customHeight="1">
      <c r="A214" s="5"/>
      <c r="B214" s="5"/>
      <c r="C214" s="7"/>
      <c r="D214" s="8"/>
      <c r="E214" s="8"/>
      <c r="F214" s="8"/>
      <c r="G214" s="8"/>
      <c r="H214" s="8"/>
      <c r="I214" s="8"/>
      <c r="J214" s="5"/>
      <c r="K214" s="5"/>
      <c r="L214" s="5"/>
      <c r="M214" s="5"/>
      <c r="N214" s="5"/>
      <c r="O214" s="5"/>
      <c r="P214" s="5"/>
      <c r="Q214" s="5"/>
      <c r="R214" s="5"/>
      <c r="S214" s="5"/>
      <c r="T214" s="5"/>
      <c r="U214" s="5"/>
    </row>
    <row r="215" spans="1:21" ht="15.75" customHeight="1">
      <c r="A215" s="5"/>
      <c r="B215" s="5"/>
      <c r="C215" s="7"/>
      <c r="D215" s="8"/>
      <c r="E215" s="8"/>
      <c r="F215" s="8"/>
      <c r="G215" s="8"/>
      <c r="H215" s="8"/>
      <c r="I215" s="8"/>
      <c r="J215" s="5"/>
      <c r="K215" s="5"/>
      <c r="L215" s="5"/>
      <c r="M215" s="5"/>
      <c r="N215" s="5"/>
      <c r="O215" s="5"/>
      <c r="P215" s="5"/>
      <c r="Q215" s="5"/>
      <c r="R215" s="5"/>
      <c r="S215" s="5"/>
      <c r="T215" s="5"/>
      <c r="U215" s="5"/>
    </row>
    <row r="216" spans="1:21" ht="15.75" customHeight="1">
      <c r="A216" s="5"/>
      <c r="B216" s="5"/>
      <c r="C216" s="7"/>
      <c r="D216" s="8"/>
      <c r="E216" s="8"/>
      <c r="F216" s="8"/>
      <c r="G216" s="8"/>
      <c r="H216" s="8"/>
      <c r="I216" s="8"/>
      <c r="J216" s="5"/>
      <c r="K216" s="5"/>
      <c r="L216" s="5"/>
      <c r="M216" s="5"/>
      <c r="N216" s="5"/>
      <c r="O216" s="5"/>
      <c r="P216" s="5"/>
      <c r="Q216" s="5"/>
      <c r="R216" s="5"/>
      <c r="S216" s="5"/>
      <c r="T216" s="5"/>
      <c r="U216" s="5"/>
    </row>
    <row r="217" spans="1:21" ht="15.75" customHeight="1">
      <c r="A217" s="5"/>
      <c r="B217" s="5"/>
      <c r="C217" s="7"/>
      <c r="D217" s="8"/>
      <c r="E217" s="8"/>
      <c r="F217" s="8"/>
      <c r="G217" s="8"/>
      <c r="H217" s="8"/>
      <c r="I217" s="8"/>
      <c r="J217" s="5"/>
      <c r="K217" s="5"/>
      <c r="L217" s="5"/>
      <c r="M217" s="5"/>
      <c r="N217" s="5"/>
      <c r="O217" s="5"/>
      <c r="P217" s="5"/>
      <c r="Q217" s="5"/>
      <c r="R217" s="5"/>
      <c r="S217" s="5"/>
      <c r="T217" s="5"/>
      <c r="U217" s="5"/>
    </row>
    <row r="218" spans="1:21" ht="15.75" customHeight="1">
      <c r="A218" s="5"/>
      <c r="B218" s="5"/>
      <c r="C218" s="7"/>
      <c r="D218" s="8"/>
      <c r="E218" s="8"/>
      <c r="F218" s="8"/>
      <c r="G218" s="8"/>
      <c r="H218" s="8"/>
      <c r="I218" s="8"/>
      <c r="J218" s="5"/>
      <c r="K218" s="5"/>
      <c r="L218" s="5"/>
      <c r="M218" s="5"/>
      <c r="N218" s="5"/>
      <c r="O218" s="5"/>
      <c r="P218" s="5"/>
      <c r="Q218" s="5"/>
      <c r="R218" s="5"/>
      <c r="S218" s="5"/>
      <c r="T218" s="5"/>
      <c r="U218" s="5"/>
    </row>
    <row r="219" spans="1:21" ht="15.75" customHeight="1">
      <c r="A219" s="5"/>
      <c r="B219" s="5"/>
      <c r="C219" s="7"/>
      <c r="D219" s="8"/>
      <c r="E219" s="8"/>
      <c r="F219" s="8"/>
      <c r="G219" s="8"/>
      <c r="H219" s="8"/>
      <c r="I219" s="8"/>
      <c r="J219" s="5"/>
      <c r="K219" s="5"/>
      <c r="L219" s="5"/>
      <c r="M219" s="5"/>
      <c r="N219" s="5"/>
      <c r="O219" s="5"/>
      <c r="P219" s="5"/>
      <c r="Q219" s="5"/>
      <c r="R219" s="5"/>
      <c r="S219" s="5"/>
      <c r="T219" s="5"/>
      <c r="U219" s="5"/>
    </row>
    <row r="220" spans="1:21" ht="15.75" customHeight="1">
      <c r="A220" s="5"/>
      <c r="B220" s="5"/>
      <c r="C220" s="7"/>
      <c r="D220" s="8"/>
      <c r="E220" s="8"/>
      <c r="F220" s="8"/>
      <c r="G220" s="8"/>
      <c r="H220" s="8"/>
      <c r="I220" s="8"/>
      <c r="J220" s="5"/>
      <c r="K220" s="5"/>
      <c r="L220" s="5"/>
      <c r="M220" s="5"/>
      <c r="N220" s="5"/>
      <c r="O220" s="5"/>
      <c r="P220" s="5"/>
      <c r="Q220" s="5"/>
      <c r="R220" s="5"/>
      <c r="S220" s="5"/>
      <c r="T220" s="5"/>
      <c r="U220" s="5"/>
    </row>
    <row r="221" spans="1:21" ht="15.75" customHeight="1">
      <c r="A221" s="5"/>
      <c r="B221" s="5"/>
      <c r="C221" s="7"/>
      <c r="D221" s="8"/>
      <c r="E221" s="8"/>
      <c r="F221" s="8"/>
      <c r="G221" s="8"/>
      <c r="H221" s="8"/>
      <c r="I221" s="8"/>
      <c r="J221" s="5"/>
      <c r="K221" s="5"/>
      <c r="L221" s="5"/>
      <c r="M221" s="5"/>
      <c r="N221" s="5"/>
      <c r="O221" s="5"/>
      <c r="P221" s="5"/>
      <c r="Q221" s="5"/>
      <c r="R221" s="5"/>
      <c r="S221" s="5"/>
      <c r="T221" s="5"/>
      <c r="U221" s="5"/>
    </row>
    <row r="222" spans="1:21" ht="15.75" customHeight="1">
      <c r="A222" s="5"/>
      <c r="B222" s="5"/>
      <c r="C222" s="7"/>
      <c r="D222" s="8"/>
      <c r="E222" s="8"/>
      <c r="F222" s="8"/>
      <c r="G222" s="8"/>
      <c r="H222" s="8"/>
      <c r="I222" s="8"/>
      <c r="J222" s="5"/>
      <c r="K222" s="5"/>
      <c r="L222" s="5"/>
      <c r="M222" s="5"/>
      <c r="N222" s="5"/>
      <c r="O222" s="5"/>
      <c r="P222" s="5"/>
      <c r="Q222" s="5"/>
      <c r="R222" s="5"/>
      <c r="S222" s="5"/>
      <c r="T222" s="5"/>
      <c r="U222" s="5"/>
    </row>
    <row r="223" spans="1:21" ht="15.75" customHeight="1">
      <c r="A223" s="5"/>
      <c r="B223" s="5"/>
      <c r="C223" s="7"/>
      <c r="D223" s="8"/>
      <c r="E223" s="8"/>
      <c r="F223" s="8"/>
      <c r="G223" s="8"/>
      <c r="H223" s="8"/>
      <c r="I223" s="8"/>
      <c r="J223" s="5"/>
      <c r="K223" s="5"/>
      <c r="L223" s="5"/>
      <c r="M223" s="5"/>
      <c r="N223" s="5"/>
      <c r="O223" s="5"/>
      <c r="P223" s="5"/>
      <c r="Q223" s="5"/>
      <c r="R223" s="5"/>
      <c r="S223" s="5"/>
      <c r="T223" s="5"/>
      <c r="U223" s="5"/>
    </row>
    <row r="224" spans="1:21" ht="15.75" customHeight="1">
      <c r="A224" s="5"/>
      <c r="B224" s="5"/>
      <c r="C224" s="7"/>
      <c r="D224" s="8"/>
      <c r="E224" s="8"/>
      <c r="F224" s="8"/>
      <c r="G224" s="8"/>
      <c r="H224" s="8"/>
      <c r="I224" s="8"/>
      <c r="J224" s="5"/>
      <c r="K224" s="5"/>
      <c r="L224" s="5"/>
      <c r="M224" s="5"/>
      <c r="N224" s="5"/>
      <c r="O224" s="5"/>
      <c r="P224" s="5"/>
      <c r="Q224" s="5"/>
      <c r="R224" s="5"/>
      <c r="S224" s="5"/>
      <c r="T224" s="5"/>
      <c r="U224" s="5"/>
    </row>
    <row r="225" spans="1:21" ht="15.75" customHeight="1">
      <c r="A225" s="5"/>
      <c r="B225" s="5"/>
      <c r="C225" s="7"/>
      <c r="D225" s="8"/>
      <c r="E225" s="8"/>
      <c r="F225" s="8"/>
      <c r="G225" s="8"/>
      <c r="H225" s="8"/>
      <c r="I225" s="8"/>
      <c r="J225" s="5"/>
      <c r="K225" s="5"/>
      <c r="L225" s="5"/>
      <c r="M225" s="5"/>
      <c r="N225" s="5"/>
      <c r="O225" s="5"/>
      <c r="P225" s="5"/>
      <c r="Q225" s="5"/>
      <c r="R225" s="5"/>
      <c r="S225" s="5"/>
      <c r="T225" s="5"/>
      <c r="U225" s="5"/>
    </row>
    <row r="226" spans="1:21" ht="15.75" customHeight="1">
      <c r="A226" s="5"/>
      <c r="B226" s="5"/>
      <c r="C226" s="7"/>
      <c r="D226" s="8"/>
      <c r="E226" s="8"/>
      <c r="F226" s="8"/>
      <c r="G226" s="8"/>
      <c r="H226" s="8"/>
      <c r="I226" s="8"/>
      <c r="J226" s="5"/>
      <c r="K226" s="5"/>
      <c r="L226" s="5"/>
      <c r="M226" s="5"/>
      <c r="N226" s="5"/>
      <c r="O226" s="5"/>
      <c r="P226" s="5"/>
      <c r="Q226" s="5"/>
      <c r="R226" s="5"/>
      <c r="S226" s="5"/>
      <c r="T226" s="5"/>
      <c r="U226" s="5"/>
    </row>
    <row r="227" spans="1:21" ht="15.75" customHeight="1">
      <c r="A227" s="5"/>
      <c r="B227" s="5"/>
      <c r="C227" s="7"/>
      <c r="D227" s="8"/>
      <c r="E227" s="8"/>
      <c r="F227" s="8"/>
      <c r="G227" s="8"/>
      <c r="H227" s="8"/>
      <c r="I227" s="8"/>
      <c r="J227" s="5"/>
      <c r="K227" s="5"/>
      <c r="L227" s="5"/>
      <c r="M227" s="5"/>
      <c r="N227" s="5"/>
      <c r="O227" s="5"/>
      <c r="P227" s="5"/>
      <c r="Q227" s="5"/>
      <c r="R227" s="5"/>
      <c r="S227" s="5"/>
      <c r="T227" s="5"/>
      <c r="U227" s="5"/>
    </row>
    <row r="228" spans="1:21" ht="15.75" customHeight="1">
      <c r="A228" s="5"/>
      <c r="B228" s="5"/>
      <c r="C228" s="7"/>
      <c r="D228" s="8"/>
      <c r="E228" s="8"/>
      <c r="F228" s="8"/>
      <c r="G228" s="8"/>
      <c r="H228" s="8"/>
      <c r="I228" s="8"/>
      <c r="J228" s="5"/>
      <c r="K228" s="5"/>
      <c r="L228" s="5"/>
      <c r="M228" s="5"/>
      <c r="N228" s="5"/>
      <c r="O228" s="5"/>
      <c r="P228" s="5"/>
      <c r="Q228" s="5"/>
      <c r="R228" s="5"/>
      <c r="S228" s="5"/>
      <c r="T228" s="5"/>
      <c r="U228" s="5"/>
    </row>
    <row r="229" spans="1:21" ht="15.75" customHeight="1">
      <c r="A229" s="5"/>
      <c r="B229" s="5"/>
      <c r="C229" s="7"/>
      <c r="D229" s="8"/>
      <c r="E229" s="8"/>
      <c r="F229" s="8"/>
      <c r="G229" s="8"/>
      <c r="H229" s="8"/>
      <c r="I229" s="8"/>
      <c r="J229" s="5"/>
      <c r="K229" s="5"/>
      <c r="L229" s="5"/>
      <c r="M229" s="5"/>
      <c r="N229" s="5"/>
      <c r="O229" s="5"/>
      <c r="P229" s="5"/>
      <c r="Q229" s="5"/>
      <c r="R229" s="5"/>
      <c r="S229" s="5"/>
      <c r="T229" s="5"/>
      <c r="U229" s="5"/>
    </row>
    <row r="230" spans="1:21" ht="15.75" customHeight="1">
      <c r="A230" s="5"/>
      <c r="B230" s="5"/>
      <c r="C230" s="7"/>
      <c r="D230" s="8"/>
      <c r="E230" s="8"/>
      <c r="F230" s="8"/>
      <c r="G230" s="8"/>
      <c r="H230" s="8"/>
      <c r="I230" s="8"/>
      <c r="J230" s="5"/>
      <c r="K230" s="5"/>
      <c r="L230" s="5"/>
      <c r="M230" s="5"/>
      <c r="N230" s="5"/>
      <c r="O230" s="5"/>
      <c r="P230" s="5"/>
      <c r="Q230" s="5"/>
      <c r="R230" s="5"/>
      <c r="S230" s="5"/>
      <c r="T230" s="5"/>
      <c r="U230" s="5"/>
    </row>
    <row r="231" spans="1:21" ht="15.75" customHeight="1">
      <c r="A231" s="5"/>
      <c r="B231" s="5"/>
      <c r="C231" s="7"/>
      <c r="D231" s="8"/>
      <c r="E231" s="8"/>
      <c r="F231" s="8"/>
      <c r="G231" s="8"/>
      <c r="H231" s="8"/>
      <c r="I231" s="8"/>
      <c r="J231" s="5"/>
      <c r="K231" s="5"/>
      <c r="L231" s="5"/>
      <c r="M231" s="5"/>
      <c r="N231" s="5"/>
      <c r="O231" s="5"/>
      <c r="P231" s="5"/>
      <c r="Q231" s="5"/>
      <c r="R231" s="5"/>
      <c r="S231" s="5"/>
      <c r="T231" s="5"/>
      <c r="U231" s="5"/>
    </row>
    <row r="232" spans="1:21" ht="15.75" customHeight="1">
      <c r="A232" s="5"/>
      <c r="B232" s="5"/>
      <c r="C232" s="7"/>
      <c r="D232" s="8"/>
      <c r="E232" s="8"/>
      <c r="F232" s="8"/>
      <c r="G232" s="8"/>
      <c r="H232" s="8"/>
      <c r="I232" s="8"/>
      <c r="J232" s="5"/>
      <c r="K232" s="5"/>
      <c r="L232" s="5"/>
      <c r="M232" s="5"/>
      <c r="N232" s="5"/>
      <c r="O232" s="5"/>
      <c r="P232" s="5"/>
      <c r="Q232" s="5"/>
      <c r="R232" s="5"/>
      <c r="S232" s="5"/>
      <c r="T232" s="5"/>
      <c r="U232" s="5"/>
    </row>
    <row r="233" spans="1:21" ht="15.75" customHeight="1">
      <c r="A233" s="5"/>
      <c r="B233" s="5"/>
      <c r="C233" s="7"/>
      <c r="D233" s="8"/>
      <c r="E233" s="8"/>
      <c r="F233" s="8"/>
      <c r="G233" s="8"/>
      <c r="H233" s="8"/>
      <c r="I233" s="8"/>
      <c r="J233" s="5"/>
      <c r="K233" s="5"/>
      <c r="L233" s="5"/>
      <c r="M233" s="5"/>
      <c r="N233" s="5"/>
      <c r="O233" s="5"/>
      <c r="P233" s="5"/>
      <c r="Q233" s="5"/>
      <c r="R233" s="5"/>
      <c r="S233" s="5"/>
      <c r="T233" s="5"/>
      <c r="U233" s="5"/>
    </row>
    <row r="234" spans="1:21" ht="15.75" customHeight="1">
      <c r="A234" s="5"/>
      <c r="B234" s="5"/>
      <c r="C234" s="7"/>
      <c r="D234" s="8"/>
      <c r="E234" s="8"/>
      <c r="F234" s="8"/>
      <c r="G234" s="8"/>
      <c r="H234" s="8"/>
      <c r="I234" s="8"/>
      <c r="J234" s="5"/>
      <c r="K234" s="5"/>
      <c r="L234" s="5"/>
      <c r="M234" s="5"/>
      <c r="N234" s="5"/>
      <c r="O234" s="5"/>
      <c r="P234" s="5"/>
      <c r="Q234" s="5"/>
      <c r="R234" s="5"/>
      <c r="S234" s="5"/>
      <c r="T234" s="5"/>
      <c r="U234" s="5"/>
    </row>
    <row r="235" spans="1:21" ht="15.75" customHeight="1">
      <c r="A235" s="5"/>
      <c r="B235" s="5"/>
      <c r="C235" s="7"/>
      <c r="D235" s="8"/>
      <c r="E235" s="8"/>
      <c r="F235" s="8"/>
      <c r="G235" s="8"/>
      <c r="H235" s="8"/>
      <c r="I235" s="8"/>
      <c r="J235" s="5"/>
      <c r="K235" s="5"/>
      <c r="L235" s="5"/>
      <c r="M235" s="5"/>
      <c r="N235" s="5"/>
      <c r="O235" s="5"/>
      <c r="P235" s="5"/>
      <c r="Q235" s="5"/>
      <c r="R235" s="5"/>
      <c r="S235" s="5"/>
      <c r="T235" s="5"/>
      <c r="U235" s="5"/>
    </row>
    <row r="236" spans="1:21" ht="15.75" customHeight="1">
      <c r="A236" s="5"/>
      <c r="B236" s="5"/>
      <c r="C236" s="7"/>
      <c r="D236" s="8"/>
      <c r="E236" s="8"/>
      <c r="F236" s="8"/>
      <c r="G236" s="8"/>
      <c r="H236" s="8"/>
      <c r="I236" s="8"/>
      <c r="J236" s="5"/>
      <c r="K236" s="5"/>
      <c r="L236" s="5"/>
      <c r="M236" s="5"/>
      <c r="N236" s="5"/>
      <c r="O236" s="5"/>
      <c r="P236" s="5"/>
      <c r="Q236" s="5"/>
      <c r="R236" s="5"/>
      <c r="S236" s="5"/>
      <c r="T236" s="5"/>
      <c r="U236" s="5"/>
    </row>
    <row r="237" spans="1:21" ht="15.75" customHeight="1">
      <c r="A237" s="5"/>
      <c r="B237" s="5"/>
      <c r="C237" s="7"/>
      <c r="D237" s="8"/>
      <c r="E237" s="8"/>
      <c r="F237" s="8"/>
      <c r="G237" s="8"/>
      <c r="H237" s="8"/>
      <c r="I237" s="8"/>
      <c r="J237" s="5"/>
      <c r="K237" s="5"/>
      <c r="L237" s="5"/>
      <c r="M237" s="5"/>
      <c r="N237" s="5"/>
      <c r="O237" s="5"/>
      <c r="P237" s="5"/>
      <c r="Q237" s="5"/>
      <c r="R237" s="5"/>
      <c r="S237" s="5"/>
      <c r="T237" s="5"/>
      <c r="U237" s="5"/>
    </row>
    <row r="238" spans="1:21" ht="15.75" customHeight="1">
      <c r="A238" s="5"/>
      <c r="B238" s="5"/>
      <c r="C238" s="7"/>
      <c r="D238" s="8"/>
      <c r="E238" s="8"/>
      <c r="F238" s="8"/>
      <c r="G238" s="8"/>
      <c r="H238" s="8"/>
      <c r="I238" s="8"/>
      <c r="J238" s="5"/>
      <c r="K238" s="5"/>
      <c r="L238" s="5"/>
      <c r="M238" s="5"/>
      <c r="N238" s="5"/>
      <c r="O238" s="5"/>
      <c r="P238" s="5"/>
      <c r="Q238" s="5"/>
      <c r="R238" s="5"/>
      <c r="S238" s="5"/>
      <c r="T238" s="5"/>
      <c r="U238" s="5"/>
    </row>
    <row r="239" spans="1:21" ht="15.75" customHeight="1">
      <c r="A239" s="5"/>
      <c r="B239" s="5"/>
      <c r="C239" s="7"/>
      <c r="D239" s="8"/>
      <c r="E239" s="8"/>
      <c r="F239" s="8"/>
      <c r="G239" s="8"/>
      <c r="H239" s="8"/>
      <c r="I239" s="8"/>
      <c r="J239" s="5"/>
      <c r="K239" s="5"/>
      <c r="L239" s="5"/>
      <c r="M239" s="5"/>
      <c r="N239" s="5"/>
      <c r="O239" s="5"/>
      <c r="P239" s="5"/>
      <c r="Q239" s="5"/>
      <c r="R239" s="5"/>
      <c r="S239" s="5"/>
      <c r="T239" s="5"/>
      <c r="U239" s="5"/>
    </row>
    <row r="240" spans="1:21" ht="15.75" customHeight="1">
      <c r="A240" s="5"/>
      <c r="B240" s="5"/>
      <c r="C240" s="7"/>
      <c r="D240" s="8"/>
      <c r="E240" s="8"/>
      <c r="F240" s="8"/>
      <c r="G240" s="8"/>
      <c r="H240" s="8"/>
      <c r="I240" s="8"/>
      <c r="J240" s="5"/>
      <c r="K240" s="5"/>
      <c r="L240" s="5"/>
      <c r="M240" s="5"/>
      <c r="N240" s="5"/>
      <c r="O240" s="5"/>
      <c r="P240" s="5"/>
      <c r="Q240" s="5"/>
      <c r="R240" s="5"/>
      <c r="S240" s="5"/>
      <c r="T240" s="5"/>
      <c r="U240" s="5"/>
    </row>
    <row r="241" spans="1:21" ht="15.75" customHeight="1">
      <c r="A241" s="5"/>
      <c r="B241" s="5"/>
      <c r="C241" s="7"/>
      <c r="D241" s="8"/>
      <c r="E241" s="8"/>
      <c r="F241" s="8"/>
      <c r="G241" s="8"/>
      <c r="H241" s="8"/>
      <c r="I241" s="8"/>
      <c r="J241" s="5"/>
      <c r="K241" s="5"/>
      <c r="L241" s="5"/>
      <c r="M241" s="5"/>
      <c r="N241" s="5"/>
      <c r="O241" s="5"/>
      <c r="P241" s="5"/>
      <c r="Q241" s="5"/>
      <c r="R241" s="5"/>
      <c r="S241" s="5"/>
      <c r="T241" s="5"/>
      <c r="U241" s="5"/>
    </row>
    <row r="242" spans="1:21" ht="15.75" customHeight="1">
      <c r="A242" s="5"/>
      <c r="B242" s="5"/>
      <c r="C242" s="7"/>
      <c r="D242" s="8"/>
      <c r="E242" s="8"/>
      <c r="F242" s="8"/>
      <c r="G242" s="8"/>
      <c r="H242" s="8"/>
      <c r="I242" s="8"/>
      <c r="J242" s="5"/>
      <c r="K242" s="5"/>
      <c r="L242" s="5"/>
      <c r="M242" s="5"/>
      <c r="N242" s="5"/>
      <c r="O242" s="5"/>
      <c r="P242" s="5"/>
      <c r="Q242" s="5"/>
      <c r="R242" s="5"/>
      <c r="S242" s="5"/>
      <c r="T242" s="5"/>
      <c r="U242" s="5"/>
    </row>
    <row r="243" spans="1:21" ht="15.75" customHeight="1">
      <c r="A243" s="5"/>
      <c r="B243" s="5"/>
      <c r="C243" s="7"/>
      <c r="D243" s="8"/>
      <c r="E243" s="8"/>
      <c r="F243" s="8"/>
      <c r="G243" s="8"/>
      <c r="H243" s="8"/>
      <c r="I243" s="8"/>
      <c r="J243" s="5"/>
      <c r="K243" s="5"/>
      <c r="L243" s="5"/>
      <c r="M243" s="5"/>
      <c r="N243" s="5"/>
      <c r="O243" s="5"/>
      <c r="P243" s="5"/>
      <c r="Q243" s="5"/>
      <c r="R243" s="5"/>
      <c r="S243" s="5"/>
      <c r="T243" s="5"/>
      <c r="U243" s="5"/>
    </row>
    <row r="244" spans="1:21" ht="15.75" customHeight="1">
      <c r="A244" s="5"/>
      <c r="B244" s="5"/>
      <c r="C244" s="7"/>
      <c r="D244" s="8"/>
      <c r="E244" s="8"/>
      <c r="F244" s="8"/>
      <c r="G244" s="8"/>
      <c r="H244" s="8"/>
      <c r="I244" s="8"/>
      <c r="J244" s="5"/>
      <c r="K244" s="5"/>
      <c r="L244" s="5"/>
      <c r="M244" s="5"/>
      <c r="N244" s="5"/>
      <c r="O244" s="5"/>
      <c r="P244" s="5"/>
      <c r="Q244" s="5"/>
      <c r="R244" s="5"/>
      <c r="S244" s="5"/>
      <c r="T244" s="5"/>
      <c r="U244" s="5"/>
    </row>
    <row r="245" spans="1:21" ht="15.75" customHeight="1">
      <c r="A245" s="5"/>
      <c r="B245" s="5"/>
      <c r="C245" s="7"/>
      <c r="D245" s="8"/>
      <c r="E245" s="8"/>
      <c r="F245" s="8"/>
      <c r="G245" s="8"/>
      <c r="H245" s="8"/>
      <c r="I245" s="8"/>
      <c r="J245" s="5"/>
      <c r="K245" s="5"/>
      <c r="L245" s="5"/>
      <c r="M245" s="5"/>
      <c r="N245" s="5"/>
      <c r="O245" s="5"/>
      <c r="P245" s="5"/>
      <c r="Q245" s="5"/>
      <c r="R245" s="5"/>
      <c r="S245" s="5"/>
      <c r="T245" s="5"/>
      <c r="U245" s="5"/>
    </row>
    <row r="246" spans="1:21" ht="15.75" customHeight="1">
      <c r="A246" s="5"/>
      <c r="B246" s="5"/>
      <c r="C246" s="7"/>
      <c r="D246" s="8"/>
      <c r="E246" s="8"/>
      <c r="F246" s="8"/>
      <c r="G246" s="8"/>
      <c r="H246" s="8"/>
      <c r="I246" s="8"/>
      <c r="J246" s="5"/>
      <c r="K246" s="5"/>
      <c r="L246" s="5"/>
      <c r="M246" s="5"/>
      <c r="N246" s="5"/>
      <c r="O246" s="5"/>
      <c r="P246" s="5"/>
      <c r="Q246" s="5"/>
      <c r="R246" s="5"/>
      <c r="S246" s="5"/>
      <c r="T246" s="5"/>
      <c r="U246" s="5"/>
    </row>
    <row r="247" spans="1:21" ht="15.75" customHeight="1">
      <c r="A247" s="5"/>
      <c r="B247" s="5"/>
      <c r="C247" s="7"/>
      <c r="D247" s="8"/>
      <c r="E247" s="8"/>
      <c r="F247" s="8"/>
      <c r="G247" s="8"/>
      <c r="H247" s="8"/>
      <c r="I247" s="8"/>
      <c r="J247" s="5"/>
      <c r="K247" s="5"/>
      <c r="L247" s="5"/>
      <c r="M247" s="5"/>
      <c r="N247" s="5"/>
      <c r="O247" s="5"/>
      <c r="P247" s="5"/>
      <c r="Q247" s="5"/>
      <c r="R247" s="5"/>
      <c r="S247" s="5"/>
      <c r="T247" s="5"/>
      <c r="U247" s="5"/>
    </row>
    <row r="248" spans="1:21" ht="15.75" customHeight="1">
      <c r="A248" s="5"/>
      <c r="B248" s="5"/>
      <c r="C248" s="7"/>
      <c r="D248" s="8"/>
      <c r="E248" s="8"/>
      <c r="F248" s="8"/>
      <c r="G248" s="8"/>
      <c r="H248" s="8"/>
      <c r="I248" s="8"/>
      <c r="J248" s="5"/>
      <c r="K248" s="5"/>
      <c r="L248" s="5"/>
      <c r="M248" s="5"/>
      <c r="N248" s="5"/>
      <c r="O248" s="5"/>
      <c r="P248" s="5"/>
      <c r="Q248" s="5"/>
      <c r="R248" s="5"/>
      <c r="S248" s="5"/>
      <c r="T248" s="5"/>
      <c r="U248" s="5"/>
    </row>
    <row r="249" spans="1:21" ht="15.75" customHeight="1">
      <c r="A249" s="5"/>
      <c r="B249" s="5"/>
      <c r="C249" s="7"/>
      <c r="D249" s="8"/>
      <c r="E249" s="8"/>
      <c r="F249" s="8"/>
      <c r="G249" s="8"/>
      <c r="H249" s="8"/>
      <c r="I249" s="8"/>
      <c r="J249" s="5"/>
      <c r="K249" s="5"/>
      <c r="L249" s="5"/>
      <c r="M249" s="5"/>
      <c r="N249" s="5"/>
      <c r="O249" s="5"/>
      <c r="P249" s="5"/>
      <c r="Q249" s="5"/>
      <c r="R249" s="5"/>
      <c r="S249" s="5"/>
      <c r="T249" s="5"/>
      <c r="U249" s="5"/>
    </row>
    <row r="250" spans="1:21" ht="15.75" customHeight="1">
      <c r="A250" s="5"/>
      <c r="B250" s="5"/>
      <c r="C250" s="7"/>
      <c r="D250" s="8"/>
      <c r="E250" s="8"/>
      <c r="F250" s="8"/>
      <c r="G250" s="8"/>
      <c r="H250" s="8"/>
      <c r="I250" s="8"/>
      <c r="J250" s="5"/>
      <c r="K250" s="5"/>
      <c r="L250" s="5"/>
      <c r="M250" s="5"/>
      <c r="N250" s="5"/>
      <c r="O250" s="5"/>
      <c r="P250" s="5"/>
      <c r="Q250" s="5"/>
      <c r="R250" s="5"/>
      <c r="S250" s="5"/>
      <c r="T250" s="5"/>
      <c r="U250" s="5"/>
    </row>
    <row r="251" spans="1:21" ht="15.75" customHeight="1">
      <c r="A251" s="5"/>
      <c r="B251" s="5"/>
      <c r="C251" s="7"/>
      <c r="D251" s="8"/>
      <c r="E251" s="8"/>
      <c r="F251" s="8"/>
      <c r="G251" s="8"/>
      <c r="H251" s="8"/>
      <c r="I251" s="8"/>
      <c r="J251" s="5"/>
      <c r="K251" s="5"/>
      <c r="L251" s="5"/>
      <c r="M251" s="5"/>
      <c r="N251" s="5"/>
      <c r="O251" s="5"/>
      <c r="P251" s="5"/>
      <c r="Q251" s="5"/>
      <c r="R251" s="5"/>
      <c r="S251" s="5"/>
      <c r="T251" s="5"/>
      <c r="U251" s="5"/>
    </row>
    <row r="252" spans="1:21" ht="15.75" customHeight="1">
      <c r="A252" s="5"/>
      <c r="B252" s="5"/>
      <c r="C252" s="7"/>
      <c r="D252" s="8"/>
      <c r="E252" s="8"/>
      <c r="F252" s="8"/>
      <c r="G252" s="8"/>
      <c r="H252" s="8"/>
      <c r="I252" s="8"/>
      <c r="J252" s="5"/>
      <c r="K252" s="5"/>
      <c r="L252" s="5"/>
      <c r="M252" s="5"/>
      <c r="N252" s="5"/>
      <c r="O252" s="5"/>
      <c r="P252" s="5"/>
      <c r="Q252" s="5"/>
      <c r="R252" s="5"/>
      <c r="S252" s="5"/>
      <c r="T252" s="5"/>
      <c r="U252" s="5"/>
    </row>
    <row r="253" spans="1:21" ht="15.75" customHeight="1">
      <c r="A253" s="5"/>
      <c r="B253" s="5"/>
      <c r="C253" s="7"/>
      <c r="D253" s="8"/>
      <c r="E253" s="8"/>
      <c r="F253" s="8"/>
      <c r="G253" s="8"/>
      <c r="H253" s="8"/>
      <c r="I253" s="8"/>
      <c r="J253" s="5"/>
      <c r="K253" s="5"/>
      <c r="L253" s="5"/>
      <c r="M253" s="5"/>
      <c r="N253" s="5"/>
      <c r="O253" s="5"/>
      <c r="P253" s="5"/>
      <c r="Q253" s="5"/>
      <c r="R253" s="5"/>
      <c r="S253" s="5"/>
      <c r="T253" s="5"/>
      <c r="U253" s="5"/>
    </row>
    <row r="254" spans="1:21" ht="15.75" customHeight="1">
      <c r="A254" s="5"/>
      <c r="B254" s="5"/>
      <c r="C254" s="7"/>
      <c r="D254" s="8"/>
      <c r="E254" s="8"/>
      <c r="F254" s="8"/>
      <c r="G254" s="8"/>
      <c r="H254" s="8"/>
      <c r="I254" s="8"/>
      <c r="J254" s="5"/>
      <c r="K254" s="5"/>
      <c r="L254" s="5"/>
      <c r="M254" s="5"/>
      <c r="N254" s="5"/>
      <c r="O254" s="5"/>
      <c r="P254" s="5"/>
      <c r="Q254" s="5"/>
      <c r="R254" s="5"/>
      <c r="S254" s="5"/>
      <c r="T254" s="5"/>
      <c r="U254" s="5"/>
    </row>
    <row r="255" spans="1:21" ht="15.75" customHeight="1">
      <c r="A255" s="5"/>
      <c r="B255" s="5"/>
      <c r="C255" s="7"/>
      <c r="D255" s="8"/>
      <c r="E255" s="8"/>
      <c r="F255" s="8"/>
      <c r="G255" s="8"/>
      <c r="H255" s="8"/>
      <c r="I255" s="8"/>
      <c r="J255" s="5"/>
      <c r="K255" s="5"/>
      <c r="L255" s="5"/>
      <c r="M255" s="5"/>
      <c r="N255" s="5"/>
      <c r="O255" s="5"/>
      <c r="P255" s="5"/>
      <c r="Q255" s="5"/>
      <c r="R255" s="5"/>
      <c r="S255" s="5"/>
      <c r="T255" s="5"/>
      <c r="U255" s="5"/>
    </row>
    <row r="256" spans="1:21" ht="15.75" customHeight="1">
      <c r="A256" s="5"/>
      <c r="B256" s="5"/>
      <c r="C256" s="7"/>
      <c r="D256" s="8"/>
      <c r="E256" s="8"/>
      <c r="F256" s="8"/>
      <c r="G256" s="8"/>
      <c r="H256" s="8"/>
      <c r="I256" s="8"/>
      <c r="J256" s="5"/>
      <c r="K256" s="5"/>
      <c r="L256" s="5"/>
      <c r="M256" s="5"/>
      <c r="N256" s="5"/>
      <c r="O256" s="5"/>
      <c r="P256" s="5"/>
      <c r="Q256" s="5"/>
      <c r="R256" s="5"/>
      <c r="S256" s="5"/>
      <c r="T256" s="5"/>
      <c r="U256" s="5"/>
    </row>
    <row r="257" spans="1:21" ht="15.75" customHeight="1">
      <c r="A257" s="5"/>
      <c r="B257" s="5"/>
      <c r="C257" s="7"/>
      <c r="D257" s="8"/>
      <c r="E257" s="8"/>
      <c r="F257" s="8"/>
      <c r="G257" s="8"/>
      <c r="H257" s="8"/>
      <c r="I257" s="8"/>
      <c r="J257" s="5"/>
      <c r="K257" s="5"/>
      <c r="L257" s="5"/>
      <c r="M257" s="5"/>
      <c r="N257" s="5"/>
      <c r="O257" s="5"/>
      <c r="P257" s="5"/>
      <c r="Q257" s="5"/>
      <c r="R257" s="5"/>
      <c r="S257" s="5"/>
      <c r="T257" s="5"/>
      <c r="U257" s="5"/>
    </row>
    <row r="258" spans="1:21" ht="15.75" customHeight="1">
      <c r="A258" s="5"/>
      <c r="B258" s="5"/>
      <c r="C258" s="7"/>
      <c r="D258" s="8"/>
      <c r="E258" s="8"/>
      <c r="F258" s="8"/>
      <c r="G258" s="8"/>
      <c r="H258" s="8"/>
      <c r="I258" s="8"/>
      <c r="J258" s="5"/>
      <c r="K258" s="5"/>
      <c r="L258" s="5"/>
      <c r="M258" s="5"/>
      <c r="N258" s="5"/>
      <c r="O258" s="5"/>
      <c r="P258" s="5"/>
      <c r="Q258" s="5"/>
      <c r="R258" s="5"/>
      <c r="S258" s="5"/>
      <c r="T258" s="5"/>
      <c r="U258" s="5"/>
    </row>
    <row r="259" spans="1:21" ht="15.75" customHeight="1">
      <c r="A259" s="5"/>
      <c r="B259" s="5"/>
      <c r="C259" s="7"/>
      <c r="D259" s="8"/>
      <c r="E259" s="8"/>
      <c r="F259" s="8"/>
      <c r="G259" s="8"/>
      <c r="H259" s="8"/>
      <c r="I259" s="8"/>
      <c r="J259" s="5"/>
      <c r="K259" s="5"/>
      <c r="L259" s="5"/>
      <c r="M259" s="5"/>
      <c r="N259" s="5"/>
      <c r="O259" s="5"/>
      <c r="P259" s="5"/>
      <c r="Q259" s="5"/>
      <c r="R259" s="5"/>
      <c r="S259" s="5"/>
      <c r="T259" s="5"/>
      <c r="U259" s="5"/>
    </row>
    <row r="260" spans="1:21" ht="15.75" customHeight="1">
      <c r="A260" s="5"/>
      <c r="B260" s="5"/>
      <c r="C260" s="7"/>
      <c r="D260" s="8"/>
      <c r="E260" s="8"/>
      <c r="F260" s="8"/>
      <c r="G260" s="8"/>
      <c r="H260" s="8"/>
      <c r="I260" s="8"/>
      <c r="J260" s="5"/>
      <c r="K260" s="5"/>
      <c r="L260" s="5"/>
      <c r="M260" s="5"/>
      <c r="N260" s="5"/>
      <c r="O260" s="5"/>
      <c r="P260" s="5"/>
      <c r="Q260" s="5"/>
      <c r="R260" s="5"/>
      <c r="S260" s="5"/>
      <c r="T260" s="5"/>
      <c r="U260" s="5"/>
    </row>
    <row r="261" spans="1:21" ht="15.75" customHeight="1">
      <c r="A261" s="5"/>
      <c r="B261" s="5"/>
      <c r="C261" s="7"/>
      <c r="D261" s="8"/>
      <c r="E261" s="8"/>
      <c r="F261" s="8"/>
      <c r="G261" s="8"/>
      <c r="H261" s="8"/>
      <c r="I261" s="8"/>
      <c r="J261" s="5"/>
      <c r="K261" s="5"/>
      <c r="L261" s="5"/>
      <c r="M261" s="5"/>
      <c r="N261" s="5"/>
      <c r="O261" s="5"/>
      <c r="P261" s="5"/>
      <c r="Q261" s="5"/>
      <c r="R261" s="5"/>
      <c r="S261" s="5"/>
      <c r="T261" s="5"/>
      <c r="U261" s="5"/>
    </row>
    <row r="262" spans="1:21" ht="15.75" customHeight="1">
      <c r="A262" s="5"/>
      <c r="B262" s="5"/>
      <c r="C262" s="7"/>
      <c r="D262" s="8"/>
      <c r="E262" s="8"/>
      <c r="F262" s="8"/>
      <c r="G262" s="8"/>
      <c r="H262" s="8"/>
      <c r="I262" s="8"/>
      <c r="J262" s="5"/>
      <c r="K262" s="5"/>
      <c r="L262" s="5"/>
      <c r="M262" s="5"/>
      <c r="N262" s="5"/>
      <c r="O262" s="5"/>
      <c r="P262" s="5"/>
      <c r="Q262" s="5"/>
      <c r="R262" s="5"/>
      <c r="S262" s="5"/>
      <c r="T262" s="5"/>
      <c r="U262" s="5"/>
    </row>
    <row r="263" spans="1:21" ht="15.75" customHeight="1">
      <c r="A263" s="5"/>
      <c r="B263" s="5"/>
      <c r="C263" s="7"/>
      <c r="D263" s="8"/>
      <c r="E263" s="8"/>
      <c r="F263" s="8"/>
      <c r="G263" s="8"/>
      <c r="H263" s="8"/>
      <c r="I263" s="8"/>
      <c r="J263" s="5"/>
      <c r="K263" s="5"/>
      <c r="L263" s="5"/>
      <c r="M263" s="5"/>
      <c r="N263" s="5"/>
      <c r="O263" s="5"/>
      <c r="P263" s="5"/>
      <c r="Q263" s="5"/>
      <c r="R263" s="5"/>
      <c r="S263" s="5"/>
      <c r="T263" s="5"/>
      <c r="U263" s="5"/>
    </row>
    <row r="264" spans="1:21" ht="15.75" customHeight="1">
      <c r="A264" s="5"/>
      <c r="B264" s="5"/>
      <c r="C264" s="7"/>
      <c r="D264" s="8"/>
      <c r="E264" s="8"/>
      <c r="F264" s="8"/>
      <c r="G264" s="8"/>
      <c r="H264" s="8"/>
      <c r="I264" s="8"/>
      <c r="J264" s="5"/>
      <c r="K264" s="5"/>
      <c r="L264" s="5"/>
      <c r="M264" s="5"/>
      <c r="N264" s="5"/>
      <c r="O264" s="5"/>
      <c r="P264" s="5"/>
      <c r="Q264" s="5"/>
      <c r="R264" s="5"/>
      <c r="S264" s="5"/>
      <c r="T264" s="5"/>
      <c r="U264" s="5"/>
    </row>
    <row r="265" spans="1:21" ht="15.75" customHeight="1">
      <c r="A265" s="5"/>
      <c r="B265" s="5"/>
      <c r="C265" s="7"/>
      <c r="D265" s="8"/>
      <c r="E265" s="8"/>
      <c r="F265" s="8"/>
      <c r="G265" s="8"/>
      <c r="H265" s="8"/>
      <c r="I265" s="8"/>
      <c r="J265" s="5"/>
      <c r="K265" s="5"/>
      <c r="L265" s="5"/>
      <c r="M265" s="5"/>
      <c r="N265" s="5"/>
      <c r="O265" s="5"/>
      <c r="P265" s="5"/>
      <c r="Q265" s="5"/>
      <c r="R265" s="5"/>
      <c r="S265" s="5"/>
      <c r="T265" s="5"/>
      <c r="U265" s="5"/>
    </row>
    <row r="266" spans="1:21" ht="15.75" customHeight="1">
      <c r="A266" s="5"/>
      <c r="B266" s="5"/>
      <c r="C266" s="7"/>
      <c r="D266" s="8"/>
      <c r="E266" s="8"/>
      <c r="F266" s="8"/>
      <c r="G266" s="8"/>
      <c r="H266" s="8"/>
      <c r="I266" s="8"/>
      <c r="J266" s="5"/>
      <c r="K266" s="5"/>
      <c r="L266" s="5"/>
      <c r="M266" s="5"/>
      <c r="N266" s="5"/>
      <c r="O266" s="5"/>
      <c r="P266" s="5"/>
      <c r="Q266" s="5"/>
      <c r="R266" s="5"/>
      <c r="S266" s="5"/>
      <c r="T266" s="5"/>
      <c r="U266" s="5"/>
    </row>
    <row r="267" spans="1:21" ht="15.75" customHeight="1">
      <c r="A267" s="5"/>
      <c r="B267" s="5"/>
      <c r="C267" s="7"/>
      <c r="D267" s="8"/>
      <c r="E267" s="8"/>
      <c r="F267" s="8"/>
      <c r="G267" s="8"/>
      <c r="H267" s="8"/>
      <c r="I267" s="8"/>
      <c r="J267" s="5"/>
      <c r="K267" s="5"/>
      <c r="L267" s="5"/>
      <c r="M267" s="5"/>
      <c r="N267" s="5"/>
      <c r="O267" s="5"/>
      <c r="P267" s="5"/>
      <c r="Q267" s="5"/>
      <c r="R267" s="5"/>
      <c r="S267" s="5"/>
      <c r="T267" s="5"/>
      <c r="U267" s="5"/>
    </row>
    <row r="268" spans="1:21" ht="15.75" customHeight="1">
      <c r="A268" s="5"/>
      <c r="B268" s="5"/>
      <c r="C268" s="7"/>
      <c r="D268" s="8"/>
      <c r="E268" s="8"/>
      <c r="F268" s="8"/>
      <c r="G268" s="8"/>
      <c r="H268" s="8"/>
      <c r="I268" s="8"/>
      <c r="J268" s="5"/>
      <c r="K268" s="5"/>
      <c r="L268" s="5"/>
      <c r="M268" s="5"/>
      <c r="N268" s="5"/>
      <c r="O268" s="5"/>
      <c r="P268" s="5"/>
      <c r="Q268" s="5"/>
      <c r="R268" s="5"/>
      <c r="S268" s="5"/>
      <c r="T268" s="5"/>
      <c r="U268" s="5"/>
    </row>
    <row r="269" spans="1:21" ht="15.75" customHeight="1">
      <c r="A269" s="5"/>
      <c r="B269" s="5"/>
      <c r="C269" s="7"/>
      <c r="D269" s="8"/>
      <c r="E269" s="8"/>
      <c r="F269" s="8"/>
      <c r="G269" s="8"/>
      <c r="H269" s="8"/>
      <c r="I269" s="8"/>
      <c r="J269" s="5"/>
      <c r="K269" s="5"/>
      <c r="L269" s="5"/>
      <c r="M269" s="5"/>
      <c r="N269" s="5"/>
      <c r="O269" s="5"/>
      <c r="P269" s="5"/>
      <c r="Q269" s="5"/>
      <c r="R269" s="5"/>
      <c r="S269" s="5"/>
      <c r="T269" s="5"/>
      <c r="U269" s="5"/>
    </row>
    <row r="270" spans="1:21" ht="15.75" customHeight="1">
      <c r="A270" s="5"/>
      <c r="B270" s="5"/>
      <c r="C270" s="7"/>
      <c r="D270" s="8"/>
      <c r="E270" s="8"/>
      <c r="F270" s="8"/>
      <c r="G270" s="8"/>
      <c r="H270" s="8"/>
      <c r="I270" s="8"/>
      <c r="J270" s="5"/>
      <c r="K270" s="5"/>
      <c r="L270" s="5"/>
      <c r="M270" s="5"/>
      <c r="N270" s="5"/>
      <c r="O270" s="5"/>
      <c r="P270" s="5"/>
      <c r="Q270" s="5"/>
      <c r="R270" s="5"/>
      <c r="S270" s="5"/>
      <c r="T270" s="5"/>
      <c r="U270" s="5"/>
    </row>
    <row r="271" spans="1:21" ht="15.75" customHeight="1">
      <c r="A271" s="5"/>
      <c r="B271" s="5"/>
      <c r="C271" s="7"/>
      <c r="D271" s="8"/>
      <c r="E271" s="8"/>
      <c r="F271" s="8"/>
      <c r="G271" s="8"/>
      <c r="H271" s="8"/>
      <c r="I271" s="8"/>
      <c r="J271" s="5"/>
      <c r="K271" s="5"/>
      <c r="L271" s="5"/>
      <c r="M271" s="5"/>
      <c r="N271" s="5"/>
      <c r="O271" s="5"/>
      <c r="P271" s="5"/>
      <c r="Q271" s="5"/>
      <c r="R271" s="5"/>
      <c r="S271" s="5"/>
      <c r="T271" s="5"/>
      <c r="U271" s="5"/>
    </row>
    <row r="272" spans="1:21" ht="15.75" customHeight="1">
      <c r="A272" s="5"/>
      <c r="B272" s="5"/>
      <c r="C272" s="7"/>
      <c r="D272" s="8"/>
      <c r="E272" s="8"/>
      <c r="F272" s="8"/>
      <c r="G272" s="8"/>
      <c r="H272" s="8"/>
      <c r="I272" s="8"/>
      <c r="J272" s="5"/>
      <c r="K272" s="5"/>
      <c r="L272" s="5"/>
      <c r="M272" s="5"/>
      <c r="N272" s="5"/>
      <c r="O272" s="5"/>
      <c r="P272" s="5"/>
      <c r="Q272" s="5"/>
      <c r="R272" s="5"/>
      <c r="S272" s="5"/>
      <c r="T272" s="5"/>
      <c r="U272" s="5"/>
    </row>
    <row r="273" spans="1:21" ht="15.75" customHeight="1">
      <c r="A273" s="5"/>
      <c r="B273" s="5"/>
      <c r="C273" s="7"/>
      <c r="D273" s="8"/>
      <c r="E273" s="8"/>
      <c r="F273" s="8"/>
      <c r="G273" s="8"/>
      <c r="H273" s="8"/>
      <c r="I273" s="8"/>
      <c r="J273" s="5"/>
      <c r="K273" s="5"/>
      <c r="L273" s="5"/>
      <c r="M273" s="5"/>
      <c r="N273" s="5"/>
      <c r="O273" s="5"/>
      <c r="P273" s="5"/>
      <c r="Q273" s="5"/>
      <c r="R273" s="5"/>
      <c r="S273" s="5"/>
      <c r="T273" s="5"/>
      <c r="U273" s="5"/>
    </row>
    <row r="274" spans="1:21" ht="15.75" customHeight="1">
      <c r="A274" s="5"/>
      <c r="B274" s="5"/>
      <c r="C274" s="7"/>
      <c r="D274" s="8"/>
      <c r="E274" s="8"/>
      <c r="F274" s="8"/>
      <c r="G274" s="8"/>
      <c r="H274" s="8"/>
      <c r="I274" s="8"/>
      <c r="J274" s="5"/>
      <c r="K274" s="5"/>
      <c r="L274" s="5"/>
      <c r="M274" s="5"/>
      <c r="N274" s="5"/>
      <c r="O274" s="5"/>
      <c r="P274" s="5"/>
      <c r="Q274" s="5"/>
      <c r="R274" s="5"/>
      <c r="S274" s="5"/>
      <c r="T274" s="5"/>
      <c r="U274" s="5"/>
    </row>
    <row r="275" spans="1:21" ht="15.75" customHeight="1">
      <c r="A275" s="5"/>
      <c r="B275" s="5"/>
      <c r="C275" s="7"/>
      <c r="D275" s="8"/>
      <c r="E275" s="8"/>
      <c r="F275" s="8"/>
      <c r="G275" s="8"/>
      <c r="H275" s="8"/>
      <c r="I275" s="8"/>
      <c r="J275" s="5"/>
      <c r="K275" s="5"/>
      <c r="L275" s="5"/>
      <c r="M275" s="5"/>
      <c r="N275" s="5"/>
      <c r="O275" s="5"/>
      <c r="P275" s="5"/>
      <c r="Q275" s="5"/>
      <c r="R275" s="5"/>
      <c r="S275" s="5"/>
      <c r="T275" s="5"/>
      <c r="U275" s="5"/>
    </row>
    <row r="276" spans="1:21" ht="15.75" customHeight="1">
      <c r="A276" s="5"/>
      <c r="B276" s="5"/>
      <c r="C276" s="7"/>
      <c r="D276" s="8"/>
      <c r="E276" s="8"/>
      <c r="F276" s="8"/>
      <c r="G276" s="8"/>
      <c r="H276" s="8"/>
      <c r="I276" s="8"/>
      <c r="J276" s="5"/>
      <c r="K276" s="5"/>
      <c r="L276" s="5"/>
      <c r="M276" s="5"/>
      <c r="N276" s="5"/>
      <c r="O276" s="5"/>
      <c r="P276" s="5"/>
      <c r="Q276" s="5"/>
      <c r="R276" s="5"/>
      <c r="S276" s="5"/>
      <c r="T276" s="5"/>
      <c r="U276" s="5"/>
    </row>
    <row r="277" spans="1:21" ht="15.75" customHeight="1">
      <c r="A277" s="5"/>
      <c r="B277" s="5"/>
      <c r="C277" s="7"/>
      <c r="D277" s="8"/>
      <c r="E277" s="8"/>
      <c r="F277" s="8"/>
      <c r="G277" s="8"/>
      <c r="H277" s="8"/>
      <c r="I277" s="8"/>
      <c r="J277" s="5"/>
      <c r="K277" s="5"/>
      <c r="L277" s="5"/>
      <c r="M277" s="5"/>
      <c r="N277" s="5"/>
      <c r="O277" s="5"/>
      <c r="P277" s="5"/>
      <c r="Q277" s="5"/>
      <c r="R277" s="5"/>
      <c r="S277" s="5"/>
      <c r="T277" s="5"/>
      <c r="U277" s="5"/>
    </row>
    <row r="278" spans="1:21" ht="15.75" customHeight="1">
      <c r="A278" s="5"/>
      <c r="B278" s="5"/>
      <c r="C278" s="7"/>
      <c r="D278" s="8"/>
      <c r="E278" s="8"/>
      <c r="F278" s="8"/>
      <c r="G278" s="8"/>
      <c r="H278" s="8"/>
      <c r="I278" s="8"/>
      <c r="J278" s="5"/>
      <c r="K278" s="5"/>
      <c r="L278" s="5"/>
      <c r="M278" s="5"/>
      <c r="N278" s="5"/>
      <c r="O278" s="5"/>
      <c r="P278" s="5"/>
      <c r="Q278" s="5"/>
      <c r="R278" s="5"/>
      <c r="S278" s="5"/>
      <c r="T278" s="5"/>
      <c r="U278" s="5"/>
    </row>
    <row r="279" spans="1:21" ht="15.75" customHeight="1">
      <c r="A279" s="5"/>
      <c r="B279" s="5"/>
      <c r="C279" s="7"/>
      <c r="D279" s="8"/>
      <c r="E279" s="8"/>
      <c r="F279" s="8"/>
      <c r="G279" s="8"/>
      <c r="H279" s="8"/>
      <c r="I279" s="8"/>
      <c r="J279" s="5"/>
      <c r="K279" s="5"/>
      <c r="L279" s="5"/>
      <c r="M279" s="5"/>
      <c r="N279" s="5"/>
      <c r="O279" s="5"/>
      <c r="P279" s="5"/>
      <c r="Q279" s="5"/>
      <c r="R279" s="5"/>
      <c r="S279" s="5"/>
      <c r="T279" s="5"/>
      <c r="U279" s="5"/>
    </row>
    <row r="280" spans="1:21" ht="15.75" customHeight="1">
      <c r="A280" s="5"/>
      <c r="B280" s="5"/>
      <c r="C280" s="7"/>
      <c r="D280" s="8"/>
      <c r="E280" s="8"/>
      <c r="F280" s="8"/>
      <c r="G280" s="8"/>
      <c r="H280" s="8"/>
      <c r="I280" s="8"/>
      <c r="J280" s="5"/>
      <c r="K280" s="5"/>
      <c r="L280" s="5"/>
      <c r="M280" s="5"/>
      <c r="N280" s="5"/>
      <c r="O280" s="5"/>
      <c r="P280" s="5"/>
      <c r="Q280" s="5"/>
      <c r="R280" s="5"/>
      <c r="S280" s="5"/>
      <c r="T280" s="5"/>
      <c r="U280" s="5"/>
    </row>
    <row r="281" spans="1:21" ht="15.75" customHeight="1">
      <c r="A281" s="5"/>
      <c r="B281" s="5"/>
      <c r="C281" s="7"/>
      <c r="D281" s="8"/>
      <c r="E281" s="8"/>
      <c r="F281" s="8"/>
      <c r="G281" s="8"/>
      <c r="H281" s="8"/>
      <c r="I281" s="8"/>
      <c r="J281" s="5"/>
      <c r="K281" s="5"/>
      <c r="L281" s="5"/>
      <c r="M281" s="5"/>
      <c r="N281" s="5"/>
      <c r="O281" s="5"/>
      <c r="P281" s="5"/>
      <c r="Q281" s="5"/>
      <c r="R281" s="5"/>
      <c r="S281" s="5"/>
      <c r="T281" s="5"/>
      <c r="U281" s="5"/>
    </row>
    <row r="282" spans="1:21" ht="15.75" customHeight="1">
      <c r="A282" s="5"/>
      <c r="B282" s="5"/>
      <c r="C282" s="7"/>
      <c r="D282" s="8"/>
      <c r="E282" s="8"/>
      <c r="F282" s="8"/>
      <c r="G282" s="8"/>
      <c r="H282" s="8"/>
      <c r="I282" s="8"/>
      <c r="J282" s="5"/>
      <c r="K282" s="5"/>
      <c r="L282" s="5"/>
      <c r="M282" s="5"/>
      <c r="N282" s="5"/>
      <c r="O282" s="5"/>
      <c r="P282" s="5"/>
      <c r="Q282" s="5"/>
      <c r="R282" s="5"/>
      <c r="S282" s="5"/>
      <c r="T282" s="5"/>
      <c r="U282" s="5"/>
    </row>
    <row r="283" spans="1:21" ht="15.75" customHeight="1">
      <c r="A283" s="5"/>
      <c r="B283" s="5"/>
      <c r="C283" s="7"/>
      <c r="D283" s="8"/>
      <c r="E283" s="8"/>
      <c r="F283" s="8"/>
      <c r="G283" s="8"/>
      <c r="H283" s="8"/>
      <c r="I283" s="8"/>
      <c r="J283" s="5"/>
      <c r="K283" s="5"/>
      <c r="L283" s="5"/>
      <c r="M283" s="5"/>
      <c r="N283" s="5"/>
      <c r="O283" s="5"/>
      <c r="P283" s="5"/>
      <c r="Q283" s="5"/>
      <c r="R283" s="5"/>
      <c r="S283" s="5"/>
      <c r="T283" s="5"/>
      <c r="U283" s="5"/>
    </row>
    <row r="284" spans="1:21" ht="15.75" customHeight="1">
      <c r="A284" s="5"/>
      <c r="B284" s="5"/>
      <c r="C284" s="7"/>
      <c r="D284" s="8"/>
      <c r="E284" s="8"/>
      <c r="F284" s="8"/>
      <c r="G284" s="8"/>
      <c r="H284" s="8"/>
      <c r="I284" s="8"/>
      <c r="J284" s="5"/>
      <c r="K284" s="5"/>
      <c r="L284" s="5"/>
      <c r="M284" s="5"/>
      <c r="N284" s="5"/>
      <c r="O284" s="5"/>
      <c r="P284" s="5"/>
      <c r="Q284" s="5"/>
      <c r="R284" s="5"/>
      <c r="S284" s="5"/>
      <c r="T284" s="5"/>
      <c r="U284" s="5"/>
    </row>
    <row r="285" spans="1:21" ht="15.75" customHeight="1">
      <c r="A285" s="5"/>
      <c r="B285" s="5"/>
      <c r="C285" s="7"/>
      <c r="D285" s="8"/>
      <c r="E285" s="8"/>
      <c r="F285" s="8"/>
      <c r="G285" s="8"/>
      <c r="H285" s="8"/>
      <c r="I285" s="8"/>
      <c r="J285" s="5"/>
      <c r="K285" s="5"/>
      <c r="L285" s="5"/>
      <c r="M285" s="5"/>
      <c r="N285" s="5"/>
      <c r="O285" s="5"/>
      <c r="P285" s="5"/>
      <c r="Q285" s="5"/>
      <c r="R285" s="5"/>
      <c r="S285" s="5"/>
      <c r="T285" s="5"/>
      <c r="U285" s="5"/>
    </row>
    <row r="286" spans="1:21" ht="15.75" customHeight="1">
      <c r="A286" s="5"/>
      <c r="B286" s="5"/>
      <c r="C286" s="7"/>
      <c r="D286" s="8"/>
      <c r="E286" s="8"/>
      <c r="F286" s="8"/>
      <c r="G286" s="8"/>
      <c r="H286" s="8"/>
      <c r="I286" s="8"/>
      <c r="J286" s="5"/>
      <c r="K286" s="5"/>
      <c r="L286" s="5"/>
      <c r="M286" s="5"/>
      <c r="N286" s="5"/>
      <c r="O286" s="5"/>
      <c r="P286" s="5"/>
      <c r="Q286" s="5"/>
      <c r="R286" s="5"/>
      <c r="S286" s="5"/>
      <c r="T286" s="5"/>
      <c r="U286" s="5"/>
    </row>
    <row r="287" spans="1:21" ht="15.75" customHeight="1">
      <c r="A287" s="5"/>
      <c r="B287" s="5"/>
      <c r="C287" s="7"/>
      <c r="D287" s="8"/>
      <c r="E287" s="8"/>
      <c r="F287" s="8"/>
      <c r="G287" s="8"/>
      <c r="H287" s="8"/>
      <c r="I287" s="8"/>
      <c r="J287" s="5"/>
      <c r="K287" s="5"/>
      <c r="L287" s="5"/>
      <c r="M287" s="5"/>
      <c r="N287" s="5"/>
      <c r="O287" s="5"/>
      <c r="P287" s="5"/>
      <c r="Q287" s="5"/>
      <c r="R287" s="5"/>
      <c r="S287" s="5"/>
      <c r="T287" s="5"/>
      <c r="U287" s="5"/>
    </row>
    <row r="288" spans="1:21" ht="15.75" customHeight="1">
      <c r="A288" s="5"/>
      <c r="B288" s="5"/>
      <c r="C288" s="7"/>
      <c r="D288" s="8"/>
      <c r="E288" s="8"/>
      <c r="F288" s="8"/>
      <c r="G288" s="8"/>
      <c r="H288" s="8"/>
      <c r="I288" s="8"/>
      <c r="J288" s="5"/>
      <c r="K288" s="5"/>
      <c r="L288" s="5"/>
      <c r="M288" s="5"/>
      <c r="N288" s="5"/>
      <c r="O288" s="5"/>
      <c r="P288" s="5"/>
      <c r="Q288" s="5"/>
      <c r="R288" s="5"/>
      <c r="S288" s="5"/>
      <c r="T288" s="5"/>
      <c r="U288" s="5"/>
    </row>
    <row r="289" spans="1:21" ht="15.75" customHeight="1">
      <c r="A289" s="5"/>
      <c r="B289" s="5"/>
      <c r="C289" s="7"/>
      <c r="D289" s="8"/>
      <c r="E289" s="8"/>
      <c r="F289" s="8"/>
      <c r="G289" s="8"/>
      <c r="H289" s="8"/>
      <c r="I289" s="8"/>
      <c r="J289" s="5"/>
      <c r="K289" s="5"/>
      <c r="L289" s="5"/>
      <c r="M289" s="5"/>
      <c r="N289" s="5"/>
      <c r="O289" s="5"/>
      <c r="P289" s="5"/>
      <c r="Q289" s="5"/>
      <c r="R289" s="5"/>
      <c r="S289" s="5"/>
      <c r="T289" s="5"/>
      <c r="U289" s="5"/>
    </row>
    <row r="290" spans="1:21" ht="15.75" customHeight="1">
      <c r="A290" s="5"/>
      <c r="B290" s="5"/>
      <c r="C290" s="7"/>
      <c r="D290" s="8"/>
      <c r="E290" s="8"/>
      <c r="F290" s="8"/>
      <c r="G290" s="8"/>
      <c r="H290" s="8"/>
      <c r="I290" s="8"/>
      <c r="J290" s="5"/>
      <c r="K290" s="5"/>
      <c r="L290" s="5"/>
      <c r="M290" s="5"/>
      <c r="N290" s="5"/>
      <c r="O290" s="5"/>
      <c r="P290" s="5"/>
      <c r="Q290" s="5"/>
      <c r="R290" s="5"/>
      <c r="S290" s="5"/>
      <c r="T290" s="5"/>
      <c r="U290" s="5"/>
    </row>
    <row r="291" spans="1:21" ht="15.75" customHeight="1">
      <c r="A291" s="5"/>
      <c r="B291" s="5"/>
      <c r="C291" s="7"/>
      <c r="D291" s="8"/>
      <c r="E291" s="8"/>
      <c r="F291" s="8"/>
      <c r="G291" s="8"/>
      <c r="H291" s="8"/>
      <c r="I291" s="8"/>
      <c r="J291" s="5"/>
      <c r="K291" s="5"/>
      <c r="L291" s="5"/>
      <c r="M291" s="5"/>
      <c r="N291" s="5"/>
      <c r="O291" s="5"/>
      <c r="P291" s="5"/>
      <c r="Q291" s="5"/>
      <c r="R291" s="5"/>
      <c r="S291" s="5"/>
      <c r="T291" s="5"/>
      <c r="U291" s="5"/>
    </row>
    <row r="292" spans="1:21" ht="15.75" customHeight="1">
      <c r="A292" s="5"/>
      <c r="B292" s="5"/>
      <c r="C292" s="7"/>
      <c r="D292" s="8"/>
      <c r="E292" s="8"/>
      <c r="F292" s="8"/>
      <c r="G292" s="8"/>
      <c r="H292" s="8"/>
      <c r="I292" s="8"/>
      <c r="J292" s="5"/>
      <c r="K292" s="5"/>
      <c r="L292" s="5"/>
      <c r="M292" s="5"/>
      <c r="N292" s="5"/>
      <c r="O292" s="5"/>
      <c r="P292" s="5"/>
      <c r="Q292" s="5"/>
      <c r="R292" s="5"/>
      <c r="S292" s="5"/>
      <c r="T292" s="5"/>
      <c r="U292" s="5"/>
    </row>
    <row r="293" spans="1:21" ht="15.75" customHeight="1">
      <c r="A293" s="5"/>
      <c r="B293" s="5"/>
      <c r="C293" s="7"/>
      <c r="D293" s="8"/>
      <c r="E293" s="8"/>
      <c r="F293" s="8"/>
      <c r="G293" s="8"/>
      <c r="H293" s="8"/>
      <c r="I293" s="8"/>
      <c r="J293" s="5"/>
      <c r="K293" s="5"/>
      <c r="L293" s="5"/>
      <c r="M293" s="5"/>
      <c r="N293" s="5"/>
      <c r="O293" s="5"/>
      <c r="P293" s="5"/>
      <c r="Q293" s="5"/>
      <c r="R293" s="5"/>
      <c r="S293" s="5"/>
      <c r="T293" s="5"/>
      <c r="U293" s="5"/>
    </row>
    <row r="294" spans="1:21" ht="15.75" customHeight="1"/>
    <row r="295" spans="1:21" ht="15.75" customHeight="1"/>
    <row r="296" spans="1:21" ht="15.75" customHeight="1"/>
    <row r="297" spans="1:21" ht="15.75" customHeight="1"/>
    <row r="298" spans="1:21" ht="15.75" customHeight="1"/>
    <row r="299" spans="1:21" ht="15.75" customHeight="1"/>
    <row r="300" spans="1:21" ht="15.75" customHeight="1"/>
    <row r="301" spans="1:21" ht="15.75" customHeight="1"/>
    <row r="302" spans="1:21" ht="15.75" customHeight="1"/>
    <row r="303" spans="1:21" ht="15.75" customHeight="1"/>
    <row r="304" spans="1:21"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5">
    <mergeCell ref="O59:P59"/>
    <mergeCell ref="O62:Q62"/>
    <mergeCell ref="O86:P86"/>
    <mergeCell ref="D2:I2"/>
    <mergeCell ref="J2:N2"/>
    <mergeCell ref="O5:R6"/>
    <mergeCell ref="O8:S10"/>
    <mergeCell ref="O12:S14"/>
    <mergeCell ref="O16:S18"/>
    <mergeCell ref="O20:S22"/>
    <mergeCell ref="O24:S26"/>
    <mergeCell ref="O31:P41"/>
    <mergeCell ref="O47:T47"/>
    <mergeCell ref="O50:P50"/>
    <mergeCell ref="O55:U5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1019"/>
  <sheetViews>
    <sheetView showGridLines="0" workbookViewId="0">
      <pane ySplit="3" topLeftCell="A37" activePane="bottomLeft" state="frozen"/>
      <selection pane="bottomLeft" activeCell="N8" sqref="N8"/>
    </sheetView>
  </sheetViews>
  <sheetFormatPr defaultColWidth="10.1796875" defaultRowHeight="15" customHeight="1"/>
  <cols>
    <col min="1" max="1" width="2.7265625" customWidth="1"/>
    <col min="2" max="2" width="40.453125" customWidth="1"/>
    <col min="3" max="4" width="10.26953125" customWidth="1"/>
    <col min="5" max="5" width="10.453125" customWidth="1"/>
    <col min="6" max="13" width="10.26953125" customWidth="1"/>
    <col min="14" max="14" width="20.453125" customWidth="1"/>
    <col min="15" max="26" width="10.26953125" customWidth="1"/>
  </cols>
  <sheetData>
    <row r="1" spans="1:25" ht="15" customHeight="1">
      <c r="A1" s="4" t="s">
        <v>3</v>
      </c>
      <c r="B1" s="5"/>
      <c r="C1" s="7"/>
      <c r="D1" s="8"/>
      <c r="E1" s="8"/>
      <c r="F1" s="8"/>
      <c r="G1" s="8"/>
      <c r="H1" s="8"/>
      <c r="I1" s="5"/>
      <c r="J1" s="5"/>
      <c r="K1" s="5"/>
      <c r="L1" s="5"/>
      <c r="M1" s="5"/>
      <c r="N1" s="5"/>
      <c r="O1" s="5"/>
      <c r="P1" s="5"/>
      <c r="Q1" s="5"/>
      <c r="R1" s="5"/>
      <c r="S1" s="5"/>
      <c r="T1" s="5"/>
      <c r="U1" s="5"/>
      <c r="V1" s="5"/>
      <c r="W1" s="5"/>
      <c r="X1" s="5"/>
      <c r="Y1" s="5"/>
    </row>
    <row r="2" spans="1:25" ht="15" customHeight="1">
      <c r="A2" s="9"/>
      <c r="B2" s="9"/>
      <c r="C2" s="10"/>
      <c r="D2" s="386" t="s">
        <v>6</v>
      </c>
      <c r="E2" s="387"/>
      <c r="F2" s="387"/>
      <c r="G2" s="387"/>
      <c r="H2" s="388"/>
      <c r="I2" s="386" t="s">
        <v>7</v>
      </c>
      <c r="J2" s="387"/>
      <c r="K2" s="387"/>
      <c r="L2" s="387"/>
      <c r="M2" s="388"/>
      <c r="N2" s="5"/>
      <c r="O2" s="5"/>
      <c r="P2" s="5"/>
      <c r="Q2" s="5"/>
      <c r="R2" s="5"/>
      <c r="S2" s="5"/>
      <c r="T2" s="5"/>
      <c r="U2" s="5"/>
      <c r="V2" s="5"/>
      <c r="W2" s="5"/>
      <c r="X2" s="5"/>
      <c r="Y2" s="5"/>
    </row>
    <row r="3" spans="1:25">
      <c r="A3" s="12" t="s">
        <v>9</v>
      </c>
      <c r="B3" s="13"/>
      <c r="C3" s="15" t="s">
        <v>11</v>
      </c>
      <c r="D3" s="16" t="s">
        <v>12</v>
      </c>
      <c r="E3" s="16" t="s">
        <v>15</v>
      </c>
      <c r="F3" s="16" t="s">
        <v>17</v>
      </c>
      <c r="G3" s="16" t="s">
        <v>18</v>
      </c>
      <c r="H3" s="16" t="s">
        <v>19</v>
      </c>
      <c r="I3" s="18" t="s">
        <v>20</v>
      </c>
      <c r="J3" s="19" t="s">
        <v>21</v>
      </c>
      <c r="K3" s="19" t="s">
        <v>22</v>
      </c>
      <c r="L3" s="19" t="s">
        <v>24</v>
      </c>
      <c r="M3" s="19" t="s">
        <v>25</v>
      </c>
      <c r="N3" s="5"/>
      <c r="O3" s="5"/>
      <c r="P3" s="5"/>
      <c r="Q3" s="5"/>
      <c r="R3" s="5"/>
      <c r="S3" s="5"/>
      <c r="T3" s="5"/>
      <c r="U3" s="5"/>
      <c r="V3" s="5"/>
      <c r="W3" s="5"/>
      <c r="X3" s="5"/>
      <c r="Y3" s="5"/>
    </row>
    <row r="4" spans="1:25" ht="15" customHeight="1">
      <c r="A4" s="5"/>
      <c r="B4" s="5"/>
      <c r="C4" s="7"/>
      <c r="D4" s="8"/>
      <c r="E4" s="8"/>
      <c r="F4" s="8"/>
      <c r="G4" s="8"/>
      <c r="H4" s="8"/>
      <c r="I4" s="21"/>
      <c r="J4" s="8"/>
      <c r="K4" s="8"/>
      <c r="L4" s="8"/>
      <c r="M4" s="8"/>
      <c r="N4" s="5"/>
      <c r="O4" s="5"/>
      <c r="P4" s="5"/>
      <c r="Q4" s="5"/>
      <c r="R4" s="5"/>
      <c r="S4" s="5"/>
      <c r="T4" s="5"/>
      <c r="U4" s="5"/>
      <c r="V4" s="5"/>
      <c r="W4" s="5"/>
      <c r="X4" s="5"/>
      <c r="Y4" s="5"/>
    </row>
    <row r="5" spans="1:25">
      <c r="A5" s="5"/>
      <c r="B5" s="22" t="s">
        <v>27</v>
      </c>
      <c r="C5" s="24"/>
      <c r="D5" s="25"/>
      <c r="E5" s="25"/>
      <c r="F5" s="25"/>
      <c r="G5" s="25"/>
      <c r="H5" s="25"/>
      <c r="I5" s="26"/>
      <c r="J5" s="25"/>
      <c r="K5" s="25"/>
      <c r="L5" s="25"/>
      <c r="M5" s="25"/>
      <c r="N5" s="5"/>
      <c r="O5" s="5"/>
      <c r="P5" s="5"/>
      <c r="Q5" s="5"/>
      <c r="R5" s="5"/>
      <c r="S5" s="5"/>
      <c r="T5" s="5"/>
      <c r="U5" s="5"/>
      <c r="V5" s="5"/>
      <c r="W5" s="5"/>
      <c r="X5" s="5"/>
      <c r="Y5" s="5"/>
    </row>
    <row r="6" spans="1:25" ht="15" customHeight="1">
      <c r="A6" s="5"/>
      <c r="B6" s="5" t="s">
        <v>29</v>
      </c>
      <c r="C6" s="7" t="s">
        <v>30</v>
      </c>
      <c r="D6" s="28">
        <f>'Balance Sheet'!D8/'Income Assumptions'!E5</f>
        <v>0.19104750233397078</v>
      </c>
      <c r="E6" s="28">
        <f>'Balance Sheet'!E8/'Income Assumptions'!F5</f>
        <v>0.15451337175841345</v>
      </c>
      <c r="F6" s="28">
        <f>'Balance Sheet'!F8/'Income Assumptions'!G5</f>
        <v>0.21121849094804432</v>
      </c>
      <c r="G6" s="28">
        <f>'Balance Sheet'!G8/'Income Assumptions'!H5</f>
        <v>0.17104678390883707</v>
      </c>
      <c r="H6" s="28">
        <f>'Balance Sheet'!H8/'Income Assumptions'!I5</f>
        <v>0.17323358393045935</v>
      </c>
      <c r="I6" s="30">
        <v>0.17299999999999999</v>
      </c>
      <c r="J6" s="31">
        <v>0.17299999999999999</v>
      </c>
      <c r="K6" s="31">
        <v>0.17299999999999999</v>
      </c>
      <c r="L6" s="31">
        <v>0.17299999999999999</v>
      </c>
      <c r="M6" s="31">
        <v>0.17299999999999999</v>
      </c>
      <c r="N6" s="33" t="s">
        <v>33</v>
      </c>
      <c r="O6" s="35"/>
      <c r="P6" s="35"/>
      <c r="Q6" s="35"/>
      <c r="R6" s="35"/>
      <c r="S6" s="35"/>
      <c r="T6" s="35"/>
      <c r="U6" s="35"/>
      <c r="V6" s="6"/>
      <c r="W6" s="5"/>
      <c r="X6" s="5"/>
      <c r="Y6" s="5"/>
    </row>
    <row r="7" spans="1:25" ht="15" customHeight="1">
      <c r="A7" s="5"/>
      <c r="B7" s="5" t="s">
        <v>35</v>
      </c>
      <c r="C7" s="7" t="s">
        <v>30</v>
      </c>
      <c r="D7" s="28">
        <f>'Balance Sheet'!D9/'Income Assumptions'!E29</f>
        <v>0.15579451037209788</v>
      </c>
      <c r="E7" s="28">
        <f>'Balance Sheet'!E9/'Income Assumptions'!F29</f>
        <v>0.13524884697459902</v>
      </c>
      <c r="F7" s="28">
        <f>'Balance Sheet'!F9/'Income Assumptions'!G29</f>
        <v>0.17342264466222404</v>
      </c>
      <c r="G7" s="28">
        <f>'Balance Sheet'!G9/'Income Assumptions'!H29</f>
        <v>0.18100328375038391</v>
      </c>
      <c r="H7" s="28">
        <f>'Balance Sheet'!H9/'Income Assumptions'!I29</f>
        <v>0.15624790236469943</v>
      </c>
      <c r="I7" s="30">
        <v>0.16</v>
      </c>
      <c r="J7" s="31">
        <v>0.16</v>
      </c>
      <c r="K7" s="31">
        <v>0.16</v>
      </c>
      <c r="L7" s="31">
        <v>0.16</v>
      </c>
      <c r="M7" s="31">
        <v>0.16</v>
      </c>
      <c r="N7" s="35" t="s">
        <v>39</v>
      </c>
      <c r="O7" s="35"/>
      <c r="P7" s="35"/>
      <c r="Q7" s="35"/>
      <c r="R7" s="35"/>
      <c r="S7" s="35"/>
      <c r="T7" s="35"/>
      <c r="U7" s="35"/>
      <c r="V7" s="5"/>
      <c r="W7" s="5"/>
      <c r="X7" s="5"/>
      <c r="Y7" s="5"/>
    </row>
    <row r="8" spans="1:25" ht="15" customHeight="1">
      <c r="A8" s="5"/>
      <c r="B8" s="5" t="s">
        <v>41</v>
      </c>
      <c r="C8" s="7" t="s">
        <v>30</v>
      </c>
      <c r="D8" s="28">
        <f>'Balance Sheet'!D10/'Income Assumptions'!E5</f>
        <v>1.4888254538445748E-2</v>
      </c>
      <c r="E8" s="28">
        <f>'Balance Sheet'!E10/'Income Assumptions'!F5</f>
        <v>1.3454616973474181E-2</v>
      </c>
      <c r="F8" s="28">
        <f>'Balance Sheet'!F10/'Income Assumptions'!G5</f>
        <v>1.5495432560924267E-2</v>
      </c>
      <c r="G8" s="28">
        <f>'Balance Sheet'!G10/'Income Assumptions'!H5</f>
        <v>1.7429534542216036E-2</v>
      </c>
      <c r="H8" s="28">
        <f>'Balance Sheet'!H10/'Income Assumptions'!I5</f>
        <v>2.0048539208940949E-2</v>
      </c>
      <c r="I8" s="30">
        <v>1.7999999999999999E-2</v>
      </c>
      <c r="J8" s="31">
        <v>1.7999999999999999E-2</v>
      </c>
      <c r="K8" s="31">
        <v>1.7999999999999999E-2</v>
      </c>
      <c r="L8" s="31">
        <v>1.7999999999999999E-2</v>
      </c>
      <c r="M8" s="31">
        <v>1.7999999999999999E-2</v>
      </c>
      <c r="N8" s="33" t="s">
        <v>42</v>
      </c>
      <c r="O8" s="35"/>
      <c r="P8" s="35"/>
      <c r="Q8" s="35"/>
      <c r="R8" s="35"/>
      <c r="S8" s="35"/>
      <c r="T8" s="35"/>
      <c r="U8" s="35"/>
      <c r="V8" s="5"/>
      <c r="W8" s="5"/>
      <c r="X8" s="5"/>
      <c r="Y8" s="5"/>
    </row>
    <row r="9" spans="1:25" ht="15" customHeight="1">
      <c r="A9" s="5"/>
      <c r="I9" s="21"/>
      <c r="J9" s="8"/>
      <c r="K9" s="8"/>
      <c r="L9" s="8"/>
      <c r="M9" s="8"/>
      <c r="N9" s="48"/>
      <c r="O9" s="49"/>
      <c r="P9" s="50"/>
      <c r="Q9" s="48"/>
      <c r="R9" s="48"/>
      <c r="S9" s="48"/>
      <c r="T9" s="48"/>
      <c r="U9" s="48"/>
      <c r="V9" s="5"/>
      <c r="W9" s="5"/>
      <c r="X9" s="5"/>
      <c r="Y9" s="5"/>
    </row>
    <row r="10" spans="1:25" ht="15" customHeight="1">
      <c r="A10" s="5"/>
      <c r="B10" s="5"/>
      <c r="C10" s="7"/>
      <c r="D10" s="8"/>
      <c r="E10" s="8"/>
      <c r="F10" s="8"/>
      <c r="G10" s="8"/>
      <c r="H10" s="8"/>
      <c r="I10" s="21"/>
      <c r="J10" s="8"/>
      <c r="K10" s="8"/>
      <c r="L10" s="8"/>
      <c r="M10" s="8"/>
      <c r="N10" s="48"/>
      <c r="O10" s="417"/>
      <c r="P10" s="384"/>
      <c r="Q10" s="48"/>
      <c r="R10" s="48"/>
      <c r="S10" s="48"/>
      <c r="T10" s="48"/>
      <c r="U10" s="48"/>
      <c r="V10" s="5"/>
      <c r="W10" s="5"/>
      <c r="X10" s="5"/>
      <c r="Y10" s="5"/>
    </row>
    <row r="11" spans="1:25" ht="15" customHeight="1">
      <c r="A11" s="5"/>
      <c r="B11" s="22" t="s">
        <v>48</v>
      </c>
      <c r="C11" s="24"/>
      <c r="D11" s="25"/>
      <c r="E11" s="25"/>
      <c r="F11" s="25"/>
      <c r="G11" s="25"/>
      <c r="H11" s="25"/>
      <c r="I11" s="26"/>
      <c r="J11" s="25"/>
      <c r="K11" s="25"/>
      <c r="L11" s="25"/>
      <c r="M11" s="25"/>
      <c r="N11" s="48"/>
      <c r="O11" s="49"/>
      <c r="P11" s="50"/>
      <c r="Q11" s="48"/>
      <c r="R11" s="48"/>
      <c r="S11" s="48"/>
      <c r="T11" s="48"/>
      <c r="U11" s="48"/>
      <c r="V11" s="5"/>
      <c r="W11" s="5"/>
      <c r="X11" s="5"/>
      <c r="Y11" s="5"/>
    </row>
    <row r="12" spans="1:25" ht="15" customHeight="1">
      <c r="A12" s="5"/>
      <c r="B12" s="5" t="s">
        <v>51</v>
      </c>
      <c r="C12" s="7" t="s">
        <v>30</v>
      </c>
      <c r="D12" s="58">
        <f>'Balance Sheet'!D23/'Income Assumptions'!E5</f>
        <v>6.2685370246369512E-2</v>
      </c>
      <c r="E12" s="58">
        <f>'Balance Sheet'!E23/'Income Assumptions'!F5</f>
        <v>6.2405287044212741E-2</v>
      </c>
      <c r="F12" s="58">
        <f>'Balance Sheet'!F23/'Income Assumptions'!G5</f>
        <v>5.9584415660593158E-2</v>
      </c>
      <c r="G12" s="58">
        <f>'Balance Sheet'!G23/'Income Assumptions'!H5</f>
        <v>6.839577279215793E-2</v>
      </c>
      <c r="H12" s="58">
        <f>'Balance Sheet'!H23/'Income Assumptions'!I5</f>
        <v>7.2183299491533973E-2</v>
      </c>
      <c r="I12" s="30">
        <v>7.0000000000000007E-2</v>
      </c>
      <c r="J12" s="31">
        <v>7.0000000000000007E-2</v>
      </c>
      <c r="K12" s="31">
        <v>7.0000000000000007E-2</v>
      </c>
      <c r="L12" s="31">
        <v>7.0000000000000007E-2</v>
      </c>
      <c r="M12" s="31">
        <v>7.0000000000000007E-2</v>
      </c>
      <c r="N12" s="48"/>
      <c r="O12" s="48"/>
      <c r="P12" s="48"/>
      <c r="Q12" s="48"/>
      <c r="R12" s="48"/>
      <c r="S12" s="48"/>
      <c r="T12" s="48"/>
      <c r="U12" s="48"/>
      <c r="V12" s="5"/>
      <c r="W12" s="5"/>
      <c r="X12" s="5"/>
      <c r="Y12" s="5"/>
    </row>
    <row r="13" spans="1:25" ht="15" customHeight="1">
      <c r="A13" s="5"/>
      <c r="B13" s="5" t="s">
        <v>55</v>
      </c>
      <c r="C13" s="7" t="s">
        <v>30</v>
      </c>
      <c r="D13" s="28">
        <f>'Balance Sheet'!D24/'Income Statement'!D29</f>
        <v>0.13948274865385776</v>
      </c>
      <c r="E13" s="28">
        <f>'Balance Sheet'!E24/'Income Statement'!E29</f>
        <v>0.17232357350076616</v>
      </c>
      <c r="F13" s="28">
        <f>'Balance Sheet'!F24/'Income Statement'!F29</f>
        <v>0.16561669822911487</v>
      </c>
      <c r="G13" s="28">
        <f>'Balance Sheet'!G24/'Income Statement'!G29</f>
        <v>0.18738610788262214</v>
      </c>
      <c r="H13" s="28">
        <f>'Balance Sheet'!H24/'Income Statement'!H29</f>
        <v>0.14226477675886934</v>
      </c>
      <c r="I13" s="30">
        <v>0.16</v>
      </c>
      <c r="J13" s="31">
        <v>0.16</v>
      </c>
      <c r="K13" s="31">
        <v>0.16</v>
      </c>
      <c r="L13" s="31">
        <v>0.16</v>
      </c>
      <c r="M13" s="31">
        <v>0.16</v>
      </c>
      <c r="N13" s="418" t="s">
        <v>58</v>
      </c>
      <c r="O13" s="384"/>
      <c r="P13" s="384"/>
      <c r="Q13" s="384"/>
      <c r="R13" s="384"/>
      <c r="S13" s="384"/>
      <c r="T13" s="48"/>
      <c r="U13" s="48"/>
      <c r="V13" s="5"/>
      <c r="W13" s="5"/>
      <c r="X13" s="5"/>
      <c r="Y13" s="5"/>
    </row>
    <row r="14" spans="1:25" ht="15" customHeight="1">
      <c r="A14" s="5"/>
      <c r="B14" s="5" t="s">
        <v>60</v>
      </c>
      <c r="C14" s="7" t="s">
        <v>30</v>
      </c>
      <c r="D14" s="58">
        <f>'Balance Sheet'!D26/'Income Assumptions'!E5</f>
        <v>7.9106252909531289E-3</v>
      </c>
      <c r="E14" s="58">
        <f>'Balance Sheet'!E26/'Income Assumptions'!F5</f>
        <v>5.2864901928706114E-3</v>
      </c>
      <c r="F14" s="58">
        <f>'Balance Sheet'!F26/'Income Assumptions'!G5</f>
        <v>6.419490458749409E-3</v>
      </c>
      <c r="G14" s="58">
        <f>'Balance Sheet'!G26/'Income Assumptions'!H5</f>
        <v>6.6566762369517094E-3</v>
      </c>
      <c r="H14" s="58">
        <f>'Balance Sheet'!H26/'Income Assumptions'!I5</f>
        <v>5.38888702432694E-3</v>
      </c>
      <c r="I14" s="30">
        <v>5.0000000000000001E-3</v>
      </c>
      <c r="J14" s="31">
        <v>5.0000000000000001E-3</v>
      </c>
      <c r="K14" s="31">
        <v>5.0000000000000001E-3</v>
      </c>
      <c r="L14" s="31">
        <v>5.0000000000000001E-3</v>
      </c>
      <c r="M14" s="31">
        <v>5.0000000000000001E-3</v>
      </c>
      <c r="N14" s="5"/>
      <c r="O14" s="5"/>
      <c r="P14" s="5"/>
      <c r="Q14" s="5"/>
      <c r="R14" s="5"/>
      <c r="S14" s="5"/>
      <c r="T14" s="5"/>
      <c r="U14" s="5"/>
      <c r="V14" s="5"/>
      <c r="W14" s="5"/>
      <c r="X14" s="5"/>
      <c r="Y14" s="5"/>
    </row>
    <row r="15" spans="1:25" ht="15" customHeight="1">
      <c r="A15" s="5"/>
      <c r="B15" s="5"/>
      <c r="C15" s="7"/>
      <c r="D15" s="8"/>
      <c r="E15" s="8"/>
      <c r="F15" s="8"/>
      <c r="G15" s="8"/>
      <c r="H15" s="8"/>
      <c r="I15" s="21"/>
      <c r="J15" s="8"/>
      <c r="K15" s="8"/>
      <c r="L15" s="8"/>
      <c r="M15" s="8"/>
      <c r="N15" s="5"/>
      <c r="O15" s="5"/>
      <c r="P15" s="5"/>
      <c r="Q15" s="5"/>
      <c r="R15" s="5"/>
      <c r="S15" s="5"/>
      <c r="T15" s="5"/>
      <c r="U15" s="5"/>
      <c r="V15" s="5"/>
      <c r="W15" s="5"/>
      <c r="X15" s="5"/>
      <c r="Y15" s="5"/>
    </row>
    <row r="16" spans="1:25" ht="15" customHeight="1">
      <c r="A16" s="6"/>
      <c r="B16" s="69" t="s">
        <v>64</v>
      </c>
      <c r="C16" s="71"/>
      <c r="D16" s="71"/>
      <c r="E16" s="71"/>
      <c r="F16" s="71"/>
      <c r="G16" s="71"/>
      <c r="H16" s="71"/>
      <c r="I16" s="72"/>
      <c r="J16" s="74"/>
      <c r="K16" s="74"/>
      <c r="L16" s="74"/>
      <c r="M16" s="75"/>
      <c r="N16" s="6"/>
      <c r="O16" s="6"/>
      <c r="P16" s="6"/>
      <c r="Q16" s="6"/>
      <c r="R16" s="6"/>
      <c r="S16" s="6"/>
      <c r="T16" s="6"/>
      <c r="U16" s="6"/>
      <c r="V16" s="5"/>
      <c r="W16" s="5"/>
      <c r="X16" s="5"/>
      <c r="Y16" s="5"/>
    </row>
    <row r="17" spans="1:25" ht="15" customHeight="1">
      <c r="A17" s="6"/>
      <c r="B17" s="76" t="s">
        <v>68</v>
      </c>
      <c r="C17" s="77"/>
      <c r="D17" s="77"/>
      <c r="E17" s="77"/>
      <c r="F17" s="77"/>
      <c r="G17" s="77"/>
      <c r="H17" s="77"/>
      <c r="I17" s="78"/>
      <c r="J17" s="77"/>
      <c r="K17" s="77"/>
      <c r="L17" s="77"/>
      <c r="M17" s="79"/>
      <c r="N17" s="6"/>
      <c r="O17" s="6"/>
      <c r="P17" s="6"/>
      <c r="Q17" s="6"/>
      <c r="R17" s="6"/>
      <c r="S17" s="6"/>
      <c r="T17" s="6"/>
      <c r="U17" s="6"/>
      <c r="V17" s="5"/>
      <c r="W17" s="5"/>
      <c r="X17" s="5"/>
      <c r="Y17" s="5"/>
    </row>
    <row r="18" spans="1:25" ht="15" customHeight="1">
      <c r="A18" s="6"/>
      <c r="B18" s="80" t="s">
        <v>70</v>
      </c>
      <c r="C18" s="8" t="s">
        <v>28</v>
      </c>
      <c r="D18" s="46">
        <f>'Balance Sheet'!D8</f>
        <v>2257.9740000000002</v>
      </c>
      <c r="E18" s="46">
        <f>'Balance Sheet'!E8</f>
        <v>1896.4860000000001</v>
      </c>
      <c r="F18" s="46">
        <f>'Balance Sheet'!F8</f>
        <v>3024.777</v>
      </c>
      <c r="G18" s="46">
        <f>'Balance Sheet'!G8</f>
        <v>2353.1190000000001</v>
      </c>
      <c r="H18" s="46">
        <f>'Balance Sheet'!H8</f>
        <v>2477.5590000000002</v>
      </c>
      <c r="I18" s="81">
        <f>'Balance Sheet'!I8</f>
        <v>2548.2135599499998</v>
      </c>
      <c r="J18" s="46">
        <f>'Balance Sheet'!J8</f>
        <v>2624.4549152893492</v>
      </c>
      <c r="K18" s="46">
        <f>'Balance Sheet'!K8</f>
        <v>2703.0115473671249</v>
      </c>
      <c r="L18" s="46">
        <f>'Balance Sheet'!L8</f>
        <v>2783.9547760701994</v>
      </c>
      <c r="M18" s="82">
        <f>'Balance Sheet'!M8</f>
        <v>2867.3581480455682</v>
      </c>
      <c r="N18" s="6"/>
      <c r="O18" s="6"/>
      <c r="P18" s="6"/>
      <c r="Q18" s="6"/>
      <c r="R18" s="6"/>
      <c r="S18" s="6"/>
      <c r="T18" s="6"/>
      <c r="U18" s="6"/>
      <c r="V18" s="5"/>
      <c r="W18" s="5"/>
      <c r="X18" s="5"/>
      <c r="Y18" s="5"/>
    </row>
    <row r="19" spans="1:25" ht="15" customHeight="1">
      <c r="A19" s="6"/>
      <c r="B19" s="80" t="s">
        <v>74</v>
      </c>
      <c r="C19" s="8" t="s">
        <v>28</v>
      </c>
      <c r="D19" s="46">
        <f>'Balance Sheet'!D9</f>
        <v>956.15499999999997</v>
      </c>
      <c r="E19" s="46">
        <f>'Balance Sheet'!E9</f>
        <v>982.38</v>
      </c>
      <c r="F19" s="46">
        <f>'Balance Sheet'!F9</f>
        <v>1309.56</v>
      </c>
      <c r="G19" s="46">
        <f>'Balance Sheet'!G9</f>
        <v>1417.434</v>
      </c>
      <c r="H19" s="46">
        <f>'Balance Sheet'!H9</f>
        <v>1291.895</v>
      </c>
      <c r="I19" s="81">
        <f>'Balance Sheet'!I9</f>
        <v>1355.1193498</v>
      </c>
      <c r="J19" s="46">
        <f>'Balance Sheet'!J9</f>
        <v>1395.6638855873998</v>
      </c>
      <c r="K19" s="46">
        <f>'Balance Sheet'!K9</f>
        <v>1437.4396668079507</v>
      </c>
      <c r="L19" s="46">
        <f>'Balance Sheet'!L9</f>
        <v>1480.4846208003373</v>
      </c>
      <c r="M19" s="82">
        <f>'Balance Sheet'!M9</f>
        <v>1524.8378590762561</v>
      </c>
      <c r="N19" s="6"/>
      <c r="O19" s="6"/>
      <c r="P19" s="6"/>
      <c r="Q19" s="6"/>
      <c r="R19" s="6"/>
      <c r="S19" s="6"/>
      <c r="T19" s="6"/>
      <c r="U19" s="6"/>
      <c r="V19" s="5"/>
      <c r="W19" s="5"/>
      <c r="X19" s="5"/>
      <c r="Y19" s="5"/>
    </row>
    <row r="20" spans="1:25" ht="15" customHeight="1">
      <c r="A20" s="6"/>
      <c r="B20" s="80" t="s">
        <v>78</v>
      </c>
      <c r="C20" s="8" t="s">
        <v>28</v>
      </c>
      <c r="D20" s="46">
        <f>'Balance Sheet'!D10</f>
        <v>175.96299999999999</v>
      </c>
      <c r="E20" s="46">
        <f>'Balance Sheet'!E10</f>
        <v>165.14099999999999</v>
      </c>
      <c r="F20" s="46">
        <f>'Balance Sheet'!F10</f>
        <v>221.904</v>
      </c>
      <c r="G20" s="46">
        <f>'Balance Sheet'!G10</f>
        <v>239.78100000000001</v>
      </c>
      <c r="H20" s="46">
        <f>'Balance Sheet'!H10</f>
        <v>286.73099999999999</v>
      </c>
      <c r="I20" s="81">
        <f>'Balance Sheet'!I10</f>
        <v>265.13204669999993</v>
      </c>
      <c r="J20" s="46">
        <f>'Balance Sheet'!J10</f>
        <v>273.06467326709992</v>
      </c>
      <c r="K20" s="46">
        <f>'Balance Sheet'!K10</f>
        <v>281.23819567981644</v>
      </c>
      <c r="L20" s="46">
        <f>'Balance Sheet'!L10</f>
        <v>289.66003450441383</v>
      </c>
      <c r="M20" s="82">
        <f>'Balance Sheet'!M10</f>
        <v>298.33784199318052</v>
      </c>
      <c r="N20" s="6"/>
      <c r="O20" s="6"/>
      <c r="P20" s="6"/>
      <c r="Q20" s="6"/>
      <c r="R20" s="6"/>
      <c r="S20" s="6"/>
      <c r="T20" s="6"/>
      <c r="U20" s="6"/>
      <c r="V20" s="5"/>
      <c r="W20" s="5"/>
      <c r="X20" s="5"/>
      <c r="Y20" s="5"/>
    </row>
    <row r="21" spans="1:25" ht="15" customHeight="1">
      <c r="A21" s="6"/>
      <c r="B21" s="85" t="s">
        <v>82</v>
      </c>
      <c r="C21" s="86" t="s">
        <v>28</v>
      </c>
      <c r="D21" s="65">
        <f t="shared" ref="D21:M21" si="0">SUM(D18:D20)</f>
        <v>3390.0920000000001</v>
      </c>
      <c r="E21" s="65">
        <f t="shared" si="0"/>
        <v>3044.0070000000001</v>
      </c>
      <c r="F21" s="65">
        <f t="shared" si="0"/>
        <v>4556.241</v>
      </c>
      <c r="G21" s="65">
        <f t="shared" si="0"/>
        <v>4010.3339999999998</v>
      </c>
      <c r="H21" s="65">
        <f t="shared" si="0"/>
        <v>4056.1850000000004</v>
      </c>
      <c r="I21" s="67">
        <f t="shared" si="0"/>
        <v>4168.4649564499996</v>
      </c>
      <c r="J21" s="65">
        <f t="shared" si="0"/>
        <v>4293.1834741438488</v>
      </c>
      <c r="K21" s="65">
        <f t="shared" si="0"/>
        <v>4421.6894098548919</v>
      </c>
      <c r="L21" s="65">
        <f t="shared" si="0"/>
        <v>4554.0994313749507</v>
      </c>
      <c r="M21" s="88">
        <f t="shared" si="0"/>
        <v>4690.5338491150051</v>
      </c>
      <c r="N21" s="6"/>
      <c r="O21" s="6"/>
      <c r="P21" s="6"/>
      <c r="Q21" s="6"/>
      <c r="R21" s="6"/>
      <c r="S21" s="6"/>
      <c r="T21" s="6"/>
      <c r="U21" s="6"/>
      <c r="V21" s="5"/>
      <c r="W21" s="5"/>
      <c r="X21" s="5"/>
      <c r="Y21" s="5"/>
    </row>
    <row r="22" spans="1:25" ht="15" customHeight="1">
      <c r="A22" s="6"/>
      <c r="B22" s="89"/>
      <c r="C22" s="6"/>
      <c r="D22" s="6"/>
      <c r="E22" s="6"/>
      <c r="F22" s="6"/>
      <c r="G22" s="6"/>
      <c r="H22" s="6"/>
      <c r="I22" s="89"/>
      <c r="J22" s="6"/>
      <c r="K22" s="6"/>
      <c r="L22" s="6"/>
      <c r="M22" s="90"/>
      <c r="N22" s="6"/>
      <c r="O22" s="6"/>
      <c r="P22" s="6"/>
      <c r="Q22" s="6"/>
      <c r="R22" s="6"/>
      <c r="S22" s="6"/>
      <c r="T22" s="6"/>
      <c r="U22" s="6"/>
      <c r="V22" s="5"/>
      <c r="W22" s="5"/>
      <c r="X22" s="5"/>
      <c r="Y22" s="5"/>
    </row>
    <row r="23" spans="1:25" ht="15" customHeight="1">
      <c r="A23" s="6"/>
      <c r="B23" s="85" t="s">
        <v>48</v>
      </c>
      <c r="C23" s="6"/>
      <c r="D23" s="6"/>
      <c r="E23" s="6"/>
      <c r="F23" s="6"/>
      <c r="G23" s="6"/>
      <c r="H23" s="6"/>
      <c r="I23" s="89"/>
      <c r="J23" s="6"/>
      <c r="K23" s="6"/>
      <c r="L23" s="6"/>
      <c r="M23" s="90"/>
      <c r="N23" s="6"/>
      <c r="O23" s="6"/>
      <c r="P23" s="6"/>
      <c r="Q23" s="6"/>
      <c r="R23" s="6"/>
      <c r="S23" s="6"/>
      <c r="T23" s="6"/>
      <c r="U23" s="6"/>
      <c r="V23" s="5"/>
      <c r="W23" s="5"/>
      <c r="X23" s="5"/>
      <c r="Y23" s="5"/>
    </row>
    <row r="24" spans="1:25" ht="15" customHeight="1">
      <c r="A24" s="6"/>
      <c r="B24" s="80" t="s">
        <v>87</v>
      </c>
      <c r="C24" s="8" t="s">
        <v>28</v>
      </c>
      <c r="D24" s="46">
        <f>'Balance Sheet'!D23</f>
        <v>740.87300000000005</v>
      </c>
      <c r="E24" s="46">
        <f>'Balance Sheet'!E23</f>
        <v>765.95799999999997</v>
      </c>
      <c r="F24" s="46">
        <f>'Balance Sheet'!F23</f>
        <v>853.28499999999997</v>
      </c>
      <c r="G24" s="46">
        <f>'Balance Sheet'!G23</f>
        <v>940.93200000000002</v>
      </c>
      <c r="H24" s="46">
        <f>'Balance Sheet'!H23</f>
        <v>1032.354</v>
      </c>
      <c r="I24" s="81">
        <f>'Balance Sheet'!I23</f>
        <v>1031.0690705</v>
      </c>
      <c r="J24" s="46">
        <f>'Balance Sheet'!J23</f>
        <v>1061.9181738164998</v>
      </c>
      <c r="K24" s="46">
        <f>'Balance Sheet'!K23</f>
        <v>1093.7040943103975</v>
      </c>
      <c r="L24" s="46">
        <f>'Balance Sheet'!L23</f>
        <v>1126.4556897393873</v>
      </c>
      <c r="M24" s="82">
        <f>'Balance Sheet'!M23</f>
        <v>1160.2027188623688</v>
      </c>
      <c r="N24" s="6"/>
      <c r="O24" s="6"/>
      <c r="P24" s="6"/>
      <c r="Q24" s="6"/>
      <c r="R24" s="6"/>
      <c r="S24" s="6"/>
      <c r="T24" s="6"/>
      <c r="U24" s="6"/>
      <c r="V24" s="5"/>
      <c r="W24" s="5"/>
      <c r="X24" s="5"/>
      <c r="Y24" s="5"/>
    </row>
    <row r="25" spans="1:25" ht="15" customHeight="1">
      <c r="A25" s="6"/>
      <c r="B25" s="80" t="s">
        <v>89</v>
      </c>
      <c r="C25" s="8" t="s">
        <v>28</v>
      </c>
      <c r="D25" s="46">
        <f>'Balance Sheet'!D24</f>
        <v>593.56799999999998</v>
      </c>
      <c r="E25" s="46">
        <f>'Balance Sheet'!E24</f>
        <v>746.30100000000004</v>
      </c>
      <c r="F25" s="46">
        <f>'Balance Sheet'!F24</f>
        <v>796.798</v>
      </c>
      <c r="G25" s="46">
        <f>'Balance Sheet'!G24</f>
        <v>804.03499999999997</v>
      </c>
      <c r="H25" s="46">
        <f>'Balance Sheet'!H24</f>
        <v>664.56700000000001</v>
      </c>
      <c r="I25" s="81">
        <f>'Balance Sheet'!I24</f>
        <v>794.40150233059308</v>
      </c>
      <c r="J25" s="46">
        <f>'Balance Sheet'!J24</f>
        <v>819.65318864980338</v>
      </c>
      <c r="K25" s="46">
        <f>'Balance Sheet'!K24</f>
        <v>848.87254291282886</v>
      </c>
      <c r="L25" s="46">
        <f>'Balance Sheet'!L24</f>
        <v>877.17945718953888</v>
      </c>
      <c r="M25" s="82">
        <f>'Balance Sheet'!M24</f>
        <v>909.69934241097303</v>
      </c>
      <c r="N25" s="6"/>
      <c r="O25" s="6"/>
      <c r="P25" s="6"/>
      <c r="Q25" s="6"/>
      <c r="R25" s="6"/>
      <c r="S25" s="6"/>
      <c r="T25" s="6"/>
      <c r="U25" s="6"/>
      <c r="V25" s="5"/>
      <c r="W25" s="5"/>
      <c r="X25" s="5"/>
      <c r="Y25" s="5"/>
    </row>
    <row r="26" spans="1:25" ht="15" customHeight="1">
      <c r="A26" s="6"/>
      <c r="B26" s="80" t="s">
        <v>92</v>
      </c>
      <c r="C26" s="8" t="s">
        <v>28</v>
      </c>
      <c r="D26" s="46">
        <f>'Balance Sheet'!D25</f>
        <v>0</v>
      </c>
      <c r="E26" s="46">
        <f>'Balance Sheet'!E25</f>
        <v>149.24199999999999</v>
      </c>
      <c r="F26" s="46">
        <f>'Balance Sheet'!F25</f>
        <v>149.24199999999999</v>
      </c>
      <c r="G26" s="46">
        <f>'Balance Sheet'!G25</f>
        <v>149.24199999999999</v>
      </c>
      <c r="H26" s="46">
        <f>'Balance Sheet'!H25</f>
        <v>137.24799999999999</v>
      </c>
      <c r="I26" s="81">
        <f>'Balance Sheet'!I25</f>
        <v>140</v>
      </c>
      <c r="J26" s="46">
        <f>'Balance Sheet'!J25</f>
        <v>140</v>
      </c>
      <c r="K26" s="46">
        <f>'Balance Sheet'!K25</f>
        <v>140</v>
      </c>
      <c r="L26" s="46">
        <f>'Balance Sheet'!L25</f>
        <v>140</v>
      </c>
      <c r="M26" s="82">
        <f>'Balance Sheet'!M25</f>
        <v>140</v>
      </c>
      <c r="N26" s="6"/>
      <c r="O26" s="6"/>
      <c r="P26" s="6"/>
      <c r="Q26" s="6"/>
      <c r="R26" s="6"/>
      <c r="S26" s="6"/>
      <c r="T26" s="6"/>
      <c r="U26" s="6"/>
      <c r="V26" s="5"/>
      <c r="W26" s="5"/>
      <c r="X26" s="5"/>
      <c r="Y26" s="5"/>
    </row>
    <row r="27" spans="1:25" ht="15" customHeight="1">
      <c r="A27" s="6"/>
      <c r="B27" s="80" t="s">
        <v>96</v>
      </c>
      <c r="C27" s="8" t="s">
        <v>28</v>
      </c>
      <c r="D27" s="46">
        <f>'Balance Sheet'!D26</f>
        <v>93.495000000000005</v>
      </c>
      <c r="E27" s="46">
        <f>'Balance Sheet'!E26</f>
        <v>64.885999999999996</v>
      </c>
      <c r="F27" s="46">
        <f>'Balance Sheet'!F26</f>
        <v>91.930999999999997</v>
      </c>
      <c r="G27" s="46">
        <f>'Balance Sheet'!G26</f>
        <v>91.576999999999998</v>
      </c>
      <c r="H27" s="46">
        <f>'Balance Sheet'!H26</f>
        <v>77.070999999999998</v>
      </c>
      <c r="I27" s="81">
        <f>'Balance Sheet'!I26</f>
        <v>73.647790749999999</v>
      </c>
      <c r="J27" s="46">
        <f>'Balance Sheet'!J26</f>
        <v>75.851298129749992</v>
      </c>
      <c r="K27" s="46">
        <f>'Balance Sheet'!K26</f>
        <v>78.121721022171243</v>
      </c>
      <c r="L27" s="46">
        <f>'Balance Sheet'!L26</f>
        <v>80.461120695670502</v>
      </c>
      <c r="M27" s="82">
        <f>'Balance Sheet'!M26</f>
        <v>82.87162277588348</v>
      </c>
      <c r="N27" s="6"/>
      <c r="O27" s="6"/>
      <c r="P27" s="6"/>
      <c r="Q27" s="6"/>
      <c r="R27" s="6"/>
      <c r="S27" s="6"/>
      <c r="T27" s="6"/>
      <c r="U27" s="6"/>
      <c r="V27" s="5"/>
      <c r="W27" s="5"/>
      <c r="X27" s="5"/>
      <c r="Y27" s="5"/>
    </row>
    <row r="28" spans="1:25" ht="15" customHeight="1">
      <c r="A28" s="6"/>
      <c r="B28" s="85" t="s">
        <v>98</v>
      </c>
      <c r="C28" s="86" t="s">
        <v>28</v>
      </c>
      <c r="D28" s="65">
        <f t="shared" ref="D28:M28" si="1">SUM(D24:D27)</f>
        <v>1427.9360000000001</v>
      </c>
      <c r="E28" s="65">
        <f t="shared" si="1"/>
        <v>1726.3869999999999</v>
      </c>
      <c r="F28" s="65">
        <f t="shared" si="1"/>
        <v>1891.2560000000001</v>
      </c>
      <c r="G28" s="65">
        <f t="shared" si="1"/>
        <v>1985.7860000000001</v>
      </c>
      <c r="H28" s="65">
        <f t="shared" si="1"/>
        <v>1911.24</v>
      </c>
      <c r="I28" s="67">
        <f t="shared" si="1"/>
        <v>2039.118363580593</v>
      </c>
      <c r="J28" s="65">
        <f t="shared" si="1"/>
        <v>2097.422660596053</v>
      </c>
      <c r="K28" s="65">
        <f t="shared" si="1"/>
        <v>2160.6983582453977</v>
      </c>
      <c r="L28" s="65">
        <f t="shared" si="1"/>
        <v>2224.0962676245967</v>
      </c>
      <c r="M28" s="88">
        <f t="shared" si="1"/>
        <v>2292.7736840492257</v>
      </c>
      <c r="N28" s="6"/>
      <c r="O28" s="6"/>
      <c r="P28" s="6"/>
      <c r="Q28" s="6"/>
      <c r="R28" s="6"/>
      <c r="S28" s="6"/>
      <c r="T28" s="6"/>
      <c r="U28" s="6"/>
      <c r="V28" s="5"/>
      <c r="W28" s="5"/>
      <c r="X28" s="5"/>
      <c r="Y28" s="5"/>
    </row>
    <row r="29" spans="1:25" ht="15" customHeight="1">
      <c r="A29" s="6"/>
      <c r="B29" s="89"/>
      <c r="C29" s="6"/>
      <c r="D29" s="6"/>
      <c r="E29" s="6"/>
      <c r="F29" s="6"/>
      <c r="G29" s="6"/>
      <c r="H29" s="6"/>
      <c r="I29" s="89"/>
      <c r="J29" s="6"/>
      <c r="K29" s="6"/>
      <c r="L29" s="6"/>
      <c r="M29" s="90"/>
      <c r="N29" s="6"/>
      <c r="O29" s="6"/>
      <c r="P29" s="6"/>
      <c r="Q29" s="6"/>
      <c r="R29" s="6"/>
      <c r="S29" s="6"/>
      <c r="T29" s="6"/>
      <c r="U29" s="6"/>
      <c r="V29" s="5"/>
      <c r="W29" s="5"/>
      <c r="X29" s="5"/>
      <c r="Y29" s="5"/>
    </row>
    <row r="30" spans="1:25" ht="15" customHeight="1">
      <c r="A30" s="6"/>
      <c r="B30" s="85" t="s">
        <v>100</v>
      </c>
      <c r="C30" s="86" t="s">
        <v>28</v>
      </c>
      <c r="D30" s="65">
        <f t="shared" ref="D30:M30" si="2">D21-D28</f>
        <v>1962.1559999999999</v>
      </c>
      <c r="E30" s="65">
        <f t="shared" si="2"/>
        <v>1317.6200000000001</v>
      </c>
      <c r="F30" s="65">
        <f t="shared" si="2"/>
        <v>2664.9849999999997</v>
      </c>
      <c r="G30" s="65">
        <f t="shared" si="2"/>
        <v>2024.5479999999998</v>
      </c>
      <c r="H30" s="65">
        <f t="shared" si="2"/>
        <v>2144.9450000000006</v>
      </c>
      <c r="I30" s="67">
        <f t="shared" si="2"/>
        <v>2129.3465928694068</v>
      </c>
      <c r="J30" s="65">
        <f t="shared" si="2"/>
        <v>2195.7608135477958</v>
      </c>
      <c r="K30" s="65">
        <f t="shared" si="2"/>
        <v>2260.9910516094942</v>
      </c>
      <c r="L30" s="65">
        <f t="shared" si="2"/>
        <v>2330.0031637503539</v>
      </c>
      <c r="M30" s="88">
        <f t="shared" si="2"/>
        <v>2397.7601650657793</v>
      </c>
      <c r="N30" s="6"/>
      <c r="O30" s="6"/>
      <c r="P30" s="6"/>
      <c r="Q30" s="6"/>
      <c r="R30" s="6"/>
      <c r="S30" s="6"/>
      <c r="T30" s="6"/>
      <c r="U30" s="6"/>
      <c r="V30" s="5"/>
      <c r="W30" s="5"/>
      <c r="X30" s="5"/>
      <c r="Y30" s="5"/>
    </row>
    <row r="31" spans="1:25" ht="15" customHeight="1">
      <c r="A31" s="6"/>
      <c r="B31" s="85" t="s">
        <v>102</v>
      </c>
      <c r="C31" s="86" t="s">
        <v>28</v>
      </c>
      <c r="D31" s="6"/>
      <c r="E31" s="65">
        <f t="shared" ref="E31:M31" si="3">D30-E30</f>
        <v>644.53599999999983</v>
      </c>
      <c r="F31" s="65">
        <f t="shared" si="3"/>
        <v>-1347.3649999999996</v>
      </c>
      <c r="G31" s="65">
        <f t="shared" si="3"/>
        <v>640.4369999999999</v>
      </c>
      <c r="H31" s="65">
        <f t="shared" si="3"/>
        <v>-120.39700000000084</v>
      </c>
      <c r="I31" s="67">
        <f t="shared" si="3"/>
        <v>15.598407130593841</v>
      </c>
      <c r="J31" s="65">
        <f t="shared" si="3"/>
        <v>-66.414220678389029</v>
      </c>
      <c r="K31" s="65">
        <f t="shared" si="3"/>
        <v>-65.230238061698401</v>
      </c>
      <c r="L31" s="65">
        <f t="shared" si="3"/>
        <v>-69.012112140859699</v>
      </c>
      <c r="M31" s="88">
        <f t="shared" si="3"/>
        <v>-67.757001315425441</v>
      </c>
      <c r="N31" s="6"/>
      <c r="O31" s="6"/>
      <c r="P31" s="6"/>
      <c r="Q31" s="6"/>
      <c r="R31" s="6"/>
      <c r="S31" s="6"/>
      <c r="T31" s="6"/>
      <c r="U31" s="6"/>
      <c r="V31" s="5"/>
      <c r="W31" s="5"/>
      <c r="X31" s="5"/>
      <c r="Y31" s="5"/>
    </row>
    <row r="32" spans="1:25" ht="15" customHeight="1">
      <c r="A32" s="6"/>
      <c r="B32" s="80" t="s">
        <v>104</v>
      </c>
      <c r="C32" s="8" t="s">
        <v>30</v>
      </c>
      <c r="D32" s="96">
        <f>D30/'Income Statement'!D5</f>
        <v>0.16601829914322075</v>
      </c>
      <c r="E32" s="96">
        <f>E30/'Income Statement'!E5</f>
        <v>0.10735112671346941</v>
      </c>
      <c r="F32" s="96">
        <f>F30/'Income Statement'!F5</f>
        <v>0.18609441624925532</v>
      </c>
      <c r="G32" s="96">
        <f>G30/'Income Statement'!G5</f>
        <v>0.14716315845865346</v>
      </c>
      <c r="H32" s="96">
        <f>H30/'Income Statement'!H5</f>
        <v>0.14997685612480638</v>
      </c>
      <c r="I32" s="102">
        <f>I30/'Income Statement'!I5</f>
        <v>0.14456282878175861</v>
      </c>
      <c r="J32" s="96">
        <f>J30/'Income Statement'!J5</f>
        <v>0.14474114930714591</v>
      </c>
      <c r="K32" s="96">
        <f>K30/'Income Statement'!K5</f>
        <v>0.14470950089334414</v>
      </c>
      <c r="L32" s="96">
        <f>L30/'Income Statement'!L5</f>
        <v>0.14479062332248424</v>
      </c>
      <c r="M32" s="105">
        <f>M30/'Income Statement'!M5</f>
        <v>0.14466714206564041</v>
      </c>
      <c r="N32" s="6"/>
      <c r="O32" s="6"/>
      <c r="P32" s="6"/>
      <c r="Q32" s="6"/>
      <c r="R32" s="6"/>
      <c r="S32" s="6"/>
      <c r="T32" s="6"/>
      <c r="U32" s="6"/>
      <c r="V32" s="5"/>
      <c r="W32" s="5"/>
      <c r="X32" s="5"/>
      <c r="Y32" s="5"/>
    </row>
    <row r="33" spans="1:25" ht="15" customHeight="1">
      <c r="A33" s="6"/>
      <c r="B33" s="106" t="s">
        <v>109</v>
      </c>
      <c r="C33" s="107"/>
      <c r="D33" s="107"/>
      <c r="E33" s="107"/>
      <c r="F33" s="107"/>
      <c r="G33" s="107"/>
      <c r="H33" s="107"/>
      <c r="I33" s="109">
        <f>I31-SUM('Cash Flow'!I17:I23)</f>
        <v>3.836930773104541E-13</v>
      </c>
      <c r="J33" s="110">
        <f>J31-SUM('Cash Flow'!J17:J23)</f>
        <v>0</v>
      </c>
      <c r="K33" s="110">
        <f>K31-SUM('Cash Flow'!K17:K23)</f>
        <v>2.9842794901924208E-13</v>
      </c>
      <c r="L33" s="110">
        <f>L31-SUM('Cash Flow'!L17:L23)</f>
        <v>-2.2737367544323206E-13</v>
      </c>
      <c r="M33" s="111">
        <f>M31-SUM('Cash Flow'!M17:M23)</f>
        <v>1.9895196601282805E-13</v>
      </c>
      <c r="N33" s="6"/>
      <c r="O33" s="6"/>
      <c r="P33" s="6"/>
      <c r="Q33" s="6"/>
      <c r="R33" s="6"/>
      <c r="S33" s="6"/>
      <c r="T33" s="6"/>
      <c r="U33" s="6"/>
      <c r="V33" s="5"/>
      <c r="W33" s="5"/>
      <c r="X33" s="5"/>
      <c r="Y33" s="5"/>
    </row>
    <row r="34" spans="1:25" ht="15" customHeight="1">
      <c r="A34" s="5"/>
      <c r="B34" s="5"/>
      <c r="C34" s="7"/>
      <c r="D34" s="8"/>
      <c r="E34" s="8"/>
      <c r="F34" s="8"/>
      <c r="G34" s="8"/>
      <c r="H34" s="8"/>
      <c r="I34" s="21"/>
      <c r="J34" s="8"/>
      <c r="K34" s="8"/>
      <c r="L34" s="8"/>
      <c r="M34" s="8"/>
      <c r="N34" s="5"/>
      <c r="O34" s="5"/>
      <c r="P34" s="5"/>
      <c r="Q34" s="5"/>
      <c r="R34" s="5"/>
      <c r="S34" s="5"/>
      <c r="T34" s="5"/>
      <c r="U34" s="5"/>
      <c r="V34" s="5"/>
      <c r="W34" s="5"/>
      <c r="X34" s="5"/>
      <c r="Y34" s="5"/>
    </row>
    <row r="35" spans="1:25">
      <c r="A35" s="5"/>
      <c r="B35" s="22" t="s">
        <v>115</v>
      </c>
      <c r="C35" s="24"/>
      <c r="D35" s="25"/>
      <c r="E35" s="25"/>
      <c r="F35" s="25"/>
      <c r="G35" s="25"/>
      <c r="H35" s="25"/>
      <c r="I35" s="26"/>
      <c r="J35" s="25"/>
      <c r="K35" s="25"/>
      <c r="L35" s="25"/>
      <c r="M35" s="25"/>
      <c r="S35" s="5"/>
      <c r="T35" s="5"/>
      <c r="U35" s="5"/>
      <c r="V35" s="5"/>
      <c r="W35" s="5"/>
      <c r="X35" s="5"/>
      <c r="Y35" s="5"/>
    </row>
    <row r="36" spans="1:25">
      <c r="A36" s="5"/>
      <c r="B36" s="57"/>
      <c r="C36" s="45"/>
      <c r="D36" s="65"/>
      <c r="E36" s="65"/>
      <c r="F36" s="65"/>
      <c r="G36" s="65"/>
      <c r="H36" s="65"/>
      <c r="I36" s="67"/>
      <c r="J36" s="65"/>
      <c r="K36" s="65"/>
      <c r="L36" s="65"/>
      <c r="M36" s="65"/>
      <c r="N36" s="6"/>
      <c r="O36" s="6"/>
      <c r="P36" s="6"/>
      <c r="S36" s="5"/>
      <c r="T36" s="5"/>
      <c r="U36" s="5"/>
      <c r="V36" s="5"/>
      <c r="W36" s="5"/>
      <c r="X36" s="5"/>
      <c r="Y36" s="5"/>
    </row>
    <row r="37" spans="1:25" ht="15.6">
      <c r="A37" s="5"/>
      <c r="B37" s="115" t="s">
        <v>120</v>
      </c>
      <c r="C37" s="407" t="s">
        <v>121</v>
      </c>
      <c r="D37" s="408"/>
      <c r="E37" s="117" t="s">
        <v>123</v>
      </c>
      <c r="F37" s="118"/>
      <c r="G37" s="65"/>
      <c r="H37" s="65"/>
      <c r="I37" s="67"/>
      <c r="J37" s="65"/>
      <c r="K37" s="65"/>
      <c r="L37" s="65"/>
      <c r="M37" s="65"/>
      <c r="N37" s="6"/>
      <c r="O37" s="6"/>
      <c r="P37" s="57"/>
      <c r="Q37" s="57"/>
      <c r="R37" s="57"/>
      <c r="S37" s="57"/>
      <c r="T37" s="57"/>
      <c r="U37" s="57"/>
      <c r="V37" s="57"/>
      <c r="W37" s="5"/>
      <c r="X37" s="5"/>
      <c r="Y37" s="5"/>
    </row>
    <row r="38" spans="1:25">
      <c r="A38" s="5"/>
      <c r="B38" s="120" t="s">
        <v>125</v>
      </c>
      <c r="C38" s="121" t="s">
        <v>126</v>
      </c>
      <c r="D38" s="121" t="s">
        <v>127</v>
      </c>
      <c r="E38" s="121" t="s">
        <v>129</v>
      </c>
      <c r="F38" s="118"/>
      <c r="I38" s="89"/>
      <c r="N38" s="6"/>
      <c r="O38" s="6"/>
      <c r="P38" s="57"/>
      <c r="Q38" s="57"/>
      <c r="R38" s="57"/>
      <c r="S38" s="57"/>
      <c r="T38" s="57"/>
      <c r="U38" s="57"/>
      <c r="V38" s="57"/>
      <c r="W38" s="5"/>
      <c r="X38" s="5"/>
      <c r="Y38" s="5"/>
    </row>
    <row r="39" spans="1:25" ht="15.75" customHeight="1">
      <c r="A39" s="5"/>
      <c r="B39" s="124" t="s">
        <v>131</v>
      </c>
      <c r="C39" s="125">
        <v>2911</v>
      </c>
      <c r="D39" s="126">
        <v>150</v>
      </c>
      <c r="E39" s="127">
        <f t="shared" ref="E39:E45" si="4">C39/D39</f>
        <v>19.406666666666666</v>
      </c>
      <c r="F39" s="118"/>
      <c r="I39" s="128"/>
      <c r="N39" s="6"/>
      <c r="O39" s="6"/>
      <c r="P39" s="57"/>
      <c r="Q39" s="57"/>
      <c r="R39" s="57"/>
      <c r="S39" s="57"/>
      <c r="T39" s="57"/>
      <c r="U39" s="57"/>
      <c r="V39" s="57"/>
      <c r="W39" s="5"/>
      <c r="X39" s="5"/>
      <c r="Y39" s="5"/>
    </row>
    <row r="40" spans="1:25" ht="15.75" customHeight="1">
      <c r="A40" s="5"/>
      <c r="B40" s="129" t="s">
        <v>132</v>
      </c>
      <c r="C40" s="130">
        <v>1897</v>
      </c>
      <c r="D40" s="131">
        <v>527</v>
      </c>
      <c r="E40" s="134">
        <f t="shared" si="4"/>
        <v>3.5996204933586338</v>
      </c>
      <c r="F40" s="118"/>
      <c r="G40" s="414" t="s">
        <v>135</v>
      </c>
      <c r="H40" s="393"/>
      <c r="I40" s="394"/>
      <c r="J40" s="48" t="s">
        <v>137</v>
      </c>
      <c r="K40" s="8"/>
      <c r="N40" s="6"/>
      <c r="O40" s="6"/>
      <c r="P40" s="57"/>
      <c r="Q40" s="57"/>
      <c r="R40" s="57"/>
      <c r="S40" s="57"/>
      <c r="T40" s="57"/>
      <c r="U40" s="57"/>
      <c r="V40" s="57"/>
      <c r="W40" s="5"/>
      <c r="X40" s="5"/>
      <c r="Y40" s="5"/>
    </row>
    <row r="41" spans="1:25" ht="15.75" customHeight="1">
      <c r="A41" s="5"/>
      <c r="B41" s="129" t="s">
        <v>138</v>
      </c>
      <c r="C41" s="130">
        <v>1095</v>
      </c>
      <c r="D41" s="131">
        <v>228</v>
      </c>
      <c r="E41" s="134">
        <f t="shared" si="4"/>
        <v>4.8026315789473681</v>
      </c>
      <c r="F41" s="118"/>
      <c r="G41" s="415" t="s">
        <v>139</v>
      </c>
      <c r="H41" s="393"/>
      <c r="I41" s="394"/>
      <c r="J41" s="136">
        <v>7729.4059999999999</v>
      </c>
      <c r="K41" s="8"/>
      <c r="N41" s="6"/>
      <c r="O41" s="6"/>
      <c r="P41" s="57"/>
      <c r="Q41" s="57"/>
      <c r="R41" s="57"/>
      <c r="S41" s="57"/>
      <c r="T41" s="57"/>
      <c r="U41" s="57"/>
      <c r="V41" s="57"/>
      <c r="W41" s="5"/>
      <c r="X41" s="5"/>
      <c r="Y41" s="5"/>
    </row>
    <row r="42" spans="1:25" ht="15.75" customHeight="1">
      <c r="A42" s="5"/>
      <c r="B42" s="129" t="s">
        <v>141</v>
      </c>
      <c r="C42" s="130">
        <v>89</v>
      </c>
      <c r="D42" s="131">
        <v>12</v>
      </c>
      <c r="E42" s="134">
        <f t="shared" si="4"/>
        <v>7.416666666666667</v>
      </c>
      <c r="F42" s="118"/>
      <c r="G42" s="413" t="s">
        <v>142</v>
      </c>
      <c r="H42" s="384"/>
      <c r="I42" s="137">
        <v>4818.4030000000002</v>
      </c>
      <c r="J42" s="6"/>
      <c r="K42" s="8"/>
      <c r="N42" s="6"/>
      <c r="O42" s="6"/>
      <c r="P42" s="57"/>
      <c r="Q42" s="57"/>
      <c r="R42" s="57"/>
      <c r="S42" s="57"/>
      <c r="T42" s="57"/>
      <c r="U42" s="57"/>
      <c r="V42" s="57"/>
      <c r="W42" s="5"/>
      <c r="X42" s="5"/>
      <c r="Y42" s="5"/>
    </row>
    <row r="43" spans="1:25" ht="15.75" customHeight="1">
      <c r="A43" s="5"/>
      <c r="B43" s="129" t="s">
        <v>144</v>
      </c>
      <c r="C43" s="130">
        <v>386</v>
      </c>
      <c r="D43" s="131">
        <v>50</v>
      </c>
      <c r="E43" s="134">
        <f t="shared" si="4"/>
        <v>7.72</v>
      </c>
      <c r="F43" s="118"/>
      <c r="G43" s="413" t="s">
        <v>145</v>
      </c>
      <c r="H43" s="384"/>
      <c r="I43" s="137">
        <v>4668.3149999999996</v>
      </c>
      <c r="J43" s="6"/>
      <c r="K43" s="8"/>
      <c r="N43" s="6"/>
      <c r="O43" s="6"/>
      <c r="P43" s="57"/>
      <c r="Q43" s="57"/>
      <c r="R43" s="57"/>
      <c r="S43" s="57"/>
      <c r="T43" s="57"/>
      <c r="U43" s="57"/>
      <c r="V43" s="57"/>
      <c r="W43" s="5"/>
      <c r="X43" s="5"/>
      <c r="Y43" s="5"/>
    </row>
    <row r="44" spans="1:25" ht="15.75" customHeight="1">
      <c r="A44" s="5"/>
      <c r="B44" s="129" t="s">
        <v>147</v>
      </c>
      <c r="C44" s="130">
        <v>20</v>
      </c>
      <c r="D44" s="131">
        <v>3</v>
      </c>
      <c r="E44" s="134">
        <f t="shared" si="4"/>
        <v>6.666666666666667</v>
      </c>
      <c r="F44" s="118"/>
      <c r="G44" s="85" t="s">
        <v>148</v>
      </c>
      <c r="H44" s="6"/>
      <c r="I44" s="138">
        <f>I42-I43</f>
        <v>150.08800000000065</v>
      </c>
      <c r="J44" s="6"/>
      <c r="K44" s="8"/>
      <c r="N44" s="6"/>
      <c r="O44" s="6"/>
      <c r="P44" s="57"/>
      <c r="Q44" s="57"/>
      <c r="R44" s="57"/>
      <c r="S44" s="57"/>
      <c r="T44" s="57"/>
      <c r="U44" s="57"/>
      <c r="V44" s="57"/>
      <c r="W44" s="5"/>
      <c r="X44" s="5"/>
      <c r="Y44" s="5"/>
    </row>
    <row r="45" spans="1:25" ht="15.75" customHeight="1">
      <c r="A45" s="5"/>
      <c r="B45" s="140" t="s">
        <v>149</v>
      </c>
      <c r="C45" s="142">
        <f t="shared" ref="C45:D45" si="5">SUM(C39:C44)</f>
        <v>6398</v>
      </c>
      <c r="D45" s="143">
        <f t="shared" si="5"/>
        <v>970</v>
      </c>
      <c r="E45" s="144">
        <f t="shared" si="4"/>
        <v>6.5958762886597935</v>
      </c>
      <c r="F45" s="118"/>
      <c r="G45" s="89"/>
      <c r="H45" s="6"/>
      <c r="I45" s="90"/>
      <c r="J45" s="6"/>
      <c r="K45" s="8"/>
      <c r="N45" s="6"/>
      <c r="O45" s="6"/>
      <c r="P45" s="57"/>
      <c r="Q45" s="57"/>
      <c r="R45" s="57"/>
      <c r="S45" s="57"/>
      <c r="T45" s="57"/>
      <c r="U45" s="57"/>
      <c r="V45" s="57"/>
      <c r="W45" s="5"/>
      <c r="X45" s="5"/>
      <c r="Y45" s="5"/>
    </row>
    <row r="46" spans="1:25" ht="15.75" customHeight="1">
      <c r="A46" s="5"/>
      <c r="B46" s="57"/>
      <c r="C46" s="45"/>
      <c r="D46" s="65"/>
      <c r="E46" s="65"/>
      <c r="F46" s="65"/>
      <c r="G46" s="410" t="s">
        <v>151</v>
      </c>
      <c r="H46" s="411"/>
      <c r="I46" s="412"/>
      <c r="J46" s="6"/>
      <c r="K46" s="8"/>
      <c r="N46" s="6"/>
      <c r="O46" s="6"/>
      <c r="P46" s="57"/>
      <c r="Q46" s="57"/>
      <c r="R46" s="57"/>
      <c r="S46" s="57"/>
      <c r="T46" s="57"/>
      <c r="U46" s="57"/>
      <c r="V46" s="57"/>
      <c r="W46" s="5"/>
      <c r="X46" s="5"/>
      <c r="Y46" s="5"/>
    </row>
    <row r="47" spans="1:25" ht="15.75" customHeight="1">
      <c r="A47" s="5"/>
      <c r="B47" s="145" t="s">
        <v>152</v>
      </c>
      <c r="C47" s="407" t="s">
        <v>153</v>
      </c>
      <c r="D47" s="408"/>
      <c r="E47" s="117" t="s">
        <v>123</v>
      </c>
      <c r="F47" s="146"/>
      <c r="G47" s="409" t="s">
        <v>155</v>
      </c>
      <c r="H47" s="384"/>
      <c r="I47" s="137">
        <f>I42</f>
        <v>4818.4030000000002</v>
      </c>
      <c r="J47" s="6"/>
      <c r="K47" s="8"/>
      <c r="N47" s="6"/>
      <c r="O47" s="6"/>
      <c r="P47" s="57"/>
      <c r="Q47" s="57"/>
      <c r="R47" s="57"/>
      <c r="S47" s="57"/>
      <c r="T47" s="57"/>
      <c r="U47" s="57"/>
      <c r="V47" s="57"/>
      <c r="W47" s="5"/>
      <c r="X47" s="5"/>
      <c r="Y47" s="5"/>
    </row>
    <row r="48" spans="1:25" ht="15.75" customHeight="1">
      <c r="A48" s="5"/>
      <c r="B48" s="147" t="s">
        <v>125</v>
      </c>
      <c r="C48" s="147" t="s">
        <v>156</v>
      </c>
      <c r="D48" s="147" t="s">
        <v>85</v>
      </c>
      <c r="E48" s="147" t="s">
        <v>129</v>
      </c>
      <c r="F48" s="5"/>
      <c r="G48" s="20" t="s">
        <v>158</v>
      </c>
      <c r="H48" s="6"/>
      <c r="I48" s="137">
        <f>I44</f>
        <v>150.08800000000065</v>
      </c>
      <c r="J48" s="6"/>
      <c r="K48" s="8"/>
      <c r="N48" s="6"/>
      <c r="O48" s="6"/>
      <c r="P48" s="57"/>
      <c r="Q48" s="57"/>
      <c r="R48" s="57"/>
      <c r="S48" s="57"/>
      <c r="T48" s="57"/>
      <c r="U48" s="57"/>
      <c r="V48" s="57"/>
      <c r="W48" s="5"/>
      <c r="X48" s="5"/>
      <c r="Y48" s="5"/>
    </row>
    <row r="49" spans="1:25" ht="15.75" customHeight="1">
      <c r="A49" s="5"/>
      <c r="B49" s="148" t="s">
        <v>159</v>
      </c>
      <c r="C49" s="149">
        <f>J41-C50</f>
        <v>4727.645999999987</v>
      </c>
      <c r="D49" s="150">
        <v>0</v>
      </c>
      <c r="E49" s="151">
        <v>0</v>
      </c>
      <c r="F49" s="5"/>
      <c r="G49" s="85" t="s">
        <v>161</v>
      </c>
      <c r="H49" s="6"/>
      <c r="I49" s="152">
        <f>I47/I48</f>
        <v>32.103852406587997</v>
      </c>
      <c r="J49" s="6"/>
      <c r="K49" s="8"/>
      <c r="N49" s="6"/>
      <c r="O49" s="6"/>
      <c r="P49" s="57"/>
      <c r="Q49" s="57"/>
      <c r="R49" s="57"/>
      <c r="S49" s="57"/>
      <c r="T49" s="57"/>
      <c r="U49" s="57"/>
      <c r="V49" s="57"/>
      <c r="W49" s="5"/>
      <c r="X49" s="5"/>
      <c r="Y49" s="5"/>
    </row>
    <row r="50" spans="1:25" ht="15.75" customHeight="1">
      <c r="A50" s="5"/>
      <c r="B50" s="153" t="s">
        <v>164</v>
      </c>
      <c r="C50" s="154">
        <f>I54</f>
        <v>3001.760000000013</v>
      </c>
      <c r="D50" s="155">
        <f t="shared" ref="D50:D55" si="6">C50/E50</f>
        <v>150.08800000000065</v>
      </c>
      <c r="E50" s="156">
        <v>20</v>
      </c>
      <c r="F50" s="5"/>
      <c r="G50" s="89"/>
      <c r="H50" s="6"/>
      <c r="I50" s="90"/>
      <c r="J50" s="6"/>
      <c r="N50" s="6"/>
      <c r="O50" s="6"/>
      <c r="P50" s="57"/>
      <c r="Q50" s="57"/>
      <c r="R50" s="57"/>
      <c r="S50" s="57"/>
      <c r="T50" s="57"/>
      <c r="U50" s="57"/>
      <c r="V50" s="57"/>
      <c r="W50" s="5"/>
      <c r="X50" s="5"/>
      <c r="Y50" s="5"/>
    </row>
    <row r="51" spans="1:25" ht="15.75" customHeight="1">
      <c r="A51" s="5"/>
      <c r="B51" s="20" t="s">
        <v>132</v>
      </c>
      <c r="C51" s="158">
        <v>11904.102999999999</v>
      </c>
      <c r="D51" s="159">
        <f t="shared" si="6"/>
        <v>1984.0171666666665</v>
      </c>
      <c r="E51" s="161">
        <f>AVERAGE(5,7)</f>
        <v>6</v>
      </c>
      <c r="F51" s="163"/>
      <c r="G51" s="410" t="s">
        <v>167</v>
      </c>
      <c r="H51" s="411"/>
      <c r="I51" s="412"/>
      <c r="J51" s="6"/>
      <c r="K51" s="8"/>
      <c r="N51" s="6"/>
      <c r="O51" s="6"/>
      <c r="P51" s="57"/>
      <c r="Q51" s="57"/>
      <c r="R51" s="57"/>
      <c r="S51" s="57"/>
      <c r="T51" s="57"/>
      <c r="U51" s="57"/>
      <c r="V51" s="57"/>
      <c r="W51" s="5"/>
      <c r="X51" s="5"/>
      <c r="Y51" s="5"/>
    </row>
    <row r="52" spans="1:25" ht="15.75" customHeight="1">
      <c r="A52" s="5"/>
      <c r="B52" s="20" t="s">
        <v>138</v>
      </c>
      <c r="C52" s="158">
        <v>9202.4439999999995</v>
      </c>
      <c r="D52" s="159">
        <f t="shared" si="6"/>
        <v>1415.7606153846152</v>
      </c>
      <c r="E52" s="161">
        <f>AVERAGE(3,10)</f>
        <v>6.5</v>
      </c>
      <c r="F52" s="163"/>
      <c r="G52" s="413" t="s">
        <v>148</v>
      </c>
      <c r="H52" s="384"/>
      <c r="I52" s="137">
        <f>I44</f>
        <v>150.08800000000065</v>
      </c>
      <c r="J52" s="6"/>
      <c r="K52" s="8"/>
      <c r="N52" s="6"/>
      <c r="O52" s="6"/>
      <c r="P52" s="57"/>
      <c r="Q52" s="57"/>
      <c r="R52" s="57"/>
      <c r="S52" s="57"/>
      <c r="T52" s="57"/>
      <c r="U52" s="57"/>
      <c r="V52" s="57"/>
      <c r="W52" s="5"/>
      <c r="X52" s="5"/>
      <c r="Y52" s="5"/>
    </row>
    <row r="53" spans="1:25" ht="15.75" customHeight="1">
      <c r="A53" s="5"/>
      <c r="B53" s="20" t="s">
        <v>141</v>
      </c>
      <c r="C53" s="167">
        <v>230.78200000000001</v>
      </c>
      <c r="D53" s="159">
        <f t="shared" si="6"/>
        <v>46.156400000000005</v>
      </c>
      <c r="E53" s="161">
        <f>AVERAGE(3,7)</f>
        <v>5</v>
      </c>
      <c r="F53" s="5"/>
      <c r="G53" s="20" t="s">
        <v>170</v>
      </c>
      <c r="I53" s="169">
        <v>20</v>
      </c>
      <c r="J53" s="6"/>
      <c r="K53" s="8"/>
      <c r="N53" s="6"/>
      <c r="O53" s="6"/>
      <c r="P53" s="6"/>
      <c r="S53" s="5"/>
      <c r="T53" s="5"/>
      <c r="U53" s="5"/>
      <c r="V53" s="5"/>
      <c r="W53" s="5"/>
      <c r="X53" s="5"/>
      <c r="Y53" s="5"/>
    </row>
    <row r="54" spans="1:25" ht="15.75" customHeight="1">
      <c r="A54" s="5"/>
      <c r="B54" s="170" t="s">
        <v>144</v>
      </c>
      <c r="C54" s="167">
        <v>1814.5809999999999</v>
      </c>
      <c r="D54" s="159">
        <f t="shared" si="6"/>
        <v>241.94413333333333</v>
      </c>
      <c r="E54" s="161">
        <f>AVERAGE(5,10)</f>
        <v>7.5</v>
      </c>
      <c r="F54" s="5"/>
      <c r="G54" s="172" t="s">
        <v>172</v>
      </c>
      <c r="H54" s="107"/>
      <c r="I54" s="174">
        <f>I53*I52</f>
        <v>3001.760000000013</v>
      </c>
      <c r="J54" s="6"/>
      <c r="K54" s="8"/>
      <c r="L54" s="65"/>
      <c r="M54" s="65"/>
      <c r="N54" s="6"/>
      <c r="O54" s="6"/>
      <c r="P54" s="6"/>
      <c r="S54" s="5"/>
      <c r="T54" s="5"/>
      <c r="U54" s="5"/>
      <c r="V54" s="5"/>
      <c r="W54" s="5"/>
      <c r="X54" s="5"/>
      <c r="Y54" s="5"/>
    </row>
    <row r="55" spans="1:25" ht="15.75" customHeight="1">
      <c r="A55" s="5"/>
      <c r="B55" s="170" t="s">
        <v>147</v>
      </c>
      <c r="C55" s="167">
        <v>285.94499999999999</v>
      </c>
      <c r="D55" s="159">
        <f t="shared" si="6"/>
        <v>71.486249999999998</v>
      </c>
      <c r="E55" s="161">
        <f>AVERAGE(3,5)</f>
        <v>4</v>
      </c>
      <c r="F55" s="5"/>
      <c r="I55" s="78"/>
      <c r="J55" s="6"/>
      <c r="K55" s="8"/>
      <c r="L55" s="65"/>
      <c r="M55" s="65"/>
      <c r="N55" s="6"/>
      <c r="O55" s="6"/>
      <c r="P55" s="6"/>
      <c r="S55" s="5"/>
      <c r="T55" s="5"/>
      <c r="U55" s="5"/>
      <c r="V55" s="5"/>
      <c r="W55" s="5"/>
      <c r="X55" s="5"/>
      <c r="Y55" s="5"/>
    </row>
    <row r="56" spans="1:25" ht="15.75" customHeight="1">
      <c r="A56" s="5"/>
      <c r="B56" s="172" t="s">
        <v>175</v>
      </c>
      <c r="C56" s="175">
        <f>SUM(C50:C55)</f>
        <v>26439.615000000009</v>
      </c>
      <c r="D56" s="177">
        <f>SUM(D49:D55)</f>
        <v>3909.4525653846158</v>
      </c>
      <c r="E56" s="178">
        <f>C56/D56</f>
        <v>6.7629967515410572</v>
      </c>
      <c r="F56" s="5"/>
      <c r="G56" s="65"/>
      <c r="H56" s="65"/>
      <c r="I56" s="67"/>
      <c r="J56" s="65"/>
      <c r="K56" s="65"/>
      <c r="L56" s="65"/>
      <c r="M56" s="65"/>
      <c r="S56" s="5"/>
      <c r="T56" s="5"/>
      <c r="U56" s="5"/>
      <c r="V56" s="5"/>
      <c r="W56" s="5"/>
      <c r="X56" s="5"/>
      <c r="Y56" s="5"/>
    </row>
    <row r="57" spans="1:25" ht="15" customHeight="1">
      <c r="A57" s="5"/>
      <c r="B57" s="5"/>
      <c r="C57" s="7"/>
      <c r="D57" s="8"/>
      <c r="E57" s="8"/>
      <c r="F57" s="179"/>
      <c r="G57" s="180" t="s">
        <v>178</v>
      </c>
      <c r="H57" s="179"/>
      <c r="I57" s="21"/>
      <c r="J57" s="8"/>
      <c r="K57" s="8"/>
      <c r="L57" s="8"/>
      <c r="M57" s="8"/>
      <c r="S57" s="5"/>
      <c r="T57" s="5"/>
      <c r="U57" s="5"/>
      <c r="V57" s="5"/>
      <c r="W57" s="5"/>
      <c r="X57" s="5"/>
      <c r="Y57" s="5"/>
    </row>
    <row r="58" spans="1:25" ht="15" customHeight="1">
      <c r="A58" s="5"/>
      <c r="B58" s="5" t="s">
        <v>180</v>
      </c>
      <c r="C58" s="7" t="s">
        <v>181</v>
      </c>
      <c r="D58" s="46">
        <f>E56</f>
        <v>6.7629967515410572</v>
      </c>
      <c r="E58" s="8"/>
      <c r="F58" s="181"/>
      <c r="G58" s="182" t="s">
        <v>182</v>
      </c>
      <c r="H58" s="181"/>
      <c r="I58" s="21"/>
      <c r="J58" s="8"/>
      <c r="K58" s="8"/>
      <c r="L58" s="8"/>
      <c r="M58" s="8"/>
      <c r="S58" s="5"/>
      <c r="T58" s="5"/>
      <c r="U58" s="5"/>
      <c r="V58" s="5"/>
      <c r="W58" s="5"/>
      <c r="X58" s="5"/>
      <c r="Y58" s="5"/>
    </row>
    <row r="59" spans="1:25" ht="15" customHeight="1">
      <c r="A59" s="5"/>
      <c r="B59" s="5"/>
      <c r="C59" s="7"/>
      <c r="D59" s="8"/>
      <c r="E59" s="8"/>
      <c r="F59" s="181"/>
      <c r="G59" s="183">
        <f>(G61-900)/'Income Assumptions'!H5</f>
        <v>7.9490935851177488E-2</v>
      </c>
      <c r="H59" s="185"/>
      <c r="I59" s="21"/>
      <c r="J59" s="8"/>
      <c r="K59" s="8"/>
      <c r="L59" s="8"/>
      <c r="M59" s="8"/>
      <c r="S59" s="5"/>
      <c r="T59" s="5"/>
      <c r="U59" s="5"/>
      <c r="V59" s="5"/>
      <c r="W59" s="5"/>
      <c r="X59" s="5"/>
      <c r="Y59" s="5"/>
    </row>
    <row r="60" spans="1:25" ht="15" customHeight="1">
      <c r="A60" s="5"/>
      <c r="B60" s="5" t="s">
        <v>184</v>
      </c>
      <c r="C60" s="7" t="s">
        <v>28</v>
      </c>
      <c r="D60" s="133">
        <v>5679.9589999999998</v>
      </c>
      <c r="E60" s="133">
        <f t="shared" ref="E60:M60" si="7">D66</f>
        <v>4884.7309999999998</v>
      </c>
      <c r="F60" s="133">
        <f t="shared" si="7"/>
        <v>4691.8859999999995</v>
      </c>
      <c r="G60" s="133">
        <f t="shared" si="7"/>
        <v>5059.9250000000002</v>
      </c>
      <c r="H60" s="133">
        <f t="shared" si="7"/>
        <v>6136.5730000000003</v>
      </c>
      <c r="I60" s="176">
        <f t="shared" si="7"/>
        <v>6396.8790000000008</v>
      </c>
      <c r="J60" s="132">
        <f t="shared" si="7"/>
        <v>6507.5027960621592</v>
      </c>
      <c r="K60" s="132">
        <f t="shared" si="7"/>
        <v>6610.0074916961184</v>
      </c>
      <c r="L60" s="132">
        <f t="shared" si="7"/>
        <v>6699.7656034217862</v>
      </c>
      <c r="M60" s="132">
        <f t="shared" si="7"/>
        <v>6772.0095499091185</v>
      </c>
      <c r="N60" s="401" t="s">
        <v>186</v>
      </c>
      <c r="O60" s="384"/>
      <c r="P60" s="384"/>
      <c r="Q60" s="384"/>
      <c r="S60" s="5"/>
      <c r="T60" s="5"/>
      <c r="U60" s="5"/>
      <c r="V60" s="5"/>
      <c r="W60" s="5"/>
      <c r="X60" s="5"/>
      <c r="Y60" s="5"/>
    </row>
    <row r="61" spans="1:25" ht="15" customHeight="1">
      <c r="A61" s="5"/>
      <c r="B61" s="5" t="s">
        <v>187</v>
      </c>
      <c r="C61" s="7" t="s">
        <v>28</v>
      </c>
      <c r="D61" s="133">
        <v>499.83600000000001</v>
      </c>
      <c r="E61" s="133">
        <v>825.58699999999999</v>
      </c>
      <c r="F61" s="133">
        <v>1327.9860000000001</v>
      </c>
      <c r="G61" s="133">
        <v>1993.57</v>
      </c>
      <c r="H61" s="133">
        <v>1230.0940000000001</v>
      </c>
      <c r="I61" s="186">
        <f>I62*'Income Assumptions'!J5</f>
        <v>1267.885751478366</v>
      </c>
      <c r="J61" s="187">
        <f>J62*'Income Assumptions'!K5</f>
        <v>1305.8202988912828</v>
      </c>
      <c r="K61" s="187">
        <f>K62*'Income Assumptions'!L5</f>
        <v>1344.9068323204096</v>
      </c>
      <c r="L61" s="187">
        <f>L62*'Income Assumptions'!M5</f>
        <v>1385.1808375938517</v>
      </c>
      <c r="M61" s="187">
        <f>M62*'Income Assumptions'!N5</f>
        <v>1426.6789084835204</v>
      </c>
      <c r="N61" s="384"/>
      <c r="O61" s="384"/>
      <c r="P61" s="384"/>
      <c r="Q61" s="384"/>
      <c r="S61" s="5"/>
      <c r="T61" s="5"/>
      <c r="U61" s="5"/>
      <c r="V61" s="5"/>
      <c r="W61" s="5"/>
      <c r="X61" s="5"/>
      <c r="Y61" s="5"/>
    </row>
    <row r="62" spans="1:25" ht="15.75" customHeight="1">
      <c r="A62" s="5"/>
      <c r="B62" s="188" t="s">
        <v>188</v>
      </c>
      <c r="C62" s="189" t="s">
        <v>30</v>
      </c>
      <c r="D62" s="190">
        <f>D61/'Income Assumptions'!E5</f>
        <v>4.2291195282409197E-2</v>
      </c>
      <c r="E62" s="190">
        <f>E61/'Income Assumptions'!F5</f>
        <v>6.7263470993149055E-2</v>
      </c>
      <c r="F62" s="190">
        <f>F61/'Income Assumptions'!G5</f>
        <v>9.2732521742968019E-2</v>
      </c>
      <c r="G62" s="191">
        <f>G61/'Income Assumptions'!H5</f>
        <v>0.14491138654574642</v>
      </c>
      <c r="H62" s="190">
        <f>H61/'Income Assumptions'!I5</f>
        <v>8.6009492484883071E-2</v>
      </c>
      <c r="I62" s="192">
        <f t="shared" ref="I62:M62" si="8">AVERAGE($F$62,$G$59,$H$62)</f>
        <v>8.6077650026342864E-2</v>
      </c>
      <c r="J62" s="193">
        <f t="shared" si="8"/>
        <v>8.6077650026342864E-2</v>
      </c>
      <c r="K62" s="193">
        <f t="shared" si="8"/>
        <v>8.6077650026342864E-2</v>
      </c>
      <c r="L62" s="193">
        <f t="shared" si="8"/>
        <v>8.6077650026342864E-2</v>
      </c>
      <c r="M62" s="193">
        <f t="shared" si="8"/>
        <v>8.6077650026342864E-2</v>
      </c>
      <c r="N62" s="384"/>
      <c r="O62" s="384"/>
      <c r="P62" s="384"/>
      <c r="Q62" s="384"/>
      <c r="R62" s="5"/>
      <c r="S62" s="163"/>
      <c r="T62" s="163"/>
      <c r="U62" s="5"/>
      <c r="V62" s="5"/>
      <c r="W62" s="5"/>
      <c r="X62" s="5"/>
      <c r="Y62" s="5"/>
    </row>
    <row r="63" spans="1:25" ht="15.75" customHeight="1">
      <c r="A63" s="5"/>
      <c r="B63" s="188" t="s">
        <v>189</v>
      </c>
      <c r="C63" s="189" t="s">
        <v>30</v>
      </c>
      <c r="D63" s="194" t="s">
        <v>37</v>
      </c>
      <c r="E63" s="195">
        <f t="shared" ref="E63:M63" si="9">E61/D61-1</f>
        <v>0.65171576277018861</v>
      </c>
      <c r="F63" s="195">
        <f t="shared" si="9"/>
        <v>0.60853550261813738</v>
      </c>
      <c r="G63" s="195">
        <f t="shared" si="9"/>
        <v>0.50119805479877022</v>
      </c>
      <c r="H63" s="195">
        <f t="shared" si="9"/>
        <v>-0.38296924612629601</v>
      </c>
      <c r="I63" s="196">
        <f t="shared" si="9"/>
        <v>3.0722653291834545E-2</v>
      </c>
      <c r="J63" s="195">
        <f t="shared" si="9"/>
        <v>2.9919531289538392E-2</v>
      </c>
      <c r="K63" s="195">
        <f t="shared" si="9"/>
        <v>2.9932551563422338E-2</v>
      </c>
      <c r="L63" s="195">
        <f t="shared" si="9"/>
        <v>2.9945572663911735E-2</v>
      </c>
      <c r="M63" s="195">
        <f t="shared" si="9"/>
        <v>2.995859440400106E-2</v>
      </c>
      <c r="N63" s="384"/>
      <c r="O63" s="384"/>
      <c r="P63" s="384"/>
      <c r="Q63" s="384"/>
      <c r="S63" s="163"/>
      <c r="T63" s="163"/>
      <c r="U63" s="5"/>
      <c r="V63" s="5"/>
      <c r="W63" s="5"/>
      <c r="X63" s="5"/>
      <c r="Y63" s="5"/>
    </row>
    <row r="64" spans="1:25" ht="15" customHeight="1">
      <c r="A64" s="5"/>
      <c r="B64" s="5" t="s">
        <v>190</v>
      </c>
      <c r="C64" s="7" t="s">
        <v>28</v>
      </c>
      <c r="D64" s="132">
        <f t="shared" ref="D64:M64" si="10">D75</f>
        <v>1256.579</v>
      </c>
      <c r="E64" s="132">
        <f t="shared" si="10"/>
        <v>1012.051</v>
      </c>
      <c r="F64" s="132">
        <f t="shared" si="10"/>
        <v>942.68100000000004</v>
      </c>
      <c r="G64" s="132">
        <f t="shared" si="10"/>
        <v>910.89599999999996</v>
      </c>
      <c r="H64" s="132">
        <f t="shared" si="10"/>
        <v>969.78800000000001</v>
      </c>
      <c r="I64" s="176">
        <f t="shared" si="10"/>
        <v>1157.2619554162077</v>
      </c>
      <c r="J64" s="132">
        <f t="shared" si="10"/>
        <v>1203.3156032573236</v>
      </c>
      <c r="K64" s="132">
        <f t="shared" si="10"/>
        <v>1255.1487205947424</v>
      </c>
      <c r="L64" s="132">
        <f t="shared" si="10"/>
        <v>1312.9368911065196</v>
      </c>
      <c r="M64" s="132">
        <f t="shared" si="10"/>
        <v>1376.8611093519016</v>
      </c>
      <c r="N64" s="197"/>
      <c r="O64" s="197"/>
      <c r="P64" s="197"/>
      <c r="Q64" s="197"/>
      <c r="S64" s="5"/>
      <c r="T64" s="5"/>
      <c r="U64" s="5"/>
      <c r="V64" s="5"/>
      <c r="W64" s="5"/>
      <c r="X64" s="5"/>
      <c r="Y64" s="5"/>
    </row>
    <row r="65" spans="1:25" ht="15" customHeight="1">
      <c r="A65" s="5"/>
      <c r="B65" s="5" t="s">
        <v>191</v>
      </c>
      <c r="C65" s="7" t="s">
        <v>28</v>
      </c>
      <c r="D65" s="46">
        <f t="shared" ref="D65:H65" si="11">D67-(D60+D61-D64)</f>
        <v>-38.485000000000582</v>
      </c>
      <c r="E65" s="46">
        <f t="shared" si="11"/>
        <v>-6.3809999999994034</v>
      </c>
      <c r="F65" s="46">
        <f t="shared" si="11"/>
        <v>-17.265999999998712</v>
      </c>
      <c r="G65" s="46">
        <f t="shared" si="11"/>
        <v>-6.0259999999998399</v>
      </c>
      <c r="H65" s="46">
        <f t="shared" si="11"/>
        <v>0</v>
      </c>
      <c r="I65" s="81">
        <v>0</v>
      </c>
      <c r="J65" s="46">
        <v>0</v>
      </c>
      <c r="K65" s="46">
        <v>0</v>
      </c>
      <c r="L65" s="46">
        <v>0</v>
      </c>
      <c r="M65" s="46">
        <v>0</v>
      </c>
      <c r="N65" s="197"/>
      <c r="O65" s="197"/>
      <c r="P65" s="197"/>
      <c r="Q65" s="197"/>
      <c r="S65" s="5"/>
      <c r="T65" s="5"/>
      <c r="U65" s="5"/>
      <c r="V65" s="5"/>
      <c r="W65" s="5"/>
      <c r="X65" s="5"/>
      <c r="Y65" s="5"/>
    </row>
    <row r="66" spans="1:25" ht="15.75" customHeight="1">
      <c r="A66" s="5"/>
      <c r="B66" s="57" t="s">
        <v>192</v>
      </c>
      <c r="C66" s="45" t="s">
        <v>28</v>
      </c>
      <c r="D66" s="198">
        <f t="shared" ref="D66:M66" si="12">D60+D61-D64+D65</f>
        <v>4884.7309999999998</v>
      </c>
      <c r="E66" s="198">
        <f t="shared" si="12"/>
        <v>4691.8859999999995</v>
      </c>
      <c r="F66" s="198">
        <f t="shared" si="12"/>
        <v>5059.9250000000002</v>
      </c>
      <c r="G66" s="198">
        <f t="shared" si="12"/>
        <v>6136.5730000000003</v>
      </c>
      <c r="H66" s="198">
        <f t="shared" si="12"/>
        <v>6396.8790000000008</v>
      </c>
      <c r="I66" s="199">
        <f t="shared" si="12"/>
        <v>6507.5027960621592</v>
      </c>
      <c r="J66" s="198">
        <f t="shared" si="12"/>
        <v>6610.0074916961184</v>
      </c>
      <c r="K66" s="198">
        <f t="shared" si="12"/>
        <v>6699.7656034217862</v>
      </c>
      <c r="L66" s="198">
        <f t="shared" si="12"/>
        <v>6772.0095499091185</v>
      </c>
      <c r="M66" s="198">
        <f t="shared" si="12"/>
        <v>6821.8273490407373</v>
      </c>
      <c r="N66" s="197"/>
      <c r="O66" s="197"/>
      <c r="P66" s="197"/>
      <c r="Q66" s="197"/>
      <c r="S66" s="5"/>
      <c r="T66" s="5"/>
      <c r="U66" s="5"/>
      <c r="V66" s="5"/>
      <c r="W66" s="5"/>
      <c r="X66" s="5"/>
      <c r="Y66" s="5"/>
    </row>
    <row r="67" spans="1:25" ht="15.75" customHeight="1">
      <c r="A67" s="200"/>
      <c r="B67" s="201" t="s">
        <v>193</v>
      </c>
      <c r="C67" s="202"/>
      <c r="D67" s="203">
        <v>4884.7309999999998</v>
      </c>
      <c r="E67" s="203">
        <v>4691.8859999999995</v>
      </c>
      <c r="F67" s="203">
        <v>5059.9250000000002</v>
      </c>
      <c r="G67" s="203">
        <v>6136.5730000000003</v>
      </c>
      <c r="H67" s="203">
        <v>6396.8789999999999</v>
      </c>
      <c r="I67" s="204"/>
      <c r="J67" s="200"/>
      <c r="K67" s="200"/>
      <c r="L67" s="200"/>
      <c r="M67" s="200"/>
      <c r="N67" s="197"/>
      <c r="O67" s="197"/>
      <c r="P67" s="197"/>
      <c r="Q67" s="197"/>
      <c r="S67" s="200"/>
      <c r="T67" s="200"/>
      <c r="U67" s="200"/>
      <c r="V67" s="200"/>
      <c r="W67" s="200"/>
      <c r="X67" s="200"/>
      <c r="Y67" s="200"/>
    </row>
    <row r="68" spans="1:25" ht="15" customHeight="1">
      <c r="A68" s="5"/>
      <c r="B68" s="5"/>
      <c r="C68" s="7"/>
      <c r="D68" s="8"/>
      <c r="E68" s="8"/>
      <c r="F68" s="8"/>
      <c r="G68" s="8"/>
      <c r="H68" s="8"/>
      <c r="I68" s="21"/>
      <c r="J68" s="8"/>
      <c r="K68" s="8"/>
      <c r="L68" s="8"/>
      <c r="M68" s="8"/>
      <c r="N68" s="205"/>
      <c r="O68" s="197"/>
      <c r="P68" s="197"/>
      <c r="Q68" s="197"/>
      <c r="S68" s="206"/>
      <c r="T68" s="206"/>
      <c r="U68" s="5"/>
      <c r="V68" s="5"/>
      <c r="W68" s="5"/>
      <c r="X68" s="5"/>
      <c r="Y68" s="5"/>
    </row>
    <row r="69" spans="1:25" ht="15" customHeight="1">
      <c r="A69" s="5"/>
      <c r="B69" s="4" t="s">
        <v>195</v>
      </c>
      <c r="C69" s="7" t="s">
        <v>28</v>
      </c>
      <c r="D69" s="46">
        <v>1256.579</v>
      </c>
      <c r="E69" s="46">
        <v>1012.051</v>
      </c>
      <c r="F69" s="46">
        <v>942.68100000000004</v>
      </c>
      <c r="G69" s="46">
        <v>910.89599999999996</v>
      </c>
      <c r="H69" s="46">
        <v>969.78800000000001</v>
      </c>
      <c r="I69" s="207">
        <f>H75</f>
        <v>969.78800000000001</v>
      </c>
      <c r="J69" s="36">
        <f t="shared" ref="J69:M69" si="13">I69-($H$75/$E$45)</f>
        <v>822.75855954985934</v>
      </c>
      <c r="K69" s="36">
        <f t="shared" si="13"/>
        <v>675.72911909971867</v>
      </c>
      <c r="L69" s="36">
        <f t="shared" si="13"/>
        <v>528.699678649578</v>
      </c>
      <c r="M69" s="36">
        <f t="shared" si="13"/>
        <v>381.67023819943734</v>
      </c>
      <c r="N69" s="416" t="s">
        <v>197</v>
      </c>
      <c r="O69" s="384"/>
      <c r="P69" s="384"/>
      <c r="Q69" s="384"/>
      <c r="R69" s="208"/>
      <c r="S69" s="208"/>
      <c r="T69" s="206"/>
      <c r="U69" s="5"/>
      <c r="V69" s="5"/>
      <c r="W69" s="5"/>
      <c r="X69" s="5"/>
      <c r="Y69" s="5"/>
    </row>
    <row r="70" spans="1:25" ht="15" customHeight="1">
      <c r="A70" s="5"/>
      <c r="B70" s="4" t="s">
        <v>199</v>
      </c>
      <c r="C70" s="7" t="s">
        <v>28</v>
      </c>
      <c r="D70" s="46"/>
      <c r="E70" s="46"/>
      <c r="F70" s="46"/>
      <c r="G70" s="46"/>
      <c r="H70" s="46"/>
      <c r="I70" s="52">
        <f>I61/$D$58</f>
        <v>187.47395541620776</v>
      </c>
      <c r="J70" s="56">
        <f t="shared" ref="J70:M70" si="14">$I$70</f>
        <v>187.47395541620776</v>
      </c>
      <c r="K70" s="56">
        <f t="shared" si="14"/>
        <v>187.47395541620776</v>
      </c>
      <c r="L70" s="56">
        <f t="shared" si="14"/>
        <v>187.47395541620776</v>
      </c>
      <c r="M70" s="56">
        <f t="shared" si="14"/>
        <v>187.47395541620776</v>
      </c>
      <c r="N70" s="197"/>
      <c r="O70" s="197"/>
      <c r="P70" s="197"/>
      <c r="Q70" s="197"/>
      <c r="S70" s="5"/>
      <c r="T70" s="5"/>
      <c r="U70" s="5"/>
      <c r="V70" s="5"/>
      <c r="W70" s="5"/>
      <c r="X70" s="5"/>
      <c r="Y70" s="5"/>
    </row>
    <row r="71" spans="1:25" ht="15" customHeight="1">
      <c r="A71" s="5"/>
      <c r="B71" s="4" t="s">
        <v>200</v>
      </c>
      <c r="C71" s="7" t="s">
        <v>28</v>
      </c>
      <c r="D71" s="46"/>
      <c r="E71" s="46"/>
      <c r="F71" s="46"/>
      <c r="G71" s="46"/>
      <c r="H71" s="46"/>
      <c r="I71" s="209"/>
      <c r="J71" s="56">
        <f>J61/$D$58</f>
        <v>193.0830882912565</v>
      </c>
      <c r="K71" s="56">
        <f t="shared" ref="K71:M71" si="15">$J$71</f>
        <v>193.0830882912565</v>
      </c>
      <c r="L71" s="56">
        <f t="shared" si="15"/>
        <v>193.0830882912565</v>
      </c>
      <c r="M71" s="56">
        <f t="shared" si="15"/>
        <v>193.0830882912565</v>
      </c>
      <c r="N71" s="197"/>
      <c r="O71" s="197"/>
      <c r="P71" s="197"/>
      <c r="Q71" s="197"/>
      <c r="S71" s="5"/>
      <c r="T71" s="5"/>
      <c r="U71" s="5"/>
      <c r="V71" s="5"/>
      <c r="W71" s="5"/>
      <c r="X71" s="5"/>
      <c r="Y71" s="5"/>
    </row>
    <row r="72" spans="1:25" ht="15" customHeight="1">
      <c r="A72" s="5"/>
      <c r="B72" s="4" t="s">
        <v>201</v>
      </c>
      <c r="C72" s="7" t="s">
        <v>28</v>
      </c>
      <c r="D72" s="8"/>
      <c r="E72" s="8"/>
      <c r="F72" s="8"/>
      <c r="G72" s="8"/>
      <c r="H72" s="8"/>
      <c r="I72" s="209"/>
      <c r="J72" s="214"/>
      <c r="K72" s="56">
        <f>K61/$D$58</f>
        <v>198.86255778755935</v>
      </c>
      <c r="L72" s="56">
        <f t="shared" ref="L72:M72" si="16">$K$72</f>
        <v>198.86255778755935</v>
      </c>
      <c r="M72" s="56">
        <f t="shared" si="16"/>
        <v>198.86255778755935</v>
      </c>
      <c r="N72" s="197"/>
      <c r="O72" s="197"/>
      <c r="P72" s="197"/>
      <c r="Q72" s="197"/>
      <c r="S72" s="5"/>
      <c r="T72" s="5"/>
      <c r="U72" s="5"/>
      <c r="V72" s="5"/>
      <c r="W72" s="5"/>
      <c r="X72" s="5"/>
      <c r="Y72" s="5"/>
    </row>
    <row r="73" spans="1:25" ht="15" customHeight="1">
      <c r="A73" s="5"/>
      <c r="B73" s="4" t="s">
        <v>204</v>
      </c>
      <c r="C73" s="7" t="s">
        <v>28</v>
      </c>
      <c r="D73" s="8"/>
      <c r="E73" s="8"/>
      <c r="F73" s="8"/>
      <c r="G73" s="8"/>
      <c r="H73" s="8"/>
      <c r="I73" s="209"/>
      <c r="J73" s="214"/>
      <c r="K73" s="214"/>
      <c r="L73" s="56">
        <f>L61/$D$58</f>
        <v>204.81761096191804</v>
      </c>
      <c r="M73" s="56">
        <f>$L$73</f>
        <v>204.81761096191804</v>
      </c>
      <c r="N73" s="197"/>
      <c r="O73" s="197"/>
      <c r="P73" s="197"/>
      <c r="Q73" s="197"/>
      <c r="S73" s="5"/>
      <c r="T73" s="5"/>
      <c r="U73" s="5"/>
      <c r="V73" s="5"/>
      <c r="W73" s="5"/>
      <c r="X73" s="5"/>
      <c r="Y73" s="5"/>
    </row>
    <row r="74" spans="1:25" ht="15" customHeight="1">
      <c r="A74" s="5"/>
      <c r="B74" s="4" t="s">
        <v>205</v>
      </c>
      <c r="C74" s="7" t="s">
        <v>28</v>
      </c>
      <c r="D74" s="8"/>
      <c r="E74" s="8"/>
      <c r="F74" s="8"/>
      <c r="G74" s="8"/>
      <c r="H74" s="8"/>
      <c r="I74" s="209"/>
      <c r="J74" s="214"/>
      <c r="K74" s="214"/>
      <c r="L74" s="214"/>
      <c r="M74" s="56">
        <f>M61/$D$58</f>
        <v>210.95365869552262</v>
      </c>
      <c r="N74" s="197"/>
      <c r="O74" s="197"/>
      <c r="P74" s="197"/>
      <c r="Q74" s="197"/>
      <c r="S74" s="5"/>
      <c r="T74" s="5"/>
      <c r="U74" s="5"/>
      <c r="V74" s="5"/>
      <c r="W74" s="5"/>
      <c r="X74" s="5"/>
      <c r="Y74" s="5"/>
    </row>
    <row r="75" spans="1:25" ht="15.75" customHeight="1">
      <c r="A75" s="5"/>
      <c r="B75" s="57" t="s">
        <v>206</v>
      </c>
      <c r="C75" s="45" t="s">
        <v>28</v>
      </c>
      <c r="D75" s="65">
        <f t="shared" ref="D75:M75" si="17">SUM(D69:D74)</f>
        <v>1256.579</v>
      </c>
      <c r="E75" s="65">
        <f t="shared" si="17"/>
        <v>1012.051</v>
      </c>
      <c r="F75" s="65">
        <f t="shared" si="17"/>
        <v>942.68100000000004</v>
      </c>
      <c r="G75" s="65">
        <f t="shared" si="17"/>
        <v>910.89599999999996</v>
      </c>
      <c r="H75" s="65">
        <f t="shared" si="17"/>
        <v>969.78800000000001</v>
      </c>
      <c r="I75" s="67">
        <f t="shared" si="17"/>
        <v>1157.2619554162077</v>
      </c>
      <c r="J75" s="65">
        <f t="shared" si="17"/>
        <v>1203.3156032573236</v>
      </c>
      <c r="K75" s="65">
        <f t="shared" si="17"/>
        <v>1255.1487205947424</v>
      </c>
      <c r="L75" s="65">
        <f t="shared" si="17"/>
        <v>1312.9368911065196</v>
      </c>
      <c r="M75" s="65">
        <f t="shared" si="17"/>
        <v>1376.8611093519016</v>
      </c>
      <c r="N75" s="197"/>
      <c r="O75" s="197"/>
      <c r="P75" s="197"/>
      <c r="Q75" s="197"/>
      <c r="S75" s="5"/>
      <c r="T75" s="5"/>
      <c r="U75" s="5"/>
      <c r="V75" s="5"/>
      <c r="W75" s="5"/>
      <c r="X75" s="5"/>
      <c r="Y75" s="5"/>
    </row>
    <row r="76" spans="1:25" ht="15" customHeight="1">
      <c r="A76" s="5"/>
      <c r="B76" s="5"/>
      <c r="C76" s="7"/>
      <c r="D76" s="8"/>
      <c r="E76" s="8"/>
      <c r="F76" s="8"/>
      <c r="G76" s="8"/>
      <c r="H76" s="8"/>
      <c r="I76" s="21"/>
      <c r="J76" s="8"/>
      <c r="K76" s="8"/>
      <c r="L76" s="8"/>
      <c r="M76" s="8"/>
      <c r="N76" s="197"/>
      <c r="O76" s="197"/>
      <c r="P76" s="197"/>
      <c r="Q76" s="197"/>
      <c r="S76" s="5"/>
      <c r="T76" s="5"/>
      <c r="U76" s="5"/>
      <c r="V76" s="5"/>
      <c r="W76" s="5"/>
      <c r="X76" s="5"/>
      <c r="Y76" s="5"/>
    </row>
    <row r="77" spans="1:25" ht="15" customHeight="1">
      <c r="A77" s="5"/>
      <c r="B77" s="5" t="s">
        <v>207</v>
      </c>
      <c r="C77" s="7" t="s">
        <v>28</v>
      </c>
      <c r="D77" s="46">
        <v>0</v>
      </c>
      <c r="E77" s="46">
        <v>0</v>
      </c>
      <c r="F77" s="46">
        <v>0</v>
      </c>
      <c r="G77" s="46">
        <v>0</v>
      </c>
      <c r="H77" s="46">
        <v>0</v>
      </c>
      <c r="I77" s="52">
        <v>0</v>
      </c>
      <c r="J77" s="56">
        <v>0</v>
      </c>
      <c r="K77" s="56">
        <v>0</v>
      </c>
      <c r="L77" s="56">
        <v>0</v>
      </c>
      <c r="M77" s="56">
        <v>0</v>
      </c>
      <c r="N77" s="197"/>
      <c r="O77" s="197"/>
      <c r="P77" s="197"/>
      <c r="Q77" s="197"/>
      <c r="S77" s="5"/>
      <c r="T77" s="5"/>
      <c r="U77" s="5"/>
      <c r="V77" s="5"/>
      <c r="W77" s="5"/>
      <c r="X77" s="5"/>
      <c r="Y77" s="5"/>
    </row>
    <row r="78" spans="1:25" ht="15.75" customHeight="1">
      <c r="A78" s="5"/>
      <c r="B78" s="57" t="s">
        <v>208</v>
      </c>
      <c r="C78" s="45" t="s">
        <v>28</v>
      </c>
      <c r="D78" s="198">
        <f t="shared" ref="D78:M78" si="18">D75+(D77)</f>
        <v>1256.579</v>
      </c>
      <c r="E78" s="198">
        <f t="shared" si="18"/>
        <v>1012.051</v>
      </c>
      <c r="F78" s="198">
        <f t="shared" si="18"/>
        <v>942.68100000000004</v>
      </c>
      <c r="G78" s="198">
        <f t="shared" si="18"/>
        <v>910.89599999999996</v>
      </c>
      <c r="H78" s="198">
        <f t="shared" si="18"/>
        <v>969.78800000000001</v>
      </c>
      <c r="I78" s="199">
        <f t="shared" si="18"/>
        <v>1157.2619554162077</v>
      </c>
      <c r="J78" s="198">
        <f t="shared" si="18"/>
        <v>1203.3156032573236</v>
      </c>
      <c r="K78" s="198">
        <f t="shared" si="18"/>
        <v>1255.1487205947424</v>
      </c>
      <c r="L78" s="198">
        <f t="shared" si="18"/>
        <v>1312.9368911065196</v>
      </c>
      <c r="M78" s="198">
        <f t="shared" si="18"/>
        <v>1376.8611093519016</v>
      </c>
      <c r="N78" s="197"/>
      <c r="O78" s="197"/>
      <c r="P78" s="197"/>
      <c r="Q78" s="197"/>
      <c r="S78" s="5"/>
      <c r="T78" s="5"/>
      <c r="U78" s="5"/>
      <c r="V78" s="5"/>
      <c r="W78" s="5"/>
      <c r="X78" s="5"/>
      <c r="Y78" s="5"/>
    </row>
    <row r="79" spans="1:25" ht="15" customHeight="1">
      <c r="A79" s="5"/>
      <c r="B79" s="5"/>
      <c r="C79" s="7"/>
      <c r="D79" s="8"/>
      <c r="E79" s="8"/>
      <c r="F79" s="8"/>
      <c r="G79" s="8"/>
      <c r="H79" s="8"/>
      <c r="I79" s="21"/>
      <c r="J79" s="8"/>
      <c r="K79" s="8"/>
      <c r="L79" s="8"/>
      <c r="M79" s="8"/>
      <c r="N79" s="197"/>
      <c r="O79" s="197"/>
      <c r="P79" s="197"/>
      <c r="Q79" s="197"/>
      <c r="S79" s="5"/>
      <c r="T79" s="5"/>
      <c r="U79" s="5"/>
      <c r="V79" s="5"/>
      <c r="W79" s="5"/>
      <c r="X79" s="5"/>
      <c r="Y79" s="5"/>
    </row>
    <row r="80" spans="1:25" ht="15" customHeight="1">
      <c r="A80" s="5"/>
      <c r="B80" s="5"/>
      <c r="C80" s="7"/>
      <c r="D80" s="8"/>
      <c r="E80" s="8"/>
      <c r="F80" s="8"/>
      <c r="G80" s="8"/>
      <c r="H80" s="8"/>
      <c r="I80" s="5"/>
      <c r="J80" s="5"/>
      <c r="K80" s="5"/>
      <c r="L80" s="5"/>
      <c r="M80" s="5"/>
      <c r="S80" s="5"/>
      <c r="T80" s="5"/>
      <c r="U80" s="5"/>
      <c r="V80" s="5"/>
      <c r="W80" s="5"/>
      <c r="X80" s="5"/>
      <c r="Y80" s="5"/>
    </row>
    <row r="81" spans="1:25" ht="15.75" customHeight="1">
      <c r="A81" s="5"/>
      <c r="B81" s="5"/>
      <c r="C81" s="7"/>
      <c r="D81" s="8"/>
      <c r="E81" s="8"/>
      <c r="F81" s="8"/>
      <c r="G81" s="8"/>
      <c r="H81" s="8"/>
      <c r="I81" s="5"/>
      <c r="J81" s="5"/>
      <c r="K81" s="5"/>
      <c r="L81" s="5"/>
      <c r="M81" s="5"/>
      <c r="N81" s="5"/>
      <c r="O81" s="5"/>
      <c r="P81" s="5"/>
      <c r="Q81" s="5"/>
      <c r="R81" s="5"/>
      <c r="S81" s="5"/>
      <c r="T81" s="5"/>
      <c r="U81" s="5"/>
      <c r="V81" s="5"/>
      <c r="W81" s="5"/>
      <c r="X81" s="5"/>
      <c r="Y81" s="5"/>
    </row>
    <row r="82" spans="1:25" ht="15.75" customHeight="1">
      <c r="A82" s="5"/>
      <c r="B82" s="5"/>
      <c r="C82" s="7"/>
      <c r="D82" s="8"/>
      <c r="E82" s="8"/>
      <c r="F82" s="8"/>
      <c r="G82" s="8"/>
      <c r="H82" s="8"/>
      <c r="I82" s="5"/>
      <c r="J82" s="5"/>
      <c r="K82" s="5"/>
      <c r="L82" s="5"/>
      <c r="M82" s="5"/>
      <c r="N82" s="5"/>
      <c r="O82" s="5"/>
      <c r="P82" s="5"/>
      <c r="Q82" s="5"/>
      <c r="R82" s="5"/>
      <c r="S82" s="5"/>
      <c r="T82" s="5"/>
      <c r="U82" s="5"/>
      <c r="V82" s="5"/>
      <c r="W82" s="5"/>
      <c r="X82" s="5"/>
      <c r="Y82" s="5"/>
    </row>
    <row r="83" spans="1:25" ht="15.75" customHeight="1">
      <c r="A83" s="5"/>
      <c r="B83" s="5"/>
      <c r="C83" s="7"/>
      <c r="D83" s="8"/>
      <c r="E83" s="8"/>
      <c r="F83" s="8"/>
      <c r="G83" s="8"/>
      <c r="H83" s="8"/>
      <c r="I83" s="5"/>
      <c r="J83" s="5"/>
      <c r="K83" s="5"/>
      <c r="L83" s="5"/>
      <c r="M83" s="5"/>
      <c r="N83" s="5"/>
      <c r="O83" s="5"/>
      <c r="P83" s="5"/>
      <c r="Q83" s="5"/>
      <c r="R83" s="5"/>
      <c r="S83" s="5"/>
      <c r="T83" s="5"/>
      <c r="U83" s="5"/>
      <c r="V83" s="5"/>
      <c r="W83" s="5"/>
      <c r="X83" s="5"/>
      <c r="Y83" s="5"/>
    </row>
    <row r="84" spans="1:25" ht="15.75" customHeight="1">
      <c r="A84" s="5"/>
      <c r="B84" s="5"/>
      <c r="C84" s="7"/>
      <c r="D84" s="8"/>
      <c r="E84" s="8"/>
      <c r="F84" s="8"/>
      <c r="G84" s="8"/>
      <c r="H84" s="8"/>
      <c r="I84" s="5"/>
      <c r="J84" s="5"/>
      <c r="K84" s="5"/>
      <c r="L84" s="5"/>
      <c r="M84" s="5"/>
      <c r="N84" s="5"/>
      <c r="O84" s="5"/>
      <c r="P84" s="5"/>
      <c r="Q84" s="5"/>
      <c r="R84" s="5"/>
      <c r="S84" s="5"/>
      <c r="T84" s="5"/>
      <c r="U84" s="5"/>
      <c r="V84" s="5"/>
      <c r="W84" s="5"/>
      <c r="X84" s="5"/>
      <c r="Y84" s="5"/>
    </row>
    <row r="85" spans="1:25" ht="15.75" customHeight="1">
      <c r="A85" s="5"/>
      <c r="B85" s="5"/>
      <c r="C85" s="7"/>
      <c r="D85" s="8"/>
      <c r="E85" s="8"/>
      <c r="F85" s="8"/>
      <c r="G85" s="8"/>
      <c r="H85" s="8"/>
      <c r="I85" s="5"/>
      <c r="J85" s="5"/>
      <c r="K85" s="5"/>
      <c r="L85" s="5"/>
      <c r="M85" s="5"/>
      <c r="N85" s="5"/>
      <c r="O85" s="5"/>
      <c r="P85" s="5"/>
      <c r="Q85" s="5"/>
      <c r="R85" s="5"/>
      <c r="S85" s="5"/>
      <c r="T85" s="5"/>
      <c r="U85" s="5"/>
      <c r="V85" s="5"/>
      <c r="W85" s="5"/>
      <c r="X85" s="5"/>
      <c r="Y85" s="5"/>
    </row>
    <row r="86" spans="1:25" ht="15.75" customHeight="1">
      <c r="A86" s="5"/>
      <c r="B86" s="5"/>
      <c r="C86" s="7"/>
      <c r="D86" s="8"/>
      <c r="E86" s="8"/>
      <c r="F86" s="8"/>
      <c r="G86" s="8"/>
      <c r="H86" s="8"/>
      <c r="I86" s="5"/>
      <c r="J86" s="5"/>
      <c r="K86" s="5"/>
      <c r="L86" s="5"/>
      <c r="M86" s="5"/>
      <c r="N86" s="5"/>
      <c r="O86" s="5"/>
      <c r="P86" s="5"/>
      <c r="Q86" s="5"/>
      <c r="R86" s="5"/>
      <c r="S86" s="5"/>
      <c r="T86" s="5"/>
      <c r="U86" s="5"/>
      <c r="V86" s="5"/>
      <c r="W86" s="5"/>
      <c r="X86" s="5"/>
      <c r="Y86" s="5"/>
    </row>
    <row r="87" spans="1:25" ht="15.75" customHeight="1">
      <c r="A87" s="5"/>
      <c r="B87" s="5"/>
      <c r="C87" s="7"/>
      <c r="D87" s="8"/>
      <c r="E87" s="8"/>
      <c r="F87" s="8"/>
      <c r="G87" s="8"/>
      <c r="H87" s="8"/>
      <c r="I87" s="5"/>
      <c r="J87" s="5"/>
      <c r="K87" s="5"/>
      <c r="L87" s="5"/>
      <c r="M87" s="5"/>
      <c r="N87" s="5"/>
      <c r="O87" s="5"/>
      <c r="P87" s="5"/>
      <c r="Q87" s="5"/>
      <c r="R87" s="5"/>
      <c r="S87" s="5"/>
      <c r="T87" s="5"/>
      <c r="U87" s="5"/>
      <c r="V87" s="5"/>
      <c r="W87" s="5"/>
      <c r="X87" s="5"/>
      <c r="Y87" s="5"/>
    </row>
    <row r="88" spans="1:25" ht="15.75" customHeight="1">
      <c r="A88" s="5"/>
      <c r="B88" s="5"/>
      <c r="C88" s="7"/>
      <c r="D88" s="8"/>
      <c r="E88" s="8"/>
      <c r="F88" s="8"/>
      <c r="G88" s="8"/>
      <c r="H88" s="8"/>
      <c r="I88" s="5"/>
      <c r="J88" s="5"/>
      <c r="K88" s="5"/>
      <c r="L88" s="5"/>
      <c r="M88" s="5"/>
      <c r="N88" s="5"/>
      <c r="O88" s="5"/>
      <c r="P88" s="5"/>
      <c r="Q88" s="5"/>
      <c r="R88" s="5"/>
      <c r="S88" s="5"/>
      <c r="T88" s="5"/>
      <c r="U88" s="5"/>
      <c r="V88" s="5"/>
      <c r="W88" s="5"/>
      <c r="X88" s="5"/>
      <c r="Y88" s="5"/>
    </row>
    <row r="89" spans="1:25" ht="15.75" customHeight="1">
      <c r="A89" s="5"/>
      <c r="B89" s="5"/>
      <c r="C89" s="7"/>
      <c r="D89" s="8"/>
      <c r="E89" s="8"/>
      <c r="F89" s="8"/>
      <c r="G89" s="8"/>
      <c r="H89" s="8"/>
      <c r="I89" s="5"/>
      <c r="J89" s="5"/>
      <c r="K89" s="5"/>
      <c r="L89" s="5"/>
      <c r="M89" s="5"/>
      <c r="N89" s="5"/>
      <c r="O89" s="5"/>
      <c r="P89" s="5"/>
      <c r="Q89" s="5"/>
      <c r="R89" s="5"/>
      <c r="S89" s="5"/>
      <c r="T89" s="5"/>
      <c r="U89" s="5"/>
      <c r="V89" s="5"/>
      <c r="W89" s="5"/>
      <c r="X89" s="5"/>
      <c r="Y89" s="5"/>
    </row>
    <row r="90" spans="1:25" ht="15.75" customHeight="1">
      <c r="A90" s="5"/>
      <c r="B90" s="5"/>
      <c r="C90" s="7"/>
      <c r="D90" s="8"/>
      <c r="E90" s="8"/>
      <c r="F90" s="8"/>
      <c r="G90" s="8"/>
      <c r="H90" s="8"/>
      <c r="I90" s="5"/>
      <c r="J90" s="5"/>
      <c r="K90" s="5"/>
      <c r="L90" s="5"/>
      <c r="M90" s="5"/>
      <c r="N90" s="5"/>
      <c r="O90" s="5"/>
      <c r="P90" s="5"/>
      <c r="Q90" s="5"/>
      <c r="R90" s="5"/>
      <c r="S90" s="5"/>
      <c r="T90" s="5"/>
      <c r="U90" s="5"/>
      <c r="V90" s="5"/>
      <c r="W90" s="5"/>
      <c r="X90" s="5"/>
      <c r="Y90" s="5"/>
    </row>
    <row r="91" spans="1:25" ht="15.75" customHeight="1">
      <c r="A91" s="5"/>
      <c r="B91" s="5"/>
      <c r="C91" s="7"/>
      <c r="D91" s="8"/>
      <c r="E91" s="8"/>
      <c r="F91" s="8"/>
      <c r="G91" s="8"/>
      <c r="H91" s="8"/>
      <c r="I91" s="5"/>
      <c r="J91" s="5"/>
      <c r="K91" s="5"/>
      <c r="L91" s="5"/>
      <c r="M91" s="5"/>
      <c r="N91" s="5"/>
      <c r="O91" s="5"/>
      <c r="P91" s="5"/>
      <c r="Q91" s="5"/>
      <c r="R91" s="5"/>
      <c r="S91" s="5"/>
      <c r="T91" s="5"/>
      <c r="U91" s="5"/>
      <c r="V91" s="5"/>
      <c r="W91" s="5"/>
      <c r="X91" s="5"/>
      <c r="Y91" s="5"/>
    </row>
    <row r="92" spans="1:25" ht="15.75" customHeight="1">
      <c r="A92" s="5"/>
      <c r="B92" s="5"/>
      <c r="C92" s="7"/>
      <c r="D92" s="8"/>
      <c r="E92" s="8"/>
      <c r="F92" s="8"/>
      <c r="G92" s="8"/>
      <c r="H92" s="8"/>
      <c r="I92" s="5"/>
      <c r="J92" s="5"/>
      <c r="K92" s="5"/>
      <c r="L92" s="5"/>
      <c r="M92" s="5"/>
      <c r="N92" s="5"/>
      <c r="O92" s="5"/>
      <c r="P92" s="5"/>
      <c r="Q92" s="5"/>
      <c r="R92" s="5"/>
      <c r="S92" s="5"/>
      <c r="T92" s="5"/>
      <c r="U92" s="5"/>
      <c r="V92" s="5"/>
      <c r="W92" s="5"/>
      <c r="X92" s="5"/>
      <c r="Y92" s="5"/>
    </row>
    <row r="93" spans="1:25" ht="15.75" customHeight="1">
      <c r="A93" s="5"/>
      <c r="B93" s="5"/>
      <c r="C93" s="7"/>
      <c r="D93" s="8"/>
      <c r="E93" s="8"/>
      <c r="F93" s="8"/>
      <c r="G93" s="8"/>
      <c r="H93" s="8"/>
      <c r="I93" s="5"/>
      <c r="J93" s="5"/>
      <c r="K93" s="5"/>
      <c r="L93" s="5"/>
      <c r="M93" s="5"/>
      <c r="N93" s="5"/>
      <c r="O93" s="5"/>
      <c r="P93" s="5"/>
      <c r="Q93" s="5"/>
      <c r="R93" s="5"/>
      <c r="S93" s="5"/>
      <c r="T93" s="5"/>
      <c r="U93" s="5"/>
      <c r="V93" s="5"/>
      <c r="W93" s="5"/>
      <c r="X93" s="5"/>
      <c r="Y93" s="5"/>
    </row>
    <row r="94" spans="1:25" ht="15.75" customHeight="1">
      <c r="A94" s="5"/>
      <c r="B94" s="5"/>
      <c r="C94" s="7"/>
      <c r="D94" s="8"/>
      <c r="E94" s="8"/>
      <c r="F94" s="8"/>
      <c r="G94" s="8"/>
      <c r="H94" s="8"/>
      <c r="I94" s="5"/>
      <c r="J94" s="5"/>
      <c r="K94" s="5"/>
      <c r="L94" s="5"/>
      <c r="M94" s="5"/>
      <c r="N94" s="5"/>
      <c r="O94" s="5"/>
      <c r="P94" s="5"/>
      <c r="Q94" s="5"/>
      <c r="R94" s="5"/>
      <c r="S94" s="5"/>
      <c r="T94" s="5"/>
      <c r="U94" s="5"/>
      <c r="V94" s="5"/>
      <c r="W94" s="5"/>
      <c r="X94" s="5"/>
      <c r="Y94" s="5"/>
    </row>
    <row r="95" spans="1:25" ht="15.75" customHeight="1">
      <c r="A95" s="5"/>
      <c r="B95" s="5"/>
      <c r="C95" s="7"/>
      <c r="D95" s="8"/>
      <c r="E95" s="8"/>
      <c r="F95" s="8"/>
      <c r="G95" s="8"/>
      <c r="H95" s="8"/>
      <c r="I95" s="5"/>
      <c r="J95" s="5"/>
      <c r="K95" s="5"/>
      <c r="L95" s="5"/>
      <c r="M95" s="5"/>
      <c r="N95" s="5"/>
      <c r="O95" s="5"/>
      <c r="P95" s="5"/>
      <c r="Q95" s="5"/>
      <c r="R95" s="5"/>
      <c r="S95" s="5"/>
      <c r="T95" s="5"/>
      <c r="U95" s="5"/>
      <c r="V95" s="5"/>
      <c r="W95" s="5"/>
      <c r="X95" s="5"/>
      <c r="Y95" s="5"/>
    </row>
    <row r="96" spans="1:25" ht="15.75" customHeight="1">
      <c r="A96" s="5"/>
      <c r="B96" s="5"/>
      <c r="C96" s="7"/>
      <c r="D96" s="8"/>
      <c r="E96" s="8"/>
      <c r="F96" s="8"/>
      <c r="G96" s="8"/>
      <c r="H96" s="8"/>
      <c r="I96" s="5"/>
      <c r="J96" s="5"/>
      <c r="K96" s="5"/>
      <c r="L96" s="5"/>
      <c r="M96" s="5"/>
      <c r="N96" s="5"/>
      <c r="O96" s="5"/>
      <c r="P96" s="5"/>
      <c r="Q96" s="5"/>
      <c r="R96" s="5"/>
      <c r="S96" s="5"/>
      <c r="T96" s="5"/>
      <c r="U96" s="5"/>
      <c r="V96" s="5"/>
      <c r="W96" s="5"/>
      <c r="X96" s="5"/>
      <c r="Y96" s="5"/>
    </row>
    <row r="97" spans="1:25" ht="15.75" customHeight="1">
      <c r="A97" s="5"/>
      <c r="B97" s="5"/>
      <c r="C97" s="7"/>
      <c r="D97" s="8"/>
      <c r="E97" s="8"/>
      <c r="F97" s="8"/>
      <c r="G97" s="8"/>
      <c r="H97" s="8"/>
      <c r="I97" s="5"/>
      <c r="J97" s="5"/>
      <c r="K97" s="5"/>
      <c r="L97" s="5"/>
      <c r="M97" s="5"/>
      <c r="N97" s="5"/>
      <c r="O97" s="5"/>
      <c r="P97" s="5"/>
      <c r="Q97" s="5"/>
      <c r="R97" s="5"/>
      <c r="S97" s="5"/>
      <c r="T97" s="5"/>
      <c r="U97" s="5"/>
      <c r="V97" s="5"/>
      <c r="W97" s="5"/>
      <c r="X97" s="5"/>
      <c r="Y97" s="5"/>
    </row>
    <row r="98" spans="1:25" ht="15.75" customHeight="1">
      <c r="A98" s="5"/>
      <c r="B98" s="5"/>
      <c r="C98" s="7"/>
      <c r="D98" s="8"/>
      <c r="E98" s="8"/>
      <c r="F98" s="8"/>
      <c r="G98" s="8"/>
      <c r="H98" s="8"/>
      <c r="I98" s="5"/>
      <c r="J98" s="5"/>
      <c r="K98" s="5"/>
      <c r="L98" s="5"/>
      <c r="M98" s="5"/>
      <c r="N98" s="5"/>
      <c r="O98" s="5"/>
      <c r="P98" s="5"/>
      <c r="Q98" s="5"/>
      <c r="R98" s="5"/>
      <c r="S98" s="5"/>
      <c r="T98" s="5"/>
      <c r="U98" s="5"/>
      <c r="V98" s="5"/>
      <c r="W98" s="5"/>
      <c r="X98" s="5"/>
      <c r="Y98" s="5"/>
    </row>
    <row r="99" spans="1:25" ht="15.75" customHeight="1">
      <c r="A99" s="5"/>
      <c r="B99" s="5"/>
      <c r="C99" s="7"/>
      <c r="D99" s="8"/>
      <c r="E99" s="8"/>
      <c r="F99" s="8"/>
      <c r="G99" s="8"/>
      <c r="H99" s="8"/>
      <c r="I99" s="5"/>
      <c r="J99" s="5"/>
      <c r="K99" s="5"/>
      <c r="L99" s="5"/>
      <c r="M99" s="5"/>
      <c r="N99" s="5"/>
      <c r="O99" s="5"/>
      <c r="P99" s="5"/>
      <c r="Q99" s="5"/>
      <c r="R99" s="5"/>
      <c r="S99" s="5"/>
      <c r="T99" s="5"/>
      <c r="U99" s="5"/>
      <c r="V99" s="5"/>
      <c r="W99" s="5"/>
      <c r="X99" s="5"/>
      <c r="Y99" s="5"/>
    </row>
    <row r="100" spans="1:25" ht="15.75" customHeight="1">
      <c r="A100" s="5"/>
      <c r="B100" s="5"/>
      <c r="C100" s="7"/>
      <c r="D100" s="8"/>
      <c r="E100" s="8"/>
      <c r="F100" s="8"/>
      <c r="G100" s="8"/>
      <c r="H100" s="8"/>
      <c r="I100" s="5"/>
      <c r="J100" s="5"/>
      <c r="K100" s="5"/>
      <c r="L100" s="5"/>
      <c r="M100" s="5"/>
      <c r="N100" s="5"/>
      <c r="O100" s="5"/>
      <c r="P100" s="5"/>
      <c r="Q100" s="5"/>
      <c r="R100" s="5"/>
      <c r="S100" s="5"/>
      <c r="T100" s="5"/>
      <c r="U100" s="5"/>
      <c r="V100" s="5"/>
      <c r="W100" s="5"/>
      <c r="X100" s="5"/>
      <c r="Y100" s="5"/>
    </row>
    <row r="101" spans="1:25" ht="15.75" customHeight="1">
      <c r="A101" s="5"/>
      <c r="B101" s="5"/>
      <c r="C101" s="7"/>
      <c r="D101" s="8"/>
      <c r="E101" s="8"/>
      <c r="F101" s="8"/>
      <c r="G101" s="8"/>
      <c r="H101" s="8"/>
      <c r="I101" s="5"/>
      <c r="J101" s="5"/>
      <c r="K101" s="5"/>
      <c r="L101" s="5"/>
      <c r="M101" s="5"/>
      <c r="N101" s="5"/>
      <c r="O101" s="5"/>
      <c r="P101" s="5"/>
      <c r="Q101" s="5"/>
      <c r="R101" s="5"/>
      <c r="S101" s="5"/>
      <c r="T101" s="5"/>
      <c r="U101" s="5"/>
      <c r="V101" s="5"/>
      <c r="W101" s="5"/>
      <c r="X101" s="5"/>
      <c r="Y101" s="5"/>
    </row>
    <row r="102" spans="1:25" ht="15.75" customHeight="1">
      <c r="A102" s="5"/>
      <c r="B102" s="5"/>
      <c r="C102" s="7"/>
      <c r="D102" s="8"/>
      <c r="E102" s="8"/>
      <c r="F102" s="8"/>
      <c r="G102" s="8"/>
      <c r="H102" s="8"/>
      <c r="I102" s="5"/>
      <c r="J102" s="5"/>
      <c r="K102" s="5"/>
      <c r="L102" s="5"/>
      <c r="M102" s="5"/>
      <c r="N102" s="5"/>
      <c r="O102" s="5"/>
      <c r="P102" s="5"/>
      <c r="Q102" s="5"/>
      <c r="R102" s="5"/>
      <c r="S102" s="5"/>
      <c r="T102" s="5"/>
      <c r="U102" s="5"/>
      <c r="V102" s="5"/>
      <c r="W102" s="5"/>
      <c r="X102" s="5"/>
      <c r="Y102" s="5"/>
    </row>
    <row r="103" spans="1:25" ht="15.75" customHeight="1">
      <c r="A103" s="5"/>
      <c r="B103" s="5"/>
      <c r="C103" s="7"/>
      <c r="D103" s="8"/>
      <c r="E103" s="8"/>
      <c r="F103" s="8"/>
      <c r="G103" s="8"/>
      <c r="H103" s="8"/>
      <c r="I103" s="5"/>
      <c r="J103" s="5"/>
      <c r="K103" s="5"/>
      <c r="L103" s="5"/>
      <c r="M103" s="5"/>
      <c r="N103" s="5"/>
      <c r="O103" s="5"/>
      <c r="P103" s="5"/>
      <c r="Q103" s="5"/>
      <c r="R103" s="5"/>
      <c r="S103" s="5"/>
      <c r="T103" s="5"/>
      <c r="U103" s="5"/>
      <c r="V103" s="5"/>
      <c r="W103" s="5"/>
      <c r="X103" s="5"/>
      <c r="Y103" s="5"/>
    </row>
    <row r="104" spans="1:25" ht="15.75" customHeight="1">
      <c r="A104" s="5"/>
      <c r="B104" s="5"/>
      <c r="C104" s="7"/>
      <c r="D104" s="8"/>
      <c r="E104" s="8"/>
      <c r="F104" s="8"/>
      <c r="G104" s="8"/>
      <c r="H104" s="8"/>
      <c r="I104" s="5"/>
      <c r="J104" s="5"/>
      <c r="K104" s="5"/>
      <c r="L104" s="5"/>
      <c r="M104" s="5"/>
      <c r="N104" s="5"/>
      <c r="O104" s="5"/>
      <c r="P104" s="5"/>
      <c r="Q104" s="5"/>
      <c r="R104" s="5"/>
      <c r="S104" s="5"/>
      <c r="T104" s="5"/>
      <c r="U104" s="5"/>
      <c r="V104" s="5"/>
      <c r="W104" s="5"/>
      <c r="X104" s="5"/>
      <c r="Y104" s="5"/>
    </row>
    <row r="105" spans="1:25" ht="15.75" customHeight="1">
      <c r="A105" s="5"/>
      <c r="B105" s="5"/>
      <c r="C105" s="7"/>
      <c r="D105" s="8"/>
      <c r="E105" s="8"/>
      <c r="F105" s="8"/>
      <c r="G105" s="8"/>
      <c r="H105" s="8"/>
      <c r="I105" s="5"/>
      <c r="J105" s="5"/>
      <c r="K105" s="5"/>
      <c r="L105" s="5"/>
      <c r="M105" s="5"/>
      <c r="N105" s="5"/>
      <c r="O105" s="5"/>
      <c r="P105" s="5"/>
      <c r="Q105" s="5"/>
      <c r="R105" s="5"/>
      <c r="S105" s="5"/>
      <c r="T105" s="5"/>
      <c r="U105" s="5"/>
      <c r="V105" s="5"/>
      <c r="W105" s="5"/>
      <c r="X105" s="5"/>
      <c r="Y105" s="5"/>
    </row>
    <row r="106" spans="1:25" ht="15.75" customHeight="1">
      <c r="A106" s="5"/>
      <c r="B106" s="5"/>
      <c r="C106" s="7"/>
      <c r="D106" s="8"/>
      <c r="E106" s="8"/>
      <c r="F106" s="8"/>
      <c r="G106" s="8"/>
      <c r="H106" s="8"/>
      <c r="I106" s="5"/>
      <c r="J106" s="5"/>
      <c r="K106" s="5"/>
      <c r="L106" s="5"/>
      <c r="M106" s="5"/>
      <c r="N106" s="5"/>
      <c r="O106" s="5"/>
      <c r="P106" s="5"/>
      <c r="Q106" s="5"/>
      <c r="R106" s="5"/>
      <c r="S106" s="5"/>
      <c r="T106" s="5"/>
      <c r="U106" s="5"/>
      <c r="V106" s="5"/>
      <c r="W106" s="5"/>
      <c r="X106" s="5"/>
      <c r="Y106" s="5"/>
    </row>
    <row r="107" spans="1:25" ht="15.75" customHeight="1">
      <c r="A107" s="5"/>
      <c r="B107" s="5"/>
      <c r="C107" s="7"/>
      <c r="D107" s="8"/>
      <c r="E107" s="8"/>
      <c r="F107" s="8"/>
      <c r="G107" s="8"/>
      <c r="H107" s="8"/>
      <c r="I107" s="5"/>
      <c r="J107" s="5"/>
      <c r="K107" s="5"/>
      <c r="L107" s="5"/>
      <c r="M107" s="5"/>
      <c r="N107" s="5"/>
      <c r="O107" s="5"/>
      <c r="P107" s="5"/>
      <c r="Q107" s="5"/>
      <c r="R107" s="5"/>
      <c r="S107" s="5"/>
      <c r="T107" s="5"/>
      <c r="U107" s="5"/>
      <c r="V107" s="5"/>
      <c r="W107" s="5"/>
      <c r="X107" s="5"/>
      <c r="Y107" s="5"/>
    </row>
    <row r="108" spans="1:25" ht="15.75" customHeight="1">
      <c r="A108" s="5"/>
      <c r="B108" s="5"/>
      <c r="C108" s="7"/>
      <c r="D108" s="8"/>
      <c r="E108" s="8"/>
      <c r="F108" s="8"/>
      <c r="G108" s="8"/>
      <c r="H108" s="8"/>
      <c r="I108" s="5"/>
      <c r="J108" s="5"/>
      <c r="K108" s="5"/>
      <c r="L108" s="5"/>
      <c r="M108" s="5"/>
      <c r="N108" s="5"/>
      <c r="O108" s="5"/>
      <c r="P108" s="5"/>
      <c r="Q108" s="5"/>
      <c r="R108" s="5"/>
      <c r="S108" s="5"/>
      <c r="T108" s="5"/>
      <c r="U108" s="5"/>
      <c r="V108" s="5"/>
      <c r="W108" s="5"/>
      <c r="X108" s="5"/>
      <c r="Y108" s="5"/>
    </row>
    <row r="109" spans="1:25" ht="15.75" customHeight="1">
      <c r="A109" s="5"/>
      <c r="B109" s="5"/>
      <c r="C109" s="7"/>
      <c r="D109" s="8"/>
      <c r="E109" s="8"/>
      <c r="F109" s="8"/>
      <c r="G109" s="8"/>
      <c r="H109" s="8"/>
      <c r="I109" s="5"/>
      <c r="J109" s="5"/>
      <c r="K109" s="5"/>
      <c r="L109" s="5"/>
      <c r="M109" s="5"/>
      <c r="N109" s="5"/>
      <c r="O109" s="5"/>
      <c r="P109" s="5"/>
      <c r="Q109" s="5"/>
      <c r="R109" s="5"/>
      <c r="S109" s="5"/>
      <c r="T109" s="5"/>
      <c r="U109" s="5"/>
      <c r="V109" s="5"/>
      <c r="W109" s="5"/>
      <c r="X109" s="5"/>
      <c r="Y109" s="5"/>
    </row>
    <row r="110" spans="1:25" ht="15.75" customHeight="1">
      <c r="A110" s="5"/>
      <c r="B110" s="5"/>
      <c r="C110" s="7"/>
      <c r="D110" s="8"/>
      <c r="E110" s="8"/>
      <c r="F110" s="8"/>
      <c r="G110" s="8"/>
      <c r="H110" s="8"/>
      <c r="I110" s="5"/>
      <c r="J110" s="5"/>
      <c r="K110" s="5"/>
      <c r="L110" s="5"/>
      <c r="M110" s="5"/>
      <c r="N110" s="5"/>
      <c r="O110" s="5"/>
      <c r="P110" s="5"/>
      <c r="Q110" s="5"/>
      <c r="R110" s="5"/>
      <c r="S110" s="5"/>
      <c r="T110" s="5"/>
      <c r="U110" s="5"/>
      <c r="V110" s="5"/>
      <c r="W110" s="5"/>
      <c r="X110" s="5"/>
      <c r="Y110" s="5"/>
    </row>
    <row r="111" spans="1:25" ht="15.75" customHeight="1">
      <c r="A111" s="5"/>
      <c r="B111" s="5"/>
      <c r="C111" s="7"/>
      <c r="D111" s="8"/>
      <c r="E111" s="8"/>
      <c r="F111" s="8"/>
      <c r="G111" s="8"/>
      <c r="H111" s="8"/>
      <c r="I111" s="5"/>
      <c r="J111" s="5"/>
      <c r="K111" s="5"/>
      <c r="L111" s="5"/>
      <c r="M111" s="5"/>
      <c r="N111" s="5"/>
      <c r="O111" s="5"/>
      <c r="P111" s="5"/>
      <c r="Q111" s="5"/>
      <c r="R111" s="5"/>
      <c r="S111" s="5"/>
      <c r="T111" s="5"/>
      <c r="U111" s="5"/>
      <c r="V111" s="5"/>
      <c r="W111" s="5"/>
      <c r="X111" s="5"/>
      <c r="Y111" s="5"/>
    </row>
    <row r="112" spans="1:25" ht="15.75" customHeight="1">
      <c r="A112" s="5"/>
      <c r="B112" s="5"/>
      <c r="C112" s="7"/>
      <c r="D112" s="8"/>
      <c r="E112" s="8"/>
      <c r="F112" s="8"/>
      <c r="G112" s="8"/>
      <c r="H112" s="8"/>
      <c r="I112" s="5"/>
      <c r="J112" s="5"/>
      <c r="K112" s="5"/>
      <c r="L112" s="5"/>
      <c r="M112" s="5"/>
      <c r="N112" s="5"/>
      <c r="O112" s="5"/>
      <c r="P112" s="5"/>
      <c r="Q112" s="5"/>
      <c r="R112" s="5"/>
      <c r="S112" s="5"/>
      <c r="T112" s="5"/>
      <c r="U112" s="5"/>
      <c r="V112" s="5"/>
      <c r="W112" s="5"/>
      <c r="X112" s="5"/>
      <c r="Y112" s="5"/>
    </row>
    <row r="113" spans="1:25" ht="15.75" customHeight="1">
      <c r="A113" s="5"/>
      <c r="B113" s="5"/>
      <c r="C113" s="7"/>
      <c r="D113" s="8"/>
      <c r="E113" s="8"/>
      <c r="F113" s="8"/>
      <c r="G113" s="8"/>
      <c r="H113" s="8"/>
      <c r="I113" s="5"/>
      <c r="J113" s="5"/>
      <c r="K113" s="5"/>
      <c r="L113" s="5"/>
      <c r="M113" s="5"/>
      <c r="N113" s="5"/>
      <c r="O113" s="5"/>
      <c r="P113" s="5"/>
      <c r="Q113" s="5"/>
      <c r="R113" s="5"/>
      <c r="S113" s="5"/>
      <c r="T113" s="5"/>
      <c r="U113" s="5"/>
      <c r="V113" s="5"/>
      <c r="W113" s="5"/>
      <c r="X113" s="5"/>
      <c r="Y113" s="5"/>
    </row>
    <row r="114" spans="1:25" ht="15.75" customHeight="1">
      <c r="A114" s="5"/>
      <c r="B114" s="5"/>
      <c r="C114" s="7"/>
      <c r="D114" s="8"/>
      <c r="E114" s="8"/>
      <c r="F114" s="8"/>
      <c r="G114" s="8"/>
      <c r="H114" s="8"/>
      <c r="I114" s="5"/>
      <c r="J114" s="5"/>
      <c r="K114" s="5"/>
      <c r="L114" s="5"/>
      <c r="M114" s="5"/>
      <c r="N114" s="5"/>
      <c r="O114" s="5"/>
      <c r="P114" s="5"/>
      <c r="Q114" s="5"/>
      <c r="R114" s="5"/>
      <c r="S114" s="5"/>
      <c r="T114" s="5"/>
      <c r="U114" s="5"/>
      <c r="V114" s="5"/>
      <c r="W114" s="5"/>
      <c r="X114" s="5"/>
      <c r="Y114" s="5"/>
    </row>
    <row r="115" spans="1:25" ht="15.75" customHeight="1">
      <c r="A115" s="5"/>
      <c r="B115" s="5"/>
      <c r="C115" s="7"/>
      <c r="D115" s="8"/>
      <c r="E115" s="8"/>
      <c r="F115" s="8"/>
      <c r="G115" s="8"/>
      <c r="H115" s="8"/>
      <c r="I115" s="5"/>
      <c r="J115" s="5"/>
      <c r="K115" s="5"/>
      <c r="L115" s="5"/>
      <c r="M115" s="5"/>
      <c r="N115" s="5"/>
      <c r="O115" s="5"/>
      <c r="P115" s="5"/>
      <c r="Q115" s="5"/>
      <c r="R115" s="5"/>
      <c r="S115" s="5"/>
      <c r="T115" s="5"/>
      <c r="U115" s="5"/>
      <c r="V115" s="5"/>
      <c r="W115" s="5"/>
      <c r="X115" s="5"/>
      <c r="Y115" s="5"/>
    </row>
    <row r="116" spans="1:25" ht="15.75" customHeight="1">
      <c r="A116" s="5"/>
      <c r="B116" s="5"/>
      <c r="C116" s="7"/>
      <c r="D116" s="8"/>
      <c r="E116" s="8"/>
      <c r="F116" s="8"/>
      <c r="G116" s="8"/>
      <c r="H116" s="8"/>
      <c r="I116" s="5"/>
      <c r="J116" s="5"/>
      <c r="K116" s="5"/>
      <c r="L116" s="5"/>
      <c r="M116" s="5"/>
      <c r="N116" s="5"/>
      <c r="O116" s="5"/>
      <c r="P116" s="5"/>
      <c r="Q116" s="5"/>
      <c r="R116" s="5"/>
      <c r="S116" s="5"/>
      <c r="T116" s="5"/>
      <c r="U116" s="5"/>
      <c r="V116" s="5"/>
      <c r="W116" s="5"/>
      <c r="X116" s="5"/>
      <c r="Y116" s="5"/>
    </row>
    <row r="117" spans="1:25" ht="15.75" customHeight="1">
      <c r="A117" s="5"/>
      <c r="B117" s="5"/>
      <c r="C117" s="7"/>
      <c r="D117" s="8"/>
      <c r="E117" s="8"/>
      <c r="F117" s="8"/>
      <c r="G117" s="8"/>
      <c r="H117" s="8"/>
      <c r="I117" s="5"/>
      <c r="J117" s="5"/>
      <c r="K117" s="5"/>
      <c r="L117" s="5"/>
      <c r="M117" s="5"/>
      <c r="N117" s="5"/>
      <c r="O117" s="5"/>
      <c r="P117" s="5"/>
      <c r="Q117" s="5"/>
      <c r="R117" s="5"/>
      <c r="S117" s="5"/>
      <c r="T117" s="5"/>
      <c r="U117" s="5"/>
      <c r="V117" s="5"/>
      <c r="W117" s="5"/>
      <c r="X117" s="5"/>
      <c r="Y117" s="5"/>
    </row>
    <row r="118" spans="1:25" ht="15.75" customHeight="1">
      <c r="A118" s="5"/>
      <c r="B118" s="5"/>
      <c r="C118" s="7"/>
      <c r="D118" s="8"/>
      <c r="E118" s="8"/>
      <c r="F118" s="8"/>
      <c r="G118" s="8"/>
      <c r="H118" s="8"/>
      <c r="I118" s="5"/>
      <c r="J118" s="5"/>
      <c r="K118" s="5"/>
      <c r="L118" s="5"/>
      <c r="M118" s="5"/>
      <c r="N118" s="5"/>
      <c r="O118" s="5"/>
      <c r="P118" s="5"/>
      <c r="Q118" s="5"/>
      <c r="R118" s="5"/>
      <c r="S118" s="5"/>
      <c r="T118" s="5"/>
      <c r="U118" s="5"/>
      <c r="V118" s="5"/>
      <c r="W118" s="5"/>
      <c r="X118" s="5"/>
      <c r="Y118" s="5"/>
    </row>
    <row r="119" spans="1:25" ht="15.75" customHeight="1">
      <c r="A119" s="5"/>
      <c r="B119" s="5"/>
      <c r="C119" s="7"/>
      <c r="D119" s="8"/>
      <c r="E119" s="8"/>
      <c r="F119" s="8"/>
      <c r="G119" s="8"/>
      <c r="H119" s="8"/>
      <c r="I119" s="5"/>
      <c r="J119" s="5"/>
      <c r="K119" s="5"/>
      <c r="L119" s="5"/>
      <c r="M119" s="5"/>
      <c r="N119" s="5"/>
      <c r="O119" s="5"/>
      <c r="P119" s="5"/>
      <c r="Q119" s="5"/>
      <c r="R119" s="5"/>
      <c r="S119" s="5"/>
      <c r="T119" s="5"/>
      <c r="U119" s="5"/>
      <c r="V119" s="5"/>
      <c r="W119" s="5"/>
      <c r="X119" s="5"/>
      <c r="Y119" s="5"/>
    </row>
    <row r="120" spans="1:25" ht="15.75" customHeight="1">
      <c r="A120" s="5"/>
      <c r="B120" s="5"/>
      <c r="C120" s="7"/>
      <c r="D120" s="8"/>
      <c r="E120" s="8"/>
      <c r="F120" s="8"/>
      <c r="G120" s="8"/>
      <c r="H120" s="8"/>
      <c r="I120" s="5"/>
      <c r="J120" s="5"/>
      <c r="K120" s="5"/>
      <c r="L120" s="5"/>
      <c r="M120" s="5"/>
      <c r="N120" s="5"/>
      <c r="O120" s="5"/>
      <c r="P120" s="5"/>
      <c r="Q120" s="5"/>
      <c r="R120" s="5"/>
      <c r="S120" s="5"/>
      <c r="T120" s="5"/>
      <c r="U120" s="5"/>
      <c r="V120" s="5"/>
      <c r="W120" s="5"/>
      <c r="X120" s="5"/>
      <c r="Y120" s="5"/>
    </row>
    <row r="121" spans="1:25" ht="15.75" customHeight="1">
      <c r="A121" s="5"/>
      <c r="B121" s="5"/>
      <c r="C121" s="7"/>
      <c r="D121" s="8"/>
      <c r="E121" s="8"/>
      <c r="F121" s="8"/>
      <c r="G121" s="8"/>
      <c r="H121" s="8"/>
      <c r="I121" s="5"/>
      <c r="J121" s="5"/>
      <c r="K121" s="5"/>
      <c r="L121" s="5"/>
      <c r="M121" s="5"/>
      <c r="N121" s="5"/>
      <c r="O121" s="5"/>
      <c r="P121" s="5"/>
      <c r="Q121" s="5"/>
      <c r="R121" s="5"/>
      <c r="S121" s="5"/>
      <c r="T121" s="5"/>
      <c r="U121" s="5"/>
      <c r="V121" s="5"/>
      <c r="W121" s="5"/>
      <c r="X121" s="5"/>
      <c r="Y121" s="5"/>
    </row>
    <row r="122" spans="1:25" ht="15.75" customHeight="1">
      <c r="A122" s="5"/>
      <c r="B122" s="5"/>
      <c r="C122" s="7"/>
      <c r="D122" s="8"/>
      <c r="E122" s="8"/>
      <c r="F122" s="8"/>
      <c r="G122" s="8"/>
      <c r="H122" s="8"/>
      <c r="I122" s="5"/>
      <c r="J122" s="5"/>
      <c r="K122" s="5"/>
      <c r="L122" s="5"/>
      <c r="M122" s="5"/>
      <c r="N122" s="5"/>
      <c r="O122" s="5"/>
      <c r="P122" s="5"/>
      <c r="Q122" s="5"/>
      <c r="R122" s="5"/>
      <c r="S122" s="5"/>
      <c r="T122" s="5"/>
      <c r="U122" s="5"/>
      <c r="V122" s="5"/>
      <c r="W122" s="5"/>
      <c r="X122" s="5"/>
      <c r="Y122" s="5"/>
    </row>
    <row r="123" spans="1:25" ht="15.75" customHeight="1">
      <c r="A123" s="5"/>
      <c r="B123" s="5"/>
      <c r="C123" s="7"/>
      <c r="D123" s="8"/>
      <c r="E123" s="8"/>
      <c r="F123" s="8"/>
      <c r="G123" s="8"/>
      <c r="H123" s="8"/>
      <c r="I123" s="5"/>
      <c r="J123" s="5"/>
      <c r="K123" s="5"/>
      <c r="L123" s="5"/>
      <c r="M123" s="5"/>
      <c r="N123" s="5"/>
      <c r="O123" s="5"/>
      <c r="P123" s="5"/>
      <c r="Q123" s="5"/>
      <c r="R123" s="5"/>
      <c r="S123" s="5"/>
      <c r="T123" s="5"/>
      <c r="U123" s="5"/>
      <c r="V123" s="5"/>
      <c r="W123" s="5"/>
      <c r="X123" s="5"/>
      <c r="Y123" s="5"/>
    </row>
    <row r="124" spans="1:25" ht="15.75" customHeight="1">
      <c r="A124" s="5"/>
      <c r="B124" s="5"/>
      <c r="C124" s="7"/>
      <c r="D124" s="8"/>
      <c r="E124" s="8"/>
      <c r="F124" s="8"/>
      <c r="G124" s="8"/>
      <c r="H124" s="8"/>
      <c r="I124" s="5"/>
      <c r="J124" s="5"/>
      <c r="K124" s="5"/>
      <c r="L124" s="5"/>
      <c r="M124" s="5"/>
      <c r="N124" s="5"/>
      <c r="O124" s="5"/>
      <c r="P124" s="5"/>
      <c r="Q124" s="5"/>
      <c r="R124" s="5"/>
      <c r="S124" s="5"/>
      <c r="T124" s="5"/>
      <c r="U124" s="5"/>
      <c r="V124" s="5"/>
      <c r="W124" s="5"/>
      <c r="X124" s="5"/>
      <c r="Y124" s="5"/>
    </row>
    <row r="125" spans="1:25" ht="15.75" customHeight="1">
      <c r="A125" s="5"/>
      <c r="B125" s="5"/>
      <c r="C125" s="7"/>
      <c r="D125" s="8"/>
      <c r="E125" s="8"/>
      <c r="F125" s="8"/>
      <c r="G125" s="8"/>
      <c r="H125" s="8"/>
      <c r="I125" s="5"/>
      <c r="J125" s="5"/>
      <c r="K125" s="5"/>
      <c r="L125" s="5"/>
      <c r="M125" s="5"/>
      <c r="N125" s="5"/>
      <c r="O125" s="5"/>
      <c r="P125" s="5"/>
      <c r="Q125" s="5"/>
      <c r="R125" s="5"/>
      <c r="S125" s="5"/>
      <c r="T125" s="5"/>
      <c r="U125" s="5"/>
      <c r="V125" s="5"/>
      <c r="W125" s="5"/>
      <c r="X125" s="5"/>
      <c r="Y125" s="5"/>
    </row>
    <row r="126" spans="1:25" ht="15.75" customHeight="1">
      <c r="A126" s="5"/>
      <c r="B126" s="5"/>
      <c r="C126" s="7"/>
      <c r="D126" s="8"/>
      <c r="E126" s="8"/>
      <c r="F126" s="8"/>
      <c r="G126" s="8"/>
      <c r="H126" s="8"/>
      <c r="I126" s="5"/>
      <c r="J126" s="5"/>
      <c r="K126" s="5"/>
      <c r="L126" s="5"/>
      <c r="M126" s="5"/>
      <c r="N126" s="5"/>
      <c r="O126" s="5"/>
      <c r="P126" s="5"/>
      <c r="Q126" s="5"/>
      <c r="R126" s="5"/>
      <c r="S126" s="5"/>
      <c r="T126" s="5"/>
      <c r="U126" s="5"/>
      <c r="V126" s="5"/>
      <c r="W126" s="5"/>
      <c r="X126" s="5"/>
      <c r="Y126" s="5"/>
    </row>
    <row r="127" spans="1:25" ht="15.75" customHeight="1">
      <c r="A127" s="5"/>
      <c r="B127" s="5"/>
      <c r="C127" s="7"/>
      <c r="D127" s="8"/>
      <c r="E127" s="8"/>
      <c r="F127" s="8"/>
      <c r="G127" s="8"/>
      <c r="H127" s="8"/>
      <c r="I127" s="5"/>
      <c r="J127" s="5"/>
      <c r="K127" s="5"/>
      <c r="L127" s="5"/>
      <c r="M127" s="5"/>
      <c r="N127" s="5"/>
      <c r="O127" s="5"/>
      <c r="P127" s="5"/>
      <c r="Q127" s="5"/>
      <c r="R127" s="5"/>
      <c r="S127" s="5"/>
      <c r="T127" s="5"/>
      <c r="U127" s="5"/>
      <c r="V127" s="5"/>
      <c r="W127" s="5"/>
      <c r="X127" s="5"/>
      <c r="Y127" s="5"/>
    </row>
    <row r="128" spans="1:25" ht="15.75" customHeight="1">
      <c r="A128" s="5"/>
      <c r="B128" s="5"/>
      <c r="C128" s="7"/>
      <c r="D128" s="8"/>
      <c r="E128" s="8"/>
      <c r="F128" s="8"/>
      <c r="G128" s="8"/>
      <c r="H128" s="8"/>
      <c r="I128" s="5"/>
      <c r="J128" s="5"/>
      <c r="K128" s="5"/>
      <c r="L128" s="5"/>
      <c r="M128" s="5"/>
      <c r="N128" s="5"/>
      <c r="O128" s="5"/>
      <c r="P128" s="5"/>
      <c r="Q128" s="5"/>
      <c r="R128" s="5"/>
      <c r="S128" s="5"/>
      <c r="T128" s="5"/>
      <c r="U128" s="5"/>
      <c r="V128" s="5"/>
      <c r="W128" s="5"/>
      <c r="X128" s="5"/>
      <c r="Y128" s="5"/>
    </row>
    <row r="129" spans="1:25" ht="15.75" customHeight="1">
      <c r="A129" s="5"/>
      <c r="B129" s="5"/>
      <c r="C129" s="7"/>
      <c r="D129" s="8"/>
      <c r="E129" s="8"/>
      <c r="F129" s="8"/>
      <c r="G129" s="8"/>
      <c r="H129" s="8"/>
      <c r="I129" s="5"/>
      <c r="J129" s="5"/>
      <c r="K129" s="5"/>
      <c r="L129" s="5"/>
      <c r="M129" s="5"/>
      <c r="N129" s="5"/>
      <c r="O129" s="5"/>
      <c r="P129" s="5"/>
      <c r="Q129" s="5"/>
      <c r="R129" s="5"/>
      <c r="S129" s="5"/>
      <c r="T129" s="5"/>
      <c r="U129" s="5"/>
      <c r="V129" s="5"/>
      <c r="W129" s="5"/>
      <c r="X129" s="5"/>
      <c r="Y129" s="5"/>
    </row>
    <row r="130" spans="1:25" ht="15.75" customHeight="1">
      <c r="A130" s="5"/>
      <c r="B130" s="5"/>
      <c r="C130" s="7"/>
      <c r="D130" s="8"/>
      <c r="E130" s="8"/>
      <c r="F130" s="8"/>
      <c r="G130" s="8"/>
      <c r="H130" s="8"/>
      <c r="I130" s="5"/>
      <c r="J130" s="5"/>
      <c r="K130" s="5"/>
      <c r="L130" s="5"/>
      <c r="M130" s="5"/>
      <c r="N130" s="5"/>
      <c r="O130" s="5"/>
      <c r="P130" s="5"/>
      <c r="Q130" s="5"/>
      <c r="R130" s="5"/>
      <c r="S130" s="5"/>
      <c r="T130" s="5"/>
      <c r="U130" s="5"/>
      <c r="V130" s="5"/>
      <c r="W130" s="5"/>
      <c r="X130" s="5"/>
      <c r="Y130" s="5"/>
    </row>
    <row r="131" spans="1:25" ht="15.75" customHeight="1">
      <c r="A131" s="5"/>
      <c r="B131" s="5"/>
      <c r="C131" s="7"/>
      <c r="D131" s="8"/>
      <c r="E131" s="8"/>
      <c r="F131" s="8"/>
      <c r="G131" s="8"/>
      <c r="H131" s="8"/>
      <c r="I131" s="5"/>
      <c r="J131" s="5"/>
      <c r="K131" s="5"/>
      <c r="L131" s="5"/>
      <c r="M131" s="5"/>
      <c r="N131" s="5"/>
      <c r="O131" s="5"/>
      <c r="P131" s="5"/>
      <c r="Q131" s="5"/>
      <c r="R131" s="5"/>
      <c r="S131" s="5"/>
      <c r="T131" s="5"/>
      <c r="U131" s="5"/>
      <c r="V131" s="5"/>
      <c r="W131" s="5"/>
      <c r="X131" s="5"/>
      <c r="Y131" s="5"/>
    </row>
    <row r="132" spans="1:25" ht="15.75" customHeight="1">
      <c r="A132" s="5"/>
      <c r="B132" s="5"/>
      <c r="C132" s="7"/>
      <c r="D132" s="8"/>
      <c r="E132" s="8"/>
      <c r="F132" s="8"/>
      <c r="G132" s="8"/>
      <c r="H132" s="8"/>
      <c r="I132" s="5"/>
      <c r="J132" s="5"/>
      <c r="K132" s="5"/>
      <c r="L132" s="5"/>
      <c r="M132" s="5"/>
      <c r="N132" s="5"/>
      <c r="O132" s="5"/>
      <c r="P132" s="5"/>
      <c r="Q132" s="5"/>
      <c r="R132" s="5"/>
      <c r="S132" s="5"/>
      <c r="T132" s="5"/>
      <c r="U132" s="5"/>
      <c r="V132" s="5"/>
      <c r="W132" s="5"/>
      <c r="X132" s="5"/>
      <c r="Y132" s="5"/>
    </row>
    <row r="133" spans="1:25" ht="15.75" customHeight="1">
      <c r="A133" s="5"/>
      <c r="B133" s="5"/>
      <c r="C133" s="7"/>
      <c r="D133" s="8"/>
      <c r="E133" s="8"/>
      <c r="F133" s="8"/>
      <c r="G133" s="8"/>
      <c r="H133" s="8"/>
      <c r="I133" s="5"/>
      <c r="J133" s="5"/>
      <c r="K133" s="5"/>
      <c r="L133" s="5"/>
      <c r="M133" s="5"/>
      <c r="N133" s="5"/>
      <c r="O133" s="5"/>
      <c r="P133" s="5"/>
      <c r="Q133" s="5"/>
      <c r="R133" s="5"/>
      <c r="S133" s="5"/>
      <c r="T133" s="5"/>
      <c r="U133" s="5"/>
      <c r="V133" s="5"/>
      <c r="W133" s="5"/>
      <c r="X133" s="5"/>
      <c r="Y133" s="5"/>
    </row>
    <row r="134" spans="1:25" ht="15.75" customHeight="1">
      <c r="A134" s="5"/>
      <c r="B134" s="5"/>
      <c r="C134" s="7"/>
      <c r="D134" s="8"/>
      <c r="E134" s="8"/>
      <c r="F134" s="8"/>
      <c r="G134" s="8"/>
      <c r="H134" s="8"/>
      <c r="I134" s="5"/>
      <c r="J134" s="5"/>
      <c r="K134" s="5"/>
      <c r="L134" s="5"/>
      <c r="M134" s="5"/>
      <c r="N134" s="5"/>
      <c r="O134" s="5"/>
      <c r="P134" s="5"/>
      <c r="Q134" s="5"/>
      <c r="R134" s="5"/>
      <c r="S134" s="5"/>
      <c r="T134" s="5"/>
      <c r="U134" s="5"/>
      <c r="V134" s="5"/>
      <c r="W134" s="5"/>
      <c r="X134" s="5"/>
      <c r="Y134" s="5"/>
    </row>
    <row r="135" spans="1:25" ht="15.75" customHeight="1">
      <c r="A135" s="5"/>
      <c r="B135" s="5"/>
      <c r="C135" s="7"/>
      <c r="D135" s="8"/>
      <c r="E135" s="8"/>
      <c r="F135" s="8"/>
      <c r="G135" s="8"/>
      <c r="H135" s="8"/>
      <c r="I135" s="5"/>
      <c r="J135" s="5"/>
      <c r="K135" s="5"/>
      <c r="L135" s="5"/>
      <c r="M135" s="5"/>
      <c r="N135" s="5"/>
      <c r="O135" s="5"/>
      <c r="P135" s="5"/>
      <c r="Q135" s="5"/>
      <c r="R135" s="5"/>
      <c r="S135" s="5"/>
      <c r="T135" s="5"/>
      <c r="U135" s="5"/>
      <c r="V135" s="5"/>
      <c r="W135" s="5"/>
      <c r="X135" s="5"/>
      <c r="Y135" s="5"/>
    </row>
    <row r="136" spans="1:25" ht="15.75" customHeight="1">
      <c r="A136" s="5"/>
      <c r="B136" s="5"/>
      <c r="C136" s="7"/>
      <c r="D136" s="8"/>
      <c r="E136" s="8"/>
      <c r="F136" s="8"/>
      <c r="G136" s="8"/>
      <c r="H136" s="8"/>
      <c r="I136" s="5"/>
      <c r="J136" s="5"/>
      <c r="K136" s="5"/>
      <c r="L136" s="5"/>
      <c r="M136" s="5"/>
      <c r="N136" s="5"/>
      <c r="O136" s="5"/>
      <c r="P136" s="5"/>
      <c r="Q136" s="5"/>
      <c r="R136" s="5"/>
      <c r="S136" s="5"/>
      <c r="T136" s="5"/>
      <c r="U136" s="5"/>
      <c r="V136" s="5"/>
      <c r="W136" s="5"/>
      <c r="X136" s="5"/>
      <c r="Y136" s="5"/>
    </row>
    <row r="137" spans="1:25" ht="15.75" customHeight="1">
      <c r="A137" s="5"/>
      <c r="B137" s="5"/>
      <c r="C137" s="7"/>
      <c r="D137" s="8"/>
      <c r="E137" s="8"/>
      <c r="F137" s="8"/>
      <c r="G137" s="8"/>
      <c r="H137" s="8"/>
      <c r="I137" s="5"/>
      <c r="J137" s="5"/>
      <c r="K137" s="5"/>
      <c r="L137" s="5"/>
      <c r="M137" s="5"/>
      <c r="N137" s="5"/>
      <c r="O137" s="5"/>
      <c r="P137" s="5"/>
      <c r="Q137" s="5"/>
      <c r="R137" s="5"/>
      <c r="S137" s="5"/>
      <c r="T137" s="5"/>
      <c r="U137" s="5"/>
      <c r="V137" s="5"/>
      <c r="W137" s="5"/>
      <c r="X137" s="5"/>
      <c r="Y137" s="5"/>
    </row>
    <row r="138" spans="1:25" ht="15.75" customHeight="1">
      <c r="A138" s="5"/>
      <c r="B138" s="5"/>
      <c r="C138" s="7"/>
      <c r="D138" s="8"/>
      <c r="E138" s="8"/>
      <c r="F138" s="8"/>
      <c r="G138" s="8"/>
      <c r="H138" s="8"/>
      <c r="I138" s="5"/>
      <c r="J138" s="5"/>
      <c r="K138" s="5"/>
      <c r="L138" s="5"/>
      <c r="M138" s="5"/>
      <c r="N138" s="5"/>
      <c r="O138" s="5"/>
      <c r="P138" s="5"/>
      <c r="Q138" s="5"/>
      <c r="R138" s="5"/>
      <c r="S138" s="5"/>
      <c r="T138" s="5"/>
      <c r="U138" s="5"/>
      <c r="V138" s="5"/>
      <c r="W138" s="5"/>
      <c r="X138" s="5"/>
      <c r="Y138" s="5"/>
    </row>
    <row r="139" spans="1:25" ht="15.75" customHeight="1">
      <c r="A139" s="5"/>
      <c r="B139" s="5"/>
      <c r="C139" s="7"/>
      <c r="D139" s="8"/>
      <c r="E139" s="8"/>
      <c r="F139" s="8"/>
      <c r="G139" s="8"/>
      <c r="H139" s="8"/>
      <c r="I139" s="5"/>
      <c r="J139" s="5"/>
      <c r="K139" s="5"/>
      <c r="L139" s="5"/>
      <c r="M139" s="5"/>
      <c r="N139" s="5"/>
      <c r="O139" s="5"/>
      <c r="P139" s="5"/>
      <c r="Q139" s="5"/>
      <c r="R139" s="5"/>
      <c r="S139" s="5"/>
      <c r="T139" s="5"/>
      <c r="U139" s="5"/>
      <c r="V139" s="5"/>
      <c r="W139" s="5"/>
      <c r="X139" s="5"/>
      <c r="Y139" s="5"/>
    </row>
    <row r="140" spans="1:25" ht="15.75" customHeight="1">
      <c r="A140" s="5"/>
      <c r="B140" s="5"/>
      <c r="C140" s="7"/>
      <c r="D140" s="8"/>
      <c r="E140" s="8"/>
      <c r="F140" s="8"/>
      <c r="G140" s="8"/>
      <c r="H140" s="8"/>
      <c r="I140" s="5"/>
      <c r="J140" s="5"/>
      <c r="K140" s="5"/>
      <c r="L140" s="5"/>
      <c r="M140" s="5"/>
      <c r="N140" s="5"/>
      <c r="O140" s="5"/>
      <c r="P140" s="5"/>
      <c r="Q140" s="5"/>
      <c r="R140" s="5"/>
      <c r="S140" s="5"/>
      <c r="T140" s="5"/>
      <c r="U140" s="5"/>
      <c r="V140" s="5"/>
      <c r="W140" s="5"/>
      <c r="X140" s="5"/>
      <c r="Y140" s="5"/>
    </row>
    <row r="141" spans="1:25" ht="15.75" customHeight="1">
      <c r="A141" s="5"/>
      <c r="B141" s="5"/>
      <c r="C141" s="7"/>
      <c r="D141" s="8"/>
      <c r="E141" s="8"/>
      <c r="F141" s="8"/>
      <c r="G141" s="8"/>
      <c r="H141" s="8"/>
      <c r="I141" s="5"/>
      <c r="J141" s="5"/>
      <c r="K141" s="5"/>
      <c r="L141" s="5"/>
      <c r="M141" s="5"/>
      <c r="N141" s="5"/>
      <c r="O141" s="5"/>
      <c r="P141" s="5"/>
      <c r="Q141" s="5"/>
      <c r="R141" s="5"/>
      <c r="S141" s="5"/>
      <c r="T141" s="5"/>
      <c r="U141" s="5"/>
      <c r="V141" s="5"/>
      <c r="W141" s="5"/>
      <c r="X141" s="5"/>
      <c r="Y141" s="5"/>
    </row>
    <row r="142" spans="1:25" ht="15.75" customHeight="1">
      <c r="A142" s="5"/>
      <c r="B142" s="5"/>
      <c r="C142" s="7"/>
      <c r="D142" s="8"/>
      <c r="E142" s="8"/>
      <c r="F142" s="8"/>
      <c r="G142" s="8"/>
      <c r="H142" s="8"/>
      <c r="I142" s="5"/>
      <c r="J142" s="5"/>
      <c r="K142" s="5"/>
      <c r="L142" s="5"/>
      <c r="M142" s="5"/>
      <c r="N142" s="5"/>
      <c r="O142" s="5"/>
      <c r="P142" s="5"/>
      <c r="Q142" s="5"/>
      <c r="R142" s="5"/>
      <c r="S142" s="5"/>
      <c r="T142" s="5"/>
      <c r="U142" s="5"/>
      <c r="V142" s="5"/>
      <c r="W142" s="5"/>
      <c r="X142" s="5"/>
      <c r="Y142" s="5"/>
    </row>
    <row r="143" spans="1:25" ht="15.75" customHeight="1">
      <c r="A143" s="5"/>
      <c r="B143" s="5"/>
      <c r="C143" s="7"/>
      <c r="D143" s="8"/>
      <c r="E143" s="8"/>
      <c r="F143" s="8"/>
      <c r="G143" s="8"/>
      <c r="H143" s="8"/>
      <c r="I143" s="5"/>
      <c r="J143" s="5"/>
      <c r="K143" s="5"/>
      <c r="L143" s="5"/>
      <c r="M143" s="5"/>
      <c r="N143" s="5"/>
      <c r="O143" s="5"/>
      <c r="P143" s="5"/>
      <c r="Q143" s="5"/>
      <c r="R143" s="5"/>
      <c r="S143" s="5"/>
      <c r="T143" s="5"/>
      <c r="U143" s="5"/>
      <c r="V143" s="5"/>
      <c r="W143" s="5"/>
      <c r="X143" s="5"/>
      <c r="Y143" s="5"/>
    </row>
    <row r="144" spans="1:25" ht="15.75" customHeight="1">
      <c r="A144" s="5"/>
      <c r="B144" s="5"/>
      <c r="C144" s="7"/>
      <c r="D144" s="8"/>
      <c r="E144" s="8"/>
      <c r="F144" s="8"/>
      <c r="G144" s="8"/>
      <c r="H144" s="8"/>
      <c r="I144" s="5"/>
      <c r="J144" s="5"/>
      <c r="K144" s="5"/>
      <c r="L144" s="5"/>
      <c r="M144" s="5"/>
      <c r="N144" s="5"/>
      <c r="O144" s="5"/>
      <c r="P144" s="5"/>
      <c r="Q144" s="5"/>
      <c r="R144" s="5"/>
      <c r="S144" s="5"/>
      <c r="T144" s="5"/>
      <c r="U144" s="5"/>
      <c r="V144" s="5"/>
      <c r="W144" s="5"/>
      <c r="X144" s="5"/>
      <c r="Y144" s="5"/>
    </row>
    <row r="145" spans="1:25" ht="15.75" customHeight="1">
      <c r="A145" s="5"/>
      <c r="B145" s="5"/>
      <c r="C145" s="7"/>
      <c r="D145" s="8"/>
      <c r="E145" s="8"/>
      <c r="F145" s="8"/>
      <c r="G145" s="8"/>
      <c r="H145" s="8"/>
      <c r="I145" s="5"/>
      <c r="J145" s="5"/>
      <c r="K145" s="5"/>
      <c r="L145" s="5"/>
      <c r="M145" s="5"/>
      <c r="N145" s="5"/>
      <c r="O145" s="5"/>
      <c r="P145" s="5"/>
      <c r="Q145" s="5"/>
      <c r="R145" s="5"/>
      <c r="S145" s="5"/>
      <c r="T145" s="5"/>
      <c r="U145" s="5"/>
      <c r="V145" s="5"/>
      <c r="W145" s="5"/>
      <c r="X145" s="5"/>
      <c r="Y145" s="5"/>
    </row>
    <row r="146" spans="1:25" ht="15.75" customHeight="1">
      <c r="A146" s="5"/>
      <c r="B146" s="5"/>
      <c r="C146" s="7"/>
      <c r="D146" s="8"/>
      <c r="E146" s="8"/>
      <c r="F146" s="8"/>
      <c r="G146" s="8"/>
      <c r="H146" s="8"/>
      <c r="I146" s="5"/>
      <c r="J146" s="5"/>
      <c r="K146" s="5"/>
      <c r="L146" s="5"/>
      <c r="M146" s="5"/>
      <c r="N146" s="5"/>
      <c r="O146" s="5"/>
      <c r="P146" s="5"/>
      <c r="Q146" s="5"/>
      <c r="R146" s="5"/>
      <c r="S146" s="5"/>
      <c r="T146" s="5"/>
      <c r="U146" s="5"/>
      <c r="V146" s="5"/>
      <c r="W146" s="5"/>
      <c r="X146" s="5"/>
      <c r="Y146" s="5"/>
    </row>
    <row r="147" spans="1:25" ht="15.75" customHeight="1">
      <c r="A147" s="5"/>
      <c r="B147" s="5"/>
      <c r="C147" s="7"/>
      <c r="D147" s="8"/>
      <c r="E147" s="8"/>
      <c r="F147" s="8"/>
      <c r="G147" s="8"/>
      <c r="H147" s="8"/>
      <c r="I147" s="5"/>
      <c r="J147" s="5"/>
      <c r="K147" s="5"/>
      <c r="L147" s="5"/>
      <c r="M147" s="5"/>
      <c r="N147" s="5"/>
      <c r="O147" s="5"/>
      <c r="P147" s="5"/>
      <c r="Q147" s="5"/>
      <c r="R147" s="5"/>
      <c r="S147" s="5"/>
      <c r="T147" s="5"/>
      <c r="U147" s="5"/>
      <c r="V147" s="5"/>
      <c r="W147" s="5"/>
      <c r="X147" s="5"/>
      <c r="Y147" s="5"/>
    </row>
    <row r="148" spans="1:25" ht="15.75" customHeight="1">
      <c r="A148" s="5"/>
      <c r="B148" s="5"/>
      <c r="C148" s="7"/>
      <c r="D148" s="8"/>
      <c r="E148" s="8"/>
      <c r="F148" s="8"/>
      <c r="G148" s="8"/>
      <c r="H148" s="8"/>
      <c r="I148" s="5"/>
      <c r="J148" s="5"/>
      <c r="K148" s="5"/>
      <c r="L148" s="5"/>
      <c r="M148" s="5"/>
      <c r="N148" s="5"/>
      <c r="O148" s="5"/>
      <c r="P148" s="5"/>
      <c r="Q148" s="5"/>
      <c r="R148" s="5"/>
      <c r="S148" s="5"/>
      <c r="T148" s="5"/>
      <c r="U148" s="5"/>
      <c r="V148" s="5"/>
      <c r="W148" s="5"/>
      <c r="X148" s="5"/>
      <c r="Y148" s="5"/>
    </row>
    <row r="149" spans="1:25" ht="15.75" customHeight="1">
      <c r="A149" s="5"/>
      <c r="B149" s="5"/>
      <c r="C149" s="7"/>
      <c r="D149" s="8"/>
      <c r="E149" s="8"/>
      <c r="F149" s="8"/>
      <c r="G149" s="8"/>
      <c r="H149" s="8"/>
      <c r="I149" s="5"/>
      <c r="J149" s="5"/>
      <c r="K149" s="5"/>
      <c r="L149" s="5"/>
      <c r="M149" s="5"/>
      <c r="N149" s="5"/>
      <c r="O149" s="5"/>
      <c r="P149" s="5"/>
      <c r="Q149" s="5"/>
      <c r="R149" s="5"/>
      <c r="S149" s="5"/>
      <c r="T149" s="5"/>
      <c r="U149" s="5"/>
      <c r="V149" s="5"/>
      <c r="W149" s="5"/>
      <c r="X149" s="5"/>
      <c r="Y149" s="5"/>
    </row>
    <row r="150" spans="1:25" ht="15.75" customHeight="1">
      <c r="A150" s="5"/>
      <c r="B150" s="5"/>
      <c r="C150" s="7"/>
      <c r="D150" s="8"/>
      <c r="E150" s="8"/>
      <c r="F150" s="8"/>
      <c r="G150" s="8"/>
      <c r="H150" s="8"/>
      <c r="I150" s="5"/>
      <c r="J150" s="5"/>
      <c r="K150" s="5"/>
      <c r="L150" s="5"/>
      <c r="M150" s="5"/>
      <c r="N150" s="5"/>
      <c r="O150" s="5"/>
      <c r="P150" s="5"/>
      <c r="Q150" s="5"/>
      <c r="R150" s="5"/>
      <c r="S150" s="5"/>
      <c r="T150" s="5"/>
      <c r="U150" s="5"/>
      <c r="V150" s="5"/>
      <c r="W150" s="5"/>
      <c r="X150" s="5"/>
      <c r="Y150" s="5"/>
    </row>
    <row r="151" spans="1:25" ht="15.75" customHeight="1">
      <c r="A151" s="5"/>
      <c r="B151" s="5"/>
      <c r="C151" s="7"/>
      <c r="D151" s="8"/>
      <c r="E151" s="8"/>
      <c r="F151" s="8"/>
      <c r="G151" s="8"/>
      <c r="H151" s="8"/>
      <c r="I151" s="5"/>
      <c r="J151" s="5"/>
      <c r="K151" s="5"/>
      <c r="L151" s="5"/>
      <c r="M151" s="5"/>
      <c r="N151" s="5"/>
      <c r="O151" s="5"/>
      <c r="P151" s="5"/>
      <c r="Q151" s="5"/>
      <c r="R151" s="5"/>
      <c r="S151" s="5"/>
      <c r="T151" s="5"/>
      <c r="U151" s="5"/>
      <c r="V151" s="5"/>
      <c r="W151" s="5"/>
      <c r="X151" s="5"/>
      <c r="Y151" s="5"/>
    </row>
    <row r="152" spans="1:25" ht="15.75" customHeight="1">
      <c r="A152" s="5"/>
      <c r="B152" s="5"/>
      <c r="C152" s="7"/>
      <c r="D152" s="8"/>
      <c r="E152" s="8"/>
      <c r="F152" s="8"/>
      <c r="G152" s="8"/>
      <c r="H152" s="8"/>
      <c r="I152" s="5"/>
      <c r="J152" s="5"/>
      <c r="K152" s="5"/>
      <c r="L152" s="5"/>
      <c r="M152" s="5"/>
      <c r="N152" s="5"/>
      <c r="O152" s="5"/>
      <c r="P152" s="5"/>
      <c r="Q152" s="5"/>
      <c r="R152" s="5"/>
      <c r="S152" s="5"/>
      <c r="T152" s="5"/>
      <c r="U152" s="5"/>
      <c r="V152" s="5"/>
      <c r="W152" s="5"/>
      <c r="X152" s="5"/>
      <c r="Y152" s="5"/>
    </row>
    <row r="153" spans="1:25" ht="15.75" customHeight="1">
      <c r="A153" s="5"/>
      <c r="B153" s="5"/>
      <c r="C153" s="7"/>
      <c r="D153" s="8"/>
      <c r="E153" s="8"/>
      <c r="F153" s="8"/>
      <c r="G153" s="8"/>
      <c r="H153" s="8"/>
      <c r="I153" s="5"/>
      <c r="J153" s="5"/>
      <c r="K153" s="5"/>
      <c r="L153" s="5"/>
      <c r="M153" s="5"/>
      <c r="N153" s="5"/>
      <c r="O153" s="5"/>
      <c r="P153" s="5"/>
      <c r="Q153" s="5"/>
      <c r="R153" s="5"/>
      <c r="S153" s="5"/>
      <c r="T153" s="5"/>
      <c r="U153" s="5"/>
      <c r="V153" s="5"/>
      <c r="W153" s="5"/>
      <c r="X153" s="5"/>
      <c r="Y153" s="5"/>
    </row>
    <row r="154" spans="1:25" ht="15.75" customHeight="1">
      <c r="A154" s="5"/>
      <c r="B154" s="5"/>
      <c r="C154" s="7"/>
      <c r="D154" s="8"/>
      <c r="E154" s="8"/>
      <c r="F154" s="8"/>
      <c r="G154" s="8"/>
      <c r="H154" s="8"/>
      <c r="I154" s="5"/>
      <c r="J154" s="5"/>
      <c r="K154" s="5"/>
      <c r="L154" s="5"/>
      <c r="M154" s="5"/>
      <c r="N154" s="5"/>
      <c r="O154" s="5"/>
      <c r="P154" s="5"/>
      <c r="Q154" s="5"/>
      <c r="R154" s="5"/>
      <c r="S154" s="5"/>
      <c r="T154" s="5"/>
      <c r="U154" s="5"/>
      <c r="V154" s="5"/>
      <c r="W154" s="5"/>
      <c r="X154" s="5"/>
      <c r="Y154" s="5"/>
    </row>
    <row r="155" spans="1:25" ht="15.75" customHeight="1">
      <c r="A155" s="5"/>
      <c r="B155" s="5"/>
      <c r="C155" s="7"/>
      <c r="D155" s="8"/>
      <c r="E155" s="8"/>
      <c r="F155" s="8"/>
      <c r="G155" s="8"/>
      <c r="H155" s="8"/>
      <c r="I155" s="5"/>
      <c r="J155" s="5"/>
      <c r="K155" s="5"/>
      <c r="L155" s="5"/>
      <c r="M155" s="5"/>
      <c r="N155" s="5"/>
      <c r="O155" s="5"/>
      <c r="P155" s="5"/>
      <c r="Q155" s="5"/>
      <c r="R155" s="5"/>
      <c r="S155" s="5"/>
      <c r="T155" s="5"/>
      <c r="U155" s="5"/>
      <c r="V155" s="5"/>
      <c r="W155" s="5"/>
      <c r="X155" s="5"/>
      <c r="Y155" s="5"/>
    </row>
    <row r="156" spans="1:25" ht="15.75" customHeight="1">
      <c r="A156" s="5"/>
      <c r="B156" s="5"/>
      <c r="C156" s="7"/>
      <c r="D156" s="8"/>
      <c r="E156" s="8"/>
      <c r="F156" s="8"/>
      <c r="G156" s="8"/>
      <c r="H156" s="8"/>
      <c r="I156" s="5"/>
      <c r="J156" s="5"/>
      <c r="K156" s="5"/>
      <c r="L156" s="5"/>
      <c r="M156" s="5"/>
      <c r="N156" s="5"/>
      <c r="O156" s="5"/>
      <c r="P156" s="5"/>
      <c r="Q156" s="5"/>
      <c r="R156" s="5"/>
      <c r="S156" s="5"/>
      <c r="T156" s="5"/>
      <c r="U156" s="5"/>
      <c r="V156" s="5"/>
      <c r="W156" s="5"/>
      <c r="X156" s="5"/>
      <c r="Y156" s="5"/>
    </row>
    <row r="157" spans="1:25" ht="15.75" customHeight="1">
      <c r="A157" s="5"/>
      <c r="B157" s="5"/>
      <c r="C157" s="7"/>
      <c r="D157" s="8"/>
      <c r="E157" s="8"/>
      <c r="F157" s="8"/>
      <c r="G157" s="8"/>
      <c r="H157" s="8"/>
      <c r="I157" s="5"/>
      <c r="J157" s="5"/>
      <c r="K157" s="5"/>
      <c r="L157" s="5"/>
      <c r="M157" s="5"/>
      <c r="N157" s="5"/>
      <c r="O157" s="5"/>
      <c r="P157" s="5"/>
      <c r="Q157" s="5"/>
      <c r="R157" s="5"/>
      <c r="S157" s="5"/>
      <c r="T157" s="5"/>
      <c r="U157" s="5"/>
      <c r="V157" s="5"/>
      <c r="W157" s="5"/>
      <c r="X157" s="5"/>
      <c r="Y157" s="5"/>
    </row>
    <row r="158" spans="1:25" ht="15.75" customHeight="1">
      <c r="A158" s="5"/>
      <c r="B158" s="5"/>
      <c r="C158" s="7"/>
      <c r="D158" s="8"/>
      <c r="E158" s="8"/>
      <c r="F158" s="8"/>
      <c r="G158" s="8"/>
      <c r="H158" s="8"/>
      <c r="I158" s="5"/>
      <c r="J158" s="5"/>
      <c r="K158" s="5"/>
      <c r="L158" s="5"/>
      <c r="M158" s="5"/>
      <c r="N158" s="5"/>
      <c r="O158" s="5"/>
      <c r="P158" s="5"/>
      <c r="Q158" s="5"/>
      <c r="R158" s="5"/>
      <c r="S158" s="5"/>
      <c r="T158" s="5"/>
      <c r="U158" s="5"/>
      <c r="V158" s="5"/>
      <c r="W158" s="5"/>
      <c r="X158" s="5"/>
      <c r="Y158" s="5"/>
    </row>
    <row r="159" spans="1:25" ht="15.75" customHeight="1">
      <c r="A159" s="5"/>
      <c r="B159" s="5"/>
      <c r="C159" s="7"/>
      <c r="D159" s="8"/>
      <c r="E159" s="8"/>
      <c r="F159" s="8"/>
      <c r="G159" s="8"/>
      <c r="H159" s="8"/>
      <c r="I159" s="5"/>
      <c r="J159" s="5"/>
      <c r="K159" s="5"/>
      <c r="L159" s="5"/>
      <c r="M159" s="5"/>
      <c r="N159" s="5"/>
      <c r="O159" s="5"/>
      <c r="P159" s="5"/>
      <c r="Q159" s="5"/>
      <c r="R159" s="5"/>
      <c r="S159" s="5"/>
      <c r="T159" s="5"/>
      <c r="U159" s="5"/>
      <c r="V159" s="5"/>
      <c r="W159" s="5"/>
      <c r="X159" s="5"/>
      <c r="Y159" s="5"/>
    </row>
    <row r="160" spans="1:25" ht="15.75" customHeight="1">
      <c r="A160" s="5"/>
      <c r="B160" s="5"/>
      <c r="C160" s="7"/>
      <c r="D160" s="8"/>
      <c r="E160" s="8"/>
      <c r="F160" s="8"/>
      <c r="G160" s="8"/>
      <c r="H160" s="8"/>
      <c r="I160" s="5"/>
      <c r="J160" s="5"/>
      <c r="K160" s="5"/>
      <c r="L160" s="5"/>
      <c r="M160" s="5"/>
      <c r="N160" s="5"/>
      <c r="O160" s="5"/>
      <c r="P160" s="5"/>
      <c r="Q160" s="5"/>
      <c r="R160" s="5"/>
      <c r="S160" s="5"/>
      <c r="T160" s="5"/>
      <c r="U160" s="5"/>
      <c r="V160" s="5"/>
      <c r="W160" s="5"/>
      <c r="X160" s="5"/>
      <c r="Y160" s="5"/>
    </row>
    <row r="161" spans="1:25" ht="15.75" customHeight="1">
      <c r="A161" s="5"/>
      <c r="B161" s="5"/>
      <c r="C161" s="7"/>
      <c r="D161" s="8"/>
      <c r="E161" s="8"/>
      <c r="F161" s="8"/>
      <c r="G161" s="8"/>
      <c r="H161" s="8"/>
      <c r="I161" s="5"/>
      <c r="J161" s="5"/>
      <c r="K161" s="5"/>
      <c r="L161" s="5"/>
      <c r="M161" s="5"/>
      <c r="N161" s="5"/>
      <c r="O161" s="5"/>
      <c r="P161" s="5"/>
      <c r="Q161" s="5"/>
      <c r="R161" s="5"/>
      <c r="S161" s="5"/>
      <c r="T161" s="5"/>
      <c r="U161" s="5"/>
      <c r="V161" s="5"/>
      <c r="W161" s="5"/>
      <c r="X161" s="5"/>
      <c r="Y161" s="5"/>
    </row>
    <row r="162" spans="1:25" ht="15.75" customHeight="1">
      <c r="A162" s="5"/>
      <c r="B162" s="5"/>
      <c r="C162" s="7"/>
      <c r="D162" s="8"/>
      <c r="E162" s="8"/>
      <c r="F162" s="8"/>
      <c r="G162" s="8"/>
      <c r="H162" s="8"/>
      <c r="I162" s="5"/>
      <c r="J162" s="5"/>
      <c r="K162" s="5"/>
      <c r="L162" s="5"/>
      <c r="M162" s="5"/>
      <c r="N162" s="5"/>
      <c r="O162" s="5"/>
      <c r="P162" s="5"/>
      <c r="Q162" s="5"/>
      <c r="R162" s="5"/>
      <c r="S162" s="5"/>
      <c r="T162" s="5"/>
      <c r="U162" s="5"/>
      <c r="V162" s="5"/>
      <c r="W162" s="5"/>
      <c r="X162" s="5"/>
      <c r="Y162" s="5"/>
    </row>
    <row r="163" spans="1:25" ht="15.75" customHeight="1">
      <c r="A163" s="5"/>
      <c r="B163" s="5"/>
      <c r="C163" s="7"/>
      <c r="D163" s="8"/>
      <c r="E163" s="8"/>
      <c r="F163" s="8"/>
      <c r="G163" s="8"/>
      <c r="H163" s="8"/>
      <c r="I163" s="5"/>
      <c r="J163" s="5"/>
      <c r="K163" s="5"/>
      <c r="L163" s="5"/>
      <c r="M163" s="5"/>
      <c r="N163" s="5"/>
      <c r="O163" s="5"/>
      <c r="P163" s="5"/>
      <c r="Q163" s="5"/>
      <c r="R163" s="5"/>
      <c r="S163" s="5"/>
      <c r="T163" s="5"/>
      <c r="U163" s="5"/>
      <c r="V163" s="5"/>
      <c r="W163" s="5"/>
      <c r="X163" s="5"/>
      <c r="Y163" s="5"/>
    </row>
    <row r="164" spans="1:25" ht="15.75" customHeight="1">
      <c r="A164" s="5"/>
      <c r="B164" s="5"/>
      <c r="C164" s="7"/>
      <c r="D164" s="8"/>
      <c r="E164" s="8"/>
      <c r="F164" s="8"/>
      <c r="G164" s="8"/>
      <c r="H164" s="8"/>
      <c r="I164" s="5"/>
      <c r="J164" s="5"/>
      <c r="K164" s="5"/>
      <c r="L164" s="5"/>
      <c r="M164" s="5"/>
      <c r="N164" s="5"/>
      <c r="O164" s="5"/>
      <c r="P164" s="5"/>
      <c r="Q164" s="5"/>
      <c r="R164" s="5"/>
      <c r="S164" s="5"/>
      <c r="T164" s="5"/>
      <c r="U164" s="5"/>
      <c r="V164" s="5"/>
      <c r="W164" s="5"/>
      <c r="X164" s="5"/>
      <c r="Y164" s="5"/>
    </row>
    <row r="165" spans="1:25" ht="15.75" customHeight="1">
      <c r="A165" s="5"/>
      <c r="B165" s="5"/>
      <c r="C165" s="7"/>
      <c r="D165" s="8"/>
      <c r="E165" s="8"/>
      <c r="F165" s="8"/>
      <c r="G165" s="8"/>
      <c r="H165" s="8"/>
      <c r="I165" s="5"/>
      <c r="J165" s="5"/>
      <c r="K165" s="5"/>
      <c r="L165" s="5"/>
      <c r="M165" s="5"/>
      <c r="N165" s="5"/>
      <c r="O165" s="5"/>
      <c r="P165" s="5"/>
      <c r="Q165" s="5"/>
      <c r="R165" s="5"/>
      <c r="S165" s="5"/>
      <c r="T165" s="5"/>
      <c r="U165" s="5"/>
      <c r="V165" s="5"/>
      <c r="W165" s="5"/>
      <c r="X165" s="5"/>
      <c r="Y165" s="5"/>
    </row>
    <row r="166" spans="1:25" ht="15.75" customHeight="1">
      <c r="A166" s="5"/>
      <c r="B166" s="5"/>
      <c r="C166" s="7"/>
      <c r="D166" s="8"/>
      <c r="E166" s="8"/>
      <c r="F166" s="8"/>
      <c r="G166" s="8"/>
      <c r="H166" s="8"/>
      <c r="I166" s="5"/>
      <c r="J166" s="5"/>
      <c r="K166" s="5"/>
      <c r="L166" s="5"/>
      <c r="M166" s="5"/>
      <c r="N166" s="5"/>
      <c r="O166" s="5"/>
      <c r="P166" s="5"/>
      <c r="Q166" s="5"/>
      <c r="R166" s="5"/>
      <c r="S166" s="5"/>
      <c r="T166" s="5"/>
      <c r="U166" s="5"/>
      <c r="V166" s="5"/>
      <c r="W166" s="5"/>
      <c r="X166" s="5"/>
      <c r="Y166" s="5"/>
    </row>
    <row r="167" spans="1:25" ht="15.75" customHeight="1">
      <c r="A167" s="5"/>
      <c r="B167" s="5"/>
      <c r="C167" s="7"/>
      <c r="D167" s="8"/>
      <c r="E167" s="8"/>
      <c r="F167" s="8"/>
      <c r="G167" s="8"/>
      <c r="H167" s="8"/>
      <c r="I167" s="5"/>
      <c r="J167" s="5"/>
      <c r="K167" s="5"/>
      <c r="L167" s="5"/>
      <c r="M167" s="5"/>
      <c r="N167" s="5"/>
      <c r="O167" s="5"/>
      <c r="P167" s="5"/>
      <c r="Q167" s="5"/>
      <c r="R167" s="5"/>
      <c r="S167" s="5"/>
      <c r="T167" s="5"/>
      <c r="U167" s="5"/>
      <c r="V167" s="5"/>
      <c r="W167" s="5"/>
      <c r="X167" s="5"/>
      <c r="Y167" s="5"/>
    </row>
    <row r="168" spans="1:25" ht="15.75" customHeight="1">
      <c r="A168" s="5"/>
      <c r="B168" s="5"/>
      <c r="C168" s="7"/>
      <c r="D168" s="8"/>
      <c r="E168" s="8"/>
      <c r="F168" s="8"/>
      <c r="G168" s="8"/>
      <c r="H168" s="8"/>
      <c r="I168" s="5"/>
      <c r="J168" s="5"/>
      <c r="K168" s="5"/>
      <c r="L168" s="5"/>
      <c r="M168" s="5"/>
      <c r="N168" s="5"/>
      <c r="O168" s="5"/>
      <c r="P168" s="5"/>
      <c r="Q168" s="5"/>
      <c r="R168" s="5"/>
      <c r="S168" s="5"/>
      <c r="T168" s="5"/>
      <c r="U168" s="5"/>
      <c r="V168" s="5"/>
      <c r="W168" s="5"/>
      <c r="X168" s="5"/>
      <c r="Y168" s="5"/>
    </row>
    <row r="169" spans="1:25" ht="15.75" customHeight="1">
      <c r="A169" s="5"/>
      <c r="B169" s="5"/>
      <c r="C169" s="7"/>
      <c r="D169" s="8"/>
      <c r="E169" s="8"/>
      <c r="F169" s="8"/>
      <c r="G169" s="8"/>
      <c r="H169" s="8"/>
      <c r="I169" s="5"/>
      <c r="J169" s="5"/>
      <c r="K169" s="5"/>
      <c r="L169" s="5"/>
      <c r="M169" s="5"/>
      <c r="N169" s="5"/>
      <c r="O169" s="5"/>
      <c r="P169" s="5"/>
      <c r="Q169" s="5"/>
      <c r="R169" s="5"/>
      <c r="S169" s="5"/>
      <c r="T169" s="5"/>
      <c r="U169" s="5"/>
      <c r="V169" s="5"/>
      <c r="W169" s="5"/>
      <c r="X169" s="5"/>
      <c r="Y169" s="5"/>
    </row>
    <row r="170" spans="1:25" ht="15.75" customHeight="1">
      <c r="A170" s="5"/>
      <c r="B170" s="5"/>
      <c r="C170" s="7"/>
      <c r="D170" s="8"/>
      <c r="E170" s="8"/>
      <c r="F170" s="8"/>
      <c r="G170" s="8"/>
      <c r="H170" s="8"/>
      <c r="I170" s="5"/>
      <c r="J170" s="5"/>
      <c r="K170" s="5"/>
      <c r="L170" s="5"/>
      <c r="M170" s="5"/>
      <c r="N170" s="5"/>
      <c r="O170" s="5"/>
      <c r="P170" s="5"/>
      <c r="Q170" s="5"/>
      <c r="R170" s="5"/>
      <c r="S170" s="5"/>
      <c r="T170" s="5"/>
      <c r="U170" s="5"/>
      <c r="V170" s="5"/>
      <c r="W170" s="5"/>
      <c r="X170" s="5"/>
      <c r="Y170" s="5"/>
    </row>
    <row r="171" spans="1:25" ht="15.75" customHeight="1">
      <c r="A171" s="5"/>
      <c r="B171" s="5"/>
      <c r="C171" s="7"/>
      <c r="D171" s="8"/>
      <c r="E171" s="8"/>
      <c r="F171" s="8"/>
      <c r="G171" s="8"/>
      <c r="H171" s="8"/>
      <c r="I171" s="5"/>
      <c r="J171" s="5"/>
      <c r="K171" s="5"/>
      <c r="L171" s="5"/>
      <c r="M171" s="5"/>
      <c r="N171" s="5"/>
      <c r="O171" s="5"/>
      <c r="P171" s="5"/>
      <c r="Q171" s="5"/>
      <c r="R171" s="5"/>
      <c r="S171" s="5"/>
      <c r="T171" s="5"/>
      <c r="U171" s="5"/>
      <c r="V171" s="5"/>
      <c r="W171" s="5"/>
      <c r="X171" s="5"/>
      <c r="Y171" s="5"/>
    </row>
    <row r="172" spans="1:25" ht="15.75" customHeight="1">
      <c r="A172" s="5"/>
      <c r="B172" s="5"/>
      <c r="C172" s="7"/>
      <c r="D172" s="8"/>
      <c r="E172" s="8"/>
      <c r="F172" s="8"/>
      <c r="G172" s="8"/>
      <c r="H172" s="8"/>
      <c r="I172" s="5"/>
      <c r="J172" s="5"/>
      <c r="K172" s="5"/>
      <c r="L172" s="5"/>
      <c r="M172" s="5"/>
      <c r="N172" s="5"/>
      <c r="O172" s="5"/>
      <c r="P172" s="5"/>
      <c r="Q172" s="5"/>
      <c r="R172" s="5"/>
      <c r="S172" s="5"/>
      <c r="T172" s="5"/>
      <c r="U172" s="5"/>
      <c r="V172" s="5"/>
      <c r="W172" s="5"/>
      <c r="X172" s="5"/>
      <c r="Y172" s="5"/>
    </row>
    <row r="173" spans="1:25" ht="15.75" customHeight="1">
      <c r="A173" s="5"/>
      <c r="B173" s="5"/>
      <c r="C173" s="7"/>
      <c r="D173" s="8"/>
      <c r="E173" s="8"/>
      <c r="F173" s="8"/>
      <c r="G173" s="8"/>
      <c r="H173" s="8"/>
      <c r="I173" s="5"/>
      <c r="J173" s="5"/>
      <c r="K173" s="5"/>
      <c r="L173" s="5"/>
      <c r="M173" s="5"/>
      <c r="N173" s="5"/>
      <c r="O173" s="5"/>
      <c r="P173" s="5"/>
      <c r="Q173" s="5"/>
      <c r="R173" s="5"/>
      <c r="S173" s="5"/>
      <c r="T173" s="5"/>
      <c r="U173" s="5"/>
      <c r="V173" s="5"/>
      <c r="W173" s="5"/>
      <c r="X173" s="5"/>
      <c r="Y173" s="5"/>
    </row>
    <row r="174" spans="1:25" ht="15.75" customHeight="1">
      <c r="A174" s="5"/>
      <c r="B174" s="5"/>
      <c r="C174" s="7"/>
      <c r="D174" s="8"/>
      <c r="E174" s="8"/>
      <c r="F174" s="8"/>
      <c r="G174" s="8"/>
      <c r="H174" s="8"/>
      <c r="I174" s="5"/>
      <c r="J174" s="5"/>
      <c r="K174" s="5"/>
      <c r="L174" s="5"/>
      <c r="M174" s="5"/>
      <c r="N174" s="5"/>
      <c r="O174" s="5"/>
      <c r="P174" s="5"/>
      <c r="Q174" s="5"/>
      <c r="R174" s="5"/>
      <c r="S174" s="5"/>
      <c r="T174" s="5"/>
      <c r="U174" s="5"/>
      <c r="V174" s="5"/>
      <c r="W174" s="5"/>
      <c r="X174" s="5"/>
      <c r="Y174" s="5"/>
    </row>
    <row r="175" spans="1:25" ht="15.75" customHeight="1">
      <c r="A175" s="5"/>
      <c r="B175" s="5"/>
      <c r="C175" s="7"/>
      <c r="D175" s="8"/>
      <c r="E175" s="8"/>
      <c r="F175" s="8"/>
      <c r="G175" s="8"/>
      <c r="H175" s="8"/>
      <c r="I175" s="5"/>
      <c r="J175" s="5"/>
      <c r="K175" s="5"/>
      <c r="L175" s="5"/>
      <c r="M175" s="5"/>
      <c r="N175" s="5"/>
      <c r="O175" s="5"/>
      <c r="P175" s="5"/>
      <c r="Q175" s="5"/>
      <c r="R175" s="5"/>
      <c r="S175" s="5"/>
      <c r="T175" s="5"/>
      <c r="U175" s="5"/>
      <c r="V175" s="5"/>
      <c r="W175" s="5"/>
      <c r="X175" s="5"/>
      <c r="Y175" s="5"/>
    </row>
    <row r="176" spans="1:25" ht="15.75" customHeight="1">
      <c r="A176" s="5"/>
      <c r="B176" s="5"/>
      <c r="C176" s="7"/>
      <c r="D176" s="8"/>
      <c r="E176" s="8"/>
      <c r="F176" s="8"/>
      <c r="G176" s="8"/>
      <c r="H176" s="8"/>
      <c r="I176" s="5"/>
      <c r="J176" s="5"/>
      <c r="K176" s="5"/>
      <c r="L176" s="5"/>
      <c r="M176" s="5"/>
      <c r="N176" s="5"/>
      <c r="O176" s="5"/>
      <c r="P176" s="5"/>
      <c r="Q176" s="5"/>
      <c r="R176" s="5"/>
      <c r="S176" s="5"/>
      <c r="T176" s="5"/>
      <c r="U176" s="5"/>
      <c r="V176" s="5"/>
      <c r="W176" s="5"/>
      <c r="X176" s="5"/>
      <c r="Y176" s="5"/>
    </row>
    <row r="177" spans="1:25" ht="15.75" customHeight="1">
      <c r="A177" s="5"/>
      <c r="B177" s="5"/>
      <c r="C177" s="7"/>
      <c r="D177" s="8"/>
      <c r="E177" s="8"/>
      <c r="F177" s="8"/>
      <c r="G177" s="8"/>
      <c r="H177" s="8"/>
      <c r="I177" s="5"/>
      <c r="J177" s="5"/>
      <c r="K177" s="5"/>
      <c r="L177" s="5"/>
      <c r="M177" s="5"/>
      <c r="N177" s="5"/>
      <c r="O177" s="5"/>
      <c r="P177" s="5"/>
      <c r="Q177" s="5"/>
      <c r="R177" s="5"/>
      <c r="S177" s="5"/>
      <c r="T177" s="5"/>
      <c r="U177" s="5"/>
      <c r="V177" s="5"/>
      <c r="W177" s="5"/>
      <c r="X177" s="5"/>
      <c r="Y177" s="5"/>
    </row>
    <row r="178" spans="1:25" ht="15.75" customHeight="1">
      <c r="A178" s="5"/>
      <c r="B178" s="5"/>
      <c r="C178" s="7"/>
      <c r="D178" s="8"/>
      <c r="E178" s="8"/>
      <c r="F178" s="8"/>
      <c r="G178" s="8"/>
      <c r="H178" s="8"/>
      <c r="I178" s="5"/>
      <c r="J178" s="5"/>
      <c r="K178" s="5"/>
      <c r="L178" s="5"/>
      <c r="M178" s="5"/>
      <c r="N178" s="5"/>
      <c r="O178" s="5"/>
      <c r="P178" s="5"/>
      <c r="Q178" s="5"/>
      <c r="R178" s="5"/>
      <c r="S178" s="5"/>
      <c r="T178" s="5"/>
      <c r="U178" s="5"/>
      <c r="V178" s="5"/>
      <c r="W178" s="5"/>
      <c r="X178" s="5"/>
      <c r="Y178" s="5"/>
    </row>
    <row r="179" spans="1:25" ht="15.75" customHeight="1">
      <c r="A179" s="5"/>
      <c r="B179" s="5"/>
      <c r="C179" s="7"/>
      <c r="D179" s="8"/>
      <c r="E179" s="8"/>
      <c r="F179" s="8"/>
      <c r="G179" s="8"/>
      <c r="H179" s="8"/>
      <c r="I179" s="5"/>
      <c r="J179" s="5"/>
      <c r="K179" s="5"/>
      <c r="L179" s="5"/>
      <c r="M179" s="5"/>
      <c r="N179" s="5"/>
      <c r="O179" s="5"/>
      <c r="P179" s="5"/>
      <c r="Q179" s="5"/>
      <c r="R179" s="5"/>
      <c r="S179" s="5"/>
      <c r="T179" s="5"/>
      <c r="U179" s="5"/>
      <c r="V179" s="5"/>
      <c r="W179" s="5"/>
      <c r="X179" s="5"/>
      <c r="Y179" s="5"/>
    </row>
    <row r="180" spans="1:25" ht="15.75" customHeight="1">
      <c r="A180" s="5"/>
      <c r="B180" s="5"/>
      <c r="C180" s="7"/>
      <c r="D180" s="8"/>
      <c r="E180" s="8"/>
      <c r="F180" s="8"/>
      <c r="G180" s="8"/>
      <c r="H180" s="8"/>
      <c r="I180" s="5"/>
      <c r="J180" s="5"/>
      <c r="K180" s="5"/>
      <c r="L180" s="5"/>
      <c r="M180" s="5"/>
      <c r="N180" s="5"/>
      <c r="O180" s="5"/>
      <c r="P180" s="5"/>
      <c r="Q180" s="5"/>
      <c r="R180" s="5"/>
      <c r="S180" s="5"/>
      <c r="T180" s="5"/>
      <c r="U180" s="5"/>
      <c r="V180" s="5"/>
      <c r="W180" s="5"/>
      <c r="X180" s="5"/>
      <c r="Y180" s="5"/>
    </row>
    <row r="181" spans="1:25" ht="15.75" customHeight="1">
      <c r="A181" s="5"/>
      <c r="B181" s="5"/>
      <c r="C181" s="7"/>
      <c r="D181" s="8"/>
      <c r="E181" s="8"/>
      <c r="F181" s="8"/>
      <c r="G181" s="8"/>
      <c r="H181" s="8"/>
      <c r="I181" s="5"/>
      <c r="J181" s="5"/>
      <c r="K181" s="5"/>
      <c r="L181" s="5"/>
      <c r="M181" s="5"/>
      <c r="N181" s="5"/>
      <c r="O181" s="5"/>
      <c r="P181" s="5"/>
      <c r="Q181" s="5"/>
      <c r="R181" s="5"/>
      <c r="S181" s="5"/>
      <c r="T181" s="5"/>
      <c r="U181" s="5"/>
      <c r="V181" s="5"/>
      <c r="W181" s="5"/>
      <c r="X181" s="5"/>
      <c r="Y181" s="5"/>
    </row>
    <row r="182" spans="1:25" ht="15.75" customHeight="1">
      <c r="A182" s="5"/>
      <c r="B182" s="5"/>
      <c r="C182" s="7"/>
      <c r="D182" s="8"/>
      <c r="E182" s="8"/>
      <c r="F182" s="8"/>
      <c r="G182" s="8"/>
      <c r="H182" s="8"/>
      <c r="I182" s="5"/>
      <c r="J182" s="5"/>
      <c r="K182" s="5"/>
      <c r="L182" s="5"/>
      <c r="M182" s="5"/>
      <c r="N182" s="5"/>
      <c r="O182" s="5"/>
      <c r="P182" s="5"/>
      <c r="Q182" s="5"/>
      <c r="R182" s="5"/>
      <c r="S182" s="5"/>
      <c r="T182" s="5"/>
      <c r="U182" s="5"/>
      <c r="V182" s="5"/>
      <c r="W182" s="5"/>
      <c r="X182" s="5"/>
      <c r="Y182" s="5"/>
    </row>
    <row r="183" spans="1:25" ht="15.75" customHeight="1">
      <c r="A183" s="5"/>
      <c r="B183" s="5"/>
      <c r="C183" s="7"/>
      <c r="D183" s="8"/>
      <c r="E183" s="8"/>
      <c r="F183" s="8"/>
      <c r="G183" s="8"/>
      <c r="H183" s="8"/>
      <c r="I183" s="5"/>
      <c r="J183" s="5"/>
      <c r="K183" s="5"/>
      <c r="L183" s="5"/>
      <c r="M183" s="5"/>
      <c r="N183" s="5"/>
      <c r="O183" s="5"/>
      <c r="P183" s="5"/>
      <c r="Q183" s="5"/>
      <c r="R183" s="5"/>
      <c r="S183" s="5"/>
      <c r="T183" s="5"/>
      <c r="U183" s="5"/>
      <c r="V183" s="5"/>
      <c r="W183" s="5"/>
      <c r="X183" s="5"/>
      <c r="Y183" s="5"/>
    </row>
    <row r="184" spans="1:25" ht="15.75" customHeight="1">
      <c r="A184" s="5"/>
      <c r="B184" s="5"/>
      <c r="C184" s="7"/>
      <c r="D184" s="8"/>
      <c r="E184" s="8"/>
      <c r="F184" s="8"/>
      <c r="G184" s="8"/>
      <c r="H184" s="8"/>
      <c r="I184" s="5"/>
      <c r="J184" s="5"/>
      <c r="K184" s="5"/>
      <c r="L184" s="5"/>
      <c r="M184" s="5"/>
      <c r="N184" s="5"/>
      <c r="O184" s="5"/>
      <c r="P184" s="5"/>
      <c r="Q184" s="5"/>
      <c r="R184" s="5"/>
      <c r="S184" s="5"/>
      <c r="T184" s="5"/>
      <c r="U184" s="5"/>
      <c r="V184" s="5"/>
      <c r="W184" s="5"/>
      <c r="X184" s="5"/>
      <c r="Y184" s="5"/>
    </row>
    <row r="185" spans="1:25" ht="15.75" customHeight="1">
      <c r="A185" s="5"/>
      <c r="B185" s="5"/>
      <c r="C185" s="7"/>
      <c r="D185" s="8"/>
      <c r="E185" s="8"/>
      <c r="F185" s="8"/>
      <c r="G185" s="8"/>
      <c r="H185" s="8"/>
      <c r="I185" s="5"/>
      <c r="J185" s="5"/>
      <c r="K185" s="5"/>
      <c r="L185" s="5"/>
      <c r="M185" s="5"/>
      <c r="N185" s="5"/>
      <c r="O185" s="5"/>
      <c r="P185" s="5"/>
      <c r="Q185" s="5"/>
      <c r="R185" s="5"/>
      <c r="S185" s="5"/>
      <c r="T185" s="5"/>
      <c r="U185" s="5"/>
      <c r="V185" s="5"/>
      <c r="W185" s="5"/>
      <c r="X185" s="5"/>
      <c r="Y185" s="5"/>
    </row>
    <row r="186" spans="1:25" ht="15.75" customHeight="1">
      <c r="A186" s="5"/>
      <c r="B186" s="5"/>
      <c r="C186" s="7"/>
      <c r="D186" s="8"/>
      <c r="E186" s="8"/>
      <c r="F186" s="8"/>
      <c r="G186" s="8"/>
      <c r="H186" s="8"/>
      <c r="I186" s="5"/>
      <c r="J186" s="5"/>
      <c r="K186" s="5"/>
      <c r="L186" s="5"/>
      <c r="M186" s="5"/>
      <c r="N186" s="5"/>
      <c r="O186" s="5"/>
      <c r="P186" s="5"/>
      <c r="Q186" s="5"/>
      <c r="R186" s="5"/>
      <c r="S186" s="5"/>
      <c r="T186" s="5"/>
      <c r="U186" s="5"/>
      <c r="V186" s="5"/>
      <c r="W186" s="5"/>
      <c r="X186" s="5"/>
      <c r="Y186" s="5"/>
    </row>
    <row r="187" spans="1:25" ht="15.75" customHeight="1">
      <c r="A187" s="5"/>
      <c r="B187" s="5"/>
      <c r="C187" s="7"/>
      <c r="D187" s="8"/>
      <c r="E187" s="8"/>
      <c r="F187" s="8"/>
      <c r="G187" s="8"/>
      <c r="H187" s="8"/>
      <c r="I187" s="5"/>
      <c r="J187" s="5"/>
      <c r="K187" s="5"/>
      <c r="L187" s="5"/>
      <c r="M187" s="5"/>
      <c r="N187" s="5"/>
      <c r="O187" s="5"/>
      <c r="P187" s="5"/>
      <c r="Q187" s="5"/>
      <c r="R187" s="5"/>
      <c r="S187" s="5"/>
      <c r="T187" s="5"/>
      <c r="U187" s="5"/>
      <c r="V187" s="5"/>
      <c r="W187" s="5"/>
      <c r="X187" s="5"/>
      <c r="Y187" s="5"/>
    </row>
    <row r="188" spans="1:25" ht="15.75" customHeight="1">
      <c r="A188" s="5"/>
      <c r="B188" s="5"/>
      <c r="C188" s="7"/>
      <c r="D188" s="8"/>
      <c r="E188" s="8"/>
      <c r="F188" s="8"/>
      <c r="G188" s="8"/>
      <c r="H188" s="8"/>
      <c r="I188" s="5"/>
      <c r="J188" s="5"/>
      <c r="K188" s="5"/>
      <c r="L188" s="5"/>
      <c r="M188" s="5"/>
      <c r="N188" s="5"/>
      <c r="O188" s="5"/>
      <c r="P188" s="5"/>
      <c r="Q188" s="5"/>
      <c r="R188" s="5"/>
      <c r="S188" s="5"/>
      <c r="T188" s="5"/>
      <c r="U188" s="5"/>
      <c r="V188" s="5"/>
      <c r="W188" s="5"/>
      <c r="X188" s="5"/>
      <c r="Y188" s="5"/>
    </row>
    <row r="189" spans="1:25" ht="15.75" customHeight="1">
      <c r="A189" s="5"/>
      <c r="B189" s="5"/>
      <c r="C189" s="7"/>
      <c r="D189" s="8"/>
      <c r="E189" s="8"/>
      <c r="F189" s="8"/>
      <c r="G189" s="8"/>
      <c r="H189" s="8"/>
      <c r="I189" s="5"/>
      <c r="J189" s="5"/>
      <c r="K189" s="5"/>
      <c r="L189" s="5"/>
      <c r="M189" s="5"/>
      <c r="N189" s="5"/>
      <c r="O189" s="5"/>
      <c r="P189" s="5"/>
      <c r="Q189" s="5"/>
      <c r="R189" s="5"/>
      <c r="S189" s="5"/>
      <c r="T189" s="5"/>
      <c r="U189" s="5"/>
      <c r="V189" s="5"/>
      <c r="W189" s="5"/>
      <c r="X189" s="5"/>
      <c r="Y189" s="5"/>
    </row>
    <row r="190" spans="1:25" ht="15.75" customHeight="1">
      <c r="A190" s="5"/>
      <c r="B190" s="5"/>
      <c r="C190" s="7"/>
      <c r="D190" s="8"/>
      <c r="E190" s="8"/>
      <c r="F190" s="8"/>
      <c r="G190" s="8"/>
      <c r="H190" s="8"/>
      <c r="I190" s="5"/>
      <c r="J190" s="5"/>
      <c r="K190" s="5"/>
      <c r="L190" s="5"/>
      <c r="M190" s="5"/>
      <c r="N190" s="5"/>
      <c r="O190" s="5"/>
      <c r="P190" s="5"/>
      <c r="Q190" s="5"/>
      <c r="R190" s="5"/>
      <c r="S190" s="5"/>
      <c r="T190" s="5"/>
      <c r="U190" s="5"/>
      <c r="V190" s="5"/>
      <c r="W190" s="5"/>
      <c r="X190" s="5"/>
      <c r="Y190" s="5"/>
    </row>
    <row r="191" spans="1:25" ht="15.75" customHeight="1">
      <c r="A191" s="5"/>
      <c r="B191" s="5"/>
      <c r="C191" s="7"/>
      <c r="D191" s="8"/>
      <c r="E191" s="8"/>
      <c r="F191" s="8"/>
      <c r="G191" s="8"/>
      <c r="H191" s="8"/>
      <c r="I191" s="5"/>
      <c r="J191" s="5"/>
      <c r="K191" s="5"/>
      <c r="L191" s="5"/>
      <c r="M191" s="5"/>
      <c r="N191" s="5"/>
      <c r="O191" s="5"/>
      <c r="P191" s="5"/>
      <c r="Q191" s="5"/>
      <c r="R191" s="5"/>
      <c r="S191" s="5"/>
      <c r="T191" s="5"/>
      <c r="U191" s="5"/>
      <c r="V191" s="5"/>
      <c r="W191" s="5"/>
      <c r="X191" s="5"/>
      <c r="Y191" s="5"/>
    </row>
    <row r="192" spans="1:25" ht="15.75" customHeight="1">
      <c r="A192" s="5"/>
      <c r="B192" s="5"/>
      <c r="C192" s="7"/>
      <c r="D192" s="8"/>
      <c r="E192" s="8"/>
      <c r="F192" s="8"/>
      <c r="G192" s="8"/>
      <c r="H192" s="8"/>
      <c r="I192" s="5"/>
      <c r="J192" s="5"/>
      <c r="K192" s="5"/>
      <c r="L192" s="5"/>
      <c r="M192" s="5"/>
      <c r="N192" s="5"/>
      <c r="O192" s="5"/>
      <c r="P192" s="5"/>
      <c r="Q192" s="5"/>
      <c r="R192" s="5"/>
      <c r="S192" s="5"/>
      <c r="T192" s="5"/>
      <c r="U192" s="5"/>
      <c r="V192" s="5"/>
      <c r="W192" s="5"/>
      <c r="X192" s="5"/>
      <c r="Y192" s="5"/>
    </row>
    <row r="193" spans="1:25" ht="15.75" customHeight="1">
      <c r="A193" s="5"/>
      <c r="B193" s="5"/>
      <c r="C193" s="7"/>
      <c r="D193" s="8"/>
      <c r="E193" s="8"/>
      <c r="F193" s="8"/>
      <c r="G193" s="8"/>
      <c r="H193" s="8"/>
      <c r="I193" s="5"/>
      <c r="J193" s="5"/>
      <c r="K193" s="5"/>
      <c r="L193" s="5"/>
      <c r="M193" s="5"/>
      <c r="N193" s="5"/>
      <c r="O193" s="5"/>
      <c r="P193" s="5"/>
      <c r="Q193" s="5"/>
      <c r="R193" s="5"/>
      <c r="S193" s="5"/>
      <c r="T193" s="5"/>
      <c r="U193" s="5"/>
      <c r="V193" s="5"/>
      <c r="W193" s="5"/>
      <c r="X193" s="5"/>
      <c r="Y193" s="5"/>
    </row>
    <row r="194" spans="1:25" ht="15.75" customHeight="1">
      <c r="A194" s="5"/>
      <c r="B194" s="5"/>
      <c r="C194" s="7"/>
      <c r="D194" s="8"/>
      <c r="E194" s="8"/>
      <c r="F194" s="8"/>
      <c r="G194" s="8"/>
      <c r="H194" s="8"/>
      <c r="I194" s="5"/>
      <c r="J194" s="5"/>
      <c r="K194" s="5"/>
      <c r="L194" s="5"/>
      <c r="M194" s="5"/>
      <c r="N194" s="5"/>
      <c r="O194" s="5"/>
      <c r="P194" s="5"/>
      <c r="Q194" s="5"/>
      <c r="R194" s="5"/>
      <c r="S194" s="5"/>
      <c r="T194" s="5"/>
      <c r="U194" s="5"/>
      <c r="V194" s="5"/>
      <c r="W194" s="5"/>
      <c r="X194" s="5"/>
      <c r="Y194" s="5"/>
    </row>
    <row r="195" spans="1:25" ht="15.75" customHeight="1">
      <c r="A195" s="5"/>
      <c r="B195" s="5"/>
      <c r="C195" s="7"/>
      <c r="D195" s="8"/>
      <c r="E195" s="8"/>
      <c r="F195" s="8"/>
      <c r="G195" s="8"/>
      <c r="H195" s="8"/>
      <c r="I195" s="5"/>
      <c r="J195" s="5"/>
      <c r="K195" s="5"/>
      <c r="L195" s="5"/>
      <c r="M195" s="5"/>
      <c r="N195" s="5"/>
      <c r="O195" s="5"/>
      <c r="P195" s="5"/>
      <c r="Q195" s="5"/>
      <c r="R195" s="5"/>
      <c r="S195" s="5"/>
      <c r="T195" s="5"/>
      <c r="U195" s="5"/>
      <c r="V195" s="5"/>
      <c r="W195" s="5"/>
      <c r="X195" s="5"/>
      <c r="Y195" s="5"/>
    </row>
    <row r="196" spans="1:25" ht="15.75" customHeight="1">
      <c r="A196" s="5"/>
      <c r="B196" s="5"/>
      <c r="C196" s="7"/>
      <c r="D196" s="8"/>
      <c r="E196" s="8"/>
      <c r="F196" s="8"/>
      <c r="G196" s="8"/>
      <c r="H196" s="8"/>
      <c r="I196" s="5"/>
      <c r="J196" s="5"/>
      <c r="K196" s="5"/>
      <c r="L196" s="5"/>
      <c r="M196" s="5"/>
      <c r="N196" s="5"/>
      <c r="O196" s="5"/>
      <c r="P196" s="5"/>
      <c r="Q196" s="5"/>
      <c r="R196" s="5"/>
      <c r="S196" s="5"/>
      <c r="T196" s="5"/>
      <c r="U196" s="5"/>
      <c r="V196" s="5"/>
      <c r="W196" s="5"/>
      <c r="X196" s="5"/>
      <c r="Y196" s="5"/>
    </row>
    <row r="197" spans="1:25" ht="15.75" customHeight="1">
      <c r="A197" s="5"/>
      <c r="B197" s="5"/>
      <c r="C197" s="7"/>
      <c r="D197" s="8"/>
      <c r="E197" s="8"/>
      <c r="F197" s="8"/>
      <c r="G197" s="8"/>
      <c r="H197" s="8"/>
      <c r="I197" s="5"/>
      <c r="J197" s="5"/>
      <c r="K197" s="5"/>
      <c r="L197" s="5"/>
      <c r="M197" s="5"/>
      <c r="N197" s="5"/>
      <c r="O197" s="5"/>
      <c r="P197" s="5"/>
      <c r="Q197" s="5"/>
      <c r="R197" s="5"/>
      <c r="S197" s="5"/>
      <c r="T197" s="5"/>
      <c r="U197" s="5"/>
      <c r="V197" s="5"/>
      <c r="W197" s="5"/>
      <c r="X197" s="5"/>
      <c r="Y197" s="5"/>
    </row>
    <row r="198" spans="1:25" ht="15.75" customHeight="1">
      <c r="A198" s="5"/>
      <c r="B198" s="5"/>
      <c r="C198" s="7"/>
      <c r="D198" s="8"/>
      <c r="E198" s="8"/>
      <c r="F198" s="8"/>
      <c r="G198" s="8"/>
      <c r="H198" s="8"/>
      <c r="I198" s="5"/>
      <c r="J198" s="5"/>
      <c r="K198" s="5"/>
      <c r="L198" s="5"/>
      <c r="M198" s="5"/>
      <c r="N198" s="5"/>
      <c r="O198" s="5"/>
      <c r="P198" s="5"/>
      <c r="Q198" s="5"/>
      <c r="R198" s="5"/>
      <c r="S198" s="5"/>
      <c r="T198" s="5"/>
      <c r="U198" s="5"/>
      <c r="V198" s="5"/>
      <c r="W198" s="5"/>
      <c r="X198" s="5"/>
      <c r="Y198" s="5"/>
    </row>
    <row r="199" spans="1:25" ht="15.75" customHeight="1">
      <c r="A199" s="5"/>
      <c r="B199" s="5"/>
      <c r="C199" s="7"/>
      <c r="D199" s="8"/>
      <c r="E199" s="8"/>
      <c r="F199" s="8"/>
      <c r="G199" s="8"/>
      <c r="H199" s="8"/>
      <c r="I199" s="5"/>
      <c r="J199" s="5"/>
      <c r="K199" s="5"/>
      <c r="L199" s="5"/>
      <c r="M199" s="5"/>
      <c r="N199" s="5"/>
      <c r="O199" s="5"/>
      <c r="P199" s="5"/>
      <c r="Q199" s="5"/>
      <c r="R199" s="5"/>
      <c r="S199" s="5"/>
      <c r="T199" s="5"/>
      <c r="U199" s="5"/>
      <c r="V199" s="5"/>
      <c r="W199" s="5"/>
      <c r="X199" s="5"/>
      <c r="Y199" s="5"/>
    </row>
    <row r="200" spans="1:25" ht="15.75" customHeight="1">
      <c r="A200" s="5"/>
      <c r="B200" s="5"/>
      <c r="C200" s="7"/>
      <c r="D200" s="8"/>
      <c r="E200" s="8"/>
      <c r="F200" s="8"/>
      <c r="G200" s="8"/>
      <c r="H200" s="8"/>
      <c r="I200" s="5"/>
      <c r="J200" s="5"/>
      <c r="K200" s="5"/>
      <c r="L200" s="5"/>
      <c r="M200" s="5"/>
      <c r="N200" s="5"/>
      <c r="O200" s="5"/>
      <c r="P200" s="5"/>
      <c r="Q200" s="5"/>
      <c r="R200" s="5"/>
      <c r="S200" s="5"/>
      <c r="T200" s="5"/>
      <c r="U200" s="5"/>
      <c r="V200" s="5"/>
      <c r="W200" s="5"/>
      <c r="X200" s="5"/>
      <c r="Y200" s="5"/>
    </row>
    <row r="201" spans="1:25" ht="15.75" customHeight="1">
      <c r="A201" s="5"/>
      <c r="B201" s="5"/>
      <c r="C201" s="7"/>
      <c r="D201" s="8"/>
      <c r="E201" s="8"/>
      <c r="F201" s="8"/>
      <c r="G201" s="8"/>
      <c r="H201" s="8"/>
      <c r="I201" s="5"/>
      <c r="J201" s="5"/>
      <c r="K201" s="5"/>
      <c r="L201" s="5"/>
      <c r="M201" s="5"/>
      <c r="N201" s="5"/>
      <c r="O201" s="5"/>
      <c r="P201" s="5"/>
      <c r="Q201" s="5"/>
      <c r="R201" s="5"/>
      <c r="S201" s="5"/>
      <c r="T201" s="5"/>
      <c r="U201" s="5"/>
      <c r="V201" s="5"/>
      <c r="W201" s="5"/>
      <c r="X201" s="5"/>
      <c r="Y201" s="5"/>
    </row>
    <row r="202" spans="1:25" ht="15.75" customHeight="1">
      <c r="A202" s="5"/>
      <c r="B202" s="5"/>
      <c r="C202" s="7"/>
      <c r="D202" s="8"/>
      <c r="E202" s="8"/>
      <c r="F202" s="8"/>
      <c r="G202" s="8"/>
      <c r="H202" s="8"/>
      <c r="I202" s="5"/>
      <c r="J202" s="5"/>
      <c r="K202" s="5"/>
      <c r="L202" s="5"/>
      <c r="M202" s="5"/>
      <c r="N202" s="5"/>
      <c r="O202" s="5"/>
      <c r="P202" s="5"/>
      <c r="Q202" s="5"/>
      <c r="R202" s="5"/>
      <c r="S202" s="5"/>
      <c r="T202" s="5"/>
      <c r="U202" s="5"/>
      <c r="V202" s="5"/>
      <c r="W202" s="5"/>
      <c r="X202" s="5"/>
      <c r="Y202" s="5"/>
    </row>
    <row r="203" spans="1:25" ht="15.75" customHeight="1">
      <c r="A203" s="5"/>
      <c r="B203" s="5"/>
      <c r="C203" s="7"/>
      <c r="D203" s="8"/>
      <c r="E203" s="8"/>
      <c r="F203" s="8"/>
      <c r="G203" s="8"/>
      <c r="H203" s="8"/>
      <c r="I203" s="5"/>
      <c r="J203" s="5"/>
      <c r="K203" s="5"/>
      <c r="L203" s="5"/>
      <c r="M203" s="5"/>
      <c r="N203" s="5"/>
      <c r="O203" s="5"/>
      <c r="P203" s="5"/>
      <c r="Q203" s="5"/>
      <c r="R203" s="5"/>
      <c r="S203" s="5"/>
      <c r="T203" s="5"/>
      <c r="U203" s="5"/>
      <c r="V203" s="5"/>
      <c r="W203" s="5"/>
      <c r="X203" s="5"/>
      <c r="Y203" s="5"/>
    </row>
    <row r="204" spans="1:25" ht="15.75" customHeight="1">
      <c r="A204" s="5"/>
      <c r="B204" s="5"/>
      <c r="C204" s="7"/>
      <c r="D204" s="8"/>
      <c r="E204" s="8"/>
      <c r="F204" s="8"/>
      <c r="G204" s="8"/>
      <c r="H204" s="8"/>
      <c r="I204" s="5"/>
      <c r="J204" s="5"/>
      <c r="K204" s="5"/>
      <c r="L204" s="5"/>
      <c r="M204" s="5"/>
      <c r="N204" s="5"/>
      <c r="O204" s="5"/>
      <c r="P204" s="5"/>
      <c r="Q204" s="5"/>
      <c r="R204" s="5"/>
      <c r="S204" s="5"/>
      <c r="T204" s="5"/>
      <c r="U204" s="5"/>
      <c r="V204" s="5"/>
      <c r="W204" s="5"/>
      <c r="X204" s="5"/>
      <c r="Y204" s="5"/>
    </row>
    <row r="205" spans="1:25" ht="15.75" customHeight="1">
      <c r="A205" s="5"/>
      <c r="B205" s="5"/>
      <c r="C205" s="7"/>
      <c r="D205" s="8"/>
      <c r="E205" s="8"/>
      <c r="F205" s="8"/>
      <c r="G205" s="8"/>
      <c r="H205" s="8"/>
      <c r="I205" s="5"/>
      <c r="J205" s="5"/>
      <c r="K205" s="5"/>
      <c r="L205" s="5"/>
      <c r="M205" s="5"/>
      <c r="N205" s="5"/>
      <c r="O205" s="5"/>
      <c r="P205" s="5"/>
      <c r="Q205" s="5"/>
      <c r="R205" s="5"/>
      <c r="S205" s="5"/>
      <c r="T205" s="5"/>
      <c r="U205" s="5"/>
      <c r="V205" s="5"/>
      <c r="W205" s="5"/>
      <c r="X205" s="5"/>
      <c r="Y205" s="5"/>
    </row>
    <row r="206" spans="1:25" ht="15.75" customHeight="1">
      <c r="A206" s="5"/>
      <c r="B206" s="5"/>
      <c r="C206" s="7"/>
      <c r="D206" s="8"/>
      <c r="E206" s="8"/>
      <c r="F206" s="8"/>
      <c r="G206" s="8"/>
      <c r="H206" s="8"/>
      <c r="I206" s="5"/>
      <c r="J206" s="5"/>
      <c r="K206" s="5"/>
      <c r="L206" s="5"/>
      <c r="M206" s="5"/>
      <c r="N206" s="5"/>
      <c r="O206" s="5"/>
      <c r="P206" s="5"/>
      <c r="Q206" s="5"/>
      <c r="R206" s="5"/>
      <c r="S206" s="5"/>
      <c r="T206" s="5"/>
      <c r="U206" s="5"/>
      <c r="V206" s="5"/>
      <c r="W206" s="5"/>
      <c r="X206" s="5"/>
      <c r="Y206" s="5"/>
    </row>
    <row r="207" spans="1:25" ht="15.75" customHeight="1">
      <c r="A207" s="5"/>
      <c r="B207" s="5"/>
      <c r="C207" s="7"/>
      <c r="D207" s="8"/>
      <c r="E207" s="8"/>
      <c r="F207" s="8"/>
      <c r="G207" s="8"/>
      <c r="H207" s="8"/>
      <c r="I207" s="5"/>
      <c r="J207" s="5"/>
      <c r="K207" s="5"/>
      <c r="L207" s="5"/>
      <c r="M207" s="5"/>
      <c r="N207" s="5"/>
      <c r="O207" s="5"/>
      <c r="P207" s="5"/>
      <c r="Q207" s="5"/>
      <c r="R207" s="5"/>
      <c r="S207" s="5"/>
      <c r="T207" s="5"/>
      <c r="U207" s="5"/>
      <c r="V207" s="5"/>
      <c r="W207" s="5"/>
      <c r="X207" s="5"/>
      <c r="Y207" s="5"/>
    </row>
    <row r="208" spans="1:25" ht="15.75" customHeight="1">
      <c r="A208" s="5"/>
      <c r="B208" s="5"/>
      <c r="C208" s="7"/>
      <c r="D208" s="8"/>
      <c r="E208" s="8"/>
      <c r="F208" s="8"/>
      <c r="G208" s="8"/>
      <c r="H208" s="8"/>
      <c r="I208" s="5"/>
      <c r="J208" s="5"/>
      <c r="K208" s="5"/>
      <c r="L208" s="5"/>
      <c r="M208" s="5"/>
      <c r="N208" s="5"/>
      <c r="O208" s="5"/>
      <c r="P208" s="5"/>
      <c r="Q208" s="5"/>
      <c r="R208" s="5"/>
      <c r="S208" s="5"/>
      <c r="T208" s="5"/>
      <c r="U208" s="5"/>
      <c r="V208" s="5"/>
      <c r="W208" s="5"/>
      <c r="X208" s="5"/>
      <c r="Y208" s="5"/>
    </row>
    <row r="209" spans="1:25" ht="15.75" customHeight="1">
      <c r="A209" s="5"/>
      <c r="B209" s="5"/>
      <c r="C209" s="7"/>
      <c r="D209" s="8"/>
      <c r="E209" s="8"/>
      <c r="F209" s="8"/>
      <c r="G209" s="8"/>
      <c r="H209" s="8"/>
      <c r="I209" s="5"/>
      <c r="J209" s="5"/>
      <c r="K209" s="5"/>
      <c r="L209" s="5"/>
      <c r="M209" s="5"/>
      <c r="N209" s="5"/>
      <c r="O209" s="5"/>
      <c r="P209" s="5"/>
      <c r="Q209" s="5"/>
      <c r="R209" s="5"/>
      <c r="S209" s="5"/>
      <c r="T209" s="5"/>
      <c r="U209" s="5"/>
      <c r="V209" s="5"/>
      <c r="W209" s="5"/>
      <c r="X209" s="5"/>
      <c r="Y209" s="5"/>
    </row>
    <row r="210" spans="1:25" ht="15.75" customHeight="1">
      <c r="A210" s="5"/>
      <c r="B210" s="5"/>
      <c r="C210" s="7"/>
      <c r="D210" s="8"/>
      <c r="E210" s="8"/>
      <c r="F210" s="8"/>
      <c r="G210" s="8"/>
      <c r="H210" s="8"/>
      <c r="I210" s="5"/>
      <c r="J210" s="5"/>
      <c r="K210" s="5"/>
      <c r="L210" s="5"/>
      <c r="M210" s="5"/>
      <c r="N210" s="5"/>
      <c r="O210" s="5"/>
      <c r="P210" s="5"/>
      <c r="Q210" s="5"/>
      <c r="R210" s="5"/>
      <c r="S210" s="5"/>
      <c r="T210" s="5"/>
      <c r="U210" s="5"/>
      <c r="V210" s="5"/>
      <c r="W210" s="5"/>
      <c r="X210" s="5"/>
      <c r="Y210" s="5"/>
    </row>
    <row r="211" spans="1:25" ht="15.75" customHeight="1">
      <c r="A211" s="5"/>
      <c r="B211" s="5"/>
      <c r="C211" s="7"/>
      <c r="D211" s="8"/>
      <c r="E211" s="8"/>
      <c r="F211" s="8"/>
      <c r="G211" s="8"/>
      <c r="H211" s="8"/>
      <c r="I211" s="5"/>
      <c r="J211" s="5"/>
      <c r="K211" s="5"/>
      <c r="L211" s="5"/>
      <c r="M211" s="5"/>
      <c r="N211" s="5"/>
      <c r="O211" s="5"/>
      <c r="P211" s="5"/>
      <c r="Q211" s="5"/>
      <c r="R211" s="5"/>
      <c r="S211" s="5"/>
      <c r="T211" s="5"/>
      <c r="U211" s="5"/>
      <c r="V211" s="5"/>
      <c r="W211" s="5"/>
      <c r="X211" s="5"/>
      <c r="Y211" s="5"/>
    </row>
    <row r="212" spans="1:25" ht="15.75" customHeight="1">
      <c r="A212" s="5"/>
      <c r="B212" s="5"/>
      <c r="C212" s="7"/>
      <c r="D212" s="8"/>
      <c r="E212" s="8"/>
      <c r="F212" s="8"/>
      <c r="G212" s="8"/>
      <c r="H212" s="8"/>
      <c r="I212" s="5"/>
      <c r="J212" s="5"/>
      <c r="K212" s="5"/>
      <c r="L212" s="5"/>
      <c r="M212" s="5"/>
      <c r="N212" s="5"/>
      <c r="O212" s="5"/>
      <c r="P212" s="5"/>
      <c r="Q212" s="5"/>
      <c r="R212" s="5"/>
      <c r="S212" s="5"/>
      <c r="T212" s="5"/>
      <c r="U212" s="5"/>
      <c r="V212" s="5"/>
      <c r="W212" s="5"/>
      <c r="X212" s="5"/>
      <c r="Y212" s="5"/>
    </row>
    <row r="213" spans="1:25" ht="15.75" customHeight="1">
      <c r="A213" s="5"/>
      <c r="B213" s="5"/>
      <c r="C213" s="7"/>
      <c r="D213" s="8"/>
      <c r="E213" s="8"/>
      <c r="F213" s="8"/>
      <c r="G213" s="8"/>
      <c r="H213" s="8"/>
      <c r="I213" s="5"/>
      <c r="J213" s="5"/>
      <c r="K213" s="5"/>
      <c r="L213" s="5"/>
      <c r="M213" s="5"/>
      <c r="N213" s="5"/>
      <c r="O213" s="5"/>
      <c r="P213" s="5"/>
      <c r="Q213" s="5"/>
      <c r="R213" s="5"/>
      <c r="S213" s="5"/>
      <c r="T213" s="5"/>
      <c r="U213" s="5"/>
      <c r="V213" s="5"/>
      <c r="W213" s="5"/>
      <c r="X213" s="5"/>
      <c r="Y213" s="5"/>
    </row>
    <row r="214" spans="1:25" ht="15.75" customHeight="1">
      <c r="A214" s="5"/>
      <c r="B214" s="5"/>
      <c r="C214" s="7"/>
      <c r="D214" s="8"/>
      <c r="E214" s="8"/>
      <c r="F214" s="8"/>
      <c r="G214" s="8"/>
      <c r="H214" s="8"/>
      <c r="I214" s="5"/>
      <c r="J214" s="5"/>
      <c r="K214" s="5"/>
      <c r="L214" s="5"/>
      <c r="M214" s="5"/>
      <c r="N214" s="5"/>
      <c r="O214" s="5"/>
      <c r="P214" s="5"/>
      <c r="Q214" s="5"/>
      <c r="R214" s="5"/>
      <c r="S214" s="5"/>
      <c r="T214" s="5"/>
      <c r="U214" s="5"/>
      <c r="V214" s="5"/>
      <c r="W214" s="5"/>
      <c r="X214" s="5"/>
      <c r="Y214" s="5"/>
    </row>
    <row r="215" spans="1:25" ht="15.75" customHeight="1">
      <c r="A215" s="5"/>
      <c r="B215" s="5"/>
      <c r="C215" s="7"/>
      <c r="D215" s="8"/>
      <c r="E215" s="8"/>
      <c r="F215" s="8"/>
      <c r="G215" s="8"/>
      <c r="H215" s="8"/>
      <c r="I215" s="5"/>
      <c r="J215" s="5"/>
      <c r="K215" s="5"/>
      <c r="L215" s="5"/>
      <c r="M215" s="5"/>
      <c r="N215" s="5"/>
      <c r="O215" s="5"/>
      <c r="P215" s="5"/>
      <c r="Q215" s="5"/>
      <c r="R215" s="5"/>
      <c r="S215" s="5"/>
      <c r="T215" s="5"/>
      <c r="U215" s="5"/>
      <c r="V215" s="5"/>
      <c r="W215" s="5"/>
      <c r="X215" s="5"/>
      <c r="Y215" s="5"/>
    </row>
    <row r="216" spans="1:25" ht="15.75" customHeight="1">
      <c r="A216" s="5"/>
      <c r="B216" s="5"/>
      <c r="C216" s="7"/>
      <c r="D216" s="8"/>
      <c r="E216" s="8"/>
      <c r="F216" s="8"/>
      <c r="G216" s="8"/>
      <c r="H216" s="8"/>
      <c r="I216" s="5"/>
      <c r="J216" s="5"/>
      <c r="K216" s="5"/>
      <c r="L216" s="5"/>
      <c r="M216" s="5"/>
      <c r="N216" s="5"/>
      <c r="O216" s="5"/>
      <c r="P216" s="5"/>
      <c r="Q216" s="5"/>
      <c r="R216" s="5"/>
      <c r="S216" s="5"/>
      <c r="T216" s="5"/>
      <c r="U216" s="5"/>
      <c r="V216" s="5"/>
      <c r="W216" s="5"/>
      <c r="X216" s="5"/>
      <c r="Y216" s="5"/>
    </row>
    <row r="217" spans="1:25" ht="15.75" customHeight="1">
      <c r="A217" s="5"/>
      <c r="B217" s="5"/>
      <c r="C217" s="7"/>
      <c r="D217" s="8"/>
      <c r="E217" s="8"/>
      <c r="F217" s="8"/>
      <c r="G217" s="8"/>
      <c r="H217" s="8"/>
      <c r="I217" s="5"/>
      <c r="J217" s="5"/>
      <c r="K217" s="5"/>
      <c r="L217" s="5"/>
      <c r="M217" s="5"/>
      <c r="N217" s="5"/>
      <c r="O217" s="5"/>
      <c r="P217" s="5"/>
      <c r="Q217" s="5"/>
      <c r="R217" s="5"/>
      <c r="S217" s="5"/>
      <c r="T217" s="5"/>
      <c r="U217" s="5"/>
      <c r="V217" s="5"/>
      <c r="W217" s="5"/>
      <c r="X217" s="5"/>
      <c r="Y217" s="5"/>
    </row>
    <row r="218" spans="1:25" ht="15.75" customHeight="1">
      <c r="A218" s="5"/>
      <c r="B218" s="5"/>
      <c r="C218" s="7"/>
      <c r="D218" s="8"/>
      <c r="E218" s="8"/>
      <c r="F218" s="8"/>
      <c r="G218" s="8"/>
      <c r="H218" s="8"/>
      <c r="I218" s="5"/>
      <c r="J218" s="5"/>
      <c r="K218" s="5"/>
      <c r="L218" s="5"/>
      <c r="M218" s="5"/>
      <c r="N218" s="5"/>
      <c r="O218" s="5"/>
      <c r="P218" s="5"/>
      <c r="Q218" s="5"/>
      <c r="R218" s="5"/>
      <c r="S218" s="5"/>
      <c r="T218" s="5"/>
      <c r="U218" s="5"/>
      <c r="V218" s="5"/>
      <c r="W218" s="5"/>
      <c r="X218" s="5"/>
      <c r="Y218" s="5"/>
    </row>
    <row r="219" spans="1:25" ht="15.75" customHeight="1">
      <c r="A219" s="5"/>
      <c r="B219" s="5"/>
      <c r="C219" s="7"/>
      <c r="D219" s="8"/>
      <c r="E219" s="8"/>
      <c r="F219" s="8"/>
      <c r="G219" s="8"/>
      <c r="H219" s="8"/>
      <c r="I219" s="5"/>
      <c r="J219" s="5"/>
      <c r="K219" s="5"/>
      <c r="L219" s="5"/>
      <c r="M219" s="5"/>
      <c r="N219" s="5"/>
      <c r="O219" s="5"/>
      <c r="P219" s="5"/>
      <c r="Q219" s="5"/>
      <c r="R219" s="5"/>
      <c r="S219" s="5"/>
      <c r="T219" s="5"/>
      <c r="U219" s="5"/>
      <c r="V219" s="5"/>
      <c r="W219" s="5"/>
      <c r="X219" s="5"/>
      <c r="Y219" s="5"/>
    </row>
    <row r="220" spans="1:25" ht="15.75" customHeight="1">
      <c r="A220" s="5"/>
      <c r="B220" s="5"/>
      <c r="C220" s="7"/>
      <c r="D220" s="8"/>
      <c r="E220" s="8"/>
      <c r="F220" s="8"/>
      <c r="G220" s="8"/>
      <c r="H220" s="8"/>
      <c r="I220" s="5"/>
      <c r="J220" s="5"/>
      <c r="K220" s="5"/>
      <c r="L220" s="5"/>
      <c r="M220" s="5"/>
      <c r="N220" s="5"/>
      <c r="O220" s="5"/>
      <c r="P220" s="5"/>
      <c r="Q220" s="5"/>
      <c r="R220" s="5"/>
      <c r="S220" s="5"/>
      <c r="T220" s="5"/>
      <c r="U220" s="5"/>
      <c r="V220" s="5"/>
      <c r="W220" s="5"/>
      <c r="X220" s="5"/>
      <c r="Y220" s="5"/>
    </row>
    <row r="221" spans="1:25" ht="15.75" customHeight="1">
      <c r="A221" s="5"/>
      <c r="B221" s="5"/>
      <c r="C221" s="7"/>
      <c r="D221" s="8"/>
      <c r="E221" s="8"/>
      <c r="F221" s="8"/>
      <c r="G221" s="8"/>
      <c r="H221" s="8"/>
      <c r="I221" s="5"/>
      <c r="J221" s="5"/>
      <c r="K221" s="5"/>
      <c r="L221" s="5"/>
      <c r="M221" s="5"/>
      <c r="N221" s="5"/>
      <c r="O221" s="5"/>
      <c r="P221" s="5"/>
      <c r="Q221" s="5"/>
      <c r="R221" s="5"/>
      <c r="S221" s="5"/>
      <c r="T221" s="5"/>
      <c r="U221" s="5"/>
      <c r="V221" s="5"/>
      <c r="W221" s="5"/>
      <c r="X221" s="5"/>
      <c r="Y221" s="5"/>
    </row>
    <row r="222" spans="1:25" ht="15.75" customHeight="1">
      <c r="A222" s="5"/>
      <c r="B222" s="5"/>
      <c r="C222" s="7"/>
      <c r="D222" s="8"/>
      <c r="E222" s="8"/>
      <c r="F222" s="8"/>
      <c r="G222" s="8"/>
      <c r="H222" s="8"/>
      <c r="I222" s="5"/>
      <c r="J222" s="5"/>
      <c r="K222" s="5"/>
      <c r="L222" s="5"/>
      <c r="M222" s="5"/>
      <c r="N222" s="5"/>
      <c r="O222" s="5"/>
      <c r="P222" s="5"/>
      <c r="Q222" s="5"/>
      <c r="R222" s="5"/>
      <c r="S222" s="5"/>
      <c r="T222" s="5"/>
      <c r="U222" s="5"/>
      <c r="V222" s="5"/>
      <c r="W222" s="5"/>
      <c r="X222" s="5"/>
      <c r="Y222" s="5"/>
    </row>
    <row r="223" spans="1:25" ht="15.75" customHeight="1">
      <c r="A223" s="5"/>
      <c r="B223" s="5"/>
      <c r="C223" s="7"/>
      <c r="D223" s="8"/>
      <c r="E223" s="8"/>
      <c r="F223" s="8"/>
      <c r="G223" s="8"/>
      <c r="H223" s="8"/>
      <c r="I223" s="5"/>
      <c r="J223" s="5"/>
      <c r="K223" s="5"/>
      <c r="L223" s="5"/>
      <c r="M223" s="5"/>
      <c r="N223" s="5"/>
      <c r="O223" s="5"/>
      <c r="P223" s="5"/>
      <c r="Q223" s="5"/>
      <c r="R223" s="5"/>
      <c r="S223" s="5"/>
      <c r="T223" s="5"/>
      <c r="U223" s="5"/>
      <c r="V223" s="5"/>
      <c r="W223" s="5"/>
      <c r="X223" s="5"/>
      <c r="Y223" s="5"/>
    </row>
    <row r="224" spans="1:25" ht="15.75" customHeight="1">
      <c r="A224" s="5"/>
      <c r="B224" s="5"/>
      <c r="C224" s="7"/>
      <c r="D224" s="8"/>
      <c r="E224" s="8"/>
      <c r="F224" s="8"/>
      <c r="G224" s="8"/>
      <c r="H224" s="8"/>
      <c r="I224" s="5"/>
      <c r="J224" s="5"/>
      <c r="K224" s="5"/>
      <c r="L224" s="5"/>
      <c r="M224" s="5"/>
      <c r="N224" s="5"/>
      <c r="O224" s="5"/>
      <c r="P224" s="5"/>
      <c r="Q224" s="5"/>
      <c r="R224" s="5"/>
      <c r="S224" s="5"/>
      <c r="T224" s="5"/>
      <c r="U224" s="5"/>
      <c r="V224" s="5"/>
      <c r="W224" s="5"/>
      <c r="X224" s="5"/>
      <c r="Y224" s="5"/>
    </row>
    <row r="225" spans="1:25" ht="15.75" customHeight="1">
      <c r="A225" s="5"/>
      <c r="B225" s="5"/>
      <c r="C225" s="7"/>
      <c r="D225" s="8"/>
      <c r="E225" s="8"/>
      <c r="F225" s="8"/>
      <c r="G225" s="8"/>
      <c r="H225" s="8"/>
      <c r="I225" s="5"/>
      <c r="J225" s="5"/>
      <c r="K225" s="5"/>
      <c r="L225" s="5"/>
      <c r="M225" s="5"/>
      <c r="N225" s="5"/>
      <c r="O225" s="5"/>
      <c r="P225" s="5"/>
      <c r="Q225" s="5"/>
      <c r="R225" s="5"/>
      <c r="S225" s="5"/>
      <c r="T225" s="5"/>
      <c r="U225" s="5"/>
      <c r="V225" s="5"/>
      <c r="W225" s="5"/>
      <c r="X225" s="5"/>
      <c r="Y225" s="5"/>
    </row>
    <row r="226" spans="1:25" ht="15.75" customHeight="1">
      <c r="A226" s="5"/>
      <c r="B226" s="5"/>
      <c r="C226" s="7"/>
      <c r="D226" s="8"/>
      <c r="E226" s="8"/>
      <c r="F226" s="8"/>
      <c r="G226" s="8"/>
      <c r="H226" s="8"/>
      <c r="I226" s="5"/>
      <c r="J226" s="5"/>
      <c r="K226" s="5"/>
      <c r="L226" s="5"/>
      <c r="M226" s="5"/>
      <c r="N226" s="5"/>
      <c r="O226" s="5"/>
      <c r="P226" s="5"/>
      <c r="Q226" s="5"/>
      <c r="R226" s="5"/>
      <c r="S226" s="5"/>
      <c r="T226" s="5"/>
      <c r="U226" s="5"/>
      <c r="V226" s="5"/>
      <c r="W226" s="5"/>
      <c r="X226" s="5"/>
      <c r="Y226" s="5"/>
    </row>
    <row r="227" spans="1:25" ht="15.75" customHeight="1">
      <c r="A227" s="5"/>
      <c r="B227" s="5"/>
      <c r="C227" s="7"/>
      <c r="D227" s="8"/>
      <c r="E227" s="8"/>
      <c r="F227" s="8"/>
      <c r="G227" s="8"/>
      <c r="H227" s="8"/>
      <c r="I227" s="5"/>
      <c r="J227" s="5"/>
      <c r="K227" s="5"/>
      <c r="L227" s="5"/>
      <c r="M227" s="5"/>
      <c r="N227" s="5"/>
      <c r="O227" s="5"/>
      <c r="P227" s="5"/>
      <c r="Q227" s="5"/>
      <c r="R227" s="5"/>
      <c r="S227" s="5"/>
      <c r="T227" s="5"/>
      <c r="U227" s="5"/>
      <c r="V227" s="5"/>
      <c r="W227" s="5"/>
      <c r="X227" s="5"/>
      <c r="Y227" s="5"/>
    </row>
    <row r="228" spans="1:25" ht="15.75" customHeight="1">
      <c r="A228" s="5"/>
      <c r="B228" s="5"/>
      <c r="C228" s="7"/>
      <c r="D228" s="8"/>
      <c r="E228" s="8"/>
      <c r="F228" s="8"/>
      <c r="G228" s="8"/>
      <c r="H228" s="8"/>
      <c r="I228" s="5"/>
      <c r="J228" s="5"/>
      <c r="K228" s="5"/>
      <c r="L228" s="5"/>
      <c r="M228" s="5"/>
      <c r="N228" s="5"/>
      <c r="O228" s="5"/>
      <c r="P228" s="5"/>
      <c r="Q228" s="5"/>
      <c r="R228" s="5"/>
      <c r="S228" s="5"/>
      <c r="T228" s="5"/>
      <c r="U228" s="5"/>
      <c r="V228" s="5"/>
      <c r="W228" s="5"/>
      <c r="X228" s="5"/>
      <c r="Y228" s="5"/>
    </row>
    <row r="229" spans="1:25" ht="15.75" customHeight="1">
      <c r="A229" s="5"/>
      <c r="B229" s="5"/>
      <c r="C229" s="7"/>
      <c r="D229" s="8"/>
      <c r="E229" s="8"/>
      <c r="F229" s="8"/>
      <c r="G229" s="8"/>
      <c r="H229" s="8"/>
      <c r="I229" s="5"/>
      <c r="J229" s="5"/>
      <c r="K229" s="5"/>
      <c r="L229" s="5"/>
      <c r="M229" s="5"/>
      <c r="N229" s="5"/>
      <c r="O229" s="5"/>
      <c r="P229" s="5"/>
      <c r="Q229" s="5"/>
      <c r="R229" s="5"/>
      <c r="S229" s="5"/>
      <c r="T229" s="5"/>
      <c r="U229" s="5"/>
      <c r="V229" s="5"/>
      <c r="W229" s="5"/>
      <c r="X229" s="5"/>
      <c r="Y229" s="5"/>
    </row>
    <row r="230" spans="1:25" ht="15.75" customHeight="1">
      <c r="A230" s="5"/>
      <c r="B230" s="5"/>
      <c r="C230" s="7"/>
      <c r="D230" s="8"/>
      <c r="E230" s="8"/>
      <c r="F230" s="8"/>
      <c r="G230" s="8"/>
      <c r="H230" s="8"/>
      <c r="I230" s="5"/>
      <c r="J230" s="5"/>
      <c r="K230" s="5"/>
      <c r="L230" s="5"/>
      <c r="M230" s="5"/>
      <c r="N230" s="5"/>
      <c r="O230" s="5"/>
      <c r="P230" s="5"/>
      <c r="Q230" s="5"/>
      <c r="R230" s="5"/>
      <c r="S230" s="5"/>
      <c r="T230" s="5"/>
      <c r="U230" s="5"/>
      <c r="V230" s="5"/>
      <c r="W230" s="5"/>
      <c r="X230" s="5"/>
      <c r="Y230" s="5"/>
    </row>
    <row r="231" spans="1:25" ht="15.75" customHeight="1">
      <c r="A231" s="5"/>
      <c r="B231" s="5"/>
      <c r="C231" s="7"/>
      <c r="D231" s="8"/>
      <c r="E231" s="8"/>
      <c r="F231" s="8"/>
      <c r="G231" s="8"/>
      <c r="H231" s="8"/>
      <c r="I231" s="5"/>
      <c r="J231" s="5"/>
      <c r="K231" s="5"/>
      <c r="L231" s="5"/>
      <c r="M231" s="5"/>
      <c r="N231" s="5"/>
      <c r="O231" s="5"/>
      <c r="P231" s="5"/>
      <c r="Q231" s="5"/>
      <c r="R231" s="5"/>
      <c r="S231" s="5"/>
      <c r="T231" s="5"/>
      <c r="U231" s="5"/>
      <c r="V231" s="5"/>
      <c r="W231" s="5"/>
      <c r="X231" s="5"/>
      <c r="Y231" s="5"/>
    </row>
    <row r="232" spans="1:25" ht="15.75" customHeight="1">
      <c r="A232" s="5"/>
      <c r="B232" s="5"/>
      <c r="C232" s="7"/>
      <c r="D232" s="8"/>
      <c r="E232" s="8"/>
      <c r="F232" s="8"/>
      <c r="G232" s="8"/>
      <c r="H232" s="8"/>
      <c r="I232" s="5"/>
      <c r="J232" s="5"/>
      <c r="K232" s="5"/>
      <c r="L232" s="5"/>
      <c r="M232" s="5"/>
      <c r="N232" s="5"/>
      <c r="O232" s="5"/>
      <c r="P232" s="5"/>
      <c r="Q232" s="5"/>
      <c r="R232" s="5"/>
      <c r="S232" s="5"/>
      <c r="T232" s="5"/>
      <c r="U232" s="5"/>
      <c r="V232" s="5"/>
      <c r="W232" s="5"/>
      <c r="X232" s="5"/>
      <c r="Y232" s="5"/>
    </row>
    <row r="233" spans="1:25" ht="15.75" customHeight="1">
      <c r="A233" s="5"/>
      <c r="B233" s="5"/>
      <c r="C233" s="7"/>
      <c r="D233" s="8"/>
      <c r="E233" s="8"/>
      <c r="F233" s="8"/>
      <c r="G233" s="8"/>
      <c r="H233" s="8"/>
      <c r="I233" s="5"/>
      <c r="J233" s="5"/>
      <c r="K233" s="5"/>
      <c r="L233" s="5"/>
      <c r="M233" s="5"/>
      <c r="N233" s="5"/>
      <c r="O233" s="5"/>
      <c r="P233" s="5"/>
      <c r="Q233" s="5"/>
      <c r="R233" s="5"/>
      <c r="S233" s="5"/>
      <c r="T233" s="5"/>
      <c r="U233" s="5"/>
      <c r="V233" s="5"/>
      <c r="W233" s="5"/>
      <c r="X233" s="5"/>
      <c r="Y233" s="5"/>
    </row>
    <row r="234" spans="1:25" ht="15.75" customHeight="1">
      <c r="A234" s="5"/>
      <c r="B234" s="5"/>
      <c r="C234" s="7"/>
      <c r="D234" s="8"/>
      <c r="E234" s="8"/>
      <c r="F234" s="8"/>
      <c r="G234" s="8"/>
      <c r="H234" s="8"/>
      <c r="I234" s="5"/>
      <c r="J234" s="5"/>
      <c r="K234" s="5"/>
      <c r="L234" s="5"/>
      <c r="M234" s="5"/>
      <c r="N234" s="5"/>
      <c r="O234" s="5"/>
      <c r="P234" s="5"/>
      <c r="Q234" s="5"/>
      <c r="R234" s="5"/>
      <c r="S234" s="5"/>
      <c r="T234" s="5"/>
      <c r="U234" s="5"/>
      <c r="V234" s="5"/>
      <c r="W234" s="5"/>
      <c r="X234" s="5"/>
      <c r="Y234" s="5"/>
    </row>
    <row r="235" spans="1:25" ht="15.75" customHeight="1">
      <c r="A235" s="5"/>
      <c r="B235" s="5"/>
      <c r="C235" s="7"/>
      <c r="D235" s="8"/>
      <c r="E235" s="8"/>
      <c r="F235" s="8"/>
      <c r="G235" s="8"/>
      <c r="H235" s="8"/>
      <c r="I235" s="5"/>
      <c r="J235" s="5"/>
      <c r="K235" s="5"/>
      <c r="L235" s="5"/>
      <c r="M235" s="5"/>
      <c r="N235" s="5"/>
      <c r="O235" s="5"/>
      <c r="P235" s="5"/>
      <c r="Q235" s="5"/>
      <c r="R235" s="5"/>
      <c r="S235" s="5"/>
      <c r="T235" s="5"/>
      <c r="U235" s="5"/>
      <c r="V235" s="5"/>
      <c r="W235" s="5"/>
      <c r="X235" s="5"/>
      <c r="Y235" s="5"/>
    </row>
    <row r="236" spans="1:25" ht="15.75" customHeight="1">
      <c r="A236" s="5"/>
      <c r="B236" s="5"/>
      <c r="C236" s="7"/>
      <c r="D236" s="8"/>
      <c r="E236" s="8"/>
      <c r="F236" s="8"/>
      <c r="G236" s="8"/>
      <c r="H236" s="8"/>
      <c r="I236" s="5"/>
      <c r="J236" s="5"/>
      <c r="K236" s="5"/>
      <c r="L236" s="5"/>
      <c r="M236" s="5"/>
      <c r="N236" s="5"/>
      <c r="O236" s="5"/>
      <c r="P236" s="5"/>
      <c r="Q236" s="5"/>
      <c r="R236" s="5"/>
      <c r="S236" s="5"/>
      <c r="T236" s="5"/>
      <c r="U236" s="5"/>
      <c r="V236" s="5"/>
      <c r="W236" s="5"/>
      <c r="X236" s="5"/>
      <c r="Y236" s="5"/>
    </row>
    <row r="237" spans="1:25" ht="15.75" customHeight="1">
      <c r="A237" s="5"/>
      <c r="B237" s="5"/>
      <c r="C237" s="7"/>
      <c r="D237" s="8"/>
      <c r="E237" s="8"/>
      <c r="F237" s="8"/>
      <c r="G237" s="8"/>
      <c r="H237" s="8"/>
      <c r="I237" s="5"/>
      <c r="J237" s="5"/>
      <c r="K237" s="5"/>
      <c r="L237" s="5"/>
      <c r="M237" s="5"/>
      <c r="N237" s="5"/>
      <c r="O237" s="5"/>
      <c r="P237" s="5"/>
      <c r="Q237" s="5"/>
      <c r="R237" s="5"/>
      <c r="S237" s="5"/>
      <c r="T237" s="5"/>
      <c r="U237" s="5"/>
      <c r="V237" s="5"/>
      <c r="W237" s="5"/>
      <c r="X237" s="5"/>
      <c r="Y237" s="5"/>
    </row>
    <row r="238" spans="1:25" ht="15.75" customHeight="1">
      <c r="A238" s="5"/>
      <c r="B238" s="5"/>
      <c r="C238" s="7"/>
      <c r="D238" s="8"/>
      <c r="E238" s="8"/>
      <c r="F238" s="8"/>
      <c r="G238" s="8"/>
      <c r="H238" s="8"/>
      <c r="I238" s="5"/>
      <c r="J238" s="5"/>
      <c r="K238" s="5"/>
      <c r="L238" s="5"/>
      <c r="M238" s="5"/>
      <c r="N238" s="5"/>
      <c r="O238" s="5"/>
      <c r="P238" s="5"/>
      <c r="Q238" s="5"/>
      <c r="R238" s="5"/>
      <c r="S238" s="5"/>
      <c r="T238" s="5"/>
      <c r="U238" s="5"/>
      <c r="V238" s="5"/>
      <c r="W238" s="5"/>
      <c r="X238" s="5"/>
      <c r="Y238" s="5"/>
    </row>
    <row r="239" spans="1:25" ht="15.75" customHeight="1">
      <c r="A239" s="5"/>
      <c r="B239" s="5"/>
      <c r="C239" s="7"/>
      <c r="D239" s="8"/>
      <c r="E239" s="8"/>
      <c r="F239" s="8"/>
      <c r="G239" s="8"/>
      <c r="H239" s="8"/>
      <c r="I239" s="5"/>
      <c r="J239" s="5"/>
      <c r="K239" s="5"/>
      <c r="L239" s="5"/>
      <c r="M239" s="5"/>
      <c r="N239" s="5"/>
      <c r="O239" s="5"/>
      <c r="P239" s="5"/>
      <c r="Q239" s="5"/>
      <c r="R239" s="5"/>
      <c r="S239" s="5"/>
      <c r="T239" s="5"/>
      <c r="U239" s="5"/>
      <c r="V239" s="5"/>
      <c r="W239" s="5"/>
      <c r="X239" s="5"/>
      <c r="Y239" s="5"/>
    </row>
    <row r="240" spans="1:25" ht="15.75" customHeight="1">
      <c r="A240" s="5"/>
      <c r="B240" s="5"/>
      <c r="C240" s="7"/>
      <c r="D240" s="8"/>
      <c r="E240" s="8"/>
      <c r="F240" s="8"/>
      <c r="G240" s="8"/>
      <c r="H240" s="8"/>
      <c r="I240" s="5"/>
      <c r="J240" s="5"/>
      <c r="K240" s="5"/>
      <c r="L240" s="5"/>
      <c r="M240" s="5"/>
      <c r="N240" s="5"/>
      <c r="O240" s="5"/>
      <c r="P240" s="5"/>
      <c r="Q240" s="5"/>
      <c r="R240" s="5"/>
      <c r="S240" s="5"/>
      <c r="T240" s="5"/>
      <c r="U240" s="5"/>
      <c r="V240" s="5"/>
      <c r="W240" s="5"/>
      <c r="X240" s="5"/>
      <c r="Y240" s="5"/>
    </row>
    <row r="241" spans="1:25" ht="15.75" customHeight="1">
      <c r="A241" s="5"/>
      <c r="B241" s="5"/>
      <c r="C241" s="7"/>
      <c r="D241" s="8"/>
      <c r="E241" s="8"/>
      <c r="F241" s="8"/>
      <c r="G241" s="8"/>
      <c r="H241" s="8"/>
      <c r="I241" s="5"/>
      <c r="J241" s="5"/>
      <c r="K241" s="5"/>
      <c r="L241" s="5"/>
      <c r="M241" s="5"/>
      <c r="N241" s="5"/>
      <c r="O241" s="5"/>
      <c r="P241" s="5"/>
      <c r="Q241" s="5"/>
      <c r="R241" s="5"/>
      <c r="S241" s="5"/>
      <c r="T241" s="5"/>
      <c r="U241" s="5"/>
      <c r="V241" s="5"/>
      <c r="W241" s="5"/>
      <c r="X241" s="5"/>
      <c r="Y241" s="5"/>
    </row>
    <row r="242" spans="1:25" ht="15.75" customHeight="1">
      <c r="A242" s="5"/>
      <c r="B242" s="5"/>
      <c r="C242" s="7"/>
      <c r="D242" s="8"/>
      <c r="E242" s="8"/>
      <c r="F242" s="8"/>
      <c r="G242" s="8"/>
      <c r="H242" s="8"/>
      <c r="I242" s="5"/>
      <c r="J242" s="5"/>
      <c r="K242" s="5"/>
      <c r="L242" s="5"/>
      <c r="M242" s="5"/>
      <c r="N242" s="5"/>
      <c r="O242" s="5"/>
      <c r="P242" s="5"/>
      <c r="Q242" s="5"/>
      <c r="R242" s="5"/>
      <c r="S242" s="5"/>
      <c r="T242" s="5"/>
      <c r="U242" s="5"/>
      <c r="V242" s="5"/>
      <c r="W242" s="5"/>
      <c r="X242" s="5"/>
      <c r="Y242" s="5"/>
    </row>
    <row r="243" spans="1:25" ht="15.75" customHeight="1">
      <c r="A243" s="5"/>
      <c r="B243" s="5"/>
      <c r="C243" s="7"/>
      <c r="D243" s="8"/>
      <c r="E243" s="8"/>
      <c r="F243" s="8"/>
      <c r="G243" s="8"/>
      <c r="H243" s="8"/>
      <c r="I243" s="5"/>
      <c r="J243" s="5"/>
      <c r="K243" s="5"/>
      <c r="L243" s="5"/>
      <c r="M243" s="5"/>
      <c r="N243" s="5"/>
      <c r="O243" s="5"/>
      <c r="P243" s="5"/>
      <c r="Q243" s="5"/>
      <c r="R243" s="5"/>
      <c r="S243" s="5"/>
      <c r="T243" s="5"/>
      <c r="U243" s="5"/>
      <c r="V243" s="5"/>
      <c r="W243" s="5"/>
      <c r="X243" s="5"/>
      <c r="Y243" s="5"/>
    </row>
    <row r="244" spans="1:25" ht="15.75" customHeight="1">
      <c r="A244" s="5"/>
      <c r="B244" s="5"/>
      <c r="C244" s="7"/>
      <c r="D244" s="8"/>
      <c r="E244" s="8"/>
      <c r="F244" s="8"/>
      <c r="G244" s="8"/>
      <c r="H244" s="8"/>
      <c r="I244" s="5"/>
      <c r="J244" s="5"/>
      <c r="K244" s="5"/>
      <c r="L244" s="5"/>
      <c r="M244" s="5"/>
      <c r="N244" s="5"/>
      <c r="O244" s="5"/>
      <c r="P244" s="5"/>
      <c r="Q244" s="5"/>
      <c r="R244" s="5"/>
      <c r="S244" s="5"/>
      <c r="T244" s="5"/>
      <c r="U244" s="5"/>
      <c r="V244" s="5"/>
      <c r="W244" s="5"/>
      <c r="X244" s="5"/>
      <c r="Y244" s="5"/>
    </row>
    <row r="245" spans="1:25" ht="15.75" customHeight="1">
      <c r="A245" s="5"/>
      <c r="B245" s="5"/>
      <c r="C245" s="7"/>
      <c r="D245" s="8"/>
      <c r="E245" s="8"/>
      <c r="F245" s="8"/>
      <c r="G245" s="8"/>
      <c r="H245" s="8"/>
      <c r="I245" s="5"/>
      <c r="J245" s="5"/>
      <c r="K245" s="5"/>
      <c r="L245" s="5"/>
      <c r="M245" s="5"/>
      <c r="N245" s="5"/>
      <c r="O245" s="5"/>
      <c r="P245" s="5"/>
      <c r="Q245" s="5"/>
      <c r="R245" s="5"/>
      <c r="S245" s="5"/>
      <c r="T245" s="5"/>
      <c r="U245" s="5"/>
      <c r="V245" s="5"/>
      <c r="W245" s="5"/>
      <c r="X245" s="5"/>
      <c r="Y245" s="5"/>
    </row>
    <row r="246" spans="1:25" ht="15.75" customHeight="1">
      <c r="A246" s="5"/>
      <c r="B246" s="5"/>
      <c r="C246" s="7"/>
      <c r="D246" s="8"/>
      <c r="E246" s="8"/>
      <c r="F246" s="8"/>
      <c r="G246" s="8"/>
      <c r="H246" s="8"/>
      <c r="I246" s="5"/>
      <c r="J246" s="5"/>
      <c r="K246" s="5"/>
      <c r="L246" s="5"/>
      <c r="M246" s="5"/>
      <c r="N246" s="5"/>
      <c r="O246" s="5"/>
      <c r="P246" s="5"/>
      <c r="Q246" s="5"/>
      <c r="R246" s="5"/>
      <c r="S246" s="5"/>
      <c r="T246" s="5"/>
      <c r="U246" s="5"/>
      <c r="V246" s="5"/>
      <c r="W246" s="5"/>
      <c r="X246" s="5"/>
      <c r="Y246" s="5"/>
    </row>
    <row r="247" spans="1:25" ht="15.75" customHeight="1">
      <c r="A247" s="5"/>
      <c r="B247" s="5"/>
      <c r="C247" s="7"/>
      <c r="D247" s="8"/>
      <c r="E247" s="8"/>
      <c r="F247" s="8"/>
      <c r="G247" s="8"/>
      <c r="H247" s="8"/>
      <c r="I247" s="5"/>
      <c r="J247" s="5"/>
      <c r="K247" s="5"/>
      <c r="L247" s="5"/>
      <c r="M247" s="5"/>
      <c r="N247" s="5"/>
      <c r="O247" s="5"/>
      <c r="P247" s="5"/>
      <c r="Q247" s="5"/>
      <c r="R247" s="5"/>
      <c r="S247" s="5"/>
      <c r="T247" s="5"/>
      <c r="U247" s="5"/>
      <c r="V247" s="5"/>
      <c r="W247" s="5"/>
      <c r="X247" s="5"/>
      <c r="Y247" s="5"/>
    </row>
    <row r="248" spans="1:25" ht="15.75" customHeight="1">
      <c r="A248" s="5"/>
      <c r="B248" s="5"/>
      <c r="C248" s="7"/>
      <c r="D248" s="8"/>
      <c r="E248" s="8"/>
      <c r="F248" s="8"/>
      <c r="G248" s="8"/>
      <c r="H248" s="8"/>
      <c r="I248" s="5"/>
      <c r="J248" s="5"/>
      <c r="K248" s="5"/>
      <c r="L248" s="5"/>
      <c r="M248" s="5"/>
      <c r="N248" s="5"/>
      <c r="O248" s="5"/>
      <c r="P248" s="5"/>
      <c r="Q248" s="5"/>
      <c r="R248" s="5"/>
      <c r="S248" s="5"/>
      <c r="T248" s="5"/>
      <c r="U248" s="5"/>
      <c r="V248" s="5"/>
      <c r="W248" s="5"/>
      <c r="X248" s="5"/>
      <c r="Y248" s="5"/>
    </row>
    <row r="249" spans="1:25" ht="15.75" customHeight="1">
      <c r="A249" s="5"/>
      <c r="B249" s="5"/>
      <c r="C249" s="7"/>
      <c r="D249" s="8"/>
      <c r="E249" s="8"/>
      <c r="F249" s="8"/>
      <c r="G249" s="8"/>
      <c r="H249" s="8"/>
      <c r="I249" s="5"/>
      <c r="J249" s="5"/>
      <c r="K249" s="5"/>
      <c r="L249" s="5"/>
      <c r="M249" s="5"/>
      <c r="N249" s="5"/>
      <c r="O249" s="5"/>
      <c r="P249" s="5"/>
      <c r="Q249" s="5"/>
      <c r="R249" s="5"/>
      <c r="S249" s="5"/>
      <c r="T249" s="5"/>
      <c r="U249" s="5"/>
      <c r="V249" s="5"/>
      <c r="W249" s="5"/>
      <c r="X249" s="5"/>
      <c r="Y249" s="5"/>
    </row>
    <row r="250" spans="1:25" ht="15.75" customHeight="1">
      <c r="A250" s="5"/>
      <c r="B250" s="5"/>
      <c r="C250" s="7"/>
      <c r="D250" s="8"/>
      <c r="E250" s="8"/>
      <c r="F250" s="8"/>
      <c r="G250" s="8"/>
      <c r="H250" s="8"/>
      <c r="I250" s="5"/>
      <c r="J250" s="5"/>
      <c r="K250" s="5"/>
      <c r="L250" s="5"/>
      <c r="M250" s="5"/>
      <c r="N250" s="5"/>
      <c r="O250" s="5"/>
      <c r="P250" s="5"/>
      <c r="Q250" s="5"/>
      <c r="R250" s="5"/>
      <c r="S250" s="5"/>
      <c r="T250" s="5"/>
      <c r="U250" s="5"/>
      <c r="V250" s="5"/>
      <c r="W250" s="5"/>
      <c r="X250" s="5"/>
      <c r="Y250" s="5"/>
    </row>
    <row r="251" spans="1:25" ht="15.75" customHeight="1">
      <c r="A251" s="5"/>
      <c r="B251" s="5"/>
      <c r="C251" s="7"/>
      <c r="D251" s="8"/>
      <c r="E251" s="8"/>
      <c r="F251" s="8"/>
      <c r="G251" s="8"/>
      <c r="H251" s="8"/>
      <c r="I251" s="5"/>
      <c r="J251" s="5"/>
      <c r="K251" s="5"/>
      <c r="L251" s="5"/>
      <c r="M251" s="5"/>
      <c r="N251" s="5"/>
      <c r="O251" s="5"/>
      <c r="P251" s="5"/>
      <c r="Q251" s="5"/>
      <c r="R251" s="5"/>
      <c r="S251" s="5"/>
      <c r="T251" s="5"/>
      <c r="U251" s="5"/>
      <c r="V251" s="5"/>
      <c r="W251" s="5"/>
      <c r="X251" s="5"/>
      <c r="Y251" s="5"/>
    </row>
    <row r="252" spans="1:25" ht="15.75" customHeight="1">
      <c r="A252" s="5"/>
      <c r="B252" s="5"/>
      <c r="C252" s="7"/>
      <c r="D252" s="8"/>
      <c r="E252" s="8"/>
      <c r="F252" s="8"/>
      <c r="G252" s="8"/>
      <c r="H252" s="8"/>
      <c r="I252" s="5"/>
      <c r="J252" s="5"/>
      <c r="K252" s="5"/>
      <c r="L252" s="5"/>
      <c r="M252" s="5"/>
      <c r="N252" s="5"/>
      <c r="O252" s="5"/>
      <c r="P252" s="5"/>
      <c r="Q252" s="5"/>
      <c r="R252" s="5"/>
      <c r="S252" s="5"/>
      <c r="T252" s="5"/>
      <c r="U252" s="5"/>
      <c r="V252" s="5"/>
      <c r="W252" s="5"/>
      <c r="X252" s="5"/>
      <c r="Y252" s="5"/>
    </row>
    <row r="253" spans="1:25" ht="15.75" customHeight="1">
      <c r="A253" s="5"/>
      <c r="B253" s="5"/>
      <c r="C253" s="7"/>
      <c r="D253" s="8"/>
      <c r="E253" s="8"/>
      <c r="F253" s="8"/>
      <c r="G253" s="8"/>
      <c r="H253" s="8"/>
      <c r="I253" s="5"/>
      <c r="J253" s="5"/>
      <c r="K253" s="5"/>
      <c r="L253" s="5"/>
      <c r="M253" s="5"/>
      <c r="N253" s="5"/>
      <c r="O253" s="5"/>
      <c r="P253" s="5"/>
      <c r="Q253" s="5"/>
      <c r="R253" s="5"/>
      <c r="S253" s="5"/>
      <c r="T253" s="5"/>
      <c r="U253" s="5"/>
      <c r="V253" s="5"/>
      <c r="W253" s="5"/>
      <c r="X253" s="5"/>
      <c r="Y253" s="5"/>
    </row>
    <row r="254" spans="1:25" ht="15.75" customHeight="1">
      <c r="A254" s="5"/>
      <c r="B254" s="5"/>
      <c r="C254" s="7"/>
      <c r="D254" s="8"/>
      <c r="E254" s="8"/>
      <c r="F254" s="8"/>
      <c r="G254" s="8"/>
      <c r="H254" s="8"/>
      <c r="I254" s="5"/>
      <c r="J254" s="5"/>
      <c r="K254" s="5"/>
      <c r="L254" s="5"/>
      <c r="M254" s="5"/>
      <c r="N254" s="5"/>
      <c r="O254" s="5"/>
      <c r="P254" s="5"/>
      <c r="Q254" s="5"/>
      <c r="R254" s="5"/>
      <c r="S254" s="5"/>
      <c r="T254" s="5"/>
      <c r="U254" s="5"/>
      <c r="V254" s="5"/>
      <c r="W254" s="5"/>
      <c r="X254" s="5"/>
      <c r="Y254" s="5"/>
    </row>
    <row r="255" spans="1:25" ht="15.75" customHeight="1">
      <c r="A255" s="5"/>
      <c r="B255" s="5"/>
      <c r="C255" s="7"/>
      <c r="D255" s="8"/>
      <c r="E255" s="8"/>
      <c r="F255" s="8"/>
      <c r="G255" s="8"/>
      <c r="H255" s="8"/>
      <c r="I255" s="5"/>
      <c r="J255" s="5"/>
      <c r="K255" s="5"/>
      <c r="L255" s="5"/>
      <c r="M255" s="5"/>
      <c r="N255" s="5"/>
      <c r="O255" s="5"/>
      <c r="P255" s="5"/>
      <c r="Q255" s="5"/>
      <c r="R255" s="5"/>
      <c r="S255" s="5"/>
      <c r="T255" s="5"/>
      <c r="U255" s="5"/>
      <c r="V255" s="5"/>
      <c r="W255" s="5"/>
      <c r="X255" s="5"/>
      <c r="Y255" s="5"/>
    </row>
    <row r="256" spans="1:25" ht="15.75" customHeight="1">
      <c r="A256" s="5"/>
      <c r="B256" s="5"/>
      <c r="C256" s="7"/>
      <c r="D256" s="8"/>
      <c r="E256" s="8"/>
      <c r="F256" s="8"/>
      <c r="G256" s="8"/>
      <c r="H256" s="8"/>
      <c r="I256" s="5"/>
      <c r="J256" s="5"/>
      <c r="K256" s="5"/>
      <c r="L256" s="5"/>
      <c r="M256" s="5"/>
      <c r="N256" s="5"/>
      <c r="O256" s="5"/>
      <c r="P256" s="5"/>
      <c r="Q256" s="5"/>
      <c r="R256" s="5"/>
      <c r="S256" s="5"/>
      <c r="T256" s="5"/>
      <c r="U256" s="5"/>
      <c r="V256" s="5"/>
      <c r="W256" s="5"/>
      <c r="X256" s="5"/>
      <c r="Y256" s="5"/>
    </row>
    <row r="257" spans="1:25" ht="15.75" customHeight="1">
      <c r="A257" s="5"/>
      <c r="B257" s="5"/>
      <c r="C257" s="7"/>
      <c r="D257" s="8"/>
      <c r="E257" s="8"/>
      <c r="F257" s="8"/>
      <c r="G257" s="8"/>
      <c r="H257" s="8"/>
      <c r="I257" s="5"/>
      <c r="J257" s="5"/>
      <c r="K257" s="5"/>
      <c r="L257" s="5"/>
      <c r="M257" s="5"/>
      <c r="N257" s="5"/>
      <c r="O257" s="5"/>
      <c r="P257" s="5"/>
      <c r="Q257" s="5"/>
      <c r="R257" s="5"/>
      <c r="S257" s="5"/>
      <c r="T257" s="5"/>
      <c r="U257" s="5"/>
      <c r="V257" s="5"/>
      <c r="W257" s="5"/>
      <c r="X257" s="5"/>
      <c r="Y257" s="5"/>
    </row>
    <row r="258" spans="1:25" ht="15.75" customHeight="1">
      <c r="A258" s="5"/>
      <c r="B258" s="5"/>
      <c r="C258" s="7"/>
      <c r="D258" s="8"/>
      <c r="E258" s="8"/>
      <c r="F258" s="8"/>
      <c r="G258" s="8"/>
      <c r="H258" s="8"/>
      <c r="I258" s="5"/>
      <c r="J258" s="5"/>
      <c r="K258" s="5"/>
      <c r="L258" s="5"/>
      <c r="M258" s="5"/>
      <c r="N258" s="5"/>
      <c r="O258" s="5"/>
      <c r="P258" s="5"/>
      <c r="Q258" s="5"/>
      <c r="R258" s="5"/>
      <c r="S258" s="5"/>
      <c r="T258" s="5"/>
      <c r="U258" s="5"/>
      <c r="V258" s="5"/>
      <c r="W258" s="5"/>
      <c r="X258" s="5"/>
      <c r="Y258" s="5"/>
    </row>
    <row r="259" spans="1:25" ht="15.75" customHeight="1">
      <c r="A259" s="5"/>
      <c r="B259" s="5"/>
      <c r="C259" s="7"/>
      <c r="D259" s="8"/>
      <c r="E259" s="8"/>
      <c r="F259" s="8"/>
      <c r="G259" s="8"/>
      <c r="H259" s="8"/>
      <c r="I259" s="5"/>
      <c r="J259" s="5"/>
      <c r="K259" s="5"/>
      <c r="L259" s="5"/>
      <c r="M259" s="5"/>
      <c r="N259" s="5"/>
      <c r="O259" s="5"/>
      <c r="P259" s="5"/>
      <c r="Q259" s="5"/>
      <c r="R259" s="5"/>
      <c r="S259" s="5"/>
      <c r="T259" s="5"/>
      <c r="U259" s="5"/>
      <c r="V259" s="5"/>
      <c r="W259" s="5"/>
      <c r="X259" s="5"/>
      <c r="Y259" s="5"/>
    </row>
    <row r="260" spans="1:25" ht="15.75" customHeight="1">
      <c r="A260" s="5"/>
      <c r="B260" s="5"/>
      <c r="C260" s="7"/>
      <c r="D260" s="8"/>
      <c r="E260" s="8"/>
      <c r="F260" s="8"/>
      <c r="G260" s="8"/>
      <c r="H260" s="8"/>
      <c r="I260" s="5"/>
      <c r="J260" s="5"/>
      <c r="K260" s="5"/>
      <c r="L260" s="5"/>
      <c r="M260" s="5"/>
      <c r="N260" s="5"/>
      <c r="O260" s="5"/>
      <c r="P260" s="5"/>
      <c r="Q260" s="5"/>
      <c r="R260" s="5"/>
      <c r="S260" s="5"/>
      <c r="T260" s="5"/>
      <c r="U260" s="5"/>
      <c r="V260" s="5"/>
      <c r="W260" s="5"/>
      <c r="X260" s="5"/>
      <c r="Y260" s="5"/>
    </row>
    <row r="261" spans="1:25" ht="15.75" customHeight="1">
      <c r="A261" s="5"/>
      <c r="B261" s="5"/>
      <c r="C261" s="7"/>
      <c r="D261" s="8"/>
      <c r="E261" s="8"/>
      <c r="F261" s="8"/>
      <c r="G261" s="8"/>
      <c r="H261" s="8"/>
      <c r="I261" s="5"/>
      <c r="J261" s="5"/>
      <c r="K261" s="5"/>
      <c r="L261" s="5"/>
      <c r="M261" s="5"/>
      <c r="N261" s="5"/>
      <c r="O261" s="5"/>
      <c r="P261" s="5"/>
      <c r="Q261" s="5"/>
      <c r="R261" s="5"/>
      <c r="S261" s="5"/>
      <c r="T261" s="5"/>
      <c r="U261" s="5"/>
      <c r="V261" s="5"/>
      <c r="W261" s="5"/>
      <c r="X261" s="5"/>
      <c r="Y261" s="5"/>
    </row>
    <row r="262" spans="1:25" ht="15.75" customHeight="1">
      <c r="A262" s="5"/>
      <c r="B262" s="5"/>
      <c r="C262" s="7"/>
      <c r="D262" s="8"/>
      <c r="E262" s="8"/>
      <c r="F262" s="8"/>
      <c r="G262" s="8"/>
      <c r="H262" s="8"/>
      <c r="I262" s="5"/>
      <c r="J262" s="5"/>
      <c r="K262" s="5"/>
      <c r="L262" s="5"/>
      <c r="M262" s="5"/>
      <c r="N262" s="5"/>
      <c r="O262" s="5"/>
      <c r="P262" s="5"/>
      <c r="Q262" s="5"/>
      <c r="R262" s="5"/>
      <c r="S262" s="5"/>
      <c r="T262" s="5"/>
      <c r="U262" s="5"/>
      <c r="V262" s="5"/>
      <c r="W262" s="5"/>
      <c r="X262" s="5"/>
      <c r="Y262" s="5"/>
    </row>
    <row r="263" spans="1:25" ht="15.75" customHeight="1">
      <c r="A263" s="5"/>
      <c r="B263" s="5"/>
      <c r="C263" s="7"/>
      <c r="D263" s="8"/>
      <c r="E263" s="8"/>
      <c r="F263" s="8"/>
      <c r="G263" s="8"/>
      <c r="H263" s="8"/>
      <c r="I263" s="5"/>
      <c r="J263" s="5"/>
      <c r="K263" s="5"/>
      <c r="L263" s="5"/>
      <c r="M263" s="5"/>
      <c r="N263" s="5"/>
      <c r="O263" s="5"/>
      <c r="P263" s="5"/>
      <c r="Q263" s="5"/>
      <c r="R263" s="5"/>
      <c r="S263" s="5"/>
      <c r="T263" s="5"/>
      <c r="U263" s="5"/>
      <c r="V263" s="5"/>
      <c r="W263" s="5"/>
      <c r="X263" s="5"/>
      <c r="Y263" s="5"/>
    </row>
    <row r="264" spans="1:25" ht="15.75" customHeight="1">
      <c r="A264" s="5"/>
      <c r="B264" s="5"/>
      <c r="C264" s="7"/>
      <c r="D264" s="8"/>
      <c r="E264" s="8"/>
      <c r="F264" s="8"/>
      <c r="G264" s="8"/>
      <c r="H264" s="8"/>
      <c r="I264" s="5"/>
      <c r="J264" s="5"/>
      <c r="K264" s="5"/>
      <c r="L264" s="5"/>
      <c r="M264" s="5"/>
      <c r="N264" s="5"/>
      <c r="O264" s="5"/>
      <c r="P264" s="5"/>
      <c r="Q264" s="5"/>
      <c r="R264" s="5"/>
      <c r="S264" s="5"/>
      <c r="T264" s="5"/>
      <c r="U264" s="5"/>
      <c r="V264" s="5"/>
      <c r="W264" s="5"/>
      <c r="X264" s="5"/>
      <c r="Y264" s="5"/>
    </row>
    <row r="265" spans="1:25" ht="15.75" customHeight="1">
      <c r="A265" s="5"/>
      <c r="B265" s="5"/>
      <c r="C265" s="7"/>
      <c r="D265" s="8"/>
      <c r="E265" s="8"/>
      <c r="F265" s="8"/>
      <c r="G265" s="8"/>
      <c r="H265" s="8"/>
      <c r="I265" s="5"/>
      <c r="J265" s="5"/>
      <c r="K265" s="5"/>
      <c r="L265" s="5"/>
      <c r="M265" s="5"/>
      <c r="N265" s="5"/>
      <c r="O265" s="5"/>
      <c r="P265" s="5"/>
      <c r="Q265" s="5"/>
      <c r="R265" s="5"/>
      <c r="S265" s="5"/>
      <c r="T265" s="5"/>
      <c r="U265" s="5"/>
      <c r="V265" s="5"/>
      <c r="W265" s="5"/>
      <c r="X265" s="5"/>
      <c r="Y265" s="5"/>
    </row>
    <row r="266" spans="1:25" ht="15.75" customHeight="1">
      <c r="A266" s="5"/>
      <c r="B266" s="5"/>
      <c r="C266" s="7"/>
      <c r="D266" s="8"/>
      <c r="E266" s="8"/>
      <c r="F266" s="8"/>
      <c r="G266" s="8"/>
      <c r="H266" s="8"/>
      <c r="I266" s="5"/>
      <c r="J266" s="5"/>
      <c r="K266" s="5"/>
      <c r="L266" s="5"/>
      <c r="M266" s="5"/>
      <c r="N266" s="5"/>
      <c r="O266" s="5"/>
      <c r="P266" s="5"/>
      <c r="Q266" s="5"/>
      <c r="R266" s="5"/>
      <c r="S266" s="5"/>
      <c r="T266" s="5"/>
      <c r="U266" s="5"/>
      <c r="V266" s="5"/>
      <c r="W266" s="5"/>
      <c r="X266" s="5"/>
      <c r="Y266" s="5"/>
    </row>
    <row r="267" spans="1:25" ht="15.75" customHeight="1">
      <c r="A267" s="5"/>
      <c r="B267" s="5"/>
      <c r="C267" s="7"/>
      <c r="D267" s="8"/>
      <c r="E267" s="8"/>
      <c r="F267" s="8"/>
      <c r="G267" s="8"/>
      <c r="H267" s="8"/>
      <c r="I267" s="5"/>
      <c r="J267" s="5"/>
      <c r="K267" s="5"/>
      <c r="L267" s="5"/>
      <c r="M267" s="5"/>
      <c r="N267" s="5"/>
      <c r="O267" s="5"/>
      <c r="P267" s="5"/>
      <c r="Q267" s="5"/>
      <c r="R267" s="5"/>
      <c r="S267" s="5"/>
      <c r="T267" s="5"/>
      <c r="U267" s="5"/>
      <c r="V267" s="5"/>
      <c r="W267" s="5"/>
      <c r="X267" s="5"/>
      <c r="Y267" s="5"/>
    </row>
    <row r="268" spans="1:25" ht="15.75" customHeight="1">
      <c r="A268" s="5"/>
      <c r="B268" s="5"/>
      <c r="C268" s="7"/>
      <c r="D268" s="8"/>
      <c r="E268" s="8"/>
      <c r="F268" s="8"/>
      <c r="G268" s="8"/>
      <c r="H268" s="8"/>
      <c r="I268" s="5"/>
      <c r="J268" s="5"/>
      <c r="K268" s="5"/>
      <c r="L268" s="5"/>
      <c r="M268" s="5"/>
      <c r="N268" s="5"/>
      <c r="O268" s="5"/>
      <c r="P268" s="5"/>
      <c r="Q268" s="5"/>
      <c r="R268" s="5"/>
      <c r="S268" s="5"/>
      <c r="T268" s="5"/>
      <c r="U268" s="5"/>
      <c r="V268" s="5"/>
      <c r="W268" s="5"/>
      <c r="X268" s="5"/>
      <c r="Y268" s="5"/>
    </row>
    <row r="269" spans="1:25" ht="15.75" customHeight="1">
      <c r="A269" s="5"/>
      <c r="B269" s="5"/>
      <c r="C269" s="7"/>
      <c r="D269" s="8"/>
      <c r="E269" s="8"/>
      <c r="F269" s="8"/>
      <c r="G269" s="8"/>
      <c r="H269" s="8"/>
      <c r="I269" s="5"/>
      <c r="J269" s="5"/>
      <c r="K269" s="5"/>
      <c r="L269" s="5"/>
      <c r="M269" s="5"/>
      <c r="N269" s="5"/>
      <c r="O269" s="5"/>
      <c r="P269" s="5"/>
      <c r="Q269" s="5"/>
      <c r="R269" s="5"/>
      <c r="S269" s="5"/>
      <c r="T269" s="5"/>
      <c r="U269" s="5"/>
      <c r="V269" s="5"/>
      <c r="W269" s="5"/>
      <c r="X269" s="5"/>
      <c r="Y269" s="5"/>
    </row>
    <row r="270" spans="1:25" ht="15.75" customHeight="1">
      <c r="A270" s="5"/>
      <c r="B270" s="5"/>
      <c r="C270" s="7"/>
      <c r="D270" s="8"/>
      <c r="E270" s="8"/>
      <c r="F270" s="8"/>
      <c r="G270" s="8"/>
      <c r="H270" s="8"/>
      <c r="I270" s="5"/>
      <c r="J270" s="5"/>
      <c r="K270" s="5"/>
      <c r="L270" s="5"/>
      <c r="M270" s="5"/>
      <c r="N270" s="5"/>
      <c r="O270" s="5"/>
      <c r="P270" s="5"/>
      <c r="Q270" s="5"/>
      <c r="R270" s="5"/>
      <c r="S270" s="5"/>
      <c r="T270" s="5"/>
      <c r="U270" s="5"/>
      <c r="V270" s="5"/>
      <c r="W270" s="5"/>
      <c r="X270" s="5"/>
      <c r="Y270" s="5"/>
    </row>
    <row r="271" spans="1:25" ht="15.75" customHeight="1">
      <c r="A271" s="5"/>
      <c r="B271" s="5"/>
      <c r="C271" s="7"/>
      <c r="D271" s="8"/>
      <c r="E271" s="8"/>
      <c r="F271" s="8"/>
      <c r="G271" s="8"/>
      <c r="H271" s="8"/>
      <c r="I271" s="5"/>
      <c r="J271" s="5"/>
      <c r="K271" s="5"/>
      <c r="L271" s="5"/>
      <c r="M271" s="5"/>
      <c r="N271" s="5"/>
      <c r="O271" s="5"/>
      <c r="P271" s="5"/>
      <c r="Q271" s="5"/>
      <c r="R271" s="5"/>
      <c r="S271" s="5"/>
      <c r="T271" s="5"/>
      <c r="U271" s="5"/>
      <c r="V271" s="5"/>
      <c r="W271" s="5"/>
      <c r="X271" s="5"/>
      <c r="Y271" s="5"/>
    </row>
    <row r="272" spans="1:25" ht="15.75" customHeight="1">
      <c r="A272" s="5"/>
      <c r="B272" s="5"/>
      <c r="C272" s="7"/>
      <c r="D272" s="8"/>
      <c r="E272" s="8"/>
      <c r="F272" s="8"/>
      <c r="G272" s="8"/>
      <c r="H272" s="8"/>
      <c r="I272" s="5"/>
      <c r="J272" s="5"/>
      <c r="K272" s="5"/>
      <c r="L272" s="5"/>
      <c r="M272" s="5"/>
      <c r="N272" s="5"/>
      <c r="O272" s="5"/>
      <c r="P272" s="5"/>
      <c r="Q272" s="5"/>
      <c r="R272" s="5"/>
      <c r="S272" s="5"/>
      <c r="T272" s="5"/>
      <c r="U272" s="5"/>
      <c r="V272" s="5"/>
      <c r="W272" s="5"/>
      <c r="X272" s="5"/>
      <c r="Y272" s="5"/>
    </row>
    <row r="273" spans="1:25" ht="15.75" customHeight="1">
      <c r="A273" s="5"/>
      <c r="B273" s="5"/>
      <c r="C273" s="7"/>
      <c r="D273" s="8"/>
      <c r="E273" s="8"/>
      <c r="F273" s="8"/>
      <c r="G273" s="8"/>
      <c r="H273" s="8"/>
      <c r="I273" s="5"/>
      <c r="J273" s="5"/>
      <c r="K273" s="5"/>
      <c r="L273" s="5"/>
      <c r="M273" s="5"/>
      <c r="N273" s="5"/>
      <c r="O273" s="5"/>
      <c r="P273" s="5"/>
      <c r="Q273" s="5"/>
      <c r="R273" s="5"/>
      <c r="S273" s="5"/>
      <c r="T273" s="5"/>
      <c r="U273" s="5"/>
      <c r="V273" s="5"/>
      <c r="W273" s="5"/>
      <c r="X273" s="5"/>
      <c r="Y273" s="5"/>
    </row>
    <row r="274" spans="1:25" ht="15.75" customHeight="1">
      <c r="A274" s="5"/>
      <c r="B274" s="5"/>
      <c r="C274" s="7"/>
      <c r="D274" s="8"/>
      <c r="E274" s="8"/>
      <c r="F274" s="8"/>
      <c r="G274" s="8"/>
      <c r="H274" s="8"/>
      <c r="I274" s="5"/>
      <c r="J274" s="5"/>
      <c r="K274" s="5"/>
      <c r="L274" s="5"/>
      <c r="M274" s="5"/>
      <c r="N274" s="5"/>
      <c r="O274" s="5"/>
      <c r="P274" s="5"/>
      <c r="Q274" s="5"/>
      <c r="R274" s="5"/>
      <c r="S274" s="5"/>
      <c r="T274" s="5"/>
      <c r="U274" s="5"/>
      <c r="V274" s="5"/>
      <c r="W274" s="5"/>
      <c r="X274" s="5"/>
      <c r="Y274" s="5"/>
    </row>
    <row r="275" spans="1:25" ht="15.75" customHeight="1">
      <c r="A275" s="5"/>
      <c r="B275" s="5"/>
      <c r="C275" s="7"/>
      <c r="D275" s="8"/>
      <c r="E275" s="8"/>
      <c r="F275" s="8"/>
      <c r="G275" s="8"/>
      <c r="H275" s="8"/>
      <c r="I275" s="5"/>
      <c r="J275" s="5"/>
      <c r="K275" s="5"/>
      <c r="L275" s="5"/>
      <c r="M275" s="5"/>
      <c r="N275" s="5"/>
      <c r="O275" s="5"/>
      <c r="P275" s="5"/>
      <c r="Q275" s="5"/>
      <c r="R275" s="5"/>
      <c r="S275" s="5"/>
      <c r="T275" s="5"/>
      <c r="U275" s="5"/>
      <c r="V275" s="5"/>
      <c r="W275" s="5"/>
      <c r="X275" s="5"/>
      <c r="Y275" s="5"/>
    </row>
    <row r="276" spans="1:25" ht="15.75" customHeight="1">
      <c r="A276" s="5"/>
      <c r="B276" s="5"/>
      <c r="C276" s="7"/>
      <c r="D276" s="8"/>
      <c r="E276" s="8"/>
      <c r="F276" s="8"/>
      <c r="G276" s="8"/>
      <c r="H276" s="8"/>
      <c r="I276" s="5"/>
      <c r="J276" s="5"/>
      <c r="K276" s="5"/>
      <c r="L276" s="5"/>
      <c r="M276" s="5"/>
      <c r="N276" s="5"/>
      <c r="O276" s="5"/>
      <c r="P276" s="5"/>
      <c r="Q276" s="5"/>
      <c r="R276" s="5"/>
      <c r="S276" s="5"/>
      <c r="T276" s="5"/>
      <c r="U276" s="5"/>
      <c r="V276" s="5"/>
      <c r="W276" s="5"/>
      <c r="X276" s="5"/>
      <c r="Y276" s="5"/>
    </row>
    <row r="277" spans="1:25" ht="15.75" customHeight="1">
      <c r="A277" s="5"/>
      <c r="B277" s="5"/>
      <c r="C277" s="7"/>
      <c r="D277" s="8"/>
      <c r="E277" s="8"/>
      <c r="F277" s="8"/>
      <c r="G277" s="8"/>
      <c r="H277" s="8"/>
      <c r="I277" s="5"/>
      <c r="J277" s="5"/>
      <c r="K277" s="5"/>
      <c r="L277" s="5"/>
      <c r="M277" s="5"/>
      <c r="N277" s="5"/>
      <c r="O277" s="5"/>
      <c r="P277" s="5"/>
      <c r="Q277" s="5"/>
      <c r="R277" s="5"/>
      <c r="S277" s="5"/>
      <c r="T277" s="5"/>
      <c r="U277" s="5"/>
      <c r="V277" s="5"/>
      <c r="W277" s="5"/>
      <c r="X277" s="5"/>
      <c r="Y277" s="5"/>
    </row>
    <row r="278" spans="1:25" ht="15.75" customHeight="1">
      <c r="A278" s="5"/>
      <c r="B278" s="5"/>
      <c r="C278" s="7"/>
      <c r="D278" s="8"/>
      <c r="E278" s="8"/>
      <c r="F278" s="8"/>
      <c r="G278" s="8"/>
      <c r="H278" s="8"/>
      <c r="I278" s="5"/>
      <c r="J278" s="5"/>
      <c r="K278" s="5"/>
      <c r="L278" s="5"/>
      <c r="M278" s="5"/>
      <c r="N278" s="5"/>
      <c r="O278" s="5"/>
      <c r="P278" s="5"/>
      <c r="Q278" s="5"/>
      <c r="R278" s="5"/>
      <c r="S278" s="5"/>
      <c r="T278" s="5"/>
      <c r="U278" s="5"/>
      <c r="V278" s="5"/>
      <c r="W278" s="5"/>
      <c r="X278" s="5"/>
      <c r="Y278" s="5"/>
    </row>
    <row r="279" spans="1:25" ht="15.75" customHeight="1"/>
    <row r="280" spans="1:25" ht="15.75" customHeight="1"/>
    <row r="281" spans="1:25" ht="15.75" customHeight="1"/>
    <row r="282" spans="1:25" ht="15.75" customHeight="1"/>
    <row r="283" spans="1:25" ht="15.75" customHeight="1"/>
    <row r="284" spans="1:25" ht="15.75" customHeight="1"/>
    <row r="285" spans="1:25" ht="15.75" customHeight="1"/>
    <row r="286" spans="1:25" ht="15.75" customHeight="1"/>
    <row r="287" spans="1:25" ht="15.75" customHeight="1"/>
    <row r="288" spans="1:2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16">
    <mergeCell ref="D2:H2"/>
    <mergeCell ref="I2:M2"/>
    <mergeCell ref="O10:P10"/>
    <mergeCell ref="N13:S13"/>
    <mergeCell ref="C37:D37"/>
    <mergeCell ref="N60:Q63"/>
    <mergeCell ref="N69:Q69"/>
    <mergeCell ref="G42:H42"/>
    <mergeCell ref="G43:H43"/>
    <mergeCell ref="G46:I46"/>
    <mergeCell ref="C47:D47"/>
    <mergeCell ref="G47:H47"/>
    <mergeCell ref="G51:I51"/>
    <mergeCell ref="G52:H52"/>
    <mergeCell ref="G40:I40"/>
    <mergeCell ref="G41:I4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9"/>
  <sheetViews>
    <sheetView showGridLines="0" topLeftCell="A25" workbookViewId="0"/>
  </sheetViews>
  <sheetFormatPr defaultColWidth="10.1796875" defaultRowHeight="15" customHeight="1"/>
  <cols>
    <col min="1" max="1" width="2.453125" customWidth="1"/>
    <col min="2" max="2" width="38.453125" customWidth="1"/>
    <col min="3" max="26" width="10.26953125" customWidth="1"/>
  </cols>
  <sheetData>
    <row r="1" spans="1:26" ht="15" customHeight="1">
      <c r="A1" s="4" t="s">
        <v>2</v>
      </c>
      <c r="B1" s="5"/>
      <c r="C1" s="7"/>
      <c r="D1" s="8"/>
      <c r="E1" s="8"/>
      <c r="F1" s="8"/>
      <c r="G1" s="8"/>
      <c r="H1" s="8"/>
      <c r="I1" s="5"/>
      <c r="J1" s="5"/>
      <c r="K1" s="5"/>
      <c r="L1" s="5"/>
      <c r="M1" s="5"/>
      <c r="N1" s="5"/>
      <c r="O1" s="5"/>
      <c r="P1" s="5"/>
      <c r="Q1" s="5"/>
      <c r="R1" s="5"/>
      <c r="S1" s="5"/>
      <c r="T1" s="5"/>
      <c r="U1" s="5"/>
      <c r="V1" s="5"/>
      <c r="W1" s="5"/>
      <c r="X1" s="5"/>
      <c r="Y1" s="5"/>
      <c r="Z1" s="5"/>
    </row>
    <row r="2" spans="1:26" ht="15" customHeight="1">
      <c r="A2" s="9"/>
      <c r="B2" s="9"/>
      <c r="C2" s="10"/>
      <c r="D2" s="386" t="s">
        <v>6</v>
      </c>
      <c r="E2" s="387"/>
      <c r="F2" s="387"/>
      <c r="G2" s="387"/>
      <c r="H2" s="388"/>
      <c r="I2" s="386" t="s">
        <v>7</v>
      </c>
      <c r="J2" s="387"/>
      <c r="K2" s="387"/>
      <c r="L2" s="387"/>
      <c r="M2" s="388"/>
      <c r="N2" s="5"/>
      <c r="O2" s="5"/>
      <c r="P2" s="5"/>
      <c r="Q2" s="5"/>
      <c r="R2" s="5"/>
      <c r="S2" s="5"/>
      <c r="T2" s="5"/>
      <c r="U2" s="5"/>
      <c r="V2" s="5"/>
      <c r="W2" s="5"/>
      <c r="X2" s="5"/>
      <c r="Y2" s="5"/>
      <c r="Z2" s="5"/>
    </row>
    <row r="3" spans="1:26">
      <c r="A3" s="12" t="s">
        <v>8</v>
      </c>
      <c r="B3" s="13"/>
      <c r="C3" s="15" t="s">
        <v>11</v>
      </c>
      <c r="D3" s="16" t="s">
        <v>12</v>
      </c>
      <c r="E3" s="16" t="s">
        <v>15</v>
      </c>
      <c r="F3" s="16" t="s">
        <v>17</v>
      </c>
      <c r="G3" s="16" t="s">
        <v>18</v>
      </c>
      <c r="H3" s="16" t="s">
        <v>19</v>
      </c>
      <c r="I3" s="18" t="s">
        <v>20</v>
      </c>
      <c r="J3" s="19" t="s">
        <v>21</v>
      </c>
      <c r="K3" s="19" t="s">
        <v>22</v>
      </c>
      <c r="L3" s="19" t="s">
        <v>24</v>
      </c>
      <c r="M3" s="19" t="s">
        <v>25</v>
      </c>
      <c r="N3" s="5"/>
      <c r="O3" s="5"/>
      <c r="P3" s="5"/>
      <c r="Q3" s="5"/>
      <c r="R3" s="5"/>
      <c r="S3" s="5"/>
      <c r="T3" s="5"/>
      <c r="U3" s="5"/>
      <c r="V3" s="5"/>
      <c r="W3" s="5"/>
      <c r="X3" s="5"/>
      <c r="Y3" s="5"/>
      <c r="Z3" s="5"/>
    </row>
    <row r="4" spans="1:26" ht="15" customHeight="1">
      <c r="A4" s="5"/>
      <c r="B4" s="5"/>
      <c r="C4" s="7"/>
      <c r="D4" s="8"/>
      <c r="E4" s="8"/>
      <c r="F4" s="8"/>
      <c r="G4" s="8"/>
      <c r="H4" s="8"/>
      <c r="I4" s="21"/>
      <c r="J4" s="8"/>
      <c r="K4" s="8"/>
      <c r="L4" s="8"/>
      <c r="M4" s="8"/>
      <c r="N4" s="5"/>
      <c r="O4" s="5"/>
      <c r="P4" s="5"/>
      <c r="Q4" s="5"/>
      <c r="R4" s="5"/>
      <c r="S4" s="5"/>
      <c r="T4" s="5"/>
      <c r="U4" s="5"/>
      <c r="V4" s="5"/>
      <c r="W4" s="5"/>
      <c r="X4" s="5"/>
      <c r="Y4" s="5"/>
      <c r="Z4" s="5"/>
    </row>
    <row r="5" spans="1:26">
      <c r="A5" s="5"/>
      <c r="B5" s="22" t="s">
        <v>26</v>
      </c>
      <c r="C5" s="24" t="s">
        <v>28</v>
      </c>
      <c r="D5" s="25">
        <f>'Income Assumptions'!E5</f>
        <v>11818.914000000001</v>
      </c>
      <c r="E5" s="25">
        <f>'Income Assumptions'!F5</f>
        <v>12273.928</v>
      </c>
      <c r="F5" s="25">
        <f>'Income Assumptions'!G5</f>
        <v>14320.607</v>
      </c>
      <c r="G5" s="25">
        <f>'Income Assumptions'!H5</f>
        <v>13757.165999999999</v>
      </c>
      <c r="H5" s="25">
        <f>'Income Assumptions'!I5</f>
        <v>14301.839999999998</v>
      </c>
      <c r="I5" s="32">
        <f>'Income Assumptions'!J5</f>
        <v>14729.558149999999</v>
      </c>
      <c r="J5" s="36">
        <f>'Income Assumptions'!K5</f>
        <v>15170.259625949997</v>
      </c>
      <c r="K5" s="36">
        <f>'Income Assumptions'!L5</f>
        <v>15624.344204434248</v>
      </c>
      <c r="L5" s="36">
        <f>'Income Assumptions'!M5</f>
        <v>16092.224139134101</v>
      </c>
      <c r="M5" s="36">
        <f>'Income Assumptions'!N5</f>
        <v>16574.324555176696</v>
      </c>
      <c r="N5" s="5"/>
      <c r="O5" s="5"/>
      <c r="P5" s="5"/>
      <c r="Q5" s="5"/>
      <c r="R5" s="5"/>
      <c r="S5" s="5"/>
      <c r="T5" s="5"/>
      <c r="U5" s="5"/>
      <c r="V5" s="5"/>
      <c r="W5" s="5"/>
      <c r="X5" s="5"/>
      <c r="Y5" s="5"/>
      <c r="Z5" s="5"/>
    </row>
    <row r="6" spans="1:26" ht="15" customHeight="1">
      <c r="A6" s="5"/>
      <c r="B6" s="39" t="s">
        <v>36</v>
      </c>
      <c r="C6" s="7" t="s">
        <v>30</v>
      </c>
      <c r="D6" s="28" t="s">
        <v>37</v>
      </c>
      <c r="E6" s="28">
        <f t="shared" ref="E6:H6" si="0">E5/D5-1</f>
        <v>3.8498799466685218E-2</v>
      </c>
      <c r="F6" s="28">
        <f t="shared" si="0"/>
        <v>0.16675012269910661</v>
      </c>
      <c r="G6" s="28">
        <f t="shared" si="0"/>
        <v>-3.9344770790791239E-2</v>
      </c>
      <c r="H6" s="28">
        <f t="shared" si="0"/>
        <v>3.9592020624015012E-2</v>
      </c>
      <c r="I6" s="41">
        <f t="shared" ref="I6:M6" si="1">(I5/H5)-1</f>
        <v>2.9906512029221455E-2</v>
      </c>
      <c r="J6" s="42">
        <f t="shared" si="1"/>
        <v>2.991953128953817E-2</v>
      </c>
      <c r="K6" s="42">
        <f t="shared" si="1"/>
        <v>2.9932551563422338E-2</v>
      </c>
      <c r="L6" s="42">
        <f t="shared" si="1"/>
        <v>2.9945572663911735E-2</v>
      </c>
      <c r="M6" s="42">
        <f t="shared" si="1"/>
        <v>2.995859440400106E-2</v>
      </c>
      <c r="N6" s="5"/>
      <c r="O6" s="5"/>
      <c r="P6" s="5"/>
      <c r="Q6" s="5"/>
      <c r="R6" s="5"/>
      <c r="S6" s="5"/>
      <c r="T6" s="5"/>
      <c r="U6" s="5"/>
      <c r="V6" s="5"/>
      <c r="W6" s="5"/>
      <c r="X6" s="5"/>
      <c r="Y6" s="5"/>
      <c r="Z6" s="5"/>
    </row>
    <row r="7" spans="1:26" ht="15" customHeight="1">
      <c r="A7" s="5"/>
      <c r="B7" s="4"/>
      <c r="C7" s="7"/>
      <c r="D7" s="8"/>
      <c r="E7" s="8"/>
      <c r="F7" s="8"/>
      <c r="G7" s="8"/>
      <c r="H7" s="8"/>
      <c r="I7" s="21"/>
      <c r="J7" s="8"/>
      <c r="K7" s="8"/>
      <c r="L7" s="8"/>
      <c r="M7" s="8"/>
      <c r="N7" s="5"/>
      <c r="O7" s="5"/>
      <c r="P7" s="5"/>
      <c r="Q7" s="5"/>
      <c r="R7" s="5"/>
      <c r="S7" s="5"/>
      <c r="T7" s="5"/>
      <c r="U7" s="5"/>
      <c r="V7" s="5"/>
      <c r="W7" s="5"/>
      <c r="X7" s="5"/>
      <c r="Y7" s="5"/>
      <c r="Z7" s="5"/>
    </row>
    <row r="8" spans="1:26" ht="15" customHeight="1">
      <c r="A8" s="5"/>
      <c r="B8" s="5" t="s">
        <v>44</v>
      </c>
      <c r="C8" s="7" t="s">
        <v>28</v>
      </c>
      <c r="D8" s="46">
        <f>'Income Assumptions'!E29</f>
        <v>6137.2829999999994</v>
      </c>
      <c r="E8" s="46">
        <f>'Income Assumptions'!F29</f>
        <v>7263.5</v>
      </c>
      <c r="F8" s="46">
        <f>'Income Assumptions'!G29</f>
        <v>7551.2629999999999</v>
      </c>
      <c r="G8" s="46">
        <f>'Income Assumptions'!H29</f>
        <v>7830.9849999999997</v>
      </c>
      <c r="H8" s="46">
        <f>'Income Assumptions'!I29</f>
        <v>8268.2389999999996</v>
      </c>
      <c r="I8" s="52">
        <f>'Income Assumptions'!J29</f>
        <v>8469.4959362499994</v>
      </c>
      <c r="J8" s="56">
        <f>'Income Assumptions'!K29</f>
        <v>8722.8992849212482</v>
      </c>
      <c r="K8" s="56">
        <f>'Income Assumptions'!L29</f>
        <v>8983.9979175496919</v>
      </c>
      <c r="L8" s="56">
        <f>'Income Assumptions'!M29</f>
        <v>9253.0288800021081</v>
      </c>
      <c r="M8" s="56">
        <f>'Income Assumptions'!N29</f>
        <v>9530.2366192265999</v>
      </c>
      <c r="N8" s="5"/>
      <c r="O8" s="5"/>
      <c r="P8" s="5"/>
      <c r="Q8" s="5"/>
      <c r="R8" s="5"/>
      <c r="S8" s="5"/>
      <c r="T8" s="5"/>
      <c r="U8" s="5"/>
      <c r="V8" s="5"/>
      <c r="W8" s="5"/>
      <c r="X8" s="5"/>
      <c r="Y8" s="5"/>
      <c r="Z8" s="5"/>
    </row>
    <row r="9" spans="1:26" ht="15" customHeight="1">
      <c r="A9" s="5"/>
      <c r="B9" s="39"/>
      <c r="C9" s="7"/>
      <c r="D9" s="60"/>
      <c r="E9" s="60"/>
      <c r="F9" s="60"/>
      <c r="G9" s="60"/>
      <c r="H9" s="60"/>
      <c r="I9" s="61"/>
      <c r="J9" s="60"/>
      <c r="K9" s="60"/>
      <c r="L9" s="60"/>
      <c r="M9" s="60"/>
      <c r="N9" s="5"/>
      <c r="O9" s="5"/>
      <c r="P9" s="5"/>
      <c r="Q9" s="5"/>
      <c r="R9" s="5"/>
      <c r="S9" s="5"/>
      <c r="T9" s="5"/>
      <c r="U9" s="5"/>
      <c r="V9" s="5"/>
      <c r="W9" s="5"/>
      <c r="X9" s="5"/>
      <c r="Y9" s="5"/>
      <c r="Z9" s="5"/>
    </row>
    <row r="10" spans="1:26">
      <c r="A10" s="5"/>
      <c r="B10" s="57" t="s">
        <v>54</v>
      </c>
      <c r="C10" s="45" t="s">
        <v>28</v>
      </c>
      <c r="D10" s="65">
        <f t="shared" ref="D10:M10" si="2">D5-D8</f>
        <v>5681.6310000000012</v>
      </c>
      <c r="E10" s="65">
        <f t="shared" si="2"/>
        <v>5010.4279999999999</v>
      </c>
      <c r="F10" s="65">
        <f t="shared" si="2"/>
        <v>6769.3440000000001</v>
      </c>
      <c r="G10" s="65">
        <f t="shared" si="2"/>
        <v>5926.1809999999996</v>
      </c>
      <c r="H10" s="65">
        <f t="shared" si="2"/>
        <v>6033.6009999999987</v>
      </c>
      <c r="I10" s="67">
        <f t="shared" si="2"/>
        <v>6260.0622137499995</v>
      </c>
      <c r="J10" s="65">
        <f t="shared" si="2"/>
        <v>6447.3603410287487</v>
      </c>
      <c r="K10" s="65">
        <f t="shared" si="2"/>
        <v>6640.3462868845563</v>
      </c>
      <c r="L10" s="65">
        <f t="shared" si="2"/>
        <v>6839.1952591319932</v>
      </c>
      <c r="M10" s="65">
        <f t="shared" si="2"/>
        <v>7044.0879359500959</v>
      </c>
      <c r="N10" s="5"/>
      <c r="O10" s="5"/>
      <c r="P10" s="5"/>
      <c r="Q10" s="5"/>
      <c r="R10" s="5"/>
      <c r="S10" s="5"/>
      <c r="T10" s="5"/>
      <c r="U10" s="5"/>
      <c r="V10" s="5"/>
      <c r="W10" s="5"/>
      <c r="X10" s="5"/>
      <c r="Y10" s="5"/>
      <c r="Z10" s="5"/>
    </row>
    <row r="11" spans="1:26" ht="15" customHeight="1">
      <c r="A11" s="5"/>
      <c r="B11" s="39" t="s">
        <v>61</v>
      </c>
      <c r="C11" s="7" t="s">
        <v>28</v>
      </c>
      <c r="D11" s="60">
        <f t="shared" ref="D11:M11" si="3">D10/D5</f>
        <v>0.48072360963113875</v>
      </c>
      <c r="E11" s="60">
        <f t="shared" si="3"/>
        <v>0.40821715753913496</v>
      </c>
      <c r="F11" s="60">
        <f t="shared" si="3"/>
        <v>0.47269951615877737</v>
      </c>
      <c r="G11" s="60">
        <f t="shared" si="3"/>
        <v>0.43077047990843464</v>
      </c>
      <c r="H11" s="60">
        <f t="shared" si="3"/>
        <v>0.42187585653314535</v>
      </c>
      <c r="I11" s="61">
        <f t="shared" si="3"/>
        <v>0.42499999999999999</v>
      </c>
      <c r="J11" s="60">
        <f t="shared" si="3"/>
        <v>0.42499999999999999</v>
      </c>
      <c r="K11" s="60">
        <f t="shared" si="3"/>
        <v>0.42500000000000004</v>
      </c>
      <c r="L11" s="60">
        <f t="shared" si="3"/>
        <v>0.42499999999999999</v>
      </c>
      <c r="M11" s="60">
        <f t="shared" si="3"/>
        <v>0.42499999999999999</v>
      </c>
      <c r="N11" s="5"/>
      <c r="O11" s="5"/>
      <c r="P11" s="5"/>
      <c r="Q11" s="5"/>
      <c r="R11" s="5"/>
      <c r="S11" s="5"/>
      <c r="T11" s="5"/>
      <c r="U11" s="5"/>
      <c r="V11" s="5"/>
      <c r="W11" s="5"/>
      <c r="X11" s="5"/>
      <c r="Y11" s="5"/>
      <c r="Z11" s="5"/>
    </row>
    <row r="12" spans="1:26" ht="15" customHeight="1">
      <c r="A12" s="5"/>
      <c r="B12" s="5"/>
      <c r="C12" s="7"/>
      <c r="D12" s="8"/>
      <c r="E12" s="8"/>
      <c r="F12" s="8"/>
      <c r="G12" s="8"/>
      <c r="H12" s="8"/>
      <c r="I12" s="21"/>
      <c r="J12" s="8"/>
      <c r="K12" s="8"/>
      <c r="L12" s="8"/>
      <c r="M12" s="8"/>
      <c r="N12" s="5"/>
      <c r="O12" s="5"/>
      <c r="P12" s="5"/>
      <c r="Q12" s="5"/>
      <c r="R12" s="5"/>
      <c r="S12" s="5"/>
      <c r="T12" s="5"/>
      <c r="U12" s="5"/>
      <c r="V12" s="5"/>
      <c r="W12" s="5"/>
      <c r="X12" s="5"/>
      <c r="Y12" s="5"/>
      <c r="Z12" s="5"/>
    </row>
    <row r="13" spans="1:26" ht="15" customHeight="1">
      <c r="A13" s="5"/>
      <c r="B13" s="57" t="s">
        <v>63</v>
      </c>
      <c r="C13" s="7"/>
      <c r="D13" s="8"/>
      <c r="E13" s="8"/>
      <c r="F13" s="8"/>
      <c r="G13" s="8"/>
      <c r="H13" s="8"/>
      <c r="I13" s="21"/>
      <c r="J13" s="8"/>
      <c r="K13" s="8"/>
      <c r="L13" s="8"/>
      <c r="M13" s="8"/>
      <c r="N13" s="5"/>
      <c r="O13" s="5"/>
      <c r="P13" s="5"/>
      <c r="Q13" s="5"/>
      <c r="R13" s="5"/>
      <c r="S13" s="5"/>
      <c r="T13" s="5"/>
      <c r="U13" s="5"/>
      <c r="V13" s="5"/>
      <c r="W13" s="5"/>
      <c r="X13" s="5"/>
      <c r="Y13" s="5"/>
      <c r="Z13" s="5"/>
    </row>
    <row r="14" spans="1:26" ht="15" customHeight="1">
      <c r="A14" s="5"/>
      <c r="B14" s="64" t="s">
        <v>66</v>
      </c>
      <c r="C14" s="7" t="s">
        <v>28</v>
      </c>
      <c r="D14" s="46">
        <f>'Income Assumptions'!E46</f>
        <v>1729.4780000000001</v>
      </c>
      <c r="E14" s="46">
        <f>'Income Assumptions'!F46</f>
        <v>1699.585</v>
      </c>
      <c r="F14" s="46">
        <f>'Income Assumptions'!G46</f>
        <v>1917.787</v>
      </c>
      <c r="G14" s="46">
        <f>'Income Assumptions'!H46</f>
        <v>1998.1559999999999</v>
      </c>
      <c r="H14" s="46">
        <f>'Income Assumptions'!I46</f>
        <v>1798.3140000000001</v>
      </c>
      <c r="I14" s="52">
        <f>'Income Assumptions'!J46</f>
        <v>1914.8425594999999</v>
      </c>
      <c r="J14" s="56">
        <f>'Income Assumptions'!K46</f>
        <v>1972.1337513734998</v>
      </c>
      <c r="K14" s="56">
        <f>'Income Assumptions'!L46</f>
        <v>2031.1647465764524</v>
      </c>
      <c r="L14" s="56">
        <f>'Income Assumptions'!M46</f>
        <v>2091.9891380874333</v>
      </c>
      <c r="M14" s="56">
        <f>'Income Assumptions'!N46</f>
        <v>2154.6621921729707</v>
      </c>
      <c r="N14" s="5"/>
      <c r="O14" s="5"/>
      <c r="P14" s="5"/>
      <c r="Q14" s="5"/>
      <c r="R14" s="5"/>
      <c r="S14" s="5"/>
      <c r="T14" s="5"/>
      <c r="U14" s="5"/>
      <c r="V14" s="5"/>
      <c r="W14" s="5"/>
      <c r="X14" s="5"/>
      <c r="Y14" s="5"/>
      <c r="Z14" s="5"/>
    </row>
    <row r="15" spans="1:26" ht="15" customHeight="1">
      <c r="A15" s="5"/>
      <c r="B15" s="64" t="s">
        <v>71</v>
      </c>
      <c r="C15" s="7" t="s">
        <v>28</v>
      </c>
      <c r="D15" s="46">
        <f>'Income Assumptions'!E49</f>
        <v>730.27</v>
      </c>
      <c r="E15" s="46">
        <f>'Income Assumptions'!F49</f>
        <v>414.88299999999998</v>
      </c>
      <c r="F15" s="46">
        <f>'Income Assumptions'!G49</f>
        <v>450.30399999999997</v>
      </c>
      <c r="G15" s="46">
        <f>'Income Assumptions'!H49</f>
        <v>551.94500000000005</v>
      </c>
      <c r="H15" s="46">
        <f>'Income Assumptions'!I49</f>
        <v>647.91999999999996</v>
      </c>
      <c r="I15" s="52">
        <f>'Income Assumptions'!J49</f>
        <v>633.37100044999988</v>
      </c>
      <c r="J15" s="56">
        <f>'Income Assumptions'!K49</f>
        <v>652.32116391584987</v>
      </c>
      <c r="K15" s="56">
        <f>'Income Assumptions'!L49</f>
        <v>671.84680079067266</v>
      </c>
      <c r="L15" s="56">
        <f>'Income Assumptions'!M49</f>
        <v>691.96563798276634</v>
      </c>
      <c r="M15" s="56">
        <f>'Income Assumptions'!N49</f>
        <v>712.69595587259789</v>
      </c>
      <c r="N15" s="5"/>
      <c r="O15" s="5"/>
      <c r="P15" s="5"/>
      <c r="Q15" s="5"/>
      <c r="R15" s="5"/>
      <c r="S15" s="5"/>
      <c r="T15" s="5"/>
      <c r="U15" s="5"/>
      <c r="V15" s="5"/>
      <c r="W15" s="5"/>
      <c r="X15" s="5"/>
      <c r="Y15" s="5"/>
      <c r="Z15" s="5"/>
    </row>
    <row r="16" spans="1:26" ht="15" customHeight="1">
      <c r="A16" s="5"/>
      <c r="B16" s="64" t="s">
        <v>73</v>
      </c>
      <c r="C16" s="7" t="s">
        <v>28</v>
      </c>
      <c r="D16" s="46">
        <f>'Income Assumptions'!E52</f>
        <v>265.24799999999999</v>
      </c>
      <c r="E16" s="46">
        <f>'Income Assumptions'!F52</f>
        <v>319.60599999999999</v>
      </c>
      <c r="F16" s="46">
        <f>'Income Assumptions'!G52</f>
        <v>338.12700000000001</v>
      </c>
      <c r="G16" s="46">
        <f>'Income Assumptions'!H52</f>
        <v>373.72899999999998</v>
      </c>
      <c r="H16" s="46">
        <f>'Income Assumptions'!I52</f>
        <v>391.459</v>
      </c>
      <c r="I16" s="52">
        <f>'Income Assumptions'!J52</f>
        <v>397.69807004999996</v>
      </c>
      <c r="J16" s="56">
        <f>'Income Assumptions'!K52</f>
        <v>409.59700990064994</v>
      </c>
      <c r="K16" s="56">
        <f>'Income Assumptions'!L52</f>
        <v>421.85729351972469</v>
      </c>
      <c r="L16" s="56">
        <f>'Income Assumptions'!M52</f>
        <v>434.49005175662074</v>
      </c>
      <c r="M16" s="56">
        <f>'Income Assumptions'!N52</f>
        <v>447.50676298977078</v>
      </c>
      <c r="N16" s="5"/>
      <c r="O16" s="5"/>
      <c r="P16" s="5"/>
      <c r="Q16" s="5"/>
      <c r="R16" s="5"/>
      <c r="S16" s="5"/>
      <c r="T16" s="5"/>
      <c r="U16" s="5"/>
      <c r="V16" s="5"/>
      <c r="W16" s="5"/>
      <c r="X16" s="5"/>
      <c r="Y16" s="5"/>
      <c r="Z16" s="5"/>
    </row>
    <row r="17" spans="1:26" ht="15" customHeight="1">
      <c r="A17" s="5"/>
      <c r="B17" s="64" t="s">
        <v>77</v>
      </c>
      <c r="C17" s="7" t="s">
        <v>28</v>
      </c>
      <c r="D17" s="46">
        <f>'Income Assumptions'!E55</f>
        <v>146.84700000000001</v>
      </c>
      <c r="E17" s="46">
        <f>'Income Assumptions'!F55</f>
        <v>158.03399999999999</v>
      </c>
      <c r="F17" s="46">
        <f>'Income Assumptions'!G55</f>
        <v>189.011</v>
      </c>
      <c r="G17" s="46">
        <f>'Income Assumptions'!H55</f>
        <v>184.221</v>
      </c>
      <c r="H17" s="46">
        <f>'Income Assumptions'!I55</f>
        <v>190.011</v>
      </c>
      <c r="I17" s="52">
        <f>'Income Assumptions'!J55</f>
        <v>185.92391999999998</v>
      </c>
      <c r="J17" s="56">
        <f>'Income Assumptions'!K55</f>
        <v>191.48425594999998</v>
      </c>
      <c r="K17" s="56">
        <f>'Income Assumptions'!L55</f>
        <v>197.21337513734994</v>
      </c>
      <c r="L17" s="56">
        <f>'Income Assumptions'!M55</f>
        <v>203.11647465764523</v>
      </c>
      <c r="M17" s="56">
        <f>'Income Assumptions'!N55</f>
        <v>209.1989138087433</v>
      </c>
      <c r="N17" s="5"/>
      <c r="O17" s="5"/>
      <c r="P17" s="5"/>
      <c r="Q17" s="5"/>
      <c r="R17" s="5"/>
      <c r="S17" s="5"/>
      <c r="T17" s="5"/>
      <c r="U17" s="5"/>
      <c r="V17" s="5"/>
      <c r="W17" s="5"/>
      <c r="X17" s="5"/>
      <c r="Y17" s="5"/>
      <c r="Z17" s="5"/>
    </row>
    <row r="18" spans="1:26" ht="15" customHeight="1">
      <c r="A18" s="5"/>
      <c r="B18" s="64" t="s">
        <v>81</v>
      </c>
      <c r="C18" s="7" t="s">
        <v>28</v>
      </c>
      <c r="D18" s="46">
        <f>'Income Assumptions'!E58</f>
        <v>181.99199999999999</v>
      </c>
      <c r="E18" s="46">
        <f>'Income Assumptions'!F58</f>
        <v>78.305000000000007</v>
      </c>
      <c r="F18" s="46">
        <f>'Income Assumptions'!G58</f>
        <v>120.248</v>
      </c>
      <c r="G18" s="46">
        <f>'Income Assumptions'!H58</f>
        <v>136.20500000000001</v>
      </c>
      <c r="H18" s="46">
        <f>'Income Assumptions'!I58</f>
        <v>180.39400000000001</v>
      </c>
      <c r="I18" s="52">
        <f>'Income Assumptions'!J58</f>
        <v>162.02513964999997</v>
      </c>
      <c r="J18" s="56">
        <f>'Income Assumptions'!K58</f>
        <v>166.87285588544995</v>
      </c>
      <c r="K18" s="56">
        <f>'Income Assumptions'!L58</f>
        <v>171.86778624877672</v>
      </c>
      <c r="L18" s="56">
        <f>'Income Assumptions'!M58</f>
        <v>177.01446553047509</v>
      </c>
      <c r="M18" s="56">
        <f>'Income Assumptions'!N58</f>
        <v>182.31757010694363</v>
      </c>
      <c r="N18" s="5"/>
      <c r="O18" s="5"/>
      <c r="P18" s="5"/>
      <c r="Q18" s="5"/>
      <c r="R18" s="5"/>
      <c r="S18" s="5"/>
      <c r="T18" s="5"/>
      <c r="U18" s="5"/>
      <c r="V18" s="5"/>
      <c r="W18" s="5"/>
      <c r="X18" s="5"/>
      <c r="Y18" s="5"/>
      <c r="Z18" s="5"/>
    </row>
    <row r="19" spans="1:26" ht="15" customHeight="1">
      <c r="A19" s="5"/>
      <c r="B19" s="64" t="s">
        <v>85</v>
      </c>
      <c r="C19" s="7" t="s">
        <v>28</v>
      </c>
      <c r="D19" s="46">
        <f>'Balance Assumptions'!D64</f>
        <v>1256.579</v>
      </c>
      <c r="E19" s="46">
        <f>'Balance Assumptions'!E64</f>
        <v>1012.051</v>
      </c>
      <c r="F19" s="46">
        <f>'Balance Assumptions'!F64</f>
        <v>942.68100000000004</v>
      </c>
      <c r="G19" s="46">
        <f>'Balance Assumptions'!G64</f>
        <v>910.89599999999996</v>
      </c>
      <c r="H19" s="46">
        <f>'Balance Assumptions'!H64</f>
        <v>969.78800000000001</v>
      </c>
      <c r="I19" s="52">
        <f>'Balance Assumptions'!I64</f>
        <v>1157.2619554162077</v>
      </c>
      <c r="J19" s="56">
        <f>'Balance Assumptions'!J64</f>
        <v>1203.3156032573236</v>
      </c>
      <c r="K19" s="56">
        <f>'Balance Assumptions'!K64</f>
        <v>1255.1487205947424</v>
      </c>
      <c r="L19" s="56">
        <f>'Balance Assumptions'!L64</f>
        <v>1312.9368911065196</v>
      </c>
      <c r="M19" s="56">
        <f>'Balance Assumptions'!M64</f>
        <v>1376.8611093519016</v>
      </c>
      <c r="N19" s="5"/>
      <c r="O19" s="5"/>
      <c r="P19" s="5"/>
      <c r="Q19" s="5"/>
      <c r="R19" s="5"/>
      <c r="S19" s="5"/>
      <c r="T19" s="5"/>
      <c r="U19" s="5"/>
      <c r="V19" s="5"/>
      <c r="W19" s="5"/>
      <c r="X19" s="5"/>
      <c r="Y19" s="5"/>
      <c r="Z19" s="5"/>
    </row>
    <row r="20" spans="1:26" ht="15" customHeight="1">
      <c r="A20" s="5"/>
      <c r="B20" s="64" t="s">
        <v>88</v>
      </c>
      <c r="C20" s="7" t="s">
        <v>28</v>
      </c>
      <c r="D20" s="46">
        <f>'Income Assumptions'!E61</f>
        <v>0</v>
      </c>
      <c r="E20" s="46">
        <f>'Income Assumptions'!F61</f>
        <v>89.88</v>
      </c>
      <c r="F20" s="46">
        <f>'Income Assumptions'!G61</f>
        <v>99.792000000000002</v>
      </c>
      <c r="G20" s="46">
        <f>'Income Assumptions'!H61</f>
        <v>114.502</v>
      </c>
      <c r="H20" s="46">
        <f>'Income Assumptions'!I61</f>
        <v>122.504</v>
      </c>
      <c r="I20" s="52">
        <f>'Income Assumptions'!J61</f>
        <v>132.56602334999997</v>
      </c>
      <c r="J20" s="56">
        <f>'Income Assumptions'!K61</f>
        <v>136.53233663354996</v>
      </c>
      <c r="K20" s="56">
        <f>'Income Assumptions'!L61</f>
        <v>156.24344204434249</v>
      </c>
      <c r="L20" s="56">
        <f>'Income Assumptions'!M61</f>
        <v>160.922241391341</v>
      </c>
      <c r="M20" s="56">
        <f>'Income Assumptions'!N61</f>
        <v>182.31757010694363</v>
      </c>
      <c r="N20" s="5"/>
      <c r="O20" s="5"/>
      <c r="P20" s="5"/>
      <c r="Q20" s="5"/>
      <c r="R20" s="5"/>
      <c r="S20" s="5"/>
      <c r="T20" s="5"/>
      <c r="U20" s="5"/>
      <c r="V20" s="5"/>
      <c r="W20" s="5"/>
      <c r="X20" s="5"/>
      <c r="Y20" s="5"/>
      <c r="Z20" s="5"/>
    </row>
    <row r="21" spans="1:26" ht="15" customHeight="1">
      <c r="A21" s="5"/>
      <c r="B21" s="64" t="s">
        <v>91</v>
      </c>
      <c r="C21" s="7" t="s">
        <v>28</v>
      </c>
      <c r="D21" s="46">
        <f>'Income Assumptions'!E64</f>
        <v>40</v>
      </c>
      <c r="E21" s="46">
        <f>'Income Assumptions'!F64</f>
        <v>40</v>
      </c>
      <c r="F21" s="46">
        <f>'Income Assumptions'!G64</f>
        <v>40</v>
      </c>
      <c r="G21" s="46">
        <f>'Income Assumptions'!H64</f>
        <v>72</v>
      </c>
      <c r="H21" s="46">
        <f>'Income Assumptions'!I64</f>
        <v>72</v>
      </c>
      <c r="I21" s="52">
        <f>'Income Assumptions'!J64</f>
        <v>72</v>
      </c>
      <c r="J21" s="56">
        <f>'Income Assumptions'!K64</f>
        <v>72</v>
      </c>
      <c r="K21" s="56">
        <f>'Income Assumptions'!L64</f>
        <v>72</v>
      </c>
      <c r="L21" s="56">
        <f>'Income Assumptions'!M64</f>
        <v>72</v>
      </c>
      <c r="M21" s="56">
        <f>'Income Assumptions'!N64</f>
        <v>72</v>
      </c>
      <c r="N21" s="5"/>
      <c r="O21" s="5"/>
      <c r="P21" s="5"/>
      <c r="Q21" s="5"/>
      <c r="R21" s="5"/>
      <c r="S21" s="5"/>
      <c r="T21" s="5"/>
      <c r="U21" s="5"/>
      <c r="V21" s="5"/>
      <c r="W21" s="5"/>
      <c r="X21" s="5"/>
      <c r="Y21" s="5"/>
      <c r="Z21" s="5"/>
    </row>
    <row r="22" spans="1:26" ht="15" customHeight="1">
      <c r="A22" s="5"/>
      <c r="B22" s="64" t="s">
        <v>95</v>
      </c>
      <c r="C22" s="7" t="s">
        <v>28</v>
      </c>
      <c r="D22" s="46">
        <f>'Income Assumptions'!E67</f>
        <v>38.548000000000002</v>
      </c>
      <c r="E22" s="46">
        <f>'Income Assumptions'!F67</f>
        <v>42.537999999999997</v>
      </c>
      <c r="F22" s="46">
        <f>'Income Assumptions'!G67</f>
        <v>44.523000000000003</v>
      </c>
      <c r="G22" s="46">
        <f>'Income Assumptions'!H67</f>
        <v>44.091999999999999</v>
      </c>
      <c r="H22" s="46">
        <f>'Income Assumptions'!I67</f>
        <v>55.18</v>
      </c>
      <c r="I22" s="52">
        <f>'Income Assumptions'!J67</f>
        <v>58.918232599999996</v>
      </c>
      <c r="J22" s="56">
        <f>'Income Assumptions'!K67</f>
        <v>60.681038503799989</v>
      </c>
      <c r="K22" s="56">
        <f>'Income Assumptions'!L67</f>
        <v>62.497376817736992</v>
      </c>
      <c r="L22" s="56">
        <f>'Income Assumptions'!M67</f>
        <v>64.368896556536413</v>
      </c>
      <c r="M22" s="56">
        <f>'Income Assumptions'!N67</f>
        <v>66.297298220706779</v>
      </c>
      <c r="N22" s="5"/>
      <c r="O22" s="5"/>
      <c r="P22" s="5"/>
      <c r="Q22" s="5"/>
      <c r="R22" s="5"/>
      <c r="S22" s="5"/>
      <c r="T22" s="5"/>
      <c r="U22" s="5"/>
      <c r="V22" s="5"/>
      <c r="W22" s="5"/>
      <c r="X22" s="5"/>
      <c r="Y22" s="5"/>
      <c r="Z22" s="5"/>
    </row>
    <row r="23" spans="1:26" ht="15" customHeight="1">
      <c r="A23" s="5"/>
      <c r="B23" s="64" t="s">
        <v>97</v>
      </c>
      <c r="C23" s="7" t="s">
        <v>28</v>
      </c>
      <c r="D23" s="46">
        <f>'Income Assumptions'!E70</f>
        <v>60.279000000000003</v>
      </c>
      <c r="E23" s="46">
        <f>'Income Assumptions'!F70</f>
        <v>80.128</v>
      </c>
      <c r="F23" s="46">
        <f>'Income Assumptions'!G70</f>
        <v>72.608999999999995</v>
      </c>
      <c r="G23" s="46">
        <f>'Income Assumptions'!H70</f>
        <v>47.938000000000002</v>
      </c>
      <c r="H23" s="46">
        <f>'Income Assumptions'!I70</f>
        <v>54.417999999999999</v>
      </c>
      <c r="I23" s="52">
        <f>'Income Assumptions'!J70</f>
        <v>58.918232599999996</v>
      </c>
      <c r="J23" s="56">
        <f>'Income Assumptions'!K70</f>
        <v>60.681038503799989</v>
      </c>
      <c r="K23" s="56">
        <f>'Income Assumptions'!L70</f>
        <v>62.497376817736992</v>
      </c>
      <c r="L23" s="56">
        <f>'Income Assumptions'!M70</f>
        <v>64.368896556536413</v>
      </c>
      <c r="M23" s="56">
        <f>'Income Assumptions'!N70</f>
        <v>66.297298220706779</v>
      </c>
      <c r="N23" s="5"/>
      <c r="O23" s="5"/>
      <c r="P23" s="5"/>
      <c r="Q23" s="5"/>
      <c r="R23" s="5"/>
      <c r="S23" s="5"/>
      <c r="T23" s="5"/>
      <c r="U23" s="5"/>
      <c r="V23" s="5"/>
      <c r="W23" s="5"/>
      <c r="X23" s="5"/>
      <c r="Y23" s="5"/>
      <c r="Z23" s="5"/>
    </row>
    <row r="24" spans="1:26" ht="15" customHeight="1">
      <c r="A24" s="5"/>
      <c r="B24" s="64" t="s">
        <v>101</v>
      </c>
      <c r="C24" s="7" t="s">
        <v>28</v>
      </c>
      <c r="D24" s="46">
        <f>'Income Assumptions'!E73</f>
        <v>38.549999999999997</v>
      </c>
      <c r="E24" s="46">
        <f>'Income Assumptions'!F73</f>
        <v>44.533999999999999</v>
      </c>
      <c r="F24" s="46">
        <f>'Income Assumptions'!G73</f>
        <v>36.856999999999999</v>
      </c>
      <c r="G24" s="46">
        <f>'Income Assumptions'!H73</f>
        <v>40.088000000000001</v>
      </c>
      <c r="H24" s="46">
        <f>'Income Assumptions'!I73</f>
        <v>48.302</v>
      </c>
      <c r="I24" s="52">
        <f>'Income Assumptions'!J73</f>
        <v>44.188674450000001</v>
      </c>
      <c r="J24" s="56">
        <f>'Income Assumptions'!K73</f>
        <v>45.510778877849994</v>
      </c>
      <c r="K24" s="56">
        <f>'Income Assumptions'!L73</f>
        <v>46.873032613302748</v>
      </c>
      <c r="L24" s="56">
        <f>'Income Assumptions'!M73</f>
        <v>48.276672417402303</v>
      </c>
      <c r="M24" s="56">
        <f>'Income Assumptions'!N73</f>
        <v>49.722973665530091</v>
      </c>
      <c r="N24" s="5"/>
      <c r="O24" s="5"/>
      <c r="P24" s="5"/>
      <c r="Q24" s="5"/>
      <c r="R24" s="5"/>
      <c r="S24" s="5"/>
      <c r="T24" s="5"/>
      <c r="U24" s="5"/>
      <c r="V24" s="5"/>
      <c r="W24" s="5"/>
      <c r="X24" s="5"/>
      <c r="Y24" s="5"/>
      <c r="Z24" s="5"/>
    </row>
    <row r="25" spans="1:26" ht="15" customHeight="1">
      <c r="A25" s="5"/>
      <c r="B25" s="64" t="s">
        <v>105</v>
      </c>
      <c r="C25" s="7" t="s">
        <v>28</v>
      </c>
      <c r="D25" s="46">
        <f>'Income Assumptions'!E76</f>
        <v>-315.47399999999999</v>
      </c>
      <c r="E25" s="46">
        <f>'Income Assumptions'!F76</f>
        <v>87.525000000000006</v>
      </c>
      <c r="F25" s="46">
        <f>'Income Assumptions'!G76</f>
        <v>449.983</v>
      </c>
      <c r="G25" s="46">
        <f>'Income Assumptions'!H76</f>
        <v>-272.423</v>
      </c>
      <c r="H25" s="46">
        <f>'Income Assumptions'!I76</f>
        <v>45.97</v>
      </c>
      <c r="I25" s="52">
        <f>'Income Assumptions'!J76</f>
        <v>44.188674450000001</v>
      </c>
      <c r="J25" s="56">
        <f>'Income Assumptions'!K76</f>
        <v>45.510778877849994</v>
      </c>
      <c r="K25" s="56">
        <f>'Income Assumptions'!L76</f>
        <v>46.873032613302748</v>
      </c>
      <c r="L25" s="56">
        <f>'Income Assumptions'!M76</f>
        <v>48.276672417402303</v>
      </c>
      <c r="M25" s="56">
        <f>'Income Assumptions'!N76</f>
        <v>49.722973665530091</v>
      </c>
      <c r="N25" s="5"/>
      <c r="O25" s="5"/>
      <c r="P25" s="5"/>
      <c r="Q25" s="5"/>
      <c r="R25" s="5"/>
      <c r="S25" s="5"/>
      <c r="T25" s="5"/>
      <c r="U25" s="5"/>
      <c r="V25" s="5"/>
      <c r="W25" s="5"/>
      <c r="X25" s="5"/>
      <c r="Y25" s="5"/>
      <c r="Z25" s="5"/>
    </row>
    <row r="26" spans="1:26" ht="15" customHeight="1">
      <c r="A26" s="5"/>
      <c r="B26" s="64" t="s">
        <v>107</v>
      </c>
      <c r="C26" s="7" t="s">
        <v>28</v>
      </c>
      <c r="D26" s="46">
        <f>'Income Assumptions'!E79</f>
        <v>32.823</v>
      </c>
      <c r="E26" s="46">
        <f>'Income Assumptions'!F79</f>
        <v>53.396000000000001</v>
      </c>
      <c r="F26" s="46">
        <f>'Income Assumptions'!G79</f>
        <v>43.381</v>
      </c>
      <c r="G26" s="46">
        <f>'Income Assumptions'!H79</f>
        <v>37.290999999999997</v>
      </c>
      <c r="H26" s="46">
        <f>'Income Assumptions'!I79</f>
        <v>43.237000000000002</v>
      </c>
      <c r="I26" s="52">
        <f>'Income Assumptions'!J79</f>
        <v>44.188674450000001</v>
      </c>
      <c r="J26" s="56">
        <f>'Income Assumptions'!K79</f>
        <v>45.510778877849994</v>
      </c>
      <c r="K26" s="56">
        <f>'Income Assumptions'!L79</f>
        <v>46.873032613302748</v>
      </c>
      <c r="L26" s="56">
        <f>'Income Assumptions'!M79</f>
        <v>48.276672417402303</v>
      </c>
      <c r="M26" s="56">
        <f>'Income Assumptions'!N79</f>
        <v>49.722973665530091</v>
      </c>
      <c r="N26" s="5"/>
      <c r="O26" s="5"/>
      <c r="P26" s="5"/>
      <c r="Q26" s="5"/>
      <c r="R26" s="5"/>
      <c r="S26" s="5"/>
      <c r="T26" s="5"/>
      <c r="U26" s="5"/>
      <c r="V26" s="5"/>
      <c r="W26" s="5"/>
      <c r="X26" s="5"/>
      <c r="Y26" s="5"/>
      <c r="Z26" s="5"/>
    </row>
    <row r="27" spans="1:26" ht="15" customHeight="1">
      <c r="A27" s="5"/>
      <c r="B27" s="64" t="s">
        <v>113</v>
      </c>
      <c r="C27" s="7" t="s">
        <v>28</v>
      </c>
      <c r="D27" s="46">
        <f>'Income Assumptions'!E82</f>
        <v>0</v>
      </c>
      <c r="E27" s="46">
        <f>'Income Assumptions'!F82</f>
        <v>149.24199999999999</v>
      </c>
      <c r="F27" s="46">
        <f>'Income Assumptions'!G82</f>
        <v>0</v>
      </c>
      <c r="G27" s="46">
        <f>'Income Assumptions'!H82</f>
        <v>0</v>
      </c>
      <c r="H27" s="46">
        <f>'Income Assumptions'!I82</f>
        <v>-11.994</v>
      </c>
      <c r="I27" s="52">
        <f>'Income Assumptions'!J82</f>
        <v>0</v>
      </c>
      <c r="J27" s="56">
        <f>'Income Assumptions'!K82</f>
        <v>0</v>
      </c>
      <c r="K27" s="56">
        <f>'Income Assumptions'!L82</f>
        <v>0</v>
      </c>
      <c r="L27" s="56">
        <f>'Income Assumptions'!M82</f>
        <v>0</v>
      </c>
      <c r="M27" s="56">
        <f>'Income Assumptions'!N82</f>
        <v>0</v>
      </c>
      <c r="N27" s="5"/>
      <c r="O27" s="5"/>
      <c r="P27" s="5"/>
      <c r="Q27" s="5"/>
      <c r="R27" s="5"/>
      <c r="S27" s="5"/>
      <c r="T27" s="5"/>
      <c r="U27" s="5"/>
      <c r="V27" s="5"/>
      <c r="W27" s="5"/>
      <c r="X27" s="5"/>
      <c r="Y27" s="5"/>
      <c r="Z27" s="5"/>
    </row>
    <row r="28" spans="1:26" ht="15" customHeight="1">
      <c r="A28" s="5"/>
      <c r="B28" s="64" t="s">
        <v>118</v>
      </c>
      <c r="C28" s="7" t="s">
        <v>28</v>
      </c>
      <c r="D28" s="46">
        <f>'Income Assumptions'!E85</f>
        <v>50.353999999999999</v>
      </c>
      <c r="E28" s="46">
        <f>'Income Assumptions'!F85</f>
        <v>61.104999999999997</v>
      </c>
      <c r="F28" s="46">
        <f>'Income Assumptions'!G85</f>
        <v>65.793999999999997</v>
      </c>
      <c r="G28" s="46">
        <f>'Income Assumptions'!H85</f>
        <v>52.152999999999999</v>
      </c>
      <c r="H28" s="46">
        <f>'Income Assumptions'!I85</f>
        <v>63.835999999999999</v>
      </c>
      <c r="I28" s="52">
        <f>'Income Assumptions'!J85</f>
        <v>58.918232599999996</v>
      </c>
      <c r="J28" s="56">
        <f>'Income Assumptions'!K85</f>
        <v>60.681038503799989</v>
      </c>
      <c r="K28" s="56">
        <f>'Income Assumptions'!L85</f>
        <v>62.497376817736992</v>
      </c>
      <c r="L28" s="56">
        <f>'Income Assumptions'!M85</f>
        <v>64.368896556536413</v>
      </c>
      <c r="M28" s="56">
        <f>'Income Assumptions'!N85</f>
        <v>66.297298220706779</v>
      </c>
      <c r="N28" s="5"/>
      <c r="O28" s="5"/>
      <c r="P28" s="5"/>
      <c r="Q28" s="5"/>
      <c r="R28" s="5"/>
      <c r="S28" s="5"/>
      <c r="T28" s="5"/>
      <c r="U28" s="5"/>
      <c r="V28" s="5"/>
      <c r="W28" s="5"/>
      <c r="X28" s="5"/>
      <c r="Y28" s="5"/>
      <c r="Z28" s="5"/>
    </row>
    <row r="29" spans="1:26" ht="15.75" customHeight="1">
      <c r="A29" s="5"/>
      <c r="B29" s="57" t="s">
        <v>128</v>
      </c>
      <c r="C29" s="45" t="s">
        <v>28</v>
      </c>
      <c r="D29" s="65">
        <f t="shared" ref="D29:M29" si="4">SUM(D14:D28)</f>
        <v>4255.4940000000015</v>
      </c>
      <c r="E29" s="65">
        <f t="shared" si="4"/>
        <v>4330.8119999999999</v>
      </c>
      <c r="F29" s="65">
        <f t="shared" si="4"/>
        <v>4811.0970000000007</v>
      </c>
      <c r="G29" s="65">
        <f t="shared" si="4"/>
        <v>4290.7930000000006</v>
      </c>
      <c r="H29" s="65">
        <f t="shared" si="4"/>
        <v>4671.3390000000009</v>
      </c>
      <c r="I29" s="67">
        <f t="shared" si="4"/>
        <v>4965.0093895662067</v>
      </c>
      <c r="J29" s="65">
        <f t="shared" si="4"/>
        <v>5122.8324290612709</v>
      </c>
      <c r="K29" s="65">
        <f t="shared" si="4"/>
        <v>5305.45339320518</v>
      </c>
      <c r="L29" s="65">
        <f t="shared" si="4"/>
        <v>5482.3716074346175</v>
      </c>
      <c r="M29" s="65">
        <f t="shared" si="4"/>
        <v>5685.6208900685815</v>
      </c>
      <c r="N29" s="5"/>
      <c r="O29" s="5"/>
      <c r="P29" s="5"/>
      <c r="Q29" s="5"/>
      <c r="R29" s="5"/>
      <c r="S29" s="5"/>
      <c r="T29" s="5"/>
      <c r="U29" s="5"/>
      <c r="V29" s="5"/>
      <c r="W29" s="5"/>
      <c r="X29" s="5"/>
      <c r="Y29" s="5"/>
      <c r="Z29" s="5"/>
    </row>
    <row r="30" spans="1:26" ht="15" customHeight="1">
      <c r="A30" s="5"/>
      <c r="B30" s="5"/>
      <c r="C30" s="7"/>
      <c r="D30" s="46"/>
      <c r="E30" s="46"/>
      <c r="F30" s="46"/>
      <c r="G30" s="46"/>
      <c r="H30" s="46"/>
      <c r="I30" s="52"/>
      <c r="J30" s="56"/>
      <c r="K30" s="56"/>
      <c r="L30" s="56"/>
      <c r="M30" s="56"/>
      <c r="N30" s="5"/>
      <c r="O30" s="5"/>
      <c r="P30" s="5"/>
      <c r="Q30" s="5"/>
      <c r="R30" s="5"/>
      <c r="S30" s="5"/>
      <c r="T30" s="5"/>
      <c r="U30" s="5"/>
      <c r="V30" s="5"/>
      <c r="W30" s="5"/>
      <c r="X30" s="5"/>
      <c r="Y30" s="5"/>
      <c r="Z30" s="5"/>
    </row>
    <row r="31" spans="1:26" ht="15" customHeight="1">
      <c r="A31" s="5"/>
      <c r="B31" s="5" t="s">
        <v>134</v>
      </c>
      <c r="C31" s="7" t="s">
        <v>28</v>
      </c>
      <c r="D31" s="46">
        <f>'Income Assumptions'!E88</f>
        <v>203.47200000000001</v>
      </c>
      <c r="E31" s="46">
        <f>'Income Assumptions'!F88</f>
        <v>171.1</v>
      </c>
      <c r="F31" s="46">
        <f>'Income Assumptions'!G88</f>
        <v>193.97300000000001</v>
      </c>
      <c r="G31" s="46">
        <f>'Income Assumptions'!H88</f>
        <v>289.55</v>
      </c>
      <c r="H31" s="46">
        <f>'Income Assumptions'!I88</f>
        <v>211.56299999999999</v>
      </c>
      <c r="I31" s="52">
        <f>'Income Assumptions'!J88</f>
        <v>220.94337224999998</v>
      </c>
      <c r="J31" s="56">
        <f>'Income Assumptions'!K88</f>
        <v>227.55389438924993</v>
      </c>
      <c r="K31" s="56">
        <f>'Income Assumptions'!L88</f>
        <v>234.3651630665137</v>
      </c>
      <c r="L31" s="56">
        <f>'Income Assumptions'!M88</f>
        <v>241.38336208701151</v>
      </c>
      <c r="M31" s="56">
        <f>'Income Assumptions'!N88</f>
        <v>248.61486832765044</v>
      </c>
      <c r="N31" s="5"/>
      <c r="O31" s="5"/>
      <c r="P31" s="5"/>
      <c r="Q31" s="5"/>
      <c r="R31" s="5"/>
      <c r="S31" s="5"/>
      <c r="T31" s="5"/>
      <c r="U31" s="5"/>
      <c r="V31" s="5"/>
      <c r="W31" s="5"/>
      <c r="X31" s="5"/>
      <c r="Y31" s="5"/>
      <c r="Z31" s="5"/>
    </row>
    <row r="32" spans="1:26" ht="15" customHeight="1">
      <c r="A32" s="5"/>
      <c r="B32" s="5"/>
      <c r="C32" s="7"/>
      <c r="D32" s="8"/>
      <c r="E32" s="8"/>
      <c r="F32" s="8"/>
      <c r="G32" s="8"/>
      <c r="H32" s="8"/>
      <c r="I32" s="21"/>
      <c r="J32" s="8"/>
      <c r="K32" s="8"/>
      <c r="L32" s="8"/>
      <c r="M32" s="8"/>
      <c r="N32" s="5"/>
      <c r="O32" s="5"/>
      <c r="P32" s="5"/>
      <c r="Q32" s="5"/>
      <c r="R32" s="5"/>
      <c r="S32" s="5"/>
      <c r="T32" s="5"/>
      <c r="U32" s="5"/>
      <c r="V32" s="5"/>
      <c r="W32" s="5"/>
      <c r="X32" s="5"/>
      <c r="Y32" s="5"/>
      <c r="Z32" s="5"/>
    </row>
    <row r="33" spans="1:26" ht="15.75" customHeight="1">
      <c r="A33" s="5"/>
      <c r="B33" s="57" t="s">
        <v>140</v>
      </c>
      <c r="C33" s="45" t="s">
        <v>28</v>
      </c>
      <c r="D33" s="65">
        <f t="shared" ref="D33:M33" si="5">D10-D29+D31</f>
        <v>1629.6089999999997</v>
      </c>
      <c r="E33" s="65">
        <f t="shared" si="5"/>
        <v>850.71600000000001</v>
      </c>
      <c r="F33" s="65">
        <f t="shared" si="5"/>
        <v>2152.2199999999993</v>
      </c>
      <c r="G33" s="65">
        <f t="shared" si="5"/>
        <v>1924.937999999999</v>
      </c>
      <c r="H33" s="65">
        <f t="shared" si="5"/>
        <v>1573.824999999998</v>
      </c>
      <c r="I33" s="67">
        <f t="shared" si="5"/>
        <v>1515.9961964337929</v>
      </c>
      <c r="J33" s="65">
        <f t="shared" si="5"/>
        <v>1552.0818063567278</v>
      </c>
      <c r="K33" s="65">
        <f t="shared" si="5"/>
        <v>1569.2580567458901</v>
      </c>
      <c r="L33" s="65">
        <f t="shared" si="5"/>
        <v>1598.2070137843871</v>
      </c>
      <c r="M33" s="65">
        <f t="shared" si="5"/>
        <v>1607.0819142091648</v>
      </c>
      <c r="N33" s="5"/>
      <c r="O33" s="5"/>
      <c r="P33" s="5"/>
      <c r="Q33" s="5"/>
      <c r="R33" s="5"/>
      <c r="S33" s="5"/>
      <c r="T33" s="5"/>
      <c r="U33" s="5"/>
      <c r="V33" s="5"/>
      <c r="W33" s="5"/>
      <c r="X33" s="5"/>
      <c r="Y33" s="5"/>
      <c r="Z33" s="5"/>
    </row>
    <row r="34" spans="1:26" ht="15" customHeight="1">
      <c r="A34" s="5"/>
      <c r="B34" s="39" t="s">
        <v>146</v>
      </c>
      <c r="C34" s="7" t="s">
        <v>30</v>
      </c>
      <c r="D34" s="60">
        <f t="shared" ref="D34:M34" si="6">D33/D5</f>
        <v>0.13788145002155017</v>
      </c>
      <c r="E34" s="60">
        <f t="shared" si="6"/>
        <v>6.9310818834850588E-2</v>
      </c>
      <c r="F34" s="60">
        <f t="shared" si="6"/>
        <v>0.15028832227572472</v>
      </c>
      <c r="G34" s="60">
        <f t="shared" si="6"/>
        <v>0.13992256835455785</v>
      </c>
      <c r="H34" s="60">
        <f t="shared" si="6"/>
        <v>0.11004353286010739</v>
      </c>
      <c r="I34" s="61">
        <f t="shared" si="6"/>
        <v>0.10292204158437658</v>
      </c>
      <c r="J34" s="60">
        <f t="shared" si="6"/>
        <v>0.10231082688273589</v>
      </c>
      <c r="K34" s="60">
        <f t="shared" si="6"/>
        <v>0.10043673105336022</v>
      </c>
      <c r="L34" s="60">
        <f t="shared" si="6"/>
        <v>9.9315483053567771E-2</v>
      </c>
      <c r="M34" s="60">
        <f t="shared" si="6"/>
        <v>9.6962136155782058E-2</v>
      </c>
      <c r="N34" s="5"/>
      <c r="O34" s="5"/>
      <c r="P34" s="5"/>
      <c r="Q34" s="5"/>
      <c r="R34" s="5"/>
      <c r="S34" s="5"/>
      <c r="T34" s="5"/>
      <c r="U34" s="5"/>
      <c r="V34" s="5"/>
      <c r="W34" s="5"/>
      <c r="X34" s="5"/>
      <c r="Y34" s="5"/>
      <c r="Z34" s="5"/>
    </row>
    <row r="35" spans="1:26" ht="15" customHeight="1">
      <c r="A35" s="5"/>
      <c r="B35" s="39" t="s">
        <v>79</v>
      </c>
      <c r="C35" s="7" t="s">
        <v>28</v>
      </c>
      <c r="D35" s="139">
        <f t="shared" ref="D35:M35" si="7">D33+D19</f>
        <v>2886.1879999999996</v>
      </c>
      <c r="E35" s="139">
        <f t="shared" si="7"/>
        <v>1862.7670000000001</v>
      </c>
      <c r="F35" s="139">
        <f t="shared" si="7"/>
        <v>3094.9009999999994</v>
      </c>
      <c r="G35" s="139">
        <f t="shared" si="7"/>
        <v>2835.8339999999989</v>
      </c>
      <c r="H35" s="139">
        <f t="shared" si="7"/>
        <v>2543.612999999998</v>
      </c>
      <c r="I35" s="141">
        <f t="shared" si="7"/>
        <v>2673.2581518500006</v>
      </c>
      <c r="J35" s="139">
        <f t="shared" si="7"/>
        <v>2755.3974096140514</v>
      </c>
      <c r="K35" s="139">
        <f t="shared" si="7"/>
        <v>2824.4067773406323</v>
      </c>
      <c r="L35" s="139">
        <f t="shared" si="7"/>
        <v>2911.1439048909069</v>
      </c>
      <c r="M35" s="139">
        <f t="shared" si="7"/>
        <v>2983.9430235610662</v>
      </c>
      <c r="N35" s="5"/>
      <c r="O35" s="5"/>
      <c r="P35" s="5"/>
      <c r="Q35" s="5"/>
      <c r="R35" s="5"/>
      <c r="S35" s="5"/>
      <c r="T35" s="5"/>
      <c r="U35" s="5"/>
      <c r="V35" s="5"/>
      <c r="W35" s="5"/>
      <c r="X35" s="5"/>
      <c r="Y35" s="5"/>
      <c r="Z35" s="5"/>
    </row>
    <row r="36" spans="1:26" ht="15" customHeight="1">
      <c r="A36" s="5"/>
      <c r="B36" s="39" t="s">
        <v>83</v>
      </c>
      <c r="C36" s="7" t="s">
        <v>30</v>
      </c>
      <c r="D36" s="60">
        <f t="shared" ref="D36:M36" si="8">D35/D5</f>
        <v>0.2442007785148449</v>
      </c>
      <c r="E36" s="60">
        <f t="shared" si="8"/>
        <v>0.15176616646276564</v>
      </c>
      <c r="F36" s="60">
        <f t="shared" si="8"/>
        <v>0.21611521075887352</v>
      </c>
      <c r="G36" s="60">
        <f t="shared" si="8"/>
        <v>0.206135042638869</v>
      </c>
      <c r="H36" s="60">
        <f t="shared" si="8"/>
        <v>0.17785215049252392</v>
      </c>
      <c r="I36" s="61">
        <f t="shared" si="8"/>
        <v>0.18148936476074815</v>
      </c>
      <c r="J36" s="60">
        <f t="shared" si="8"/>
        <v>0.18163152625949222</v>
      </c>
      <c r="K36" s="60">
        <f t="shared" si="8"/>
        <v>0.18076962081640871</v>
      </c>
      <c r="L36" s="60">
        <f t="shared" si="8"/>
        <v>0.18090376319152807</v>
      </c>
      <c r="M36" s="60">
        <f t="shared" si="8"/>
        <v>0.18003406495555105</v>
      </c>
      <c r="N36" s="5"/>
      <c r="O36" s="5"/>
      <c r="P36" s="5"/>
      <c r="Q36" s="5"/>
      <c r="R36" s="5"/>
      <c r="S36" s="5"/>
      <c r="T36" s="5"/>
      <c r="U36" s="5"/>
      <c r="V36" s="5"/>
      <c r="W36" s="5"/>
      <c r="X36" s="5"/>
      <c r="Y36" s="5"/>
      <c r="Z36" s="5"/>
    </row>
    <row r="37" spans="1:26" ht="15" customHeight="1">
      <c r="A37" s="5"/>
      <c r="B37" s="5"/>
      <c r="C37" s="7"/>
      <c r="D37" s="8"/>
      <c r="E37" s="8"/>
      <c r="F37" s="8"/>
      <c r="G37" s="8"/>
      <c r="H37" s="8"/>
      <c r="I37" s="21"/>
      <c r="J37" s="8"/>
      <c r="K37" s="8"/>
      <c r="L37" s="8"/>
      <c r="M37" s="8"/>
      <c r="N37" s="5"/>
      <c r="O37" s="5"/>
      <c r="P37" s="5"/>
      <c r="Q37" s="5"/>
      <c r="R37" s="5"/>
      <c r="S37" s="5"/>
      <c r="T37" s="5"/>
      <c r="U37" s="5"/>
      <c r="V37" s="5"/>
      <c r="W37" s="5"/>
      <c r="X37" s="5"/>
      <c r="Y37" s="5"/>
      <c r="Z37" s="5"/>
    </row>
    <row r="38" spans="1:26" ht="15.75" customHeight="1">
      <c r="A38" s="5"/>
      <c r="B38" s="5" t="s">
        <v>154</v>
      </c>
      <c r="C38" s="7" t="s">
        <v>28</v>
      </c>
      <c r="D38" s="46">
        <v>-12.503</v>
      </c>
      <c r="E38" s="46">
        <v>-12.851000000000001</v>
      </c>
      <c r="F38" s="46">
        <v>-13.131</v>
      </c>
      <c r="G38" s="46">
        <v>0</v>
      </c>
      <c r="H38" s="46">
        <v>0</v>
      </c>
      <c r="I38" s="52">
        <v>0</v>
      </c>
      <c r="J38" s="56">
        <v>0</v>
      </c>
      <c r="K38" s="56">
        <v>0</v>
      </c>
      <c r="L38" s="56">
        <v>0</v>
      </c>
      <c r="M38" s="56">
        <v>0</v>
      </c>
      <c r="N38" s="5"/>
      <c r="O38" s="5"/>
      <c r="P38" s="5"/>
      <c r="Q38" s="5"/>
      <c r="R38" s="5"/>
      <c r="S38" s="5"/>
      <c r="T38" s="5"/>
      <c r="U38" s="5"/>
      <c r="V38" s="5"/>
      <c r="W38" s="5"/>
      <c r="X38" s="5"/>
      <c r="Y38" s="5"/>
      <c r="Z38" s="5"/>
    </row>
    <row r="39" spans="1:26" ht="15.75" customHeight="1">
      <c r="A39" s="5"/>
      <c r="B39" s="57"/>
      <c r="C39" s="45"/>
      <c r="D39" s="65"/>
      <c r="E39" s="65"/>
      <c r="F39" s="65"/>
      <c r="G39" s="65"/>
      <c r="H39" s="65"/>
      <c r="I39" s="67"/>
      <c r="J39" s="65"/>
      <c r="K39" s="65"/>
      <c r="L39" s="65"/>
      <c r="M39" s="65"/>
      <c r="N39" s="5"/>
      <c r="O39" s="5"/>
      <c r="P39" s="5"/>
      <c r="Q39" s="5"/>
      <c r="R39" s="5"/>
      <c r="S39" s="5"/>
      <c r="T39" s="5"/>
      <c r="U39" s="5"/>
      <c r="V39" s="5"/>
      <c r="W39" s="5"/>
      <c r="X39" s="5"/>
      <c r="Y39" s="5"/>
      <c r="Z39" s="5"/>
    </row>
    <row r="40" spans="1:26" ht="15.75" customHeight="1">
      <c r="A40" s="5"/>
      <c r="B40" s="57" t="s">
        <v>86</v>
      </c>
      <c r="C40" s="45" t="s">
        <v>28</v>
      </c>
      <c r="D40" s="65">
        <v>1959.452</v>
      </c>
      <c r="E40" s="65">
        <f t="shared" ref="E40:M40" si="9">SUM(E33,E38)</f>
        <v>837.86500000000001</v>
      </c>
      <c r="F40" s="65">
        <f t="shared" si="9"/>
        <v>2139.0889999999995</v>
      </c>
      <c r="G40" s="65">
        <f t="shared" si="9"/>
        <v>1924.937999999999</v>
      </c>
      <c r="H40" s="65">
        <f t="shared" si="9"/>
        <v>1573.824999999998</v>
      </c>
      <c r="I40" s="67">
        <f t="shared" si="9"/>
        <v>1515.9961964337929</v>
      </c>
      <c r="J40" s="65">
        <f t="shared" si="9"/>
        <v>1552.0818063567278</v>
      </c>
      <c r="K40" s="65">
        <f t="shared" si="9"/>
        <v>1569.2580567458901</v>
      </c>
      <c r="L40" s="65">
        <f t="shared" si="9"/>
        <v>1598.2070137843871</v>
      </c>
      <c r="M40" s="65">
        <f t="shared" si="9"/>
        <v>1607.0819142091648</v>
      </c>
      <c r="N40" s="5"/>
      <c r="O40" s="5"/>
      <c r="P40" s="5"/>
      <c r="Q40" s="5"/>
      <c r="R40" s="5"/>
      <c r="S40" s="5"/>
      <c r="T40" s="5"/>
      <c r="U40" s="5"/>
      <c r="V40" s="5"/>
      <c r="W40" s="5"/>
      <c r="X40" s="5"/>
      <c r="Y40" s="5"/>
      <c r="Z40" s="5"/>
    </row>
    <row r="41" spans="1:26" ht="15.75" customHeight="1">
      <c r="A41" s="5"/>
      <c r="B41" s="39" t="s">
        <v>162</v>
      </c>
      <c r="C41" s="7" t="s">
        <v>30</v>
      </c>
      <c r="D41" s="60">
        <f t="shared" ref="D41:M41" si="10">D40/D5</f>
        <v>0.16578951331738262</v>
      </c>
      <c r="E41" s="60">
        <f t="shared" si="10"/>
        <v>6.8263802753283226E-2</v>
      </c>
      <c r="F41" s="60">
        <f t="shared" si="10"/>
        <v>0.14937139186907367</v>
      </c>
      <c r="G41" s="60">
        <f t="shared" si="10"/>
        <v>0.13992256835455785</v>
      </c>
      <c r="H41" s="60">
        <f t="shared" si="10"/>
        <v>0.11004353286010739</v>
      </c>
      <c r="I41" s="61">
        <f t="shared" si="10"/>
        <v>0.10292204158437658</v>
      </c>
      <c r="J41" s="60">
        <f t="shared" si="10"/>
        <v>0.10231082688273589</v>
      </c>
      <c r="K41" s="60">
        <f t="shared" si="10"/>
        <v>0.10043673105336022</v>
      </c>
      <c r="L41" s="60">
        <f t="shared" si="10"/>
        <v>9.9315483053567771E-2</v>
      </c>
      <c r="M41" s="60">
        <f t="shared" si="10"/>
        <v>9.6962136155782058E-2</v>
      </c>
      <c r="N41" s="5"/>
      <c r="O41" s="5"/>
      <c r="P41" s="5"/>
      <c r="Q41" s="5"/>
      <c r="R41" s="5"/>
      <c r="S41" s="5"/>
      <c r="T41" s="5"/>
      <c r="U41" s="5"/>
      <c r="V41" s="5"/>
      <c r="W41" s="5"/>
      <c r="X41" s="5"/>
      <c r="Y41" s="5"/>
      <c r="Z41" s="5"/>
    </row>
    <row r="42" spans="1:26" ht="15.75" customHeight="1">
      <c r="A42" s="5"/>
      <c r="B42" s="5"/>
      <c r="C42" s="7"/>
      <c r="D42" s="8"/>
      <c r="E42" s="8"/>
      <c r="F42" s="8"/>
      <c r="G42" s="8"/>
      <c r="H42" s="8"/>
      <c r="I42" s="20"/>
      <c r="J42" s="5"/>
      <c r="K42" s="5"/>
      <c r="L42" s="5"/>
      <c r="M42" s="5"/>
      <c r="N42" s="5"/>
      <c r="O42" s="5"/>
      <c r="P42" s="5"/>
      <c r="Q42" s="5"/>
      <c r="R42" s="5"/>
      <c r="S42" s="5"/>
      <c r="T42" s="5"/>
      <c r="U42" s="5"/>
      <c r="V42" s="5"/>
      <c r="W42" s="5"/>
      <c r="X42" s="5"/>
      <c r="Y42" s="5"/>
      <c r="Z42" s="5"/>
    </row>
    <row r="43" spans="1:26" ht="15.75" customHeight="1">
      <c r="A43" s="5"/>
      <c r="B43" s="57" t="s">
        <v>165</v>
      </c>
      <c r="C43" s="7"/>
      <c r="D43" s="8"/>
      <c r="E43" s="8"/>
      <c r="F43" s="8"/>
      <c r="G43" s="8"/>
      <c r="H43" s="8"/>
      <c r="I43" s="20"/>
      <c r="J43" s="5"/>
      <c r="K43" s="5"/>
      <c r="L43" s="5"/>
      <c r="M43" s="5"/>
      <c r="N43" s="5"/>
      <c r="O43" s="5"/>
      <c r="P43" s="5"/>
      <c r="Q43" s="5"/>
      <c r="R43" s="5"/>
      <c r="S43" s="5"/>
      <c r="T43" s="5"/>
      <c r="U43" s="5"/>
      <c r="V43" s="5"/>
      <c r="W43" s="5"/>
      <c r="X43" s="5"/>
      <c r="Y43" s="5"/>
      <c r="Z43" s="5"/>
    </row>
    <row r="44" spans="1:26" ht="15.75" customHeight="1">
      <c r="A44" s="5"/>
      <c r="B44" s="160" t="s">
        <v>166</v>
      </c>
      <c r="C44" s="162" t="s">
        <v>28</v>
      </c>
      <c r="D44" s="110">
        <v>3972</v>
      </c>
      <c r="E44" s="110">
        <v>3972</v>
      </c>
      <c r="F44" s="110">
        <v>3972</v>
      </c>
      <c r="G44" s="110">
        <v>3972</v>
      </c>
      <c r="H44" s="110">
        <v>3972</v>
      </c>
      <c r="I44" s="164">
        <v>3972</v>
      </c>
      <c r="J44" s="165">
        <v>3972</v>
      </c>
      <c r="K44" s="165">
        <v>3972</v>
      </c>
      <c r="L44" s="165">
        <v>3972</v>
      </c>
      <c r="M44" s="165">
        <v>3972</v>
      </c>
      <c r="N44" s="5"/>
      <c r="O44" s="5"/>
      <c r="P44" s="5"/>
      <c r="Q44" s="5"/>
      <c r="R44" s="5"/>
      <c r="S44" s="5"/>
      <c r="T44" s="5"/>
      <c r="U44" s="5"/>
      <c r="V44" s="5"/>
      <c r="W44" s="5"/>
      <c r="X44" s="5"/>
      <c r="Y44" s="5"/>
      <c r="Z44" s="5"/>
    </row>
    <row r="45" spans="1:26" ht="15.75" customHeight="1">
      <c r="A45" s="5"/>
      <c r="B45" s="57" t="s">
        <v>90</v>
      </c>
      <c r="C45" s="45" t="s">
        <v>168</v>
      </c>
      <c r="D45" s="166">
        <f t="shared" ref="D45:M45" si="11">D40/D44</f>
        <v>0.49331621349446125</v>
      </c>
      <c r="E45" s="166">
        <f t="shared" si="11"/>
        <v>0.21094284994964754</v>
      </c>
      <c r="F45" s="166">
        <f t="shared" si="11"/>
        <v>0.53854204431017105</v>
      </c>
      <c r="G45" s="166">
        <f t="shared" si="11"/>
        <v>0.48462688821752242</v>
      </c>
      <c r="H45" s="166">
        <f t="shared" si="11"/>
        <v>0.39622985901309116</v>
      </c>
      <c r="I45" s="168">
        <f t="shared" si="11"/>
        <v>0.38167074431867898</v>
      </c>
      <c r="J45" s="166">
        <f t="shared" si="11"/>
        <v>0.39075574178165351</v>
      </c>
      <c r="K45" s="166">
        <f t="shared" si="11"/>
        <v>0.39508007470943862</v>
      </c>
      <c r="L45" s="166">
        <f t="shared" si="11"/>
        <v>0.40236833176847608</v>
      </c>
      <c r="M45" s="166">
        <f t="shared" si="11"/>
        <v>0.40460269743433153</v>
      </c>
      <c r="N45" s="5"/>
      <c r="O45" s="5"/>
      <c r="P45" s="5"/>
      <c r="Q45" s="5"/>
      <c r="R45" s="5"/>
      <c r="S45" s="5"/>
      <c r="T45" s="5"/>
      <c r="U45" s="5"/>
      <c r="V45" s="5"/>
      <c r="W45" s="5"/>
      <c r="X45" s="5"/>
      <c r="Y45" s="5"/>
      <c r="Z45" s="5"/>
    </row>
    <row r="46" spans="1:26" ht="15.75" customHeight="1">
      <c r="A46" s="5"/>
      <c r="B46" s="39" t="s">
        <v>171</v>
      </c>
      <c r="C46" s="7" t="s">
        <v>30</v>
      </c>
      <c r="D46" s="7" t="s">
        <v>37</v>
      </c>
      <c r="E46" s="171">
        <f t="shared" ref="E46:M46" si="12">(E45/D45)-1</f>
        <v>-0.57239830319905771</v>
      </c>
      <c r="F46" s="171">
        <f t="shared" si="12"/>
        <v>1.5530234584330405</v>
      </c>
      <c r="G46" s="171">
        <f t="shared" si="12"/>
        <v>-0.10011317902153694</v>
      </c>
      <c r="H46" s="171">
        <f t="shared" si="12"/>
        <v>-0.18240223840975722</v>
      </c>
      <c r="I46" s="173">
        <f t="shared" si="12"/>
        <v>-3.6744112951697439E-2</v>
      </c>
      <c r="J46" s="171">
        <f t="shared" si="12"/>
        <v>2.3803232493473381E-2</v>
      </c>
      <c r="K46" s="171">
        <f t="shared" si="12"/>
        <v>1.1066588319517123E-2</v>
      </c>
      <c r="L46" s="171">
        <f t="shared" si="12"/>
        <v>1.8447543993195925E-2</v>
      </c>
      <c r="M46" s="171">
        <f t="shared" si="12"/>
        <v>5.5530355881514559E-3</v>
      </c>
      <c r="N46" s="5"/>
      <c r="O46" s="5"/>
      <c r="P46" s="5"/>
      <c r="Q46" s="5"/>
      <c r="R46" s="5"/>
      <c r="S46" s="5"/>
      <c r="T46" s="5"/>
      <c r="U46" s="5"/>
      <c r="V46" s="5"/>
      <c r="W46" s="5"/>
      <c r="X46" s="5"/>
      <c r="Y46" s="5"/>
      <c r="Z46" s="5"/>
    </row>
    <row r="47" spans="1:26" ht="15.75" customHeight="1">
      <c r="A47" s="5"/>
      <c r="C47" s="7"/>
      <c r="D47" s="8"/>
      <c r="E47" s="8"/>
      <c r="F47" s="8"/>
      <c r="G47" s="8"/>
      <c r="H47" s="8"/>
      <c r="I47" s="5"/>
      <c r="J47" s="5"/>
      <c r="K47" s="5"/>
      <c r="L47" s="5"/>
      <c r="M47" s="5"/>
      <c r="N47" s="5"/>
      <c r="O47" s="5"/>
      <c r="P47" s="5"/>
      <c r="Q47" s="5"/>
      <c r="R47" s="5"/>
      <c r="S47" s="5"/>
      <c r="T47" s="5"/>
      <c r="U47" s="5"/>
      <c r="V47" s="5"/>
      <c r="W47" s="5"/>
      <c r="X47" s="5"/>
      <c r="Y47" s="5"/>
      <c r="Z47" s="5"/>
    </row>
    <row r="48" spans="1:26" ht="15.75" customHeight="1">
      <c r="A48" s="5"/>
      <c r="B48" s="5" t="s">
        <v>174</v>
      </c>
      <c r="C48" s="7"/>
      <c r="D48" s="46"/>
      <c r="E48" s="46"/>
      <c r="F48" s="46"/>
      <c r="G48" s="46"/>
      <c r="H48" s="46"/>
      <c r="I48" s="5"/>
      <c r="J48" s="5"/>
      <c r="K48" s="5"/>
      <c r="L48" s="5"/>
      <c r="M48" s="5"/>
      <c r="N48" s="5"/>
      <c r="O48" s="5"/>
      <c r="P48" s="5"/>
      <c r="Q48" s="5"/>
      <c r="R48" s="5"/>
      <c r="S48" s="5"/>
      <c r="T48" s="5"/>
      <c r="U48" s="5"/>
      <c r="V48" s="5"/>
      <c r="W48" s="5"/>
      <c r="X48" s="5"/>
      <c r="Y48" s="5"/>
      <c r="Z48" s="5"/>
    </row>
    <row r="49" spans="1:26" ht="15" customHeight="1">
      <c r="A49" s="5"/>
      <c r="B49" s="39" t="s">
        <v>176</v>
      </c>
      <c r="C49" s="7" t="s">
        <v>28</v>
      </c>
      <c r="D49" s="46">
        <v>1031.635</v>
      </c>
      <c r="E49" s="46">
        <v>1267.9760000000001</v>
      </c>
      <c r="F49" s="46">
        <v>1903.1679999999999</v>
      </c>
      <c r="G49" s="46">
        <v>1269.845</v>
      </c>
      <c r="H49" s="46">
        <v>1787.22</v>
      </c>
      <c r="I49" s="46">
        <f t="shared" ref="I49:M49" si="13">I40*I51</f>
        <v>1212.7969571470344</v>
      </c>
      <c r="J49" s="46">
        <f t="shared" si="13"/>
        <v>1241.6654450853823</v>
      </c>
      <c r="K49" s="46">
        <f t="shared" si="13"/>
        <v>1255.4064453967121</v>
      </c>
      <c r="L49" s="46">
        <f t="shared" si="13"/>
        <v>1278.5656110275097</v>
      </c>
      <c r="M49" s="46">
        <f t="shared" si="13"/>
        <v>1285.6655313673318</v>
      </c>
      <c r="N49" s="419" t="s">
        <v>177</v>
      </c>
      <c r="O49" s="384"/>
      <c r="P49" s="384"/>
      <c r="Q49" s="384"/>
      <c r="R49" s="384"/>
      <c r="S49" s="5"/>
      <c r="T49" s="5"/>
      <c r="U49" s="5"/>
      <c r="V49" s="5"/>
      <c r="W49" s="5"/>
      <c r="X49" s="5"/>
      <c r="Y49" s="5"/>
      <c r="Z49" s="5"/>
    </row>
    <row r="50" spans="1:26" ht="15.75" customHeight="1">
      <c r="A50" s="5"/>
      <c r="B50" s="39" t="s">
        <v>179</v>
      </c>
      <c r="C50" s="7" t="s">
        <v>168</v>
      </c>
      <c r="D50" s="95">
        <f t="shared" ref="D50:M50" si="14">D49/D44</f>
        <v>0.2597268378650554</v>
      </c>
      <c r="E50" s="95">
        <f t="shared" si="14"/>
        <v>0.31922860020140992</v>
      </c>
      <c r="F50" s="95">
        <f t="shared" si="14"/>
        <v>0.47914602215508556</v>
      </c>
      <c r="G50" s="95">
        <f t="shared" si="14"/>
        <v>0.31969914400805638</v>
      </c>
      <c r="H50" s="95">
        <f t="shared" si="14"/>
        <v>0.44995468277945622</v>
      </c>
      <c r="I50" s="95">
        <f t="shared" si="14"/>
        <v>0.30533659545494318</v>
      </c>
      <c r="J50" s="95">
        <f t="shared" si="14"/>
        <v>0.31260459342532282</v>
      </c>
      <c r="K50" s="95">
        <f t="shared" si="14"/>
        <v>0.31606405976755086</v>
      </c>
      <c r="L50" s="95">
        <f t="shared" si="14"/>
        <v>0.3218946654147809</v>
      </c>
      <c r="M50" s="95">
        <f t="shared" si="14"/>
        <v>0.32368215794746519</v>
      </c>
      <c r="N50" s="384"/>
      <c r="O50" s="384"/>
      <c r="P50" s="384"/>
      <c r="Q50" s="384"/>
      <c r="R50" s="384"/>
      <c r="S50" s="5"/>
      <c r="T50" s="5"/>
      <c r="U50" s="5"/>
      <c r="V50" s="5"/>
      <c r="W50" s="5"/>
      <c r="X50" s="5"/>
      <c r="Y50" s="5"/>
      <c r="Z50" s="5"/>
    </row>
    <row r="51" spans="1:26" ht="15.75" customHeight="1">
      <c r="A51" s="5"/>
      <c r="B51" s="39" t="s">
        <v>183</v>
      </c>
      <c r="C51" s="7" t="s">
        <v>30</v>
      </c>
      <c r="D51" s="60">
        <f t="shared" ref="D51:G51" si="15">D49/D40</f>
        <v>0.52649159050591698</v>
      </c>
      <c r="E51" s="60">
        <f t="shared" si="15"/>
        <v>1.513341648117537</v>
      </c>
      <c r="F51" s="60">
        <f t="shared" si="15"/>
        <v>0.88970959132602723</v>
      </c>
      <c r="G51" s="60">
        <f t="shared" si="15"/>
        <v>0.65968098712789747</v>
      </c>
      <c r="H51" s="60">
        <f>H49/(H40)</f>
        <v>1.1355900433656869</v>
      </c>
      <c r="I51" s="184">
        <v>0.8</v>
      </c>
      <c r="J51" s="184">
        <v>0.8</v>
      </c>
      <c r="K51" s="184">
        <v>0.8</v>
      </c>
      <c r="L51" s="184">
        <v>0.8</v>
      </c>
      <c r="M51" s="184">
        <v>0.8</v>
      </c>
      <c r="N51" s="384"/>
      <c r="O51" s="384"/>
      <c r="P51" s="384"/>
      <c r="Q51" s="384"/>
      <c r="R51" s="384"/>
      <c r="S51" s="5"/>
      <c r="T51" s="5"/>
      <c r="U51" s="5"/>
      <c r="V51" s="5"/>
      <c r="W51" s="5"/>
      <c r="X51" s="5"/>
      <c r="Y51" s="5"/>
      <c r="Z51" s="5"/>
    </row>
    <row r="52" spans="1:26" ht="15.75" customHeight="1">
      <c r="A52" s="5"/>
      <c r="B52" s="64"/>
      <c r="C52" s="7"/>
      <c r="D52" s="8"/>
      <c r="E52" s="8"/>
      <c r="F52" s="8"/>
      <c r="G52" s="8"/>
      <c r="H52" s="8"/>
      <c r="I52" s="5"/>
      <c r="J52" s="5"/>
      <c r="K52" s="5"/>
      <c r="L52" s="5"/>
      <c r="M52" s="5"/>
      <c r="N52" s="420" t="s">
        <v>185</v>
      </c>
      <c r="O52" s="421"/>
      <c r="P52" s="421"/>
      <c r="Q52" s="421"/>
      <c r="R52" s="422"/>
      <c r="S52" s="5"/>
      <c r="T52" s="5"/>
      <c r="U52" s="5"/>
      <c r="V52" s="5"/>
      <c r="W52" s="5"/>
      <c r="X52" s="5"/>
      <c r="Y52" s="5"/>
      <c r="Z52" s="5"/>
    </row>
    <row r="53" spans="1:26" ht="15.75" customHeight="1">
      <c r="A53" s="5"/>
      <c r="B53" s="64"/>
      <c r="C53" s="7"/>
      <c r="D53" s="8"/>
      <c r="E53" s="8"/>
      <c r="F53" s="8"/>
      <c r="G53" s="8"/>
      <c r="H53" s="8"/>
      <c r="I53" s="5"/>
      <c r="J53" s="5"/>
      <c r="K53" s="5"/>
      <c r="L53" s="5"/>
      <c r="M53" s="5"/>
      <c r="N53" s="5"/>
      <c r="O53" s="5"/>
      <c r="P53" s="5"/>
      <c r="Q53" s="5"/>
      <c r="R53" s="5"/>
      <c r="S53" s="5"/>
      <c r="T53" s="5"/>
      <c r="U53" s="5"/>
      <c r="V53" s="5"/>
      <c r="W53" s="5"/>
      <c r="X53" s="5"/>
      <c r="Y53" s="5"/>
      <c r="Z53" s="5"/>
    </row>
    <row r="54" spans="1:26" ht="15.75" customHeight="1">
      <c r="A54" s="5"/>
      <c r="B54" s="64"/>
      <c r="C54" s="7"/>
      <c r="D54" s="8"/>
      <c r="E54" s="8"/>
      <c r="F54" s="8"/>
      <c r="G54" s="8"/>
      <c r="H54" s="8"/>
      <c r="I54" s="5"/>
      <c r="J54" s="5"/>
      <c r="K54" s="5"/>
      <c r="L54" s="5"/>
      <c r="M54" s="5"/>
      <c r="N54" s="5"/>
      <c r="O54" s="5"/>
      <c r="P54" s="5"/>
      <c r="Q54" s="5"/>
      <c r="R54" s="5"/>
      <c r="S54" s="5"/>
      <c r="T54" s="5"/>
      <c r="U54" s="5"/>
      <c r="V54" s="5"/>
      <c r="W54" s="5"/>
      <c r="X54" s="5"/>
      <c r="Y54" s="5"/>
      <c r="Z54" s="5"/>
    </row>
    <row r="55" spans="1:26" ht="15.75" customHeight="1">
      <c r="A55" s="5"/>
      <c r="B55" s="5"/>
      <c r="C55" s="7"/>
      <c r="D55" s="8"/>
      <c r="E55" s="8"/>
      <c r="F55" s="8"/>
      <c r="G55" s="8"/>
      <c r="H55" s="8"/>
      <c r="I55" s="5"/>
      <c r="J55" s="5"/>
      <c r="K55" s="5"/>
      <c r="L55" s="5"/>
      <c r="M55" s="5"/>
      <c r="N55" s="5"/>
      <c r="O55" s="5"/>
      <c r="P55" s="5"/>
      <c r="Q55" s="5"/>
      <c r="R55" s="5"/>
      <c r="S55" s="5"/>
      <c r="T55" s="5"/>
      <c r="U55" s="5"/>
      <c r="V55" s="5"/>
      <c r="W55" s="5"/>
      <c r="X55" s="5"/>
      <c r="Y55" s="5"/>
      <c r="Z55" s="5"/>
    </row>
    <row r="56" spans="1:26" ht="15.75" customHeight="1">
      <c r="A56" s="5"/>
      <c r="B56" s="5"/>
      <c r="C56" s="7"/>
      <c r="D56" s="8"/>
      <c r="E56" s="8"/>
      <c r="F56" s="8"/>
      <c r="G56" s="8"/>
      <c r="H56" s="8"/>
      <c r="I56" s="5"/>
      <c r="J56" s="5"/>
      <c r="K56" s="5"/>
      <c r="L56" s="5"/>
      <c r="M56" s="5"/>
      <c r="N56" s="5"/>
      <c r="O56" s="5"/>
      <c r="P56" s="5"/>
      <c r="Q56" s="5"/>
      <c r="R56" s="5"/>
      <c r="S56" s="5"/>
      <c r="T56" s="5"/>
      <c r="U56" s="5"/>
      <c r="V56" s="5"/>
      <c r="W56" s="5"/>
      <c r="X56" s="5"/>
      <c r="Y56" s="5"/>
      <c r="Z56" s="5"/>
    </row>
    <row r="57" spans="1:26" ht="15.75" customHeight="1">
      <c r="A57" s="5"/>
      <c r="B57" s="5"/>
      <c r="C57" s="7"/>
      <c r="D57" s="8"/>
      <c r="E57" s="8"/>
      <c r="F57" s="8"/>
      <c r="G57" s="8"/>
      <c r="H57" s="8"/>
      <c r="I57" s="5"/>
      <c r="J57" s="5"/>
      <c r="K57" s="5"/>
      <c r="L57" s="5"/>
      <c r="M57" s="5"/>
      <c r="N57" s="5"/>
      <c r="O57" s="5"/>
      <c r="P57" s="5"/>
      <c r="Q57" s="5"/>
      <c r="R57" s="5"/>
      <c r="S57" s="5"/>
      <c r="T57" s="5"/>
      <c r="U57" s="5"/>
      <c r="V57" s="5"/>
      <c r="W57" s="5"/>
      <c r="X57" s="5"/>
      <c r="Y57" s="5"/>
      <c r="Z57" s="5"/>
    </row>
    <row r="58" spans="1:26" ht="15.75" customHeight="1">
      <c r="A58" s="5"/>
      <c r="B58" s="5"/>
      <c r="C58" s="7"/>
      <c r="D58" s="8"/>
      <c r="E58" s="8"/>
      <c r="F58" s="8"/>
      <c r="G58" s="8"/>
      <c r="H58" s="8"/>
      <c r="I58" s="5"/>
      <c r="J58" s="5"/>
      <c r="K58" s="5"/>
      <c r="L58" s="5"/>
      <c r="M58" s="5"/>
      <c r="N58" s="5"/>
      <c r="O58" s="5"/>
      <c r="P58" s="5"/>
      <c r="Q58" s="5"/>
      <c r="R58" s="5"/>
      <c r="S58" s="5"/>
      <c r="T58" s="5"/>
      <c r="U58" s="5"/>
      <c r="V58" s="5"/>
      <c r="W58" s="5"/>
      <c r="X58" s="5"/>
      <c r="Y58" s="5"/>
      <c r="Z58" s="5"/>
    </row>
    <row r="59" spans="1:26" ht="15.75" customHeight="1">
      <c r="A59" s="5"/>
      <c r="B59" s="5"/>
      <c r="C59" s="7"/>
      <c r="D59" s="8"/>
      <c r="E59" s="8"/>
      <c r="F59" s="8"/>
      <c r="G59" s="8"/>
      <c r="H59" s="8"/>
      <c r="I59" s="5"/>
      <c r="J59" s="5"/>
      <c r="K59" s="5"/>
      <c r="L59" s="5"/>
      <c r="M59" s="5"/>
      <c r="N59" s="5"/>
      <c r="O59" s="5"/>
      <c r="P59" s="5"/>
      <c r="Q59" s="5"/>
      <c r="R59" s="5"/>
      <c r="S59" s="5"/>
      <c r="T59" s="5"/>
      <c r="U59" s="5"/>
      <c r="V59" s="5"/>
      <c r="W59" s="5"/>
      <c r="X59" s="5"/>
      <c r="Y59" s="5"/>
      <c r="Z59" s="5"/>
    </row>
    <row r="60" spans="1:26" ht="15.75" customHeight="1">
      <c r="A60" s="5"/>
      <c r="B60" s="5"/>
      <c r="C60" s="7"/>
      <c r="D60" s="8"/>
      <c r="E60" s="8"/>
      <c r="F60" s="8"/>
      <c r="G60" s="8"/>
      <c r="H60" s="8"/>
      <c r="I60" s="5"/>
      <c r="J60" s="5"/>
      <c r="K60" s="5"/>
      <c r="L60" s="5"/>
      <c r="M60" s="5"/>
      <c r="N60" s="5"/>
      <c r="O60" s="5"/>
      <c r="P60" s="5"/>
      <c r="Q60" s="5"/>
      <c r="R60" s="5"/>
      <c r="S60" s="5"/>
      <c r="T60" s="5"/>
      <c r="U60" s="5"/>
      <c r="V60" s="5"/>
      <c r="W60" s="5"/>
      <c r="X60" s="5"/>
      <c r="Y60" s="5"/>
      <c r="Z60" s="5"/>
    </row>
    <row r="61" spans="1:26" ht="15.75" customHeight="1">
      <c r="A61" s="5"/>
      <c r="B61" s="5"/>
      <c r="C61" s="7"/>
      <c r="D61" s="8"/>
      <c r="E61" s="8"/>
      <c r="F61" s="8"/>
      <c r="G61" s="8"/>
      <c r="H61" s="8"/>
      <c r="I61" s="5"/>
      <c r="J61" s="5"/>
      <c r="K61" s="5"/>
      <c r="L61" s="5"/>
      <c r="M61" s="5"/>
      <c r="N61" s="5"/>
      <c r="O61" s="5"/>
      <c r="P61" s="5"/>
      <c r="Q61" s="5"/>
      <c r="R61" s="5"/>
      <c r="S61" s="5"/>
      <c r="T61" s="5"/>
      <c r="U61" s="5"/>
      <c r="V61" s="5"/>
      <c r="W61" s="5"/>
      <c r="X61" s="5"/>
      <c r="Y61" s="5"/>
      <c r="Z61" s="5"/>
    </row>
    <row r="62" spans="1:26" ht="15.75" customHeight="1">
      <c r="A62" s="5"/>
      <c r="B62" s="5"/>
      <c r="C62" s="7"/>
      <c r="D62" s="8"/>
      <c r="E62" s="8"/>
      <c r="F62" s="8"/>
      <c r="G62" s="8"/>
      <c r="H62" s="8"/>
      <c r="I62" s="5"/>
      <c r="J62" s="5"/>
      <c r="K62" s="5"/>
      <c r="L62" s="5"/>
      <c r="M62" s="5"/>
      <c r="N62" s="5"/>
      <c r="O62" s="5"/>
      <c r="P62" s="5"/>
      <c r="Q62" s="5"/>
      <c r="R62" s="5"/>
      <c r="S62" s="5"/>
      <c r="T62" s="5"/>
      <c r="U62" s="5"/>
      <c r="V62" s="5"/>
      <c r="W62" s="5"/>
      <c r="X62" s="5"/>
      <c r="Y62" s="5"/>
      <c r="Z62" s="5"/>
    </row>
    <row r="63" spans="1:26" ht="15.75" customHeight="1">
      <c r="A63" s="5"/>
      <c r="B63" s="5"/>
      <c r="C63" s="7"/>
      <c r="D63" s="8"/>
      <c r="E63" s="8"/>
      <c r="F63" s="8"/>
      <c r="G63" s="8"/>
      <c r="H63" s="8"/>
      <c r="I63" s="5"/>
      <c r="J63" s="5"/>
      <c r="K63" s="5"/>
      <c r="L63" s="5"/>
      <c r="M63" s="5"/>
      <c r="N63" s="5"/>
      <c r="O63" s="5"/>
      <c r="P63" s="5"/>
      <c r="Q63" s="5"/>
      <c r="R63" s="5"/>
      <c r="S63" s="5"/>
      <c r="T63" s="5"/>
      <c r="U63" s="5"/>
      <c r="V63" s="5"/>
      <c r="W63" s="5"/>
      <c r="X63" s="5"/>
      <c r="Y63" s="5"/>
      <c r="Z63" s="5"/>
    </row>
    <row r="64" spans="1:26" ht="15.75" customHeight="1">
      <c r="A64" s="5"/>
      <c r="B64" s="5"/>
      <c r="C64" s="7"/>
      <c r="D64" s="8"/>
      <c r="E64" s="8"/>
      <c r="F64" s="8"/>
      <c r="G64" s="8"/>
      <c r="H64" s="8"/>
      <c r="I64" s="5"/>
      <c r="J64" s="5"/>
      <c r="K64" s="5"/>
      <c r="L64" s="5"/>
      <c r="M64" s="5"/>
      <c r="N64" s="5"/>
      <c r="O64" s="5"/>
      <c r="P64" s="5"/>
      <c r="Q64" s="5"/>
      <c r="R64" s="5"/>
      <c r="S64" s="5"/>
      <c r="T64" s="5"/>
      <c r="U64" s="5"/>
      <c r="V64" s="5"/>
      <c r="W64" s="5"/>
      <c r="X64" s="5"/>
      <c r="Y64" s="5"/>
      <c r="Z64" s="5"/>
    </row>
    <row r="65" spans="1:26" ht="15.75" customHeight="1">
      <c r="A65" s="5"/>
      <c r="B65" s="5"/>
      <c r="C65" s="7"/>
      <c r="D65" s="8"/>
      <c r="E65" s="8"/>
      <c r="F65" s="8"/>
      <c r="G65" s="8"/>
      <c r="H65" s="8"/>
      <c r="I65" s="5"/>
      <c r="J65" s="5"/>
      <c r="K65" s="5"/>
      <c r="L65" s="5"/>
      <c r="M65" s="5"/>
      <c r="N65" s="5"/>
      <c r="O65" s="5"/>
      <c r="P65" s="5"/>
      <c r="Q65" s="5"/>
      <c r="R65" s="5"/>
      <c r="S65" s="5"/>
      <c r="T65" s="5"/>
      <c r="U65" s="5"/>
      <c r="V65" s="5"/>
      <c r="W65" s="5"/>
      <c r="X65" s="5"/>
      <c r="Y65" s="5"/>
      <c r="Z65" s="5"/>
    </row>
    <row r="66" spans="1:26" ht="15.75" customHeight="1">
      <c r="A66" s="5"/>
      <c r="B66" s="5"/>
      <c r="C66" s="7"/>
      <c r="D66" s="8"/>
      <c r="E66" s="8"/>
      <c r="F66" s="8"/>
      <c r="G66" s="8"/>
      <c r="H66" s="8"/>
      <c r="I66" s="5"/>
      <c r="J66" s="5"/>
      <c r="K66" s="5"/>
      <c r="L66" s="5"/>
      <c r="M66" s="5"/>
      <c r="N66" s="5"/>
      <c r="O66" s="5"/>
      <c r="P66" s="5"/>
      <c r="Q66" s="5"/>
      <c r="R66" s="5"/>
      <c r="S66" s="5"/>
      <c r="T66" s="5"/>
      <c r="U66" s="5"/>
      <c r="V66" s="5"/>
      <c r="W66" s="5"/>
      <c r="X66" s="5"/>
      <c r="Y66" s="5"/>
      <c r="Z66" s="5"/>
    </row>
    <row r="67" spans="1:26" ht="15.75" customHeight="1">
      <c r="A67" s="5"/>
      <c r="B67" s="5"/>
      <c r="C67" s="7"/>
      <c r="D67" s="8"/>
      <c r="E67" s="8"/>
      <c r="F67" s="8"/>
      <c r="G67" s="8"/>
      <c r="H67" s="8"/>
      <c r="I67" s="5"/>
      <c r="J67" s="5"/>
      <c r="K67" s="5"/>
      <c r="L67" s="5"/>
      <c r="M67" s="5"/>
      <c r="N67" s="5"/>
      <c r="O67" s="5"/>
      <c r="P67" s="5"/>
      <c r="Q67" s="5"/>
      <c r="R67" s="5"/>
      <c r="S67" s="5"/>
      <c r="T67" s="5"/>
      <c r="U67" s="5"/>
      <c r="V67" s="5"/>
      <c r="W67" s="5"/>
      <c r="X67" s="5"/>
      <c r="Y67" s="5"/>
      <c r="Z67" s="5"/>
    </row>
    <row r="68" spans="1:26" ht="15.75" customHeight="1">
      <c r="A68" s="5"/>
      <c r="B68" s="5"/>
      <c r="C68" s="7"/>
      <c r="D68" s="8"/>
      <c r="E68" s="8"/>
      <c r="F68" s="8"/>
      <c r="G68" s="8"/>
      <c r="H68" s="8"/>
      <c r="I68" s="5"/>
      <c r="J68" s="5"/>
      <c r="K68" s="5"/>
      <c r="L68" s="5"/>
      <c r="M68" s="5"/>
      <c r="N68" s="5"/>
      <c r="O68" s="5"/>
      <c r="P68" s="5"/>
      <c r="Q68" s="5"/>
      <c r="R68" s="5"/>
      <c r="S68" s="5"/>
      <c r="T68" s="5"/>
      <c r="U68" s="5"/>
      <c r="V68" s="5"/>
      <c r="W68" s="5"/>
      <c r="X68" s="5"/>
      <c r="Y68" s="5"/>
      <c r="Z68" s="5"/>
    </row>
    <row r="69" spans="1:26" ht="15.75" customHeight="1">
      <c r="A69" s="5"/>
      <c r="B69" s="5"/>
      <c r="C69" s="7"/>
      <c r="D69" s="8"/>
      <c r="E69" s="8"/>
      <c r="F69" s="8"/>
      <c r="G69" s="8"/>
      <c r="H69" s="8"/>
      <c r="I69" s="5"/>
      <c r="J69" s="5"/>
      <c r="K69" s="5"/>
      <c r="L69" s="5"/>
      <c r="M69" s="5"/>
      <c r="N69" s="5"/>
      <c r="O69" s="5"/>
      <c r="P69" s="5"/>
      <c r="Q69" s="5"/>
      <c r="R69" s="5"/>
      <c r="S69" s="5"/>
      <c r="T69" s="5"/>
      <c r="U69" s="5"/>
      <c r="V69" s="5"/>
      <c r="W69" s="5"/>
      <c r="X69" s="5"/>
      <c r="Y69" s="5"/>
      <c r="Z69" s="5"/>
    </row>
    <row r="70" spans="1:26" ht="15.75" customHeight="1">
      <c r="A70" s="5"/>
      <c r="B70" s="5"/>
      <c r="C70" s="7"/>
      <c r="D70" s="8"/>
      <c r="E70" s="8"/>
      <c r="F70" s="8"/>
      <c r="G70" s="8"/>
      <c r="H70" s="8"/>
      <c r="I70" s="5"/>
      <c r="J70" s="5"/>
      <c r="K70" s="5"/>
      <c r="L70" s="5"/>
      <c r="M70" s="5"/>
      <c r="N70" s="5"/>
      <c r="O70" s="5"/>
      <c r="P70" s="5"/>
      <c r="Q70" s="5"/>
      <c r="R70" s="5"/>
      <c r="S70" s="5"/>
      <c r="T70" s="5"/>
      <c r="U70" s="5"/>
      <c r="V70" s="5"/>
      <c r="W70" s="5"/>
      <c r="X70" s="5"/>
      <c r="Y70" s="5"/>
      <c r="Z70" s="5"/>
    </row>
    <row r="71" spans="1:26" ht="15.75" customHeight="1">
      <c r="A71" s="5"/>
      <c r="B71" s="5"/>
      <c r="C71" s="7"/>
      <c r="D71" s="8"/>
      <c r="E71" s="8"/>
      <c r="F71" s="8"/>
      <c r="G71" s="8"/>
      <c r="H71" s="8"/>
      <c r="I71" s="5"/>
      <c r="J71" s="5"/>
      <c r="K71" s="5"/>
      <c r="L71" s="5"/>
      <c r="M71" s="5"/>
      <c r="N71" s="5"/>
      <c r="O71" s="5"/>
      <c r="P71" s="5"/>
      <c r="Q71" s="5"/>
      <c r="R71" s="5"/>
      <c r="S71" s="5"/>
      <c r="T71" s="5"/>
      <c r="U71" s="5"/>
      <c r="V71" s="5"/>
      <c r="W71" s="5"/>
      <c r="X71" s="5"/>
      <c r="Y71" s="5"/>
      <c r="Z71" s="5"/>
    </row>
    <row r="72" spans="1:26" ht="15.75" customHeight="1">
      <c r="A72" s="5"/>
      <c r="B72" s="5"/>
      <c r="C72" s="7"/>
      <c r="D72" s="8"/>
      <c r="E72" s="8"/>
      <c r="F72" s="8"/>
      <c r="G72" s="8"/>
      <c r="H72" s="8"/>
      <c r="I72" s="5"/>
      <c r="J72" s="5"/>
      <c r="K72" s="5"/>
      <c r="L72" s="5"/>
      <c r="M72" s="5"/>
      <c r="N72" s="5"/>
      <c r="O72" s="5"/>
      <c r="P72" s="5"/>
      <c r="Q72" s="5"/>
      <c r="R72" s="5"/>
      <c r="S72" s="5"/>
      <c r="T72" s="5"/>
      <c r="U72" s="5"/>
      <c r="V72" s="5"/>
      <c r="W72" s="5"/>
      <c r="X72" s="5"/>
      <c r="Y72" s="5"/>
      <c r="Z72" s="5"/>
    </row>
    <row r="73" spans="1:26" ht="15.75" customHeight="1">
      <c r="A73" s="5"/>
      <c r="B73" s="5"/>
      <c r="C73" s="7"/>
      <c r="D73" s="8"/>
      <c r="E73" s="8"/>
      <c r="F73" s="8"/>
      <c r="G73" s="8"/>
      <c r="H73" s="8"/>
      <c r="I73" s="5"/>
      <c r="J73" s="5"/>
      <c r="K73" s="5"/>
      <c r="L73" s="5"/>
      <c r="M73" s="5"/>
      <c r="N73" s="5"/>
      <c r="O73" s="5"/>
      <c r="P73" s="5"/>
      <c r="Q73" s="5"/>
      <c r="R73" s="5"/>
      <c r="S73" s="5"/>
      <c r="T73" s="5"/>
      <c r="U73" s="5"/>
      <c r="V73" s="5"/>
      <c r="W73" s="5"/>
      <c r="X73" s="5"/>
      <c r="Y73" s="5"/>
      <c r="Z73" s="5"/>
    </row>
    <row r="74" spans="1:26" ht="15.75" customHeight="1">
      <c r="A74" s="5"/>
      <c r="B74" s="5"/>
      <c r="C74" s="7"/>
      <c r="D74" s="8"/>
      <c r="E74" s="8"/>
      <c r="F74" s="8"/>
      <c r="G74" s="8"/>
      <c r="H74" s="8"/>
      <c r="I74" s="5"/>
      <c r="J74" s="5"/>
      <c r="K74" s="5"/>
      <c r="L74" s="5"/>
      <c r="M74" s="5"/>
      <c r="N74" s="5"/>
      <c r="O74" s="5"/>
      <c r="P74" s="5"/>
      <c r="Q74" s="5"/>
      <c r="R74" s="5"/>
      <c r="S74" s="5"/>
      <c r="T74" s="5"/>
      <c r="U74" s="5"/>
      <c r="V74" s="5"/>
      <c r="W74" s="5"/>
      <c r="X74" s="5"/>
      <c r="Y74" s="5"/>
      <c r="Z74" s="5"/>
    </row>
    <row r="75" spans="1:26" ht="15.75" customHeight="1">
      <c r="A75" s="5"/>
      <c r="B75" s="5"/>
      <c r="C75" s="7"/>
      <c r="D75" s="8"/>
      <c r="E75" s="8"/>
      <c r="F75" s="8"/>
      <c r="G75" s="8"/>
      <c r="H75" s="8"/>
      <c r="I75" s="5"/>
      <c r="J75" s="5"/>
      <c r="K75" s="5"/>
      <c r="L75" s="5"/>
      <c r="M75" s="5"/>
      <c r="N75" s="5"/>
      <c r="O75" s="5"/>
      <c r="P75" s="5"/>
      <c r="Q75" s="5"/>
      <c r="R75" s="5"/>
      <c r="S75" s="5"/>
      <c r="T75" s="5"/>
      <c r="U75" s="5"/>
      <c r="V75" s="5"/>
      <c r="W75" s="5"/>
      <c r="X75" s="5"/>
      <c r="Y75" s="5"/>
      <c r="Z75" s="5"/>
    </row>
    <row r="76" spans="1:26" ht="15.75" customHeight="1">
      <c r="A76" s="5"/>
      <c r="B76" s="5"/>
      <c r="C76" s="7"/>
      <c r="D76" s="8"/>
      <c r="E76" s="8"/>
      <c r="F76" s="8"/>
      <c r="G76" s="8"/>
      <c r="H76" s="8"/>
      <c r="I76" s="5"/>
      <c r="J76" s="5"/>
      <c r="K76" s="5"/>
      <c r="L76" s="5"/>
      <c r="M76" s="5"/>
      <c r="N76" s="5"/>
      <c r="O76" s="5"/>
      <c r="P76" s="5"/>
      <c r="Q76" s="5"/>
      <c r="R76" s="5"/>
      <c r="S76" s="5"/>
      <c r="T76" s="5"/>
      <c r="U76" s="5"/>
      <c r="V76" s="5"/>
      <c r="W76" s="5"/>
      <c r="X76" s="5"/>
      <c r="Y76" s="5"/>
      <c r="Z76" s="5"/>
    </row>
    <row r="77" spans="1:26" ht="15.75" customHeight="1">
      <c r="A77" s="5"/>
      <c r="B77" s="5"/>
      <c r="C77" s="7"/>
      <c r="D77" s="8"/>
      <c r="E77" s="8"/>
      <c r="F77" s="8"/>
      <c r="G77" s="8"/>
      <c r="H77" s="8"/>
      <c r="I77" s="5"/>
      <c r="J77" s="5"/>
      <c r="K77" s="5"/>
      <c r="L77" s="5"/>
      <c r="M77" s="5"/>
      <c r="N77" s="5"/>
      <c r="O77" s="5"/>
      <c r="P77" s="5"/>
      <c r="Q77" s="5"/>
      <c r="R77" s="5"/>
      <c r="S77" s="5"/>
      <c r="T77" s="5"/>
      <c r="U77" s="5"/>
      <c r="V77" s="5"/>
      <c r="W77" s="5"/>
      <c r="X77" s="5"/>
      <c r="Y77" s="5"/>
      <c r="Z77" s="5"/>
    </row>
    <row r="78" spans="1:26" ht="15.75" customHeight="1">
      <c r="A78" s="5"/>
      <c r="B78" s="5"/>
      <c r="C78" s="7"/>
      <c r="D78" s="8"/>
      <c r="E78" s="8"/>
      <c r="F78" s="8"/>
      <c r="G78" s="8"/>
      <c r="H78" s="8"/>
      <c r="I78" s="5"/>
      <c r="J78" s="5"/>
      <c r="K78" s="5"/>
      <c r="L78" s="5"/>
      <c r="M78" s="5"/>
      <c r="N78" s="5"/>
      <c r="O78" s="5"/>
      <c r="P78" s="5"/>
      <c r="Q78" s="5"/>
      <c r="R78" s="5"/>
      <c r="S78" s="5"/>
      <c r="T78" s="5"/>
      <c r="U78" s="5"/>
      <c r="V78" s="5"/>
      <c r="W78" s="5"/>
      <c r="X78" s="5"/>
      <c r="Y78" s="5"/>
      <c r="Z78" s="5"/>
    </row>
    <row r="79" spans="1:26" ht="15.75" customHeight="1">
      <c r="A79" s="5"/>
      <c r="B79" s="5"/>
      <c r="C79" s="7"/>
      <c r="D79" s="8"/>
      <c r="E79" s="8"/>
      <c r="F79" s="8"/>
      <c r="G79" s="8"/>
      <c r="H79" s="8"/>
      <c r="I79" s="5"/>
      <c r="J79" s="5"/>
      <c r="K79" s="5"/>
      <c r="L79" s="5"/>
      <c r="M79" s="5"/>
      <c r="N79" s="5"/>
      <c r="O79" s="5"/>
      <c r="P79" s="5"/>
      <c r="Q79" s="5"/>
      <c r="R79" s="5"/>
      <c r="S79" s="5"/>
      <c r="T79" s="5"/>
      <c r="U79" s="5"/>
      <c r="V79" s="5"/>
      <c r="W79" s="5"/>
      <c r="X79" s="5"/>
      <c r="Y79" s="5"/>
      <c r="Z79" s="5"/>
    </row>
    <row r="80" spans="1:26" ht="15.75" customHeight="1">
      <c r="A80" s="5"/>
      <c r="B80" s="5"/>
      <c r="C80" s="7"/>
      <c r="D80" s="8"/>
      <c r="E80" s="8"/>
      <c r="F80" s="8"/>
      <c r="G80" s="8"/>
      <c r="H80" s="8"/>
      <c r="I80" s="5"/>
      <c r="J80" s="5"/>
      <c r="K80" s="5"/>
      <c r="L80" s="5"/>
      <c r="M80" s="5"/>
      <c r="N80" s="5"/>
      <c r="O80" s="5"/>
      <c r="P80" s="5"/>
      <c r="Q80" s="5"/>
      <c r="R80" s="5"/>
      <c r="S80" s="5"/>
      <c r="T80" s="5"/>
      <c r="U80" s="5"/>
      <c r="V80" s="5"/>
      <c r="W80" s="5"/>
      <c r="X80" s="5"/>
      <c r="Y80" s="5"/>
      <c r="Z80" s="5"/>
    </row>
    <row r="81" spans="1:26" ht="15.75" customHeight="1">
      <c r="A81" s="5"/>
      <c r="B81" s="5"/>
      <c r="C81" s="7"/>
      <c r="D81" s="8"/>
      <c r="E81" s="8"/>
      <c r="F81" s="8"/>
      <c r="G81" s="8"/>
      <c r="H81" s="8"/>
      <c r="I81" s="5"/>
      <c r="J81" s="5"/>
      <c r="K81" s="5"/>
      <c r="L81" s="5"/>
      <c r="M81" s="5"/>
      <c r="N81" s="5"/>
      <c r="O81" s="5"/>
      <c r="P81" s="5"/>
      <c r="Q81" s="5"/>
      <c r="R81" s="5"/>
      <c r="S81" s="5"/>
      <c r="T81" s="5"/>
      <c r="U81" s="5"/>
      <c r="V81" s="5"/>
      <c r="W81" s="5"/>
      <c r="X81" s="5"/>
      <c r="Y81" s="5"/>
      <c r="Z81" s="5"/>
    </row>
    <row r="82" spans="1:26" ht="15.75" customHeight="1">
      <c r="A82" s="5"/>
      <c r="B82" s="5"/>
      <c r="C82" s="7"/>
      <c r="D82" s="8"/>
      <c r="E82" s="8"/>
      <c r="F82" s="8"/>
      <c r="G82" s="8"/>
      <c r="H82" s="8"/>
      <c r="I82" s="5"/>
      <c r="J82" s="5"/>
      <c r="K82" s="5"/>
      <c r="L82" s="5"/>
      <c r="M82" s="5"/>
      <c r="N82" s="5"/>
      <c r="O82" s="5"/>
      <c r="P82" s="5"/>
      <c r="Q82" s="5"/>
      <c r="R82" s="5"/>
      <c r="S82" s="5"/>
      <c r="T82" s="5"/>
      <c r="U82" s="5"/>
      <c r="V82" s="5"/>
      <c r="W82" s="5"/>
      <c r="X82" s="5"/>
      <c r="Y82" s="5"/>
      <c r="Z82" s="5"/>
    </row>
    <row r="83" spans="1:26" ht="15.75" customHeight="1">
      <c r="A83" s="5"/>
      <c r="B83" s="5"/>
      <c r="C83" s="7"/>
      <c r="D83" s="8"/>
      <c r="E83" s="8"/>
      <c r="F83" s="8"/>
      <c r="G83" s="8"/>
      <c r="H83" s="8"/>
      <c r="I83" s="5"/>
      <c r="J83" s="5"/>
      <c r="K83" s="5"/>
      <c r="L83" s="5"/>
      <c r="M83" s="5"/>
      <c r="N83" s="5"/>
      <c r="O83" s="5"/>
      <c r="P83" s="5"/>
      <c r="Q83" s="5"/>
      <c r="R83" s="5"/>
      <c r="S83" s="5"/>
      <c r="T83" s="5"/>
      <c r="U83" s="5"/>
      <c r="V83" s="5"/>
      <c r="W83" s="5"/>
      <c r="X83" s="5"/>
      <c r="Y83" s="5"/>
      <c r="Z83" s="5"/>
    </row>
    <row r="84" spans="1:26" ht="15.75" customHeight="1">
      <c r="A84" s="5"/>
      <c r="B84" s="5"/>
      <c r="C84" s="7"/>
      <c r="D84" s="8"/>
      <c r="E84" s="8"/>
      <c r="F84" s="8"/>
      <c r="G84" s="8"/>
      <c r="H84" s="8"/>
      <c r="I84" s="5"/>
      <c r="J84" s="5"/>
      <c r="K84" s="5"/>
      <c r="L84" s="5"/>
      <c r="M84" s="5"/>
      <c r="N84" s="5"/>
      <c r="O84" s="5"/>
      <c r="P84" s="5"/>
      <c r="Q84" s="5"/>
      <c r="R84" s="5"/>
      <c r="S84" s="5"/>
      <c r="T84" s="5"/>
      <c r="U84" s="5"/>
      <c r="V84" s="5"/>
      <c r="W84" s="5"/>
      <c r="X84" s="5"/>
      <c r="Y84" s="5"/>
      <c r="Z84" s="5"/>
    </row>
    <row r="85" spans="1:26" ht="15.75" customHeight="1">
      <c r="A85" s="5"/>
      <c r="B85" s="5"/>
      <c r="C85" s="7"/>
      <c r="D85" s="8"/>
      <c r="E85" s="8"/>
      <c r="F85" s="8"/>
      <c r="G85" s="8"/>
      <c r="H85" s="8"/>
      <c r="I85" s="5"/>
      <c r="J85" s="5"/>
      <c r="K85" s="5"/>
      <c r="L85" s="5"/>
      <c r="M85" s="5"/>
      <c r="N85" s="5"/>
      <c r="O85" s="5"/>
      <c r="P85" s="5"/>
      <c r="Q85" s="5"/>
      <c r="R85" s="5"/>
      <c r="S85" s="5"/>
      <c r="T85" s="5"/>
      <c r="U85" s="5"/>
      <c r="V85" s="5"/>
      <c r="W85" s="5"/>
      <c r="X85" s="5"/>
      <c r="Y85" s="5"/>
      <c r="Z85" s="5"/>
    </row>
    <row r="86" spans="1:26" ht="15.75" customHeight="1">
      <c r="A86" s="5"/>
      <c r="B86" s="5"/>
      <c r="C86" s="7"/>
      <c r="D86" s="8"/>
      <c r="E86" s="8"/>
      <c r="F86" s="8"/>
      <c r="G86" s="8"/>
      <c r="H86" s="8"/>
      <c r="I86" s="5"/>
      <c r="J86" s="5"/>
      <c r="K86" s="5"/>
      <c r="L86" s="5"/>
      <c r="M86" s="5"/>
      <c r="N86" s="5"/>
      <c r="O86" s="5"/>
      <c r="P86" s="5"/>
      <c r="Q86" s="5"/>
      <c r="R86" s="5"/>
      <c r="S86" s="5"/>
      <c r="T86" s="5"/>
      <c r="U86" s="5"/>
      <c r="V86" s="5"/>
      <c r="W86" s="5"/>
      <c r="X86" s="5"/>
      <c r="Y86" s="5"/>
      <c r="Z86" s="5"/>
    </row>
    <row r="87" spans="1:26" ht="15.75" customHeight="1">
      <c r="A87" s="5"/>
      <c r="B87" s="5"/>
      <c r="C87" s="7"/>
      <c r="D87" s="8"/>
      <c r="E87" s="8"/>
      <c r="F87" s="8"/>
      <c r="G87" s="8"/>
      <c r="H87" s="8"/>
      <c r="I87" s="5"/>
      <c r="J87" s="5"/>
      <c r="K87" s="5"/>
      <c r="L87" s="5"/>
      <c r="M87" s="5"/>
      <c r="N87" s="5"/>
      <c r="O87" s="5"/>
      <c r="P87" s="5"/>
      <c r="Q87" s="5"/>
      <c r="R87" s="5"/>
      <c r="S87" s="5"/>
      <c r="T87" s="5"/>
      <c r="U87" s="5"/>
      <c r="V87" s="5"/>
      <c r="W87" s="5"/>
      <c r="X87" s="5"/>
      <c r="Y87" s="5"/>
      <c r="Z87" s="5"/>
    </row>
    <row r="88" spans="1:26" ht="15.75" customHeight="1">
      <c r="A88" s="5"/>
      <c r="B88" s="5"/>
      <c r="C88" s="7"/>
      <c r="D88" s="8"/>
      <c r="E88" s="8"/>
      <c r="F88" s="8"/>
      <c r="G88" s="8"/>
      <c r="H88" s="8"/>
      <c r="I88" s="5"/>
      <c r="J88" s="5"/>
      <c r="K88" s="5"/>
      <c r="L88" s="5"/>
      <c r="M88" s="5"/>
      <c r="N88" s="5"/>
      <c r="O88" s="5"/>
      <c r="P88" s="5"/>
      <c r="Q88" s="5"/>
      <c r="R88" s="5"/>
      <c r="S88" s="5"/>
      <c r="T88" s="5"/>
      <c r="U88" s="5"/>
      <c r="V88" s="5"/>
      <c r="W88" s="5"/>
      <c r="X88" s="5"/>
      <c r="Y88" s="5"/>
      <c r="Z88" s="5"/>
    </row>
    <row r="89" spans="1:26" ht="15.75" customHeight="1">
      <c r="A89" s="5"/>
      <c r="B89" s="5"/>
      <c r="C89" s="7"/>
      <c r="D89" s="8"/>
      <c r="E89" s="8"/>
      <c r="F89" s="8"/>
      <c r="G89" s="8"/>
      <c r="H89" s="8"/>
      <c r="I89" s="5"/>
      <c r="J89" s="5"/>
      <c r="K89" s="5"/>
      <c r="L89" s="5"/>
      <c r="M89" s="5"/>
      <c r="N89" s="5"/>
      <c r="O89" s="5"/>
      <c r="P89" s="5"/>
      <c r="Q89" s="5"/>
      <c r="R89" s="5"/>
      <c r="S89" s="5"/>
      <c r="T89" s="5"/>
      <c r="U89" s="5"/>
      <c r="V89" s="5"/>
      <c r="W89" s="5"/>
      <c r="X89" s="5"/>
      <c r="Y89" s="5"/>
      <c r="Z89" s="5"/>
    </row>
    <row r="90" spans="1:26" ht="15.75" customHeight="1">
      <c r="A90" s="5"/>
      <c r="B90" s="5"/>
      <c r="C90" s="7"/>
      <c r="D90" s="8"/>
      <c r="E90" s="8"/>
      <c r="F90" s="8"/>
      <c r="G90" s="8"/>
      <c r="H90" s="8"/>
      <c r="I90" s="5"/>
      <c r="J90" s="5"/>
      <c r="K90" s="5"/>
      <c r="L90" s="5"/>
      <c r="M90" s="5"/>
      <c r="N90" s="5"/>
      <c r="O90" s="5"/>
      <c r="P90" s="5"/>
      <c r="Q90" s="5"/>
      <c r="R90" s="5"/>
      <c r="S90" s="5"/>
      <c r="T90" s="5"/>
      <c r="U90" s="5"/>
      <c r="V90" s="5"/>
      <c r="W90" s="5"/>
      <c r="X90" s="5"/>
      <c r="Y90" s="5"/>
      <c r="Z90" s="5"/>
    </row>
    <row r="91" spans="1:26" ht="15.75" customHeight="1">
      <c r="A91" s="5"/>
      <c r="B91" s="5"/>
      <c r="C91" s="7"/>
      <c r="D91" s="8"/>
      <c r="E91" s="8"/>
      <c r="F91" s="8"/>
      <c r="G91" s="8"/>
      <c r="H91" s="8"/>
      <c r="I91" s="5"/>
      <c r="J91" s="5"/>
      <c r="K91" s="5"/>
      <c r="L91" s="5"/>
      <c r="M91" s="5"/>
      <c r="N91" s="5"/>
      <c r="O91" s="5"/>
      <c r="P91" s="5"/>
      <c r="Q91" s="5"/>
      <c r="R91" s="5"/>
      <c r="S91" s="5"/>
      <c r="T91" s="5"/>
      <c r="U91" s="5"/>
      <c r="V91" s="5"/>
      <c r="W91" s="5"/>
      <c r="X91" s="5"/>
      <c r="Y91" s="5"/>
      <c r="Z91" s="5"/>
    </row>
    <row r="92" spans="1:26" ht="15.75" customHeight="1">
      <c r="A92" s="5"/>
      <c r="B92" s="5"/>
      <c r="C92" s="7"/>
      <c r="D92" s="8"/>
      <c r="E92" s="8"/>
      <c r="F92" s="8"/>
      <c r="G92" s="8"/>
      <c r="H92" s="8"/>
      <c r="I92" s="5"/>
      <c r="J92" s="5"/>
      <c r="K92" s="5"/>
      <c r="L92" s="5"/>
      <c r="M92" s="5"/>
      <c r="N92" s="5"/>
      <c r="O92" s="5"/>
      <c r="P92" s="5"/>
      <c r="Q92" s="5"/>
      <c r="R92" s="5"/>
      <c r="S92" s="5"/>
      <c r="T92" s="5"/>
      <c r="U92" s="5"/>
      <c r="V92" s="5"/>
      <c r="W92" s="5"/>
      <c r="X92" s="5"/>
      <c r="Y92" s="5"/>
      <c r="Z92" s="5"/>
    </row>
    <row r="93" spans="1:26" ht="15.75" customHeight="1">
      <c r="A93" s="5"/>
      <c r="B93" s="5"/>
      <c r="C93" s="7"/>
      <c r="D93" s="8"/>
      <c r="E93" s="8"/>
      <c r="F93" s="8"/>
      <c r="G93" s="8"/>
      <c r="H93" s="8"/>
      <c r="I93" s="5"/>
      <c r="J93" s="5"/>
      <c r="K93" s="5"/>
      <c r="L93" s="5"/>
      <c r="M93" s="5"/>
      <c r="N93" s="5"/>
      <c r="O93" s="5"/>
      <c r="P93" s="5"/>
      <c r="Q93" s="5"/>
      <c r="R93" s="5"/>
      <c r="S93" s="5"/>
      <c r="T93" s="5"/>
      <c r="U93" s="5"/>
      <c r="V93" s="5"/>
      <c r="W93" s="5"/>
      <c r="X93" s="5"/>
      <c r="Y93" s="5"/>
      <c r="Z93" s="5"/>
    </row>
    <row r="94" spans="1:26" ht="15.75" customHeight="1">
      <c r="A94" s="5"/>
      <c r="B94" s="5"/>
      <c r="C94" s="7"/>
      <c r="D94" s="8"/>
      <c r="E94" s="8"/>
      <c r="F94" s="8"/>
      <c r="G94" s="8"/>
      <c r="H94" s="8"/>
      <c r="I94" s="5"/>
      <c r="J94" s="5"/>
      <c r="K94" s="5"/>
      <c r="L94" s="5"/>
      <c r="M94" s="5"/>
      <c r="N94" s="5"/>
      <c r="O94" s="5"/>
      <c r="P94" s="5"/>
      <c r="Q94" s="5"/>
      <c r="R94" s="5"/>
      <c r="S94" s="5"/>
      <c r="T94" s="5"/>
      <c r="U94" s="5"/>
      <c r="V94" s="5"/>
      <c r="W94" s="5"/>
      <c r="X94" s="5"/>
      <c r="Y94" s="5"/>
      <c r="Z94" s="5"/>
    </row>
    <row r="95" spans="1:26" ht="15.75" customHeight="1">
      <c r="A95" s="5"/>
      <c r="B95" s="5"/>
      <c r="C95" s="7"/>
      <c r="D95" s="8"/>
      <c r="E95" s="8"/>
      <c r="F95" s="8"/>
      <c r="G95" s="8"/>
      <c r="H95" s="8"/>
      <c r="I95" s="5"/>
      <c r="J95" s="5"/>
      <c r="K95" s="5"/>
      <c r="L95" s="5"/>
      <c r="M95" s="5"/>
      <c r="N95" s="5"/>
      <c r="O95" s="5"/>
      <c r="P95" s="5"/>
      <c r="Q95" s="5"/>
      <c r="R95" s="5"/>
      <c r="S95" s="5"/>
      <c r="T95" s="5"/>
      <c r="U95" s="5"/>
      <c r="V95" s="5"/>
      <c r="W95" s="5"/>
      <c r="X95" s="5"/>
      <c r="Y95" s="5"/>
      <c r="Z95" s="5"/>
    </row>
    <row r="96" spans="1:26" ht="15.75" customHeight="1">
      <c r="A96" s="5"/>
      <c r="B96" s="5"/>
      <c r="C96" s="7"/>
      <c r="D96" s="8"/>
      <c r="E96" s="8"/>
      <c r="F96" s="8"/>
      <c r="G96" s="8"/>
      <c r="H96" s="8"/>
      <c r="I96" s="5"/>
      <c r="J96" s="5"/>
      <c r="K96" s="5"/>
      <c r="L96" s="5"/>
      <c r="M96" s="5"/>
      <c r="N96" s="5"/>
      <c r="O96" s="5"/>
      <c r="P96" s="5"/>
      <c r="Q96" s="5"/>
      <c r="R96" s="5"/>
      <c r="S96" s="5"/>
      <c r="T96" s="5"/>
      <c r="U96" s="5"/>
      <c r="V96" s="5"/>
      <c r="W96" s="5"/>
      <c r="X96" s="5"/>
      <c r="Y96" s="5"/>
      <c r="Z96" s="5"/>
    </row>
    <row r="97" spans="1:26" ht="15.75" customHeight="1">
      <c r="A97" s="5"/>
      <c r="B97" s="5"/>
      <c r="C97" s="7"/>
      <c r="D97" s="8"/>
      <c r="E97" s="8"/>
      <c r="F97" s="8"/>
      <c r="G97" s="8"/>
      <c r="H97" s="8"/>
      <c r="I97" s="5"/>
      <c r="J97" s="5"/>
      <c r="K97" s="5"/>
      <c r="L97" s="5"/>
      <c r="M97" s="5"/>
      <c r="N97" s="5"/>
      <c r="O97" s="5"/>
      <c r="P97" s="5"/>
      <c r="Q97" s="5"/>
      <c r="R97" s="5"/>
      <c r="S97" s="5"/>
      <c r="T97" s="5"/>
      <c r="U97" s="5"/>
      <c r="V97" s="5"/>
      <c r="W97" s="5"/>
      <c r="X97" s="5"/>
      <c r="Y97" s="5"/>
      <c r="Z97" s="5"/>
    </row>
    <row r="98" spans="1:26" ht="15.75" customHeight="1">
      <c r="A98" s="5"/>
      <c r="B98" s="5"/>
      <c r="C98" s="7"/>
      <c r="D98" s="8"/>
      <c r="E98" s="8"/>
      <c r="F98" s="8"/>
      <c r="G98" s="8"/>
      <c r="H98" s="8"/>
      <c r="I98" s="5"/>
      <c r="J98" s="5"/>
      <c r="K98" s="5"/>
      <c r="L98" s="5"/>
      <c r="M98" s="5"/>
      <c r="N98" s="5"/>
      <c r="O98" s="5"/>
      <c r="P98" s="5"/>
      <c r="Q98" s="5"/>
      <c r="R98" s="5"/>
      <c r="S98" s="5"/>
      <c r="T98" s="5"/>
      <c r="U98" s="5"/>
      <c r="V98" s="5"/>
      <c r="W98" s="5"/>
      <c r="X98" s="5"/>
      <c r="Y98" s="5"/>
      <c r="Z98" s="5"/>
    </row>
    <row r="99" spans="1:26" ht="15.75" customHeight="1">
      <c r="A99" s="5"/>
      <c r="B99" s="5"/>
      <c r="C99" s="7"/>
      <c r="D99" s="8"/>
      <c r="E99" s="8"/>
      <c r="F99" s="8"/>
      <c r="G99" s="8"/>
      <c r="H99" s="8"/>
      <c r="I99" s="5"/>
      <c r="J99" s="5"/>
      <c r="K99" s="5"/>
      <c r="L99" s="5"/>
      <c r="M99" s="5"/>
      <c r="N99" s="5"/>
      <c r="O99" s="5"/>
      <c r="P99" s="5"/>
      <c r="Q99" s="5"/>
      <c r="R99" s="5"/>
      <c r="S99" s="5"/>
      <c r="T99" s="5"/>
      <c r="U99" s="5"/>
      <c r="V99" s="5"/>
      <c r="W99" s="5"/>
      <c r="X99" s="5"/>
      <c r="Y99" s="5"/>
      <c r="Z99" s="5"/>
    </row>
    <row r="100" spans="1:26" ht="15.75" customHeight="1">
      <c r="A100" s="5"/>
      <c r="B100" s="5"/>
      <c r="C100" s="7"/>
      <c r="D100" s="8"/>
      <c r="E100" s="8"/>
      <c r="F100" s="8"/>
      <c r="G100" s="8"/>
      <c r="H100" s="8"/>
      <c r="I100" s="5"/>
      <c r="J100" s="5"/>
      <c r="K100" s="5"/>
      <c r="L100" s="5"/>
      <c r="M100" s="5"/>
      <c r="N100" s="5"/>
      <c r="O100" s="5"/>
      <c r="P100" s="5"/>
      <c r="Q100" s="5"/>
      <c r="R100" s="5"/>
      <c r="S100" s="5"/>
      <c r="T100" s="5"/>
      <c r="U100" s="5"/>
      <c r="V100" s="5"/>
      <c r="W100" s="5"/>
      <c r="X100" s="5"/>
      <c r="Y100" s="5"/>
      <c r="Z100" s="5"/>
    </row>
    <row r="101" spans="1:26" ht="15.75" customHeight="1">
      <c r="A101" s="5"/>
      <c r="B101" s="5"/>
      <c r="C101" s="7"/>
      <c r="D101" s="8"/>
      <c r="E101" s="8"/>
      <c r="F101" s="8"/>
      <c r="G101" s="8"/>
      <c r="H101" s="8"/>
      <c r="I101" s="5"/>
      <c r="J101" s="5"/>
      <c r="K101" s="5"/>
      <c r="L101" s="5"/>
      <c r="M101" s="5"/>
      <c r="N101" s="5"/>
      <c r="O101" s="5"/>
      <c r="P101" s="5"/>
      <c r="Q101" s="5"/>
      <c r="R101" s="5"/>
      <c r="S101" s="5"/>
      <c r="T101" s="5"/>
      <c r="U101" s="5"/>
      <c r="V101" s="5"/>
      <c r="W101" s="5"/>
      <c r="X101" s="5"/>
      <c r="Y101" s="5"/>
      <c r="Z101" s="5"/>
    </row>
    <row r="102" spans="1:26" ht="15.75" customHeight="1">
      <c r="A102" s="5"/>
      <c r="B102" s="5"/>
      <c r="C102" s="7"/>
      <c r="D102" s="8"/>
      <c r="E102" s="8"/>
      <c r="F102" s="8"/>
      <c r="G102" s="8"/>
      <c r="H102" s="8"/>
      <c r="I102" s="5"/>
      <c r="J102" s="5"/>
      <c r="K102" s="5"/>
      <c r="L102" s="5"/>
      <c r="M102" s="5"/>
      <c r="N102" s="5"/>
      <c r="O102" s="5"/>
      <c r="P102" s="5"/>
      <c r="Q102" s="5"/>
      <c r="R102" s="5"/>
      <c r="S102" s="5"/>
      <c r="T102" s="5"/>
      <c r="U102" s="5"/>
      <c r="V102" s="5"/>
      <c r="W102" s="5"/>
      <c r="X102" s="5"/>
      <c r="Y102" s="5"/>
      <c r="Z102" s="5"/>
    </row>
    <row r="103" spans="1:26" ht="15.75" customHeight="1">
      <c r="A103" s="5"/>
      <c r="B103" s="5"/>
      <c r="C103" s="7"/>
      <c r="D103" s="8"/>
      <c r="E103" s="8"/>
      <c r="F103" s="8"/>
      <c r="G103" s="8"/>
      <c r="H103" s="8"/>
      <c r="I103" s="5"/>
      <c r="J103" s="5"/>
      <c r="K103" s="5"/>
      <c r="L103" s="5"/>
      <c r="M103" s="5"/>
      <c r="N103" s="5"/>
      <c r="O103" s="5"/>
      <c r="P103" s="5"/>
      <c r="Q103" s="5"/>
      <c r="R103" s="5"/>
      <c r="S103" s="5"/>
      <c r="T103" s="5"/>
      <c r="U103" s="5"/>
      <c r="V103" s="5"/>
      <c r="W103" s="5"/>
      <c r="X103" s="5"/>
      <c r="Y103" s="5"/>
      <c r="Z103" s="5"/>
    </row>
    <row r="104" spans="1:26" ht="15.75" customHeight="1">
      <c r="A104" s="5"/>
      <c r="B104" s="5"/>
      <c r="C104" s="7"/>
      <c r="D104" s="8"/>
      <c r="E104" s="8"/>
      <c r="F104" s="8"/>
      <c r="G104" s="8"/>
      <c r="H104" s="8"/>
      <c r="I104" s="5"/>
      <c r="J104" s="5"/>
      <c r="K104" s="5"/>
      <c r="L104" s="5"/>
      <c r="M104" s="5"/>
      <c r="N104" s="5"/>
      <c r="O104" s="5"/>
      <c r="P104" s="5"/>
      <c r="Q104" s="5"/>
      <c r="R104" s="5"/>
      <c r="S104" s="5"/>
      <c r="T104" s="5"/>
      <c r="U104" s="5"/>
      <c r="V104" s="5"/>
      <c r="W104" s="5"/>
      <c r="X104" s="5"/>
      <c r="Y104" s="5"/>
      <c r="Z104" s="5"/>
    </row>
    <row r="105" spans="1:26" ht="15.75" customHeight="1">
      <c r="A105" s="5"/>
      <c r="B105" s="5"/>
      <c r="C105" s="7"/>
      <c r="D105" s="8"/>
      <c r="E105" s="8"/>
      <c r="F105" s="8"/>
      <c r="G105" s="8"/>
      <c r="H105" s="8"/>
      <c r="I105" s="5"/>
      <c r="J105" s="5"/>
      <c r="K105" s="5"/>
      <c r="L105" s="5"/>
      <c r="M105" s="5"/>
      <c r="N105" s="5"/>
      <c r="O105" s="5"/>
      <c r="P105" s="5"/>
      <c r="Q105" s="5"/>
      <c r="R105" s="5"/>
      <c r="S105" s="5"/>
      <c r="T105" s="5"/>
      <c r="U105" s="5"/>
      <c r="V105" s="5"/>
      <c r="W105" s="5"/>
      <c r="X105" s="5"/>
      <c r="Y105" s="5"/>
      <c r="Z105" s="5"/>
    </row>
    <row r="106" spans="1:26" ht="15.75" customHeight="1">
      <c r="A106" s="5"/>
      <c r="B106" s="5"/>
      <c r="C106" s="7"/>
      <c r="D106" s="8"/>
      <c r="E106" s="8"/>
      <c r="F106" s="8"/>
      <c r="G106" s="8"/>
      <c r="H106" s="8"/>
      <c r="I106" s="5"/>
      <c r="J106" s="5"/>
      <c r="K106" s="5"/>
      <c r="L106" s="5"/>
      <c r="M106" s="5"/>
      <c r="N106" s="5"/>
      <c r="O106" s="5"/>
      <c r="P106" s="5"/>
      <c r="Q106" s="5"/>
      <c r="R106" s="5"/>
      <c r="S106" s="5"/>
      <c r="T106" s="5"/>
      <c r="U106" s="5"/>
      <c r="V106" s="5"/>
      <c r="W106" s="5"/>
      <c r="X106" s="5"/>
      <c r="Y106" s="5"/>
      <c r="Z106" s="5"/>
    </row>
    <row r="107" spans="1:26" ht="15.75" customHeight="1">
      <c r="A107" s="5"/>
      <c r="B107" s="5"/>
      <c r="C107" s="7"/>
      <c r="D107" s="8"/>
      <c r="E107" s="8"/>
      <c r="F107" s="8"/>
      <c r="G107" s="8"/>
      <c r="H107" s="8"/>
      <c r="I107" s="5"/>
      <c r="J107" s="5"/>
      <c r="K107" s="5"/>
      <c r="L107" s="5"/>
      <c r="M107" s="5"/>
      <c r="N107" s="5"/>
      <c r="O107" s="5"/>
      <c r="P107" s="5"/>
      <c r="Q107" s="5"/>
      <c r="R107" s="5"/>
      <c r="S107" s="5"/>
      <c r="T107" s="5"/>
      <c r="U107" s="5"/>
      <c r="V107" s="5"/>
      <c r="W107" s="5"/>
      <c r="X107" s="5"/>
      <c r="Y107" s="5"/>
      <c r="Z107" s="5"/>
    </row>
    <row r="108" spans="1:26" ht="15.75" customHeight="1">
      <c r="A108" s="5"/>
      <c r="B108" s="5"/>
      <c r="C108" s="7"/>
      <c r="D108" s="8"/>
      <c r="E108" s="8"/>
      <c r="F108" s="8"/>
      <c r="G108" s="8"/>
      <c r="H108" s="8"/>
      <c r="I108" s="5"/>
      <c r="J108" s="5"/>
      <c r="K108" s="5"/>
      <c r="L108" s="5"/>
      <c r="M108" s="5"/>
      <c r="N108" s="5"/>
      <c r="O108" s="5"/>
      <c r="P108" s="5"/>
      <c r="Q108" s="5"/>
      <c r="R108" s="5"/>
      <c r="S108" s="5"/>
      <c r="T108" s="5"/>
      <c r="U108" s="5"/>
      <c r="V108" s="5"/>
      <c r="W108" s="5"/>
      <c r="X108" s="5"/>
      <c r="Y108" s="5"/>
      <c r="Z108" s="5"/>
    </row>
    <row r="109" spans="1:26" ht="15.75" customHeight="1">
      <c r="A109" s="5"/>
      <c r="B109" s="5"/>
      <c r="C109" s="7"/>
      <c r="D109" s="8"/>
      <c r="E109" s="8"/>
      <c r="F109" s="8"/>
      <c r="G109" s="8"/>
      <c r="H109" s="8"/>
      <c r="I109" s="5"/>
      <c r="J109" s="5"/>
      <c r="K109" s="5"/>
      <c r="L109" s="5"/>
      <c r="M109" s="5"/>
      <c r="N109" s="5"/>
      <c r="O109" s="5"/>
      <c r="P109" s="5"/>
      <c r="Q109" s="5"/>
      <c r="R109" s="5"/>
      <c r="S109" s="5"/>
      <c r="T109" s="5"/>
      <c r="U109" s="5"/>
      <c r="V109" s="5"/>
      <c r="W109" s="5"/>
      <c r="X109" s="5"/>
      <c r="Y109" s="5"/>
      <c r="Z109" s="5"/>
    </row>
    <row r="110" spans="1:26" ht="15.75" customHeight="1">
      <c r="A110" s="5"/>
      <c r="B110" s="5"/>
      <c r="C110" s="7"/>
      <c r="D110" s="8"/>
      <c r="E110" s="8"/>
      <c r="F110" s="8"/>
      <c r="G110" s="8"/>
      <c r="H110" s="8"/>
      <c r="I110" s="5"/>
      <c r="J110" s="5"/>
      <c r="K110" s="5"/>
      <c r="L110" s="5"/>
      <c r="M110" s="5"/>
      <c r="N110" s="5"/>
      <c r="O110" s="5"/>
      <c r="P110" s="5"/>
      <c r="Q110" s="5"/>
      <c r="R110" s="5"/>
      <c r="S110" s="5"/>
      <c r="T110" s="5"/>
      <c r="U110" s="5"/>
      <c r="V110" s="5"/>
      <c r="W110" s="5"/>
      <c r="X110" s="5"/>
      <c r="Y110" s="5"/>
      <c r="Z110" s="5"/>
    </row>
    <row r="111" spans="1:26" ht="15.75" customHeight="1">
      <c r="A111" s="5"/>
      <c r="B111" s="5"/>
      <c r="C111" s="7"/>
      <c r="D111" s="8"/>
      <c r="E111" s="8"/>
      <c r="F111" s="8"/>
      <c r="G111" s="8"/>
      <c r="H111" s="8"/>
      <c r="I111" s="5"/>
      <c r="J111" s="5"/>
      <c r="K111" s="5"/>
      <c r="L111" s="5"/>
      <c r="M111" s="5"/>
      <c r="N111" s="5"/>
      <c r="O111" s="5"/>
      <c r="P111" s="5"/>
      <c r="Q111" s="5"/>
      <c r="R111" s="5"/>
      <c r="S111" s="5"/>
      <c r="T111" s="5"/>
      <c r="U111" s="5"/>
      <c r="V111" s="5"/>
      <c r="W111" s="5"/>
      <c r="X111" s="5"/>
      <c r="Y111" s="5"/>
      <c r="Z111" s="5"/>
    </row>
    <row r="112" spans="1:26" ht="15.75" customHeight="1">
      <c r="A112" s="5"/>
      <c r="B112" s="5"/>
      <c r="C112" s="7"/>
      <c r="D112" s="8"/>
      <c r="E112" s="8"/>
      <c r="F112" s="8"/>
      <c r="G112" s="8"/>
      <c r="H112" s="8"/>
      <c r="I112" s="5"/>
      <c r="J112" s="5"/>
      <c r="K112" s="5"/>
      <c r="L112" s="5"/>
      <c r="M112" s="5"/>
      <c r="N112" s="5"/>
      <c r="O112" s="5"/>
      <c r="P112" s="5"/>
      <c r="Q112" s="5"/>
      <c r="R112" s="5"/>
      <c r="S112" s="5"/>
      <c r="T112" s="5"/>
      <c r="U112" s="5"/>
      <c r="V112" s="5"/>
      <c r="W112" s="5"/>
      <c r="X112" s="5"/>
      <c r="Y112" s="5"/>
      <c r="Z112" s="5"/>
    </row>
    <row r="113" spans="1:26" ht="15.75" customHeight="1">
      <c r="A113" s="5"/>
      <c r="B113" s="5"/>
      <c r="C113" s="7"/>
      <c r="D113" s="8"/>
      <c r="E113" s="8"/>
      <c r="F113" s="8"/>
      <c r="G113" s="8"/>
      <c r="H113" s="8"/>
      <c r="I113" s="5"/>
      <c r="J113" s="5"/>
      <c r="K113" s="5"/>
      <c r="L113" s="5"/>
      <c r="M113" s="5"/>
      <c r="N113" s="5"/>
      <c r="O113" s="5"/>
      <c r="P113" s="5"/>
      <c r="Q113" s="5"/>
      <c r="R113" s="5"/>
      <c r="S113" s="5"/>
      <c r="T113" s="5"/>
      <c r="U113" s="5"/>
      <c r="V113" s="5"/>
      <c r="W113" s="5"/>
      <c r="X113" s="5"/>
      <c r="Y113" s="5"/>
      <c r="Z113" s="5"/>
    </row>
    <row r="114" spans="1:26" ht="15.75" customHeight="1">
      <c r="A114" s="5"/>
      <c r="B114" s="5"/>
      <c r="C114" s="7"/>
      <c r="D114" s="8"/>
      <c r="E114" s="8"/>
      <c r="F114" s="8"/>
      <c r="G114" s="8"/>
      <c r="H114" s="8"/>
      <c r="I114" s="5"/>
      <c r="J114" s="5"/>
      <c r="K114" s="5"/>
      <c r="L114" s="5"/>
      <c r="M114" s="5"/>
      <c r="N114" s="5"/>
      <c r="O114" s="5"/>
      <c r="P114" s="5"/>
      <c r="Q114" s="5"/>
      <c r="R114" s="5"/>
      <c r="S114" s="5"/>
      <c r="T114" s="5"/>
      <c r="U114" s="5"/>
      <c r="V114" s="5"/>
      <c r="W114" s="5"/>
      <c r="X114" s="5"/>
      <c r="Y114" s="5"/>
      <c r="Z114" s="5"/>
    </row>
    <row r="115" spans="1:26" ht="15.75" customHeight="1">
      <c r="A115" s="5"/>
      <c r="B115" s="5"/>
      <c r="C115" s="7"/>
      <c r="D115" s="8"/>
      <c r="E115" s="8"/>
      <c r="F115" s="8"/>
      <c r="G115" s="8"/>
      <c r="H115" s="8"/>
      <c r="I115" s="5"/>
      <c r="J115" s="5"/>
      <c r="K115" s="5"/>
      <c r="L115" s="5"/>
      <c r="M115" s="5"/>
      <c r="N115" s="5"/>
      <c r="O115" s="5"/>
      <c r="P115" s="5"/>
      <c r="Q115" s="5"/>
      <c r="R115" s="5"/>
      <c r="S115" s="5"/>
      <c r="T115" s="5"/>
      <c r="U115" s="5"/>
      <c r="V115" s="5"/>
      <c r="W115" s="5"/>
      <c r="X115" s="5"/>
      <c r="Y115" s="5"/>
      <c r="Z115" s="5"/>
    </row>
    <row r="116" spans="1:26" ht="15.75" customHeight="1">
      <c r="A116" s="5"/>
      <c r="B116" s="5"/>
      <c r="C116" s="7"/>
      <c r="D116" s="8"/>
      <c r="E116" s="8"/>
      <c r="F116" s="8"/>
      <c r="G116" s="8"/>
      <c r="H116" s="8"/>
      <c r="I116" s="5"/>
      <c r="J116" s="5"/>
      <c r="K116" s="5"/>
      <c r="L116" s="5"/>
      <c r="M116" s="5"/>
      <c r="N116" s="5"/>
      <c r="O116" s="5"/>
      <c r="P116" s="5"/>
      <c r="Q116" s="5"/>
      <c r="R116" s="5"/>
      <c r="S116" s="5"/>
      <c r="T116" s="5"/>
      <c r="U116" s="5"/>
      <c r="V116" s="5"/>
      <c r="W116" s="5"/>
      <c r="X116" s="5"/>
      <c r="Y116" s="5"/>
      <c r="Z116" s="5"/>
    </row>
    <row r="117" spans="1:26" ht="15.75" customHeight="1">
      <c r="A117" s="5"/>
      <c r="B117" s="5"/>
      <c r="C117" s="7"/>
      <c r="D117" s="8"/>
      <c r="E117" s="8"/>
      <c r="F117" s="8"/>
      <c r="G117" s="8"/>
      <c r="H117" s="8"/>
      <c r="I117" s="5"/>
      <c r="J117" s="5"/>
      <c r="K117" s="5"/>
      <c r="L117" s="5"/>
      <c r="M117" s="5"/>
      <c r="N117" s="5"/>
      <c r="O117" s="5"/>
      <c r="P117" s="5"/>
      <c r="Q117" s="5"/>
      <c r="R117" s="5"/>
      <c r="S117" s="5"/>
      <c r="T117" s="5"/>
      <c r="U117" s="5"/>
      <c r="V117" s="5"/>
      <c r="W117" s="5"/>
      <c r="X117" s="5"/>
      <c r="Y117" s="5"/>
      <c r="Z117" s="5"/>
    </row>
    <row r="118" spans="1:26" ht="15.75" customHeight="1">
      <c r="A118" s="5"/>
      <c r="B118" s="5"/>
      <c r="C118" s="7"/>
      <c r="D118" s="8"/>
      <c r="E118" s="8"/>
      <c r="F118" s="8"/>
      <c r="G118" s="8"/>
      <c r="H118" s="8"/>
      <c r="I118" s="5"/>
      <c r="J118" s="5"/>
      <c r="K118" s="5"/>
      <c r="L118" s="5"/>
      <c r="M118" s="5"/>
      <c r="N118" s="5"/>
      <c r="O118" s="5"/>
      <c r="P118" s="5"/>
      <c r="Q118" s="5"/>
      <c r="R118" s="5"/>
      <c r="S118" s="5"/>
      <c r="T118" s="5"/>
      <c r="U118" s="5"/>
      <c r="V118" s="5"/>
      <c r="W118" s="5"/>
      <c r="X118" s="5"/>
      <c r="Y118" s="5"/>
      <c r="Z118" s="5"/>
    </row>
    <row r="119" spans="1:26" ht="15.75" customHeight="1">
      <c r="A119" s="5"/>
      <c r="B119" s="5"/>
      <c r="C119" s="7"/>
      <c r="D119" s="8"/>
      <c r="E119" s="8"/>
      <c r="F119" s="8"/>
      <c r="G119" s="8"/>
      <c r="H119" s="8"/>
      <c r="I119" s="5"/>
      <c r="J119" s="5"/>
      <c r="K119" s="5"/>
      <c r="L119" s="5"/>
      <c r="M119" s="5"/>
      <c r="N119" s="5"/>
      <c r="O119" s="5"/>
      <c r="P119" s="5"/>
      <c r="Q119" s="5"/>
      <c r="R119" s="5"/>
      <c r="S119" s="5"/>
      <c r="T119" s="5"/>
      <c r="U119" s="5"/>
      <c r="V119" s="5"/>
      <c r="W119" s="5"/>
      <c r="X119" s="5"/>
      <c r="Y119" s="5"/>
      <c r="Z119" s="5"/>
    </row>
    <row r="120" spans="1:26" ht="15.75" customHeight="1">
      <c r="A120" s="5"/>
      <c r="B120" s="5"/>
      <c r="C120" s="7"/>
      <c r="D120" s="8"/>
      <c r="E120" s="8"/>
      <c r="F120" s="8"/>
      <c r="G120" s="8"/>
      <c r="H120" s="8"/>
      <c r="I120" s="5"/>
      <c r="J120" s="5"/>
      <c r="K120" s="5"/>
      <c r="L120" s="5"/>
      <c r="M120" s="5"/>
      <c r="N120" s="5"/>
      <c r="O120" s="5"/>
      <c r="P120" s="5"/>
      <c r="Q120" s="5"/>
      <c r="R120" s="5"/>
      <c r="S120" s="5"/>
      <c r="T120" s="5"/>
      <c r="U120" s="5"/>
      <c r="V120" s="5"/>
      <c r="W120" s="5"/>
      <c r="X120" s="5"/>
      <c r="Y120" s="5"/>
      <c r="Z120" s="5"/>
    </row>
    <row r="121" spans="1:26" ht="15.75" customHeight="1">
      <c r="A121" s="5"/>
      <c r="B121" s="5"/>
      <c r="C121" s="7"/>
      <c r="D121" s="8"/>
      <c r="E121" s="8"/>
      <c r="F121" s="8"/>
      <c r="G121" s="8"/>
      <c r="H121" s="8"/>
      <c r="I121" s="5"/>
      <c r="J121" s="5"/>
      <c r="K121" s="5"/>
      <c r="L121" s="5"/>
      <c r="M121" s="5"/>
      <c r="N121" s="5"/>
      <c r="O121" s="5"/>
      <c r="P121" s="5"/>
      <c r="Q121" s="5"/>
      <c r="R121" s="5"/>
      <c r="S121" s="5"/>
      <c r="T121" s="5"/>
      <c r="U121" s="5"/>
      <c r="V121" s="5"/>
      <c r="W121" s="5"/>
      <c r="X121" s="5"/>
      <c r="Y121" s="5"/>
      <c r="Z121" s="5"/>
    </row>
    <row r="122" spans="1:26" ht="15.75" customHeight="1">
      <c r="A122" s="5"/>
      <c r="B122" s="5"/>
      <c r="C122" s="7"/>
      <c r="D122" s="8"/>
      <c r="E122" s="8"/>
      <c r="F122" s="8"/>
      <c r="G122" s="8"/>
      <c r="H122" s="8"/>
      <c r="I122" s="5"/>
      <c r="J122" s="5"/>
      <c r="K122" s="5"/>
      <c r="L122" s="5"/>
      <c r="M122" s="5"/>
      <c r="N122" s="5"/>
      <c r="O122" s="5"/>
      <c r="P122" s="5"/>
      <c r="Q122" s="5"/>
      <c r="R122" s="5"/>
      <c r="S122" s="5"/>
      <c r="T122" s="5"/>
      <c r="U122" s="5"/>
      <c r="V122" s="5"/>
      <c r="W122" s="5"/>
      <c r="X122" s="5"/>
      <c r="Y122" s="5"/>
      <c r="Z122" s="5"/>
    </row>
    <row r="123" spans="1:26" ht="15.75" customHeight="1">
      <c r="A123" s="5"/>
      <c r="B123" s="5"/>
      <c r="C123" s="7"/>
      <c r="D123" s="8"/>
      <c r="E123" s="8"/>
      <c r="F123" s="8"/>
      <c r="G123" s="8"/>
      <c r="H123" s="8"/>
      <c r="I123" s="5"/>
      <c r="J123" s="5"/>
      <c r="K123" s="5"/>
      <c r="L123" s="5"/>
      <c r="M123" s="5"/>
      <c r="N123" s="5"/>
      <c r="O123" s="5"/>
      <c r="P123" s="5"/>
      <c r="Q123" s="5"/>
      <c r="R123" s="5"/>
      <c r="S123" s="5"/>
      <c r="T123" s="5"/>
      <c r="U123" s="5"/>
      <c r="V123" s="5"/>
      <c r="W123" s="5"/>
      <c r="X123" s="5"/>
      <c r="Y123" s="5"/>
      <c r="Z123" s="5"/>
    </row>
    <row r="124" spans="1:26" ht="15.75" customHeight="1">
      <c r="A124" s="5"/>
      <c r="B124" s="5"/>
      <c r="C124" s="7"/>
      <c r="D124" s="8"/>
      <c r="E124" s="8"/>
      <c r="F124" s="8"/>
      <c r="G124" s="8"/>
      <c r="H124" s="8"/>
      <c r="I124" s="5"/>
      <c r="J124" s="5"/>
      <c r="K124" s="5"/>
      <c r="L124" s="5"/>
      <c r="M124" s="5"/>
      <c r="N124" s="5"/>
      <c r="O124" s="5"/>
      <c r="P124" s="5"/>
      <c r="Q124" s="5"/>
      <c r="R124" s="5"/>
      <c r="S124" s="5"/>
      <c r="T124" s="5"/>
      <c r="U124" s="5"/>
      <c r="V124" s="5"/>
      <c r="W124" s="5"/>
      <c r="X124" s="5"/>
      <c r="Y124" s="5"/>
      <c r="Z124" s="5"/>
    </row>
    <row r="125" spans="1:26" ht="15.75" customHeight="1">
      <c r="A125" s="5"/>
      <c r="B125" s="5"/>
      <c r="C125" s="7"/>
      <c r="D125" s="8"/>
      <c r="E125" s="8"/>
      <c r="F125" s="8"/>
      <c r="G125" s="8"/>
      <c r="H125" s="8"/>
      <c r="I125" s="5"/>
      <c r="J125" s="5"/>
      <c r="K125" s="5"/>
      <c r="L125" s="5"/>
      <c r="M125" s="5"/>
      <c r="N125" s="5"/>
      <c r="O125" s="5"/>
      <c r="P125" s="5"/>
      <c r="Q125" s="5"/>
      <c r="R125" s="5"/>
      <c r="S125" s="5"/>
      <c r="T125" s="5"/>
      <c r="U125" s="5"/>
      <c r="V125" s="5"/>
      <c r="W125" s="5"/>
      <c r="X125" s="5"/>
      <c r="Y125" s="5"/>
      <c r="Z125" s="5"/>
    </row>
    <row r="126" spans="1:26" ht="15.75" customHeight="1">
      <c r="A126" s="5"/>
      <c r="B126" s="5"/>
      <c r="C126" s="7"/>
      <c r="D126" s="8"/>
      <c r="E126" s="8"/>
      <c r="F126" s="8"/>
      <c r="G126" s="8"/>
      <c r="H126" s="8"/>
      <c r="I126" s="5"/>
      <c r="J126" s="5"/>
      <c r="K126" s="5"/>
      <c r="L126" s="5"/>
      <c r="M126" s="5"/>
      <c r="N126" s="5"/>
      <c r="O126" s="5"/>
      <c r="P126" s="5"/>
      <c r="Q126" s="5"/>
      <c r="R126" s="5"/>
      <c r="S126" s="5"/>
      <c r="T126" s="5"/>
      <c r="U126" s="5"/>
      <c r="V126" s="5"/>
      <c r="W126" s="5"/>
      <c r="X126" s="5"/>
      <c r="Y126" s="5"/>
      <c r="Z126" s="5"/>
    </row>
    <row r="127" spans="1:26" ht="15.75" customHeight="1">
      <c r="A127" s="5"/>
      <c r="B127" s="5"/>
      <c r="C127" s="7"/>
      <c r="D127" s="8"/>
      <c r="E127" s="8"/>
      <c r="F127" s="8"/>
      <c r="G127" s="8"/>
      <c r="H127" s="8"/>
      <c r="I127" s="5"/>
      <c r="J127" s="5"/>
      <c r="K127" s="5"/>
      <c r="L127" s="5"/>
      <c r="M127" s="5"/>
      <c r="N127" s="5"/>
      <c r="O127" s="5"/>
      <c r="P127" s="5"/>
      <c r="Q127" s="5"/>
      <c r="R127" s="5"/>
      <c r="S127" s="5"/>
      <c r="T127" s="5"/>
      <c r="U127" s="5"/>
      <c r="V127" s="5"/>
      <c r="W127" s="5"/>
      <c r="X127" s="5"/>
      <c r="Y127" s="5"/>
      <c r="Z127" s="5"/>
    </row>
    <row r="128" spans="1:26" ht="15.75" customHeight="1">
      <c r="A128" s="5"/>
      <c r="B128" s="5"/>
      <c r="C128" s="7"/>
      <c r="D128" s="8"/>
      <c r="E128" s="8"/>
      <c r="F128" s="8"/>
      <c r="G128" s="8"/>
      <c r="H128" s="8"/>
      <c r="I128" s="5"/>
      <c r="J128" s="5"/>
      <c r="K128" s="5"/>
      <c r="L128" s="5"/>
      <c r="M128" s="5"/>
      <c r="N128" s="5"/>
      <c r="O128" s="5"/>
      <c r="P128" s="5"/>
      <c r="Q128" s="5"/>
      <c r="R128" s="5"/>
      <c r="S128" s="5"/>
      <c r="T128" s="5"/>
      <c r="U128" s="5"/>
      <c r="V128" s="5"/>
      <c r="W128" s="5"/>
      <c r="X128" s="5"/>
      <c r="Y128" s="5"/>
      <c r="Z128" s="5"/>
    </row>
    <row r="129" spans="1:26" ht="15.75" customHeight="1">
      <c r="A129" s="5"/>
      <c r="B129" s="5"/>
      <c r="C129" s="7"/>
      <c r="D129" s="8"/>
      <c r="E129" s="8"/>
      <c r="F129" s="8"/>
      <c r="G129" s="8"/>
      <c r="H129" s="8"/>
      <c r="I129" s="5"/>
      <c r="J129" s="5"/>
      <c r="K129" s="5"/>
      <c r="L129" s="5"/>
      <c r="M129" s="5"/>
      <c r="N129" s="5"/>
      <c r="O129" s="5"/>
      <c r="P129" s="5"/>
      <c r="Q129" s="5"/>
      <c r="R129" s="5"/>
      <c r="S129" s="5"/>
      <c r="T129" s="5"/>
      <c r="U129" s="5"/>
      <c r="V129" s="5"/>
      <c r="W129" s="5"/>
      <c r="X129" s="5"/>
      <c r="Y129" s="5"/>
      <c r="Z129" s="5"/>
    </row>
    <row r="130" spans="1:26" ht="15.75" customHeight="1">
      <c r="A130" s="5"/>
      <c r="B130" s="5"/>
      <c r="C130" s="7"/>
      <c r="D130" s="8"/>
      <c r="E130" s="8"/>
      <c r="F130" s="8"/>
      <c r="G130" s="8"/>
      <c r="H130" s="8"/>
      <c r="I130" s="5"/>
      <c r="J130" s="5"/>
      <c r="K130" s="5"/>
      <c r="L130" s="5"/>
      <c r="M130" s="5"/>
      <c r="N130" s="5"/>
      <c r="O130" s="5"/>
      <c r="P130" s="5"/>
      <c r="Q130" s="5"/>
      <c r="R130" s="5"/>
      <c r="S130" s="5"/>
      <c r="T130" s="5"/>
      <c r="U130" s="5"/>
      <c r="V130" s="5"/>
      <c r="W130" s="5"/>
      <c r="X130" s="5"/>
      <c r="Y130" s="5"/>
      <c r="Z130" s="5"/>
    </row>
    <row r="131" spans="1:26" ht="15.75" customHeight="1">
      <c r="A131" s="5"/>
      <c r="B131" s="5"/>
      <c r="C131" s="7"/>
      <c r="D131" s="8"/>
      <c r="E131" s="8"/>
      <c r="F131" s="8"/>
      <c r="G131" s="8"/>
      <c r="H131" s="8"/>
      <c r="I131" s="5"/>
      <c r="J131" s="5"/>
      <c r="K131" s="5"/>
      <c r="L131" s="5"/>
      <c r="M131" s="5"/>
      <c r="N131" s="5"/>
      <c r="O131" s="5"/>
      <c r="P131" s="5"/>
      <c r="Q131" s="5"/>
      <c r="R131" s="5"/>
      <c r="S131" s="5"/>
      <c r="T131" s="5"/>
      <c r="U131" s="5"/>
      <c r="V131" s="5"/>
      <c r="W131" s="5"/>
      <c r="X131" s="5"/>
      <c r="Y131" s="5"/>
      <c r="Z131" s="5"/>
    </row>
    <row r="132" spans="1:26" ht="15.75" customHeight="1">
      <c r="A132" s="5"/>
      <c r="B132" s="5"/>
      <c r="C132" s="7"/>
      <c r="D132" s="8"/>
      <c r="E132" s="8"/>
      <c r="F132" s="8"/>
      <c r="G132" s="8"/>
      <c r="H132" s="8"/>
      <c r="I132" s="5"/>
      <c r="J132" s="5"/>
      <c r="K132" s="5"/>
      <c r="L132" s="5"/>
      <c r="M132" s="5"/>
      <c r="N132" s="5"/>
      <c r="O132" s="5"/>
      <c r="P132" s="5"/>
      <c r="Q132" s="5"/>
      <c r="R132" s="5"/>
      <c r="S132" s="5"/>
      <c r="T132" s="5"/>
      <c r="U132" s="5"/>
      <c r="V132" s="5"/>
      <c r="W132" s="5"/>
      <c r="X132" s="5"/>
      <c r="Y132" s="5"/>
      <c r="Z132" s="5"/>
    </row>
    <row r="133" spans="1:26" ht="15.75" customHeight="1">
      <c r="A133" s="5"/>
      <c r="B133" s="5"/>
      <c r="C133" s="7"/>
      <c r="D133" s="8"/>
      <c r="E133" s="8"/>
      <c r="F133" s="8"/>
      <c r="G133" s="8"/>
      <c r="H133" s="8"/>
      <c r="I133" s="5"/>
      <c r="J133" s="5"/>
      <c r="K133" s="5"/>
      <c r="L133" s="5"/>
      <c r="M133" s="5"/>
      <c r="N133" s="5"/>
      <c r="O133" s="5"/>
      <c r="P133" s="5"/>
      <c r="Q133" s="5"/>
      <c r="R133" s="5"/>
      <c r="S133" s="5"/>
      <c r="T133" s="5"/>
      <c r="U133" s="5"/>
      <c r="V133" s="5"/>
      <c r="W133" s="5"/>
      <c r="X133" s="5"/>
      <c r="Y133" s="5"/>
      <c r="Z133" s="5"/>
    </row>
    <row r="134" spans="1:26" ht="15.75" customHeight="1">
      <c r="A134" s="5"/>
      <c r="B134" s="5"/>
      <c r="C134" s="7"/>
      <c r="D134" s="8"/>
      <c r="E134" s="8"/>
      <c r="F134" s="8"/>
      <c r="G134" s="8"/>
      <c r="H134" s="8"/>
      <c r="I134" s="5"/>
      <c r="J134" s="5"/>
      <c r="K134" s="5"/>
      <c r="L134" s="5"/>
      <c r="M134" s="5"/>
      <c r="N134" s="5"/>
      <c r="O134" s="5"/>
      <c r="P134" s="5"/>
      <c r="Q134" s="5"/>
      <c r="R134" s="5"/>
      <c r="S134" s="5"/>
      <c r="T134" s="5"/>
      <c r="U134" s="5"/>
      <c r="V134" s="5"/>
      <c r="W134" s="5"/>
      <c r="X134" s="5"/>
      <c r="Y134" s="5"/>
      <c r="Z134" s="5"/>
    </row>
    <row r="135" spans="1:26" ht="15.75" customHeight="1">
      <c r="A135" s="5"/>
      <c r="B135" s="5"/>
      <c r="C135" s="7"/>
      <c r="D135" s="8"/>
      <c r="E135" s="8"/>
      <c r="F135" s="8"/>
      <c r="G135" s="8"/>
      <c r="H135" s="8"/>
      <c r="I135" s="5"/>
      <c r="J135" s="5"/>
      <c r="K135" s="5"/>
      <c r="L135" s="5"/>
      <c r="M135" s="5"/>
      <c r="N135" s="5"/>
      <c r="O135" s="5"/>
      <c r="P135" s="5"/>
      <c r="Q135" s="5"/>
      <c r="R135" s="5"/>
      <c r="S135" s="5"/>
      <c r="T135" s="5"/>
      <c r="U135" s="5"/>
      <c r="V135" s="5"/>
      <c r="W135" s="5"/>
      <c r="X135" s="5"/>
      <c r="Y135" s="5"/>
      <c r="Z135" s="5"/>
    </row>
    <row r="136" spans="1:26" ht="15.75" customHeight="1">
      <c r="A136" s="5"/>
      <c r="B136" s="5"/>
      <c r="C136" s="7"/>
      <c r="D136" s="8"/>
      <c r="E136" s="8"/>
      <c r="F136" s="8"/>
      <c r="G136" s="8"/>
      <c r="H136" s="8"/>
      <c r="I136" s="5"/>
      <c r="J136" s="5"/>
      <c r="K136" s="5"/>
      <c r="L136" s="5"/>
      <c r="M136" s="5"/>
      <c r="N136" s="5"/>
      <c r="O136" s="5"/>
      <c r="P136" s="5"/>
      <c r="Q136" s="5"/>
      <c r="R136" s="5"/>
      <c r="S136" s="5"/>
      <c r="T136" s="5"/>
      <c r="U136" s="5"/>
      <c r="V136" s="5"/>
      <c r="W136" s="5"/>
      <c r="X136" s="5"/>
      <c r="Y136" s="5"/>
      <c r="Z136" s="5"/>
    </row>
    <row r="137" spans="1:26" ht="15.75" customHeight="1">
      <c r="A137" s="5"/>
      <c r="B137" s="5"/>
      <c r="C137" s="7"/>
      <c r="D137" s="8"/>
      <c r="E137" s="8"/>
      <c r="F137" s="8"/>
      <c r="G137" s="8"/>
      <c r="H137" s="8"/>
      <c r="I137" s="5"/>
      <c r="J137" s="5"/>
      <c r="K137" s="5"/>
      <c r="L137" s="5"/>
      <c r="M137" s="5"/>
      <c r="N137" s="5"/>
      <c r="O137" s="5"/>
      <c r="P137" s="5"/>
      <c r="Q137" s="5"/>
      <c r="R137" s="5"/>
      <c r="S137" s="5"/>
      <c r="T137" s="5"/>
      <c r="U137" s="5"/>
      <c r="V137" s="5"/>
      <c r="W137" s="5"/>
      <c r="X137" s="5"/>
      <c r="Y137" s="5"/>
      <c r="Z137" s="5"/>
    </row>
    <row r="138" spans="1:26" ht="15.75" customHeight="1">
      <c r="A138" s="5"/>
      <c r="B138" s="5"/>
      <c r="C138" s="7"/>
      <c r="D138" s="8"/>
      <c r="E138" s="8"/>
      <c r="F138" s="8"/>
      <c r="G138" s="8"/>
      <c r="H138" s="8"/>
      <c r="I138" s="5"/>
      <c r="J138" s="5"/>
      <c r="K138" s="5"/>
      <c r="L138" s="5"/>
      <c r="M138" s="5"/>
      <c r="N138" s="5"/>
      <c r="O138" s="5"/>
      <c r="P138" s="5"/>
      <c r="Q138" s="5"/>
      <c r="R138" s="5"/>
      <c r="S138" s="5"/>
      <c r="T138" s="5"/>
      <c r="U138" s="5"/>
      <c r="V138" s="5"/>
      <c r="W138" s="5"/>
      <c r="X138" s="5"/>
      <c r="Y138" s="5"/>
      <c r="Z138" s="5"/>
    </row>
    <row r="139" spans="1:26" ht="15.75" customHeight="1">
      <c r="A139" s="5"/>
      <c r="B139" s="5"/>
      <c r="C139" s="7"/>
      <c r="D139" s="8"/>
      <c r="E139" s="8"/>
      <c r="F139" s="8"/>
      <c r="G139" s="8"/>
      <c r="H139" s="8"/>
      <c r="I139" s="5"/>
      <c r="J139" s="5"/>
      <c r="K139" s="5"/>
      <c r="L139" s="5"/>
      <c r="M139" s="5"/>
      <c r="N139" s="5"/>
      <c r="O139" s="5"/>
      <c r="P139" s="5"/>
      <c r="Q139" s="5"/>
      <c r="R139" s="5"/>
      <c r="S139" s="5"/>
      <c r="T139" s="5"/>
      <c r="U139" s="5"/>
      <c r="V139" s="5"/>
      <c r="W139" s="5"/>
      <c r="X139" s="5"/>
      <c r="Y139" s="5"/>
      <c r="Z139" s="5"/>
    </row>
    <row r="140" spans="1:26" ht="15.75" customHeight="1">
      <c r="A140" s="5"/>
      <c r="B140" s="5"/>
      <c r="C140" s="7"/>
      <c r="D140" s="8"/>
      <c r="E140" s="8"/>
      <c r="F140" s="8"/>
      <c r="G140" s="8"/>
      <c r="H140" s="8"/>
      <c r="I140" s="5"/>
      <c r="J140" s="5"/>
      <c r="K140" s="5"/>
      <c r="L140" s="5"/>
      <c r="M140" s="5"/>
      <c r="N140" s="5"/>
      <c r="O140" s="5"/>
      <c r="P140" s="5"/>
      <c r="Q140" s="5"/>
      <c r="R140" s="5"/>
      <c r="S140" s="5"/>
      <c r="T140" s="5"/>
      <c r="U140" s="5"/>
      <c r="V140" s="5"/>
      <c r="W140" s="5"/>
      <c r="X140" s="5"/>
      <c r="Y140" s="5"/>
      <c r="Z140" s="5"/>
    </row>
    <row r="141" spans="1:26" ht="15.75" customHeight="1">
      <c r="A141" s="5"/>
      <c r="B141" s="5"/>
      <c r="C141" s="7"/>
      <c r="D141" s="8"/>
      <c r="E141" s="8"/>
      <c r="F141" s="8"/>
      <c r="G141" s="8"/>
      <c r="H141" s="8"/>
      <c r="I141" s="5"/>
      <c r="J141" s="5"/>
      <c r="K141" s="5"/>
      <c r="L141" s="5"/>
      <c r="M141" s="5"/>
      <c r="N141" s="5"/>
      <c r="O141" s="5"/>
      <c r="P141" s="5"/>
      <c r="Q141" s="5"/>
      <c r="R141" s="5"/>
      <c r="S141" s="5"/>
      <c r="T141" s="5"/>
      <c r="U141" s="5"/>
      <c r="V141" s="5"/>
      <c r="W141" s="5"/>
      <c r="X141" s="5"/>
      <c r="Y141" s="5"/>
      <c r="Z141" s="5"/>
    </row>
    <row r="142" spans="1:26" ht="15.75" customHeight="1">
      <c r="A142" s="5"/>
      <c r="B142" s="5"/>
      <c r="C142" s="7"/>
      <c r="D142" s="8"/>
      <c r="E142" s="8"/>
      <c r="F142" s="8"/>
      <c r="G142" s="8"/>
      <c r="H142" s="8"/>
      <c r="I142" s="5"/>
      <c r="J142" s="5"/>
      <c r="K142" s="5"/>
      <c r="L142" s="5"/>
      <c r="M142" s="5"/>
      <c r="N142" s="5"/>
      <c r="O142" s="5"/>
      <c r="P142" s="5"/>
      <c r="Q142" s="5"/>
      <c r="R142" s="5"/>
      <c r="S142" s="5"/>
      <c r="T142" s="5"/>
      <c r="U142" s="5"/>
      <c r="V142" s="5"/>
      <c r="W142" s="5"/>
      <c r="X142" s="5"/>
      <c r="Y142" s="5"/>
      <c r="Z142" s="5"/>
    </row>
    <row r="143" spans="1:26" ht="15.75" customHeight="1">
      <c r="A143" s="5"/>
      <c r="B143" s="5"/>
      <c r="C143" s="7"/>
      <c r="D143" s="8"/>
      <c r="E143" s="8"/>
      <c r="F143" s="8"/>
      <c r="G143" s="8"/>
      <c r="H143" s="8"/>
      <c r="I143" s="5"/>
      <c r="J143" s="5"/>
      <c r="K143" s="5"/>
      <c r="L143" s="5"/>
      <c r="M143" s="5"/>
      <c r="N143" s="5"/>
      <c r="O143" s="5"/>
      <c r="P143" s="5"/>
      <c r="Q143" s="5"/>
      <c r="R143" s="5"/>
      <c r="S143" s="5"/>
      <c r="T143" s="5"/>
      <c r="U143" s="5"/>
      <c r="V143" s="5"/>
      <c r="W143" s="5"/>
      <c r="X143" s="5"/>
      <c r="Y143" s="5"/>
      <c r="Z143" s="5"/>
    </row>
    <row r="144" spans="1:26" ht="15.75" customHeight="1">
      <c r="A144" s="5"/>
      <c r="B144" s="5"/>
      <c r="C144" s="7"/>
      <c r="D144" s="8"/>
      <c r="E144" s="8"/>
      <c r="F144" s="8"/>
      <c r="G144" s="8"/>
      <c r="H144" s="8"/>
      <c r="I144" s="5"/>
      <c r="J144" s="5"/>
      <c r="K144" s="5"/>
      <c r="L144" s="5"/>
      <c r="M144" s="5"/>
      <c r="N144" s="5"/>
      <c r="O144" s="5"/>
      <c r="P144" s="5"/>
      <c r="Q144" s="5"/>
      <c r="R144" s="5"/>
      <c r="S144" s="5"/>
      <c r="T144" s="5"/>
      <c r="U144" s="5"/>
      <c r="V144" s="5"/>
      <c r="W144" s="5"/>
      <c r="X144" s="5"/>
      <c r="Y144" s="5"/>
      <c r="Z144" s="5"/>
    </row>
    <row r="145" spans="1:26" ht="15.75" customHeight="1">
      <c r="A145" s="5"/>
      <c r="B145" s="5"/>
      <c r="C145" s="7"/>
      <c r="D145" s="8"/>
      <c r="E145" s="8"/>
      <c r="F145" s="8"/>
      <c r="G145" s="8"/>
      <c r="H145" s="8"/>
      <c r="I145" s="5"/>
      <c r="J145" s="5"/>
      <c r="K145" s="5"/>
      <c r="L145" s="5"/>
      <c r="M145" s="5"/>
      <c r="N145" s="5"/>
      <c r="O145" s="5"/>
      <c r="P145" s="5"/>
      <c r="Q145" s="5"/>
      <c r="R145" s="5"/>
      <c r="S145" s="5"/>
      <c r="T145" s="5"/>
      <c r="U145" s="5"/>
      <c r="V145" s="5"/>
      <c r="W145" s="5"/>
      <c r="X145" s="5"/>
      <c r="Y145" s="5"/>
      <c r="Z145" s="5"/>
    </row>
    <row r="146" spans="1:26" ht="15.75" customHeight="1">
      <c r="A146" s="5"/>
      <c r="B146" s="5"/>
      <c r="C146" s="7"/>
      <c r="D146" s="8"/>
      <c r="E146" s="8"/>
      <c r="F146" s="8"/>
      <c r="G146" s="8"/>
      <c r="H146" s="8"/>
      <c r="I146" s="5"/>
      <c r="J146" s="5"/>
      <c r="K146" s="5"/>
      <c r="L146" s="5"/>
      <c r="M146" s="5"/>
      <c r="N146" s="5"/>
      <c r="O146" s="5"/>
      <c r="P146" s="5"/>
      <c r="Q146" s="5"/>
      <c r="R146" s="5"/>
      <c r="S146" s="5"/>
      <c r="T146" s="5"/>
      <c r="U146" s="5"/>
      <c r="V146" s="5"/>
      <c r="W146" s="5"/>
      <c r="X146" s="5"/>
      <c r="Y146" s="5"/>
      <c r="Z146" s="5"/>
    </row>
    <row r="147" spans="1:26" ht="15.75" customHeight="1">
      <c r="A147" s="5"/>
      <c r="B147" s="5"/>
      <c r="C147" s="7"/>
      <c r="D147" s="8"/>
      <c r="E147" s="8"/>
      <c r="F147" s="8"/>
      <c r="G147" s="8"/>
      <c r="H147" s="8"/>
      <c r="I147" s="5"/>
      <c r="J147" s="5"/>
      <c r="K147" s="5"/>
      <c r="L147" s="5"/>
      <c r="M147" s="5"/>
      <c r="N147" s="5"/>
      <c r="O147" s="5"/>
      <c r="P147" s="5"/>
      <c r="Q147" s="5"/>
      <c r="R147" s="5"/>
      <c r="S147" s="5"/>
      <c r="T147" s="5"/>
      <c r="U147" s="5"/>
      <c r="V147" s="5"/>
      <c r="W147" s="5"/>
      <c r="X147" s="5"/>
      <c r="Y147" s="5"/>
      <c r="Z147" s="5"/>
    </row>
    <row r="148" spans="1:26" ht="15.75" customHeight="1">
      <c r="A148" s="5"/>
      <c r="B148" s="5"/>
      <c r="C148" s="7"/>
      <c r="D148" s="8"/>
      <c r="E148" s="8"/>
      <c r="F148" s="8"/>
      <c r="G148" s="8"/>
      <c r="H148" s="8"/>
      <c r="I148" s="5"/>
      <c r="J148" s="5"/>
      <c r="K148" s="5"/>
      <c r="L148" s="5"/>
      <c r="M148" s="5"/>
      <c r="N148" s="5"/>
      <c r="O148" s="5"/>
      <c r="P148" s="5"/>
      <c r="Q148" s="5"/>
      <c r="R148" s="5"/>
      <c r="S148" s="5"/>
      <c r="T148" s="5"/>
      <c r="U148" s="5"/>
      <c r="V148" s="5"/>
      <c r="W148" s="5"/>
      <c r="X148" s="5"/>
      <c r="Y148" s="5"/>
      <c r="Z148" s="5"/>
    </row>
    <row r="149" spans="1:26" ht="15.75" customHeight="1">
      <c r="A149" s="5"/>
      <c r="B149" s="5"/>
      <c r="C149" s="7"/>
      <c r="D149" s="8"/>
      <c r="E149" s="8"/>
      <c r="F149" s="8"/>
      <c r="G149" s="8"/>
      <c r="H149" s="8"/>
      <c r="I149" s="5"/>
      <c r="J149" s="5"/>
      <c r="K149" s="5"/>
      <c r="L149" s="5"/>
      <c r="M149" s="5"/>
      <c r="N149" s="5"/>
      <c r="O149" s="5"/>
      <c r="P149" s="5"/>
      <c r="Q149" s="5"/>
      <c r="R149" s="5"/>
      <c r="S149" s="5"/>
      <c r="T149" s="5"/>
      <c r="U149" s="5"/>
      <c r="V149" s="5"/>
      <c r="W149" s="5"/>
      <c r="X149" s="5"/>
      <c r="Y149" s="5"/>
      <c r="Z149" s="5"/>
    </row>
    <row r="150" spans="1:26" ht="15.75" customHeight="1">
      <c r="A150" s="5"/>
      <c r="B150" s="5"/>
      <c r="C150" s="7"/>
      <c r="D150" s="8"/>
      <c r="E150" s="8"/>
      <c r="F150" s="8"/>
      <c r="G150" s="8"/>
      <c r="H150" s="8"/>
      <c r="I150" s="5"/>
      <c r="J150" s="5"/>
      <c r="K150" s="5"/>
      <c r="L150" s="5"/>
      <c r="M150" s="5"/>
      <c r="N150" s="5"/>
      <c r="O150" s="5"/>
      <c r="P150" s="5"/>
      <c r="Q150" s="5"/>
      <c r="R150" s="5"/>
      <c r="S150" s="5"/>
      <c r="T150" s="5"/>
      <c r="U150" s="5"/>
      <c r="V150" s="5"/>
      <c r="W150" s="5"/>
      <c r="X150" s="5"/>
      <c r="Y150" s="5"/>
      <c r="Z150" s="5"/>
    </row>
    <row r="151" spans="1:26" ht="15.75" customHeight="1">
      <c r="A151" s="5"/>
      <c r="B151" s="5"/>
      <c r="C151" s="7"/>
      <c r="D151" s="8"/>
      <c r="E151" s="8"/>
      <c r="F151" s="8"/>
      <c r="G151" s="8"/>
      <c r="H151" s="8"/>
      <c r="I151" s="5"/>
      <c r="J151" s="5"/>
      <c r="K151" s="5"/>
      <c r="L151" s="5"/>
      <c r="M151" s="5"/>
      <c r="N151" s="5"/>
      <c r="O151" s="5"/>
      <c r="P151" s="5"/>
      <c r="Q151" s="5"/>
      <c r="R151" s="5"/>
      <c r="S151" s="5"/>
      <c r="T151" s="5"/>
      <c r="U151" s="5"/>
      <c r="V151" s="5"/>
      <c r="W151" s="5"/>
      <c r="X151" s="5"/>
      <c r="Y151" s="5"/>
      <c r="Z151" s="5"/>
    </row>
    <row r="152" spans="1:26" ht="15.75" customHeight="1">
      <c r="A152" s="5"/>
      <c r="B152" s="5"/>
      <c r="C152" s="7"/>
      <c r="D152" s="8"/>
      <c r="E152" s="8"/>
      <c r="F152" s="8"/>
      <c r="G152" s="8"/>
      <c r="H152" s="8"/>
      <c r="I152" s="5"/>
      <c r="J152" s="5"/>
      <c r="K152" s="5"/>
      <c r="L152" s="5"/>
      <c r="M152" s="5"/>
      <c r="N152" s="5"/>
      <c r="O152" s="5"/>
      <c r="P152" s="5"/>
      <c r="Q152" s="5"/>
      <c r="R152" s="5"/>
      <c r="S152" s="5"/>
      <c r="T152" s="5"/>
      <c r="U152" s="5"/>
      <c r="V152" s="5"/>
      <c r="W152" s="5"/>
      <c r="X152" s="5"/>
      <c r="Y152" s="5"/>
      <c r="Z152" s="5"/>
    </row>
    <row r="153" spans="1:26" ht="15.75" customHeight="1">
      <c r="A153" s="5"/>
      <c r="B153" s="5"/>
      <c r="C153" s="7"/>
      <c r="D153" s="8"/>
      <c r="E153" s="8"/>
      <c r="F153" s="8"/>
      <c r="G153" s="8"/>
      <c r="H153" s="8"/>
      <c r="I153" s="5"/>
      <c r="J153" s="5"/>
      <c r="K153" s="5"/>
      <c r="L153" s="5"/>
      <c r="M153" s="5"/>
      <c r="N153" s="5"/>
      <c r="O153" s="5"/>
      <c r="P153" s="5"/>
      <c r="Q153" s="5"/>
      <c r="R153" s="5"/>
      <c r="S153" s="5"/>
      <c r="T153" s="5"/>
      <c r="U153" s="5"/>
      <c r="V153" s="5"/>
      <c r="W153" s="5"/>
      <c r="X153" s="5"/>
      <c r="Y153" s="5"/>
      <c r="Z153" s="5"/>
    </row>
    <row r="154" spans="1:26" ht="15.75" customHeight="1">
      <c r="A154" s="5"/>
      <c r="B154" s="5"/>
      <c r="C154" s="7"/>
      <c r="D154" s="8"/>
      <c r="E154" s="8"/>
      <c r="F154" s="8"/>
      <c r="G154" s="8"/>
      <c r="H154" s="8"/>
      <c r="I154" s="5"/>
      <c r="J154" s="5"/>
      <c r="K154" s="5"/>
      <c r="L154" s="5"/>
      <c r="M154" s="5"/>
      <c r="N154" s="5"/>
      <c r="O154" s="5"/>
      <c r="P154" s="5"/>
      <c r="Q154" s="5"/>
      <c r="R154" s="5"/>
      <c r="S154" s="5"/>
      <c r="T154" s="5"/>
      <c r="U154" s="5"/>
      <c r="V154" s="5"/>
      <c r="W154" s="5"/>
      <c r="X154" s="5"/>
      <c r="Y154" s="5"/>
      <c r="Z154" s="5"/>
    </row>
    <row r="155" spans="1:26" ht="15.75" customHeight="1">
      <c r="A155" s="5"/>
      <c r="B155" s="5"/>
      <c r="C155" s="7"/>
      <c r="D155" s="8"/>
      <c r="E155" s="8"/>
      <c r="F155" s="8"/>
      <c r="G155" s="8"/>
      <c r="H155" s="8"/>
      <c r="I155" s="5"/>
      <c r="J155" s="5"/>
      <c r="K155" s="5"/>
      <c r="L155" s="5"/>
      <c r="M155" s="5"/>
      <c r="N155" s="5"/>
      <c r="O155" s="5"/>
      <c r="P155" s="5"/>
      <c r="Q155" s="5"/>
      <c r="R155" s="5"/>
      <c r="S155" s="5"/>
      <c r="T155" s="5"/>
      <c r="U155" s="5"/>
      <c r="V155" s="5"/>
      <c r="W155" s="5"/>
      <c r="X155" s="5"/>
      <c r="Y155" s="5"/>
      <c r="Z155" s="5"/>
    </row>
    <row r="156" spans="1:26" ht="15.75" customHeight="1">
      <c r="A156" s="5"/>
      <c r="B156" s="5"/>
      <c r="C156" s="7"/>
      <c r="D156" s="8"/>
      <c r="E156" s="8"/>
      <c r="F156" s="8"/>
      <c r="G156" s="8"/>
      <c r="H156" s="8"/>
      <c r="I156" s="5"/>
      <c r="J156" s="5"/>
      <c r="K156" s="5"/>
      <c r="L156" s="5"/>
      <c r="M156" s="5"/>
      <c r="N156" s="5"/>
      <c r="O156" s="5"/>
      <c r="P156" s="5"/>
      <c r="Q156" s="5"/>
      <c r="R156" s="5"/>
      <c r="S156" s="5"/>
      <c r="T156" s="5"/>
      <c r="U156" s="5"/>
      <c r="V156" s="5"/>
      <c r="W156" s="5"/>
      <c r="X156" s="5"/>
      <c r="Y156" s="5"/>
      <c r="Z156" s="5"/>
    </row>
    <row r="157" spans="1:26" ht="15.75" customHeight="1">
      <c r="A157" s="5"/>
      <c r="B157" s="5"/>
      <c r="C157" s="7"/>
      <c r="D157" s="8"/>
      <c r="E157" s="8"/>
      <c r="F157" s="8"/>
      <c r="G157" s="8"/>
      <c r="H157" s="8"/>
      <c r="I157" s="5"/>
      <c r="J157" s="5"/>
      <c r="K157" s="5"/>
      <c r="L157" s="5"/>
      <c r="M157" s="5"/>
      <c r="N157" s="5"/>
      <c r="O157" s="5"/>
      <c r="P157" s="5"/>
      <c r="Q157" s="5"/>
      <c r="R157" s="5"/>
      <c r="S157" s="5"/>
      <c r="T157" s="5"/>
      <c r="U157" s="5"/>
      <c r="V157" s="5"/>
      <c r="W157" s="5"/>
      <c r="X157" s="5"/>
      <c r="Y157" s="5"/>
      <c r="Z157" s="5"/>
    </row>
    <row r="158" spans="1:26" ht="15.75" customHeight="1">
      <c r="A158" s="5"/>
      <c r="B158" s="5"/>
      <c r="C158" s="7"/>
      <c r="D158" s="8"/>
      <c r="E158" s="8"/>
      <c r="F158" s="8"/>
      <c r="G158" s="8"/>
      <c r="H158" s="8"/>
      <c r="I158" s="5"/>
      <c r="J158" s="5"/>
      <c r="K158" s="5"/>
      <c r="L158" s="5"/>
      <c r="M158" s="5"/>
      <c r="N158" s="5"/>
      <c r="O158" s="5"/>
      <c r="P158" s="5"/>
      <c r="Q158" s="5"/>
      <c r="R158" s="5"/>
      <c r="S158" s="5"/>
      <c r="T158" s="5"/>
      <c r="U158" s="5"/>
      <c r="V158" s="5"/>
      <c r="W158" s="5"/>
      <c r="X158" s="5"/>
      <c r="Y158" s="5"/>
      <c r="Z158" s="5"/>
    </row>
    <row r="159" spans="1:26" ht="15.75" customHeight="1">
      <c r="A159" s="5"/>
      <c r="B159" s="5"/>
      <c r="C159" s="7"/>
      <c r="D159" s="8"/>
      <c r="E159" s="8"/>
      <c r="F159" s="8"/>
      <c r="G159" s="8"/>
      <c r="H159" s="8"/>
      <c r="I159" s="5"/>
      <c r="J159" s="5"/>
      <c r="K159" s="5"/>
      <c r="L159" s="5"/>
      <c r="M159" s="5"/>
      <c r="N159" s="5"/>
      <c r="O159" s="5"/>
      <c r="P159" s="5"/>
      <c r="Q159" s="5"/>
      <c r="R159" s="5"/>
      <c r="S159" s="5"/>
      <c r="T159" s="5"/>
      <c r="U159" s="5"/>
      <c r="V159" s="5"/>
      <c r="W159" s="5"/>
      <c r="X159" s="5"/>
      <c r="Y159" s="5"/>
      <c r="Z159" s="5"/>
    </row>
    <row r="160" spans="1:26" ht="15.75" customHeight="1">
      <c r="A160" s="5"/>
      <c r="B160" s="5"/>
      <c r="C160" s="7"/>
      <c r="D160" s="8"/>
      <c r="E160" s="8"/>
      <c r="F160" s="8"/>
      <c r="G160" s="8"/>
      <c r="H160" s="8"/>
      <c r="I160" s="5"/>
      <c r="J160" s="5"/>
      <c r="K160" s="5"/>
      <c r="L160" s="5"/>
      <c r="M160" s="5"/>
      <c r="N160" s="5"/>
      <c r="O160" s="5"/>
      <c r="P160" s="5"/>
      <c r="Q160" s="5"/>
      <c r="R160" s="5"/>
      <c r="S160" s="5"/>
      <c r="T160" s="5"/>
      <c r="U160" s="5"/>
      <c r="V160" s="5"/>
      <c r="W160" s="5"/>
      <c r="X160" s="5"/>
      <c r="Y160" s="5"/>
      <c r="Z160" s="5"/>
    </row>
    <row r="161" spans="1:26" ht="15.75" customHeight="1">
      <c r="A161" s="5"/>
      <c r="B161" s="5"/>
      <c r="C161" s="7"/>
      <c r="D161" s="8"/>
      <c r="E161" s="8"/>
      <c r="F161" s="8"/>
      <c r="G161" s="8"/>
      <c r="H161" s="8"/>
      <c r="I161" s="5"/>
      <c r="J161" s="5"/>
      <c r="K161" s="5"/>
      <c r="L161" s="5"/>
      <c r="M161" s="5"/>
      <c r="N161" s="5"/>
      <c r="O161" s="5"/>
      <c r="P161" s="5"/>
      <c r="Q161" s="5"/>
      <c r="R161" s="5"/>
      <c r="S161" s="5"/>
      <c r="T161" s="5"/>
      <c r="U161" s="5"/>
      <c r="V161" s="5"/>
      <c r="W161" s="5"/>
      <c r="X161" s="5"/>
      <c r="Y161" s="5"/>
      <c r="Z161" s="5"/>
    </row>
    <row r="162" spans="1:26" ht="15.75" customHeight="1">
      <c r="A162" s="5"/>
      <c r="B162" s="5"/>
      <c r="C162" s="7"/>
      <c r="D162" s="8"/>
      <c r="E162" s="8"/>
      <c r="F162" s="8"/>
      <c r="G162" s="8"/>
      <c r="H162" s="8"/>
      <c r="I162" s="5"/>
      <c r="J162" s="5"/>
      <c r="K162" s="5"/>
      <c r="L162" s="5"/>
      <c r="M162" s="5"/>
      <c r="N162" s="5"/>
      <c r="O162" s="5"/>
      <c r="P162" s="5"/>
      <c r="Q162" s="5"/>
      <c r="R162" s="5"/>
      <c r="S162" s="5"/>
      <c r="T162" s="5"/>
      <c r="U162" s="5"/>
      <c r="V162" s="5"/>
      <c r="W162" s="5"/>
      <c r="X162" s="5"/>
      <c r="Y162" s="5"/>
      <c r="Z162" s="5"/>
    </row>
    <row r="163" spans="1:26" ht="15.75" customHeight="1">
      <c r="A163" s="5"/>
      <c r="B163" s="5"/>
      <c r="C163" s="7"/>
      <c r="D163" s="8"/>
      <c r="E163" s="8"/>
      <c r="F163" s="8"/>
      <c r="G163" s="8"/>
      <c r="H163" s="8"/>
      <c r="I163" s="5"/>
      <c r="J163" s="5"/>
      <c r="K163" s="5"/>
      <c r="L163" s="5"/>
      <c r="M163" s="5"/>
      <c r="N163" s="5"/>
      <c r="O163" s="5"/>
      <c r="P163" s="5"/>
      <c r="Q163" s="5"/>
      <c r="R163" s="5"/>
      <c r="S163" s="5"/>
      <c r="T163" s="5"/>
      <c r="U163" s="5"/>
      <c r="V163" s="5"/>
      <c r="W163" s="5"/>
      <c r="X163" s="5"/>
      <c r="Y163" s="5"/>
      <c r="Z163" s="5"/>
    </row>
    <row r="164" spans="1:26" ht="15.75" customHeight="1">
      <c r="A164" s="5"/>
      <c r="B164" s="5"/>
      <c r="C164" s="7"/>
      <c r="D164" s="8"/>
      <c r="E164" s="8"/>
      <c r="F164" s="8"/>
      <c r="G164" s="8"/>
      <c r="H164" s="8"/>
      <c r="I164" s="5"/>
      <c r="J164" s="5"/>
      <c r="K164" s="5"/>
      <c r="L164" s="5"/>
      <c r="M164" s="5"/>
      <c r="N164" s="5"/>
      <c r="O164" s="5"/>
      <c r="P164" s="5"/>
      <c r="Q164" s="5"/>
      <c r="R164" s="5"/>
      <c r="S164" s="5"/>
      <c r="T164" s="5"/>
      <c r="U164" s="5"/>
      <c r="V164" s="5"/>
      <c r="W164" s="5"/>
      <c r="X164" s="5"/>
      <c r="Y164" s="5"/>
      <c r="Z164" s="5"/>
    </row>
    <row r="165" spans="1:26" ht="15.75" customHeight="1">
      <c r="A165" s="5"/>
      <c r="B165" s="5"/>
      <c r="C165" s="7"/>
      <c r="D165" s="8"/>
      <c r="E165" s="8"/>
      <c r="F165" s="8"/>
      <c r="G165" s="8"/>
      <c r="H165" s="8"/>
      <c r="I165" s="5"/>
      <c r="J165" s="5"/>
      <c r="K165" s="5"/>
      <c r="L165" s="5"/>
      <c r="M165" s="5"/>
      <c r="N165" s="5"/>
      <c r="O165" s="5"/>
      <c r="P165" s="5"/>
      <c r="Q165" s="5"/>
      <c r="R165" s="5"/>
      <c r="S165" s="5"/>
      <c r="T165" s="5"/>
      <c r="U165" s="5"/>
      <c r="V165" s="5"/>
      <c r="W165" s="5"/>
      <c r="X165" s="5"/>
      <c r="Y165" s="5"/>
      <c r="Z165" s="5"/>
    </row>
    <row r="166" spans="1:26" ht="15.75" customHeight="1">
      <c r="A166" s="5"/>
      <c r="B166" s="5"/>
      <c r="C166" s="7"/>
      <c r="D166" s="8"/>
      <c r="E166" s="8"/>
      <c r="F166" s="8"/>
      <c r="G166" s="8"/>
      <c r="H166" s="8"/>
      <c r="I166" s="5"/>
      <c r="J166" s="5"/>
      <c r="K166" s="5"/>
      <c r="L166" s="5"/>
      <c r="M166" s="5"/>
      <c r="N166" s="5"/>
      <c r="O166" s="5"/>
      <c r="P166" s="5"/>
      <c r="Q166" s="5"/>
      <c r="R166" s="5"/>
      <c r="S166" s="5"/>
      <c r="T166" s="5"/>
      <c r="U166" s="5"/>
      <c r="V166" s="5"/>
      <c r="W166" s="5"/>
      <c r="X166" s="5"/>
      <c r="Y166" s="5"/>
      <c r="Z166" s="5"/>
    </row>
    <row r="167" spans="1:26" ht="15.75" customHeight="1">
      <c r="A167" s="5"/>
      <c r="B167" s="5"/>
      <c r="C167" s="7"/>
      <c r="D167" s="8"/>
      <c r="E167" s="8"/>
      <c r="F167" s="8"/>
      <c r="G167" s="8"/>
      <c r="H167" s="8"/>
      <c r="I167" s="5"/>
      <c r="J167" s="5"/>
      <c r="K167" s="5"/>
      <c r="L167" s="5"/>
      <c r="M167" s="5"/>
      <c r="N167" s="5"/>
      <c r="O167" s="5"/>
      <c r="P167" s="5"/>
      <c r="Q167" s="5"/>
      <c r="R167" s="5"/>
      <c r="S167" s="5"/>
      <c r="T167" s="5"/>
      <c r="U167" s="5"/>
      <c r="V167" s="5"/>
      <c r="W167" s="5"/>
      <c r="X167" s="5"/>
      <c r="Y167" s="5"/>
      <c r="Z167" s="5"/>
    </row>
    <row r="168" spans="1:26" ht="15.75" customHeight="1">
      <c r="A168" s="5"/>
      <c r="B168" s="5"/>
      <c r="C168" s="7"/>
      <c r="D168" s="8"/>
      <c r="E168" s="8"/>
      <c r="F168" s="8"/>
      <c r="G168" s="8"/>
      <c r="H168" s="8"/>
      <c r="I168" s="5"/>
      <c r="J168" s="5"/>
      <c r="K168" s="5"/>
      <c r="L168" s="5"/>
      <c r="M168" s="5"/>
      <c r="N168" s="5"/>
      <c r="O168" s="5"/>
      <c r="P168" s="5"/>
      <c r="Q168" s="5"/>
      <c r="R168" s="5"/>
      <c r="S168" s="5"/>
      <c r="T168" s="5"/>
      <c r="U168" s="5"/>
      <c r="V168" s="5"/>
      <c r="W168" s="5"/>
      <c r="X168" s="5"/>
      <c r="Y168" s="5"/>
      <c r="Z168" s="5"/>
    </row>
    <row r="169" spans="1:26" ht="15.75" customHeight="1">
      <c r="A169" s="5"/>
      <c r="B169" s="5"/>
      <c r="C169" s="7"/>
      <c r="D169" s="8"/>
      <c r="E169" s="8"/>
      <c r="F169" s="8"/>
      <c r="G169" s="8"/>
      <c r="H169" s="8"/>
      <c r="I169" s="5"/>
      <c r="J169" s="5"/>
      <c r="K169" s="5"/>
      <c r="L169" s="5"/>
      <c r="M169" s="5"/>
      <c r="N169" s="5"/>
      <c r="O169" s="5"/>
      <c r="P169" s="5"/>
      <c r="Q169" s="5"/>
      <c r="R169" s="5"/>
      <c r="S169" s="5"/>
      <c r="T169" s="5"/>
      <c r="U169" s="5"/>
      <c r="V169" s="5"/>
      <c r="W169" s="5"/>
      <c r="X169" s="5"/>
      <c r="Y169" s="5"/>
      <c r="Z169" s="5"/>
    </row>
    <row r="170" spans="1:26" ht="15.75" customHeight="1">
      <c r="A170" s="5"/>
      <c r="B170" s="5"/>
      <c r="C170" s="7"/>
      <c r="D170" s="8"/>
      <c r="E170" s="8"/>
      <c r="F170" s="8"/>
      <c r="G170" s="8"/>
      <c r="H170" s="8"/>
      <c r="I170" s="5"/>
      <c r="J170" s="5"/>
      <c r="K170" s="5"/>
      <c r="L170" s="5"/>
      <c r="M170" s="5"/>
      <c r="N170" s="5"/>
      <c r="O170" s="5"/>
      <c r="P170" s="5"/>
      <c r="Q170" s="5"/>
      <c r="R170" s="5"/>
      <c r="S170" s="5"/>
      <c r="T170" s="5"/>
      <c r="U170" s="5"/>
      <c r="V170" s="5"/>
      <c r="W170" s="5"/>
      <c r="X170" s="5"/>
      <c r="Y170" s="5"/>
      <c r="Z170" s="5"/>
    </row>
    <row r="171" spans="1:26" ht="15.75" customHeight="1">
      <c r="A171" s="5"/>
      <c r="B171" s="5"/>
      <c r="C171" s="7"/>
      <c r="D171" s="8"/>
      <c r="E171" s="8"/>
      <c r="F171" s="8"/>
      <c r="G171" s="8"/>
      <c r="H171" s="8"/>
      <c r="I171" s="5"/>
      <c r="J171" s="5"/>
      <c r="K171" s="5"/>
      <c r="L171" s="5"/>
      <c r="M171" s="5"/>
      <c r="N171" s="5"/>
      <c r="O171" s="5"/>
      <c r="P171" s="5"/>
      <c r="Q171" s="5"/>
      <c r="R171" s="5"/>
      <c r="S171" s="5"/>
      <c r="T171" s="5"/>
      <c r="U171" s="5"/>
      <c r="V171" s="5"/>
      <c r="W171" s="5"/>
      <c r="X171" s="5"/>
      <c r="Y171" s="5"/>
      <c r="Z171" s="5"/>
    </row>
    <row r="172" spans="1:26" ht="15.75" customHeight="1">
      <c r="A172" s="5"/>
      <c r="B172" s="5"/>
      <c r="C172" s="7"/>
      <c r="D172" s="8"/>
      <c r="E172" s="8"/>
      <c r="F172" s="8"/>
      <c r="G172" s="8"/>
      <c r="H172" s="8"/>
      <c r="I172" s="5"/>
      <c r="J172" s="5"/>
      <c r="K172" s="5"/>
      <c r="L172" s="5"/>
      <c r="M172" s="5"/>
      <c r="N172" s="5"/>
      <c r="O172" s="5"/>
      <c r="P172" s="5"/>
      <c r="Q172" s="5"/>
      <c r="R172" s="5"/>
      <c r="S172" s="5"/>
      <c r="T172" s="5"/>
      <c r="U172" s="5"/>
      <c r="V172" s="5"/>
      <c r="W172" s="5"/>
      <c r="X172" s="5"/>
      <c r="Y172" s="5"/>
      <c r="Z172" s="5"/>
    </row>
    <row r="173" spans="1:26" ht="15.75" customHeight="1">
      <c r="A173" s="5"/>
      <c r="B173" s="5"/>
      <c r="C173" s="7"/>
      <c r="D173" s="8"/>
      <c r="E173" s="8"/>
      <c r="F173" s="8"/>
      <c r="G173" s="8"/>
      <c r="H173" s="8"/>
      <c r="I173" s="5"/>
      <c r="J173" s="5"/>
      <c r="K173" s="5"/>
      <c r="L173" s="5"/>
      <c r="M173" s="5"/>
      <c r="N173" s="5"/>
      <c r="O173" s="5"/>
      <c r="P173" s="5"/>
      <c r="Q173" s="5"/>
      <c r="R173" s="5"/>
      <c r="S173" s="5"/>
      <c r="T173" s="5"/>
      <c r="U173" s="5"/>
      <c r="V173" s="5"/>
      <c r="W173" s="5"/>
      <c r="X173" s="5"/>
      <c r="Y173" s="5"/>
      <c r="Z173" s="5"/>
    </row>
    <row r="174" spans="1:26" ht="15.75" customHeight="1">
      <c r="A174" s="5"/>
      <c r="B174" s="5"/>
      <c r="C174" s="7"/>
      <c r="D174" s="8"/>
      <c r="E174" s="8"/>
      <c r="F174" s="8"/>
      <c r="G174" s="8"/>
      <c r="H174" s="8"/>
      <c r="I174" s="5"/>
      <c r="J174" s="5"/>
      <c r="K174" s="5"/>
      <c r="L174" s="5"/>
      <c r="M174" s="5"/>
      <c r="N174" s="5"/>
      <c r="O174" s="5"/>
      <c r="P174" s="5"/>
      <c r="Q174" s="5"/>
      <c r="R174" s="5"/>
      <c r="S174" s="5"/>
      <c r="T174" s="5"/>
      <c r="U174" s="5"/>
      <c r="V174" s="5"/>
      <c r="W174" s="5"/>
      <c r="X174" s="5"/>
      <c r="Y174" s="5"/>
      <c r="Z174" s="5"/>
    </row>
    <row r="175" spans="1:26" ht="15.75" customHeight="1">
      <c r="A175" s="5"/>
      <c r="B175" s="5"/>
      <c r="C175" s="7"/>
      <c r="D175" s="8"/>
      <c r="E175" s="8"/>
      <c r="F175" s="8"/>
      <c r="G175" s="8"/>
      <c r="H175" s="8"/>
      <c r="I175" s="5"/>
      <c r="J175" s="5"/>
      <c r="K175" s="5"/>
      <c r="L175" s="5"/>
      <c r="M175" s="5"/>
      <c r="N175" s="5"/>
      <c r="O175" s="5"/>
      <c r="P175" s="5"/>
      <c r="Q175" s="5"/>
      <c r="R175" s="5"/>
      <c r="S175" s="5"/>
      <c r="T175" s="5"/>
      <c r="U175" s="5"/>
      <c r="V175" s="5"/>
      <c r="W175" s="5"/>
      <c r="X175" s="5"/>
      <c r="Y175" s="5"/>
      <c r="Z175" s="5"/>
    </row>
    <row r="176" spans="1:26" ht="15.75" customHeight="1">
      <c r="A176" s="5"/>
      <c r="B176" s="5"/>
      <c r="C176" s="7"/>
      <c r="D176" s="8"/>
      <c r="E176" s="8"/>
      <c r="F176" s="8"/>
      <c r="G176" s="8"/>
      <c r="H176" s="8"/>
      <c r="I176" s="5"/>
      <c r="J176" s="5"/>
      <c r="K176" s="5"/>
      <c r="L176" s="5"/>
      <c r="M176" s="5"/>
      <c r="N176" s="5"/>
      <c r="O176" s="5"/>
      <c r="P176" s="5"/>
      <c r="Q176" s="5"/>
      <c r="R176" s="5"/>
      <c r="S176" s="5"/>
      <c r="T176" s="5"/>
      <c r="U176" s="5"/>
      <c r="V176" s="5"/>
      <c r="W176" s="5"/>
      <c r="X176" s="5"/>
      <c r="Y176" s="5"/>
      <c r="Z176" s="5"/>
    </row>
    <row r="177" spans="1:26" ht="15.75" customHeight="1">
      <c r="A177" s="5"/>
      <c r="B177" s="5"/>
      <c r="C177" s="7"/>
      <c r="D177" s="8"/>
      <c r="E177" s="8"/>
      <c r="F177" s="8"/>
      <c r="G177" s="8"/>
      <c r="H177" s="8"/>
      <c r="I177" s="5"/>
      <c r="J177" s="5"/>
      <c r="K177" s="5"/>
      <c r="L177" s="5"/>
      <c r="M177" s="5"/>
      <c r="N177" s="5"/>
      <c r="O177" s="5"/>
      <c r="P177" s="5"/>
      <c r="Q177" s="5"/>
      <c r="R177" s="5"/>
      <c r="S177" s="5"/>
      <c r="T177" s="5"/>
      <c r="U177" s="5"/>
      <c r="V177" s="5"/>
      <c r="W177" s="5"/>
      <c r="X177" s="5"/>
      <c r="Y177" s="5"/>
      <c r="Z177" s="5"/>
    </row>
    <row r="178" spans="1:26" ht="15.75" customHeight="1">
      <c r="A178" s="5"/>
      <c r="B178" s="5"/>
      <c r="C178" s="7"/>
      <c r="D178" s="8"/>
      <c r="E178" s="8"/>
      <c r="F178" s="8"/>
      <c r="G178" s="8"/>
      <c r="H178" s="8"/>
      <c r="I178" s="5"/>
      <c r="J178" s="5"/>
      <c r="K178" s="5"/>
      <c r="L178" s="5"/>
      <c r="M178" s="5"/>
      <c r="N178" s="5"/>
      <c r="O178" s="5"/>
      <c r="P178" s="5"/>
      <c r="Q178" s="5"/>
      <c r="R178" s="5"/>
      <c r="S178" s="5"/>
      <c r="T178" s="5"/>
      <c r="U178" s="5"/>
      <c r="V178" s="5"/>
      <c r="W178" s="5"/>
      <c r="X178" s="5"/>
      <c r="Y178" s="5"/>
      <c r="Z178" s="5"/>
    </row>
    <row r="179" spans="1:26" ht="15.75" customHeight="1">
      <c r="A179" s="5"/>
      <c r="B179" s="5"/>
      <c r="C179" s="7"/>
      <c r="D179" s="8"/>
      <c r="E179" s="8"/>
      <c r="F179" s="8"/>
      <c r="G179" s="8"/>
      <c r="H179" s="8"/>
      <c r="I179" s="5"/>
      <c r="J179" s="5"/>
      <c r="K179" s="5"/>
      <c r="L179" s="5"/>
      <c r="M179" s="5"/>
      <c r="N179" s="5"/>
      <c r="O179" s="5"/>
      <c r="P179" s="5"/>
      <c r="Q179" s="5"/>
      <c r="R179" s="5"/>
      <c r="S179" s="5"/>
      <c r="T179" s="5"/>
      <c r="U179" s="5"/>
      <c r="V179" s="5"/>
      <c r="W179" s="5"/>
      <c r="X179" s="5"/>
      <c r="Y179" s="5"/>
      <c r="Z179" s="5"/>
    </row>
    <row r="180" spans="1:26" ht="15.75" customHeight="1">
      <c r="A180" s="5"/>
      <c r="B180" s="5"/>
      <c r="C180" s="7"/>
      <c r="D180" s="8"/>
      <c r="E180" s="8"/>
      <c r="F180" s="8"/>
      <c r="G180" s="8"/>
      <c r="H180" s="8"/>
      <c r="I180" s="5"/>
      <c r="J180" s="5"/>
      <c r="K180" s="5"/>
      <c r="L180" s="5"/>
      <c r="M180" s="5"/>
      <c r="N180" s="5"/>
      <c r="O180" s="5"/>
      <c r="P180" s="5"/>
      <c r="Q180" s="5"/>
      <c r="R180" s="5"/>
      <c r="S180" s="5"/>
      <c r="T180" s="5"/>
      <c r="U180" s="5"/>
      <c r="V180" s="5"/>
      <c r="W180" s="5"/>
      <c r="X180" s="5"/>
      <c r="Y180" s="5"/>
      <c r="Z180" s="5"/>
    </row>
    <row r="181" spans="1:26" ht="15.75" customHeight="1">
      <c r="A181" s="5"/>
      <c r="B181" s="5"/>
      <c r="C181" s="7"/>
      <c r="D181" s="8"/>
      <c r="E181" s="8"/>
      <c r="F181" s="8"/>
      <c r="G181" s="8"/>
      <c r="H181" s="8"/>
      <c r="I181" s="5"/>
      <c r="J181" s="5"/>
      <c r="K181" s="5"/>
      <c r="L181" s="5"/>
      <c r="M181" s="5"/>
      <c r="N181" s="5"/>
      <c r="O181" s="5"/>
      <c r="P181" s="5"/>
      <c r="Q181" s="5"/>
      <c r="R181" s="5"/>
      <c r="S181" s="5"/>
      <c r="T181" s="5"/>
      <c r="U181" s="5"/>
      <c r="V181" s="5"/>
      <c r="W181" s="5"/>
      <c r="X181" s="5"/>
      <c r="Y181" s="5"/>
      <c r="Z181" s="5"/>
    </row>
    <row r="182" spans="1:26" ht="15.75" customHeight="1">
      <c r="A182" s="5"/>
      <c r="B182" s="5"/>
      <c r="C182" s="7"/>
      <c r="D182" s="8"/>
      <c r="E182" s="8"/>
      <c r="F182" s="8"/>
      <c r="G182" s="8"/>
      <c r="H182" s="8"/>
      <c r="I182" s="5"/>
      <c r="J182" s="5"/>
      <c r="K182" s="5"/>
      <c r="L182" s="5"/>
      <c r="M182" s="5"/>
      <c r="N182" s="5"/>
      <c r="O182" s="5"/>
      <c r="P182" s="5"/>
      <c r="Q182" s="5"/>
      <c r="R182" s="5"/>
      <c r="S182" s="5"/>
      <c r="T182" s="5"/>
      <c r="U182" s="5"/>
      <c r="V182" s="5"/>
      <c r="W182" s="5"/>
      <c r="X182" s="5"/>
      <c r="Y182" s="5"/>
      <c r="Z182" s="5"/>
    </row>
    <row r="183" spans="1:26" ht="15.75" customHeight="1">
      <c r="A183" s="5"/>
      <c r="B183" s="5"/>
      <c r="C183" s="7"/>
      <c r="D183" s="8"/>
      <c r="E183" s="8"/>
      <c r="F183" s="8"/>
      <c r="G183" s="8"/>
      <c r="H183" s="8"/>
      <c r="I183" s="5"/>
      <c r="J183" s="5"/>
      <c r="K183" s="5"/>
      <c r="L183" s="5"/>
      <c r="M183" s="5"/>
      <c r="N183" s="5"/>
      <c r="O183" s="5"/>
      <c r="P183" s="5"/>
      <c r="Q183" s="5"/>
      <c r="R183" s="5"/>
      <c r="S183" s="5"/>
      <c r="T183" s="5"/>
      <c r="U183" s="5"/>
      <c r="V183" s="5"/>
      <c r="W183" s="5"/>
      <c r="X183" s="5"/>
      <c r="Y183" s="5"/>
      <c r="Z183" s="5"/>
    </row>
    <row r="184" spans="1:26" ht="15.75" customHeight="1">
      <c r="A184" s="5"/>
      <c r="B184" s="5"/>
      <c r="C184" s="7"/>
      <c r="D184" s="8"/>
      <c r="E184" s="8"/>
      <c r="F184" s="8"/>
      <c r="G184" s="8"/>
      <c r="H184" s="8"/>
      <c r="I184" s="5"/>
      <c r="J184" s="5"/>
      <c r="K184" s="5"/>
      <c r="L184" s="5"/>
      <c r="M184" s="5"/>
      <c r="N184" s="5"/>
      <c r="O184" s="5"/>
      <c r="P184" s="5"/>
      <c r="Q184" s="5"/>
      <c r="R184" s="5"/>
      <c r="S184" s="5"/>
      <c r="T184" s="5"/>
      <c r="U184" s="5"/>
      <c r="V184" s="5"/>
      <c r="W184" s="5"/>
      <c r="X184" s="5"/>
      <c r="Y184" s="5"/>
      <c r="Z184" s="5"/>
    </row>
    <row r="185" spans="1:26" ht="15.75" customHeight="1">
      <c r="A185" s="5"/>
      <c r="B185" s="5"/>
      <c r="C185" s="7"/>
      <c r="D185" s="8"/>
      <c r="E185" s="8"/>
      <c r="F185" s="8"/>
      <c r="G185" s="8"/>
      <c r="H185" s="8"/>
      <c r="I185" s="5"/>
      <c r="J185" s="5"/>
      <c r="K185" s="5"/>
      <c r="L185" s="5"/>
      <c r="M185" s="5"/>
      <c r="N185" s="5"/>
      <c r="O185" s="5"/>
      <c r="P185" s="5"/>
      <c r="Q185" s="5"/>
      <c r="R185" s="5"/>
      <c r="S185" s="5"/>
      <c r="T185" s="5"/>
      <c r="U185" s="5"/>
      <c r="V185" s="5"/>
      <c r="W185" s="5"/>
      <c r="X185" s="5"/>
      <c r="Y185" s="5"/>
      <c r="Z185" s="5"/>
    </row>
    <row r="186" spans="1:26" ht="15.75" customHeight="1">
      <c r="A186" s="5"/>
      <c r="B186" s="5"/>
      <c r="C186" s="7"/>
      <c r="D186" s="8"/>
      <c r="E186" s="8"/>
      <c r="F186" s="8"/>
      <c r="G186" s="8"/>
      <c r="H186" s="8"/>
      <c r="I186" s="5"/>
      <c r="J186" s="5"/>
      <c r="K186" s="5"/>
      <c r="L186" s="5"/>
      <c r="M186" s="5"/>
      <c r="N186" s="5"/>
      <c r="O186" s="5"/>
      <c r="P186" s="5"/>
      <c r="Q186" s="5"/>
      <c r="R186" s="5"/>
      <c r="S186" s="5"/>
      <c r="T186" s="5"/>
      <c r="U186" s="5"/>
      <c r="V186" s="5"/>
      <c r="W186" s="5"/>
      <c r="X186" s="5"/>
      <c r="Y186" s="5"/>
      <c r="Z186" s="5"/>
    </row>
    <row r="187" spans="1:26" ht="15.75" customHeight="1">
      <c r="A187" s="5"/>
      <c r="B187" s="5"/>
      <c r="C187" s="7"/>
      <c r="D187" s="8"/>
      <c r="E187" s="8"/>
      <c r="F187" s="8"/>
      <c r="G187" s="8"/>
      <c r="H187" s="8"/>
      <c r="I187" s="5"/>
      <c r="J187" s="5"/>
      <c r="K187" s="5"/>
      <c r="L187" s="5"/>
      <c r="M187" s="5"/>
      <c r="N187" s="5"/>
      <c r="O187" s="5"/>
      <c r="P187" s="5"/>
      <c r="Q187" s="5"/>
      <c r="R187" s="5"/>
      <c r="S187" s="5"/>
      <c r="T187" s="5"/>
      <c r="U187" s="5"/>
      <c r="V187" s="5"/>
      <c r="W187" s="5"/>
      <c r="X187" s="5"/>
      <c r="Y187" s="5"/>
      <c r="Z187" s="5"/>
    </row>
    <row r="188" spans="1:26" ht="15.75" customHeight="1">
      <c r="A188" s="5"/>
      <c r="B188" s="5"/>
      <c r="C188" s="7"/>
      <c r="D188" s="8"/>
      <c r="E188" s="8"/>
      <c r="F188" s="8"/>
      <c r="G188" s="8"/>
      <c r="H188" s="8"/>
      <c r="I188" s="5"/>
      <c r="J188" s="5"/>
      <c r="K188" s="5"/>
      <c r="L188" s="5"/>
      <c r="M188" s="5"/>
      <c r="N188" s="5"/>
      <c r="O188" s="5"/>
      <c r="P188" s="5"/>
      <c r="Q188" s="5"/>
      <c r="R188" s="5"/>
      <c r="S188" s="5"/>
      <c r="T188" s="5"/>
      <c r="U188" s="5"/>
      <c r="V188" s="5"/>
      <c r="W188" s="5"/>
      <c r="X188" s="5"/>
      <c r="Y188" s="5"/>
      <c r="Z188" s="5"/>
    </row>
    <row r="189" spans="1:26" ht="15.75" customHeight="1">
      <c r="A189" s="5"/>
      <c r="B189" s="5"/>
      <c r="C189" s="7"/>
      <c r="D189" s="8"/>
      <c r="E189" s="8"/>
      <c r="F189" s="8"/>
      <c r="G189" s="8"/>
      <c r="H189" s="8"/>
      <c r="I189" s="5"/>
      <c r="J189" s="5"/>
      <c r="K189" s="5"/>
      <c r="L189" s="5"/>
      <c r="M189" s="5"/>
      <c r="N189" s="5"/>
      <c r="O189" s="5"/>
      <c r="P189" s="5"/>
      <c r="Q189" s="5"/>
      <c r="R189" s="5"/>
      <c r="S189" s="5"/>
      <c r="T189" s="5"/>
      <c r="U189" s="5"/>
      <c r="V189" s="5"/>
      <c r="W189" s="5"/>
      <c r="X189" s="5"/>
      <c r="Y189" s="5"/>
      <c r="Z189" s="5"/>
    </row>
    <row r="190" spans="1:26" ht="15.75" customHeight="1">
      <c r="A190" s="5"/>
      <c r="B190" s="5"/>
      <c r="C190" s="7"/>
      <c r="D190" s="8"/>
      <c r="E190" s="8"/>
      <c r="F190" s="8"/>
      <c r="G190" s="8"/>
      <c r="H190" s="8"/>
      <c r="I190" s="5"/>
      <c r="J190" s="5"/>
      <c r="K190" s="5"/>
      <c r="L190" s="5"/>
      <c r="M190" s="5"/>
      <c r="N190" s="5"/>
      <c r="O190" s="5"/>
      <c r="P190" s="5"/>
      <c r="Q190" s="5"/>
      <c r="R190" s="5"/>
      <c r="S190" s="5"/>
      <c r="T190" s="5"/>
      <c r="U190" s="5"/>
      <c r="V190" s="5"/>
      <c r="W190" s="5"/>
      <c r="X190" s="5"/>
      <c r="Y190" s="5"/>
      <c r="Z190" s="5"/>
    </row>
    <row r="191" spans="1:26" ht="15.75" customHeight="1">
      <c r="A191" s="5"/>
      <c r="B191" s="5"/>
      <c r="C191" s="7"/>
      <c r="D191" s="8"/>
      <c r="E191" s="8"/>
      <c r="F191" s="8"/>
      <c r="G191" s="8"/>
      <c r="H191" s="8"/>
      <c r="I191" s="5"/>
      <c r="J191" s="5"/>
      <c r="K191" s="5"/>
      <c r="L191" s="5"/>
      <c r="M191" s="5"/>
      <c r="N191" s="5"/>
      <c r="O191" s="5"/>
      <c r="P191" s="5"/>
      <c r="Q191" s="5"/>
      <c r="R191" s="5"/>
      <c r="S191" s="5"/>
      <c r="T191" s="5"/>
      <c r="U191" s="5"/>
      <c r="V191" s="5"/>
      <c r="W191" s="5"/>
      <c r="X191" s="5"/>
      <c r="Y191" s="5"/>
      <c r="Z191" s="5"/>
    </row>
    <row r="192" spans="1:26" ht="15.75" customHeight="1">
      <c r="A192" s="5"/>
      <c r="B192" s="5"/>
      <c r="C192" s="7"/>
      <c r="D192" s="8"/>
      <c r="E192" s="8"/>
      <c r="F192" s="8"/>
      <c r="G192" s="8"/>
      <c r="H192" s="8"/>
      <c r="I192" s="5"/>
      <c r="J192" s="5"/>
      <c r="K192" s="5"/>
      <c r="L192" s="5"/>
      <c r="M192" s="5"/>
      <c r="N192" s="5"/>
      <c r="O192" s="5"/>
      <c r="P192" s="5"/>
      <c r="Q192" s="5"/>
      <c r="R192" s="5"/>
      <c r="S192" s="5"/>
      <c r="T192" s="5"/>
      <c r="U192" s="5"/>
      <c r="V192" s="5"/>
      <c r="W192" s="5"/>
      <c r="X192" s="5"/>
      <c r="Y192" s="5"/>
      <c r="Z192" s="5"/>
    </row>
    <row r="193" spans="1:26" ht="15.75" customHeight="1">
      <c r="A193" s="5"/>
      <c r="B193" s="5"/>
      <c r="C193" s="7"/>
      <c r="D193" s="8"/>
      <c r="E193" s="8"/>
      <c r="F193" s="8"/>
      <c r="G193" s="8"/>
      <c r="H193" s="8"/>
      <c r="I193" s="5"/>
      <c r="J193" s="5"/>
      <c r="K193" s="5"/>
      <c r="L193" s="5"/>
      <c r="M193" s="5"/>
      <c r="N193" s="5"/>
      <c r="O193" s="5"/>
      <c r="P193" s="5"/>
      <c r="Q193" s="5"/>
      <c r="R193" s="5"/>
      <c r="S193" s="5"/>
      <c r="T193" s="5"/>
      <c r="U193" s="5"/>
      <c r="V193" s="5"/>
      <c r="W193" s="5"/>
      <c r="X193" s="5"/>
      <c r="Y193" s="5"/>
      <c r="Z193" s="5"/>
    </row>
    <row r="194" spans="1:26" ht="15.75" customHeight="1">
      <c r="A194" s="5"/>
      <c r="B194" s="5"/>
      <c r="C194" s="7"/>
      <c r="D194" s="8"/>
      <c r="E194" s="8"/>
      <c r="F194" s="8"/>
      <c r="G194" s="8"/>
      <c r="H194" s="8"/>
      <c r="I194" s="5"/>
      <c r="J194" s="5"/>
      <c r="K194" s="5"/>
      <c r="L194" s="5"/>
      <c r="M194" s="5"/>
      <c r="N194" s="5"/>
      <c r="O194" s="5"/>
      <c r="P194" s="5"/>
      <c r="Q194" s="5"/>
      <c r="R194" s="5"/>
      <c r="S194" s="5"/>
      <c r="T194" s="5"/>
      <c r="U194" s="5"/>
      <c r="V194" s="5"/>
      <c r="W194" s="5"/>
      <c r="X194" s="5"/>
      <c r="Y194" s="5"/>
      <c r="Z194" s="5"/>
    </row>
    <row r="195" spans="1:26" ht="15.75" customHeight="1">
      <c r="A195" s="5"/>
      <c r="B195" s="5"/>
      <c r="C195" s="7"/>
      <c r="D195" s="8"/>
      <c r="E195" s="8"/>
      <c r="F195" s="8"/>
      <c r="G195" s="8"/>
      <c r="H195" s="8"/>
      <c r="I195" s="5"/>
      <c r="J195" s="5"/>
      <c r="K195" s="5"/>
      <c r="L195" s="5"/>
      <c r="M195" s="5"/>
      <c r="N195" s="5"/>
      <c r="O195" s="5"/>
      <c r="P195" s="5"/>
      <c r="Q195" s="5"/>
      <c r="R195" s="5"/>
      <c r="S195" s="5"/>
      <c r="T195" s="5"/>
      <c r="U195" s="5"/>
      <c r="V195" s="5"/>
      <c r="W195" s="5"/>
      <c r="X195" s="5"/>
      <c r="Y195" s="5"/>
      <c r="Z195" s="5"/>
    </row>
    <row r="196" spans="1:26" ht="15.75" customHeight="1">
      <c r="A196" s="5"/>
      <c r="B196" s="5"/>
      <c r="C196" s="7"/>
      <c r="D196" s="8"/>
      <c r="E196" s="8"/>
      <c r="F196" s="8"/>
      <c r="G196" s="8"/>
      <c r="H196" s="8"/>
      <c r="I196" s="5"/>
      <c r="J196" s="5"/>
      <c r="K196" s="5"/>
      <c r="L196" s="5"/>
      <c r="M196" s="5"/>
      <c r="N196" s="5"/>
      <c r="O196" s="5"/>
      <c r="P196" s="5"/>
      <c r="Q196" s="5"/>
      <c r="R196" s="5"/>
      <c r="S196" s="5"/>
      <c r="T196" s="5"/>
      <c r="U196" s="5"/>
      <c r="V196" s="5"/>
      <c r="W196" s="5"/>
      <c r="X196" s="5"/>
      <c r="Y196" s="5"/>
      <c r="Z196" s="5"/>
    </row>
    <row r="197" spans="1:26" ht="15.75" customHeight="1">
      <c r="A197" s="5"/>
      <c r="B197" s="5"/>
      <c r="C197" s="7"/>
      <c r="D197" s="8"/>
      <c r="E197" s="8"/>
      <c r="F197" s="8"/>
      <c r="G197" s="8"/>
      <c r="H197" s="8"/>
      <c r="I197" s="5"/>
      <c r="J197" s="5"/>
      <c r="K197" s="5"/>
      <c r="L197" s="5"/>
      <c r="M197" s="5"/>
      <c r="N197" s="5"/>
      <c r="O197" s="5"/>
      <c r="P197" s="5"/>
      <c r="Q197" s="5"/>
      <c r="R197" s="5"/>
      <c r="S197" s="5"/>
      <c r="T197" s="5"/>
      <c r="U197" s="5"/>
      <c r="V197" s="5"/>
      <c r="W197" s="5"/>
      <c r="X197" s="5"/>
      <c r="Y197" s="5"/>
      <c r="Z197" s="5"/>
    </row>
    <row r="198" spans="1:26" ht="15.75" customHeight="1">
      <c r="A198" s="5"/>
      <c r="B198" s="5"/>
      <c r="C198" s="7"/>
      <c r="D198" s="8"/>
      <c r="E198" s="8"/>
      <c r="F198" s="8"/>
      <c r="G198" s="8"/>
      <c r="H198" s="8"/>
      <c r="I198" s="5"/>
      <c r="J198" s="5"/>
      <c r="K198" s="5"/>
      <c r="L198" s="5"/>
      <c r="M198" s="5"/>
      <c r="N198" s="5"/>
      <c r="O198" s="5"/>
      <c r="P198" s="5"/>
      <c r="Q198" s="5"/>
      <c r="R198" s="5"/>
      <c r="S198" s="5"/>
      <c r="T198" s="5"/>
      <c r="U198" s="5"/>
      <c r="V198" s="5"/>
      <c r="W198" s="5"/>
      <c r="X198" s="5"/>
      <c r="Y198" s="5"/>
      <c r="Z198" s="5"/>
    </row>
    <row r="199" spans="1:26" ht="15.75" customHeight="1">
      <c r="A199" s="5"/>
      <c r="B199" s="5"/>
      <c r="C199" s="7"/>
      <c r="D199" s="8"/>
      <c r="E199" s="8"/>
      <c r="F199" s="8"/>
      <c r="G199" s="8"/>
      <c r="H199" s="8"/>
      <c r="I199" s="5"/>
      <c r="J199" s="5"/>
      <c r="K199" s="5"/>
      <c r="L199" s="5"/>
      <c r="M199" s="5"/>
      <c r="N199" s="5"/>
      <c r="O199" s="5"/>
      <c r="P199" s="5"/>
      <c r="Q199" s="5"/>
      <c r="R199" s="5"/>
      <c r="S199" s="5"/>
      <c r="T199" s="5"/>
      <c r="U199" s="5"/>
      <c r="V199" s="5"/>
      <c r="W199" s="5"/>
      <c r="X199" s="5"/>
      <c r="Y199" s="5"/>
      <c r="Z199" s="5"/>
    </row>
    <row r="200" spans="1:26" ht="15.75" customHeight="1">
      <c r="A200" s="5"/>
      <c r="B200" s="5"/>
      <c r="C200" s="7"/>
      <c r="D200" s="8"/>
      <c r="E200" s="8"/>
      <c r="F200" s="8"/>
      <c r="G200" s="8"/>
      <c r="H200" s="8"/>
      <c r="I200" s="5"/>
      <c r="J200" s="5"/>
      <c r="K200" s="5"/>
      <c r="L200" s="5"/>
      <c r="M200" s="5"/>
      <c r="N200" s="5"/>
      <c r="O200" s="5"/>
      <c r="P200" s="5"/>
      <c r="Q200" s="5"/>
      <c r="R200" s="5"/>
      <c r="S200" s="5"/>
      <c r="T200" s="5"/>
      <c r="U200" s="5"/>
      <c r="V200" s="5"/>
      <c r="W200" s="5"/>
      <c r="X200" s="5"/>
      <c r="Y200" s="5"/>
      <c r="Z200" s="5"/>
    </row>
    <row r="201" spans="1:26" ht="15.75" customHeight="1">
      <c r="A201" s="5"/>
      <c r="B201" s="5"/>
      <c r="C201" s="7"/>
      <c r="D201" s="8"/>
      <c r="E201" s="8"/>
      <c r="F201" s="8"/>
      <c r="G201" s="8"/>
      <c r="H201" s="8"/>
      <c r="I201" s="5"/>
      <c r="J201" s="5"/>
      <c r="K201" s="5"/>
      <c r="L201" s="5"/>
      <c r="M201" s="5"/>
      <c r="N201" s="5"/>
      <c r="O201" s="5"/>
      <c r="P201" s="5"/>
      <c r="Q201" s="5"/>
      <c r="R201" s="5"/>
      <c r="S201" s="5"/>
      <c r="T201" s="5"/>
      <c r="U201" s="5"/>
      <c r="V201" s="5"/>
      <c r="W201" s="5"/>
      <c r="X201" s="5"/>
      <c r="Y201" s="5"/>
      <c r="Z201" s="5"/>
    </row>
    <row r="202" spans="1:26" ht="15.75" customHeight="1">
      <c r="A202" s="5"/>
      <c r="B202" s="5"/>
      <c r="C202" s="7"/>
      <c r="D202" s="8"/>
      <c r="E202" s="8"/>
      <c r="F202" s="8"/>
      <c r="G202" s="8"/>
      <c r="H202" s="8"/>
      <c r="I202" s="5"/>
      <c r="J202" s="5"/>
      <c r="K202" s="5"/>
      <c r="L202" s="5"/>
      <c r="M202" s="5"/>
      <c r="N202" s="5"/>
      <c r="O202" s="5"/>
      <c r="P202" s="5"/>
      <c r="Q202" s="5"/>
      <c r="R202" s="5"/>
      <c r="S202" s="5"/>
      <c r="T202" s="5"/>
      <c r="U202" s="5"/>
      <c r="V202" s="5"/>
      <c r="W202" s="5"/>
      <c r="X202" s="5"/>
      <c r="Y202" s="5"/>
      <c r="Z202" s="5"/>
    </row>
    <row r="203" spans="1:26" ht="15.75" customHeight="1">
      <c r="A203" s="5"/>
      <c r="B203" s="5"/>
      <c r="C203" s="7"/>
      <c r="D203" s="8"/>
      <c r="E203" s="8"/>
      <c r="F203" s="8"/>
      <c r="G203" s="8"/>
      <c r="H203" s="8"/>
      <c r="I203" s="5"/>
      <c r="J203" s="5"/>
      <c r="K203" s="5"/>
      <c r="L203" s="5"/>
      <c r="M203" s="5"/>
      <c r="N203" s="5"/>
      <c r="O203" s="5"/>
      <c r="P203" s="5"/>
      <c r="Q203" s="5"/>
      <c r="R203" s="5"/>
      <c r="S203" s="5"/>
      <c r="T203" s="5"/>
      <c r="U203" s="5"/>
      <c r="V203" s="5"/>
      <c r="W203" s="5"/>
      <c r="X203" s="5"/>
      <c r="Y203" s="5"/>
      <c r="Z203" s="5"/>
    </row>
    <row r="204" spans="1:26" ht="15.75" customHeight="1">
      <c r="A204" s="5"/>
      <c r="B204" s="5"/>
      <c r="C204" s="7"/>
      <c r="D204" s="8"/>
      <c r="E204" s="8"/>
      <c r="F204" s="8"/>
      <c r="G204" s="8"/>
      <c r="H204" s="8"/>
      <c r="I204" s="5"/>
      <c r="J204" s="5"/>
      <c r="K204" s="5"/>
      <c r="L204" s="5"/>
      <c r="M204" s="5"/>
      <c r="N204" s="5"/>
      <c r="O204" s="5"/>
      <c r="P204" s="5"/>
      <c r="Q204" s="5"/>
      <c r="R204" s="5"/>
      <c r="S204" s="5"/>
      <c r="T204" s="5"/>
      <c r="U204" s="5"/>
      <c r="V204" s="5"/>
      <c r="W204" s="5"/>
      <c r="X204" s="5"/>
      <c r="Y204" s="5"/>
      <c r="Z204" s="5"/>
    </row>
    <row r="205" spans="1:26" ht="15.75" customHeight="1">
      <c r="A205" s="5"/>
      <c r="B205" s="5"/>
      <c r="C205" s="7"/>
      <c r="D205" s="8"/>
      <c r="E205" s="8"/>
      <c r="F205" s="8"/>
      <c r="G205" s="8"/>
      <c r="H205" s="8"/>
      <c r="I205" s="5"/>
      <c r="J205" s="5"/>
      <c r="K205" s="5"/>
      <c r="L205" s="5"/>
      <c r="M205" s="5"/>
      <c r="N205" s="5"/>
      <c r="O205" s="5"/>
      <c r="P205" s="5"/>
      <c r="Q205" s="5"/>
      <c r="R205" s="5"/>
      <c r="S205" s="5"/>
      <c r="T205" s="5"/>
      <c r="U205" s="5"/>
      <c r="V205" s="5"/>
      <c r="W205" s="5"/>
      <c r="X205" s="5"/>
      <c r="Y205" s="5"/>
      <c r="Z205" s="5"/>
    </row>
    <row r="206" spans="1:26" ht="15.75" customHeight="1">
      <c r="A206" s="5"/>
      <c r="B206" s="5"/>
      <c r="C206" s="7"/>
      <c r="D206" s="8"/>
      <c r="E206" s="8"/>
      <c r="F206" s="8"/>
      <c r="G206" s="8"/>
      <c r="H206" s="8"/>
      <c r="I206" s="5"/>
      <c r="J206" s="5"/>
      <c r="K206" s="5"/>
      <c r="L206" s="5"/>
      <c r="M206" s="5"/>
      <c r="N206" s="5"/>
      <c r="O206" s="5"/>
      <c r="P206" s="5"/>
      <c r="Q206" s="5"/>
      <c r="R206" s="5"/>
      <c r="S206" s="5"/>
      <c r="T206" s="5"/>
      <c r="U206" s="5"/>
      <c r="V206" s="5"/>
      <c r="W206" s="5"/>
      <c r="X206" s="5"/>
      <c r="Y206" s="5"/>
      <c r="Z206" s="5"/>
    </row>
    <row r="207" spans="1:26" ht="15.75" customHeight="1">
      <c r="A207" s="5"/>
      <c r="B207" s="5"/>
      <c r="C207" s="7"/>
      <c r="D207" s="8"/>
      <c r="E207" s="8"/>
      <c r="F207" s="8"/>
      <c r="G207" s="8"/>
      <c r="H207" s="8"/>
      <c r="I207" s="5"/>
      <c r="J207" s="5"/>
      <c r="K207" s="5"/>
      <c r="L207" s="5"/>
      <c r="M207" s="5"/>
      <c r="N207" s="5"/>
      <c r="O207" s="5"/>
      <c r="P207" s="5"/>
      <c r="Q207" s="5"/>
      <c r="R207" s="5"/>
      <c r="S207" s="5"/>
      <c r="T207" s="5"/>
      <c r="U207" s="5"/>
      <c r="V207" s="5"/>
      <c r="W207" s="5"/>
      <c r="X207" s="5"/>
      <c r="Y207" s="5"/>
      <c r="Z207" s="5"/>
    </row>
    <row r="208" spans="1:26" ht="15.75" customHeight="1">
      <c r="A208" s="5"/>
      <c r="B208" s="5"/>
      <c r="C208" s="7"/>
      <c r="D208" s="8"/>
      <c r="E208" s="8"/>
      <c r="F208" s="8"/>
      <c r="G208" s="8"/>
      <c r="H208" s="8"/>
      <c r="I208" s="5"/>
      <c r="J208" s="5"/>
      <c r="K208" s="5"/>
      <c r="L208" s="5"/>
      <c r="M208" s="5"/>
      <c r="N208" s="5"/>
      <c r="O208" s="5"/>
      <c r="P208" s="5"/>
      <c r="Q208" s="5"/>
      <c r="R208" s="5"/>
      <c r="S208" s="5"/>
      <c r="T208" s="5"/>
      <c r="U208" s="5"/>
      <c r="V208" s="5"/>
      <c r="W208" s="5"/>
      <c r="X208" s="5"/>
      <c r="Y208" s="5"/>
      <c r="Z208" s="5"/>
    </row>
    <row r="209" spans="1:26" ht="15.75" customHeight="1">
      <c r="A209" s="5"/>
      <c r="B209" s="5"/>
      <c r="C209" s="7"/>
      <c r="D209" s="8"/>
      <c r="E209" s="8"/>
      <c r="F209" s="8"/>
      <c r="G209" s="8"/>
      <c r="H209" s="8"/>
      <c r="I209" s="5"/>
      <c r="J209" s="5"/>
      <c r="K209" s="5"/>
      <c r="L209" s="5"/>
      <c r="M209" s="5"/>
      <c r="N209" s="5"/>
      <c r="O209" s="5"/>
      <c r="P209" s="5"/>
      <c r="Q209" s="5"/>
      <c r="R209" s="5"/>
      <c r="S209" s="5"/>
      <c r="T209" s="5"/>
      <c r="U209" s="5"/>
      <c r="V209" s="5"/>
      <c r="W209" s="5"/>
      <c r="X209" s="5"/>
      <c r="Y209" s="5"/>
      <c r="Z209" s="5"/>
    </row>
    <row r="210" spans="1:26" ht="15.75" customHeight="1">
      <c r="A210" s="5"/>
      <c r="B210" s="5"/>
      <c r="C210" s="7"/>
      <c r="D210" s="8"/>
      <c r="E210" s="8"/>
      <c r="F210" s="8"/>
      <c r="G210" s="8"/>
      <c r="H210" s="8"/>
      <c r="I210" s="5"/>
      <c r="J210" s="5"/>
      <c r="K210" s="5"/>
      <c r="L210" s="5"/>
      <c r="M210" s="5"/>
      <c r="N210" s="5"/>
      <c r="O210" s="5"/>
      <c r="P210" s="5"/>
      <c r="Q210" s="5"/>
      <c r="R210" s="5"/>
      <c r="S210" s="5"/>
      <c r="T210" s="5"/>
      <c r="U210" s="5"/>
      <c r="V210" s="5"/>
      <c r="W210" s="5"/>
      <c r="X210" s="5"/>
      <c r="Y210" s="5"/>
      <c r="Z210" s="5"/>
    </row>
    <row r="211" spans="1:26" ht="15.75" customHeight="1">
      <c r="A211" s="5"/>
      <c r="B211" s="5"/>
      <c r="C211" s="7"/>
      <c r="D211" s="8"/>
      <c r="E211" s="8"/>
      <c r="F211" s="8"/>
      <c r="G211" s="8"/>
      <c r="H211" s="8"/>
      <c r="I211" s="5"/>
      <c r="J211" s="5"/>
      <c r="K211" s="5"/>
      <c r="L211" s="5"/>
      <c r="M211" s="5"/>
      <c r="N211" s="5"/>
      <c r="O211" s="5"/>
      <c r="P211" s="5"/>
      <c r="Q211" s="5"/>
      <c r="R211" s="5"/>
      <c r="S211" s="5"/>
      <c r="T211" s="5"/>
      <c r="U211" s="5"/>
      <c r="V211" s="5"/>
      <c r="W211" s="5"/>
      <c r="X211" s="5"/>
      <c r="Y211" s="5"/>
      <c r="Z211" s="5"/>
    </row>
    <row r="212" spans="1:26" ht="15.75" customHeight="1">
      <c r="A212" s="5"/>
      <c r="B212" s="5"/>
      <c r="C212" s="7"/>
      <c r="D212" s="8"/>
      <c r="E212" s="8"/>
      <c r="F212" s="8"/>
      <c r="G212" s="8"/>
      <c r="H212" s="8"/>
      <c r="I212" s="5"/>
      <c r="J212" s="5"/>
      <c r="K212" s="5"/>
      <c r="L212" s="5"/>
      <c r="M212" s="5"/>
      <c r="N212" s="5"/>
      <c r="O212" s="5"/>
      <c r="P212" s="5"/>
      <c r="Q212" s="5"/>
      <c r="R212" s="5"/>
      <c r="S212" s="5"/>
      <c r="T212" s="5"/>
      <c r="U212" s="5"/>
      <c r="V212" s="5"/>
      <c r="W212" s="5"/>
      <c r="X212" s="5"/>
      <c r="Y212" s="5"/>
      <c r="Z212" s="5"/>
    </row>
    <row r="213" spans="1:26" ht="15.75" customHeight="1">
      <c r="A213" s="5"/>
      <c r="B213" s="5"/>
      <c r="C213" s="7"/>
      <c r="D213" s="8"/>
      <c r="E213" s="8"/>
      <c r="F213" s="8"/>
      <c r="G213" s="8"/>
      <c r="H213" s="8"/>
      <c r="I213" s="5"/>
      <c r="J213" s="5"/>
      <c r="K213" s="5"/>
      <c r="L213" s="5"/>
      <c r="M213" s="5"/>
      <c r="N213" s="5"/>
      <c r="O213" s="5"/>
      <c r="P213" s="5"/>
      <c r="Q213" s="5"/>
      <c r="R213" s="5"/>
      <c r="S213" s="5"/>
      <c r="T213" s="5"/>
      <c r="U213" s="5"/>
      <c r="V213" s="5"/>
      <c r="W213" s="5"/>
      <c r="X213" s="5"/>
      <c r="Y213" s="5"/>
      <c r="Z213" s="5"/>
    </row>
    <row r="214" spans="1:26" ht="15.75" customHeight="1">
      <c r="A214" s="5"/>
      <c r="B214" s="5"/>
      <c r="C214" s="7"/>
      <c r="D214" s="8"/>
      <c r="E214" s="8"/>
      <c r="F214" s="8"/>
      <c r="G214" s="8"/>
      <c r="H214" s="8"/>
      <c r="I214" s="5"/>
      <c r="J214" s="5"/>
      <c r="K214" s="5"/>
      <c r="L214" s="5"/>
      <c r="M214" s="5"/>
      <c r="N214" s="5"/>
      <c r="O214" s="5"/>
      <c r="P214" s="5"/>
      <c r="Q214" s="5"/>
      <c r="R214" s="5"/>
      <c r="S214" s="5"/>
      <c r="T214" s="5"/>
      <c r="U214" s="5"/>
      <c r="V214" s="5"/>
      <c r="W214" s="5"/>
      <c r="X214" s="5"/>
      <c r="Y214" s="5"/>
      <c r="Z214" s="5"/>
    </row>
    <row r="215" spans="1:26" ht="15.75" customHeight="1">
      <c r="A215" s="5"/>
      <c r="B215" s="5"/>
      <c r="C215" s="7"/>
      <c r="D215" s="8"/>
      <c r="E215" s="8"/>
      <c r="F215" s="8"/>
      <c r="G215" s="8"/>
      <c r="H215" s="8"/>
      <c r="I215" s="5"/>
      <c r="J215" s="5"/>
      <c r="K215" s="5"/>
      <c r="L215" s="5"/>
      <c r="M215" s="5"/>
      <c r="N215" s="5"/>
      <c r="O215" s="5"/>
      <c r="P215" s="5"/>
      <c r="Q215" s="5"/>
      <c r="R215" s="5"/>
      <c r="S215" s="5"/>
      <c r="T215" s="5"/>
      <c r="U215" s="5"/>
      <c r="V215" s="5"/>
      <c r="W215" s="5"/>
      <c r="X215" s="5"/>
      <c r="Y215" s="5"/>
      <c r="Z215" s="5"/>
    </row>
    <row r="216" spans="1:26" ht="15.75" customHeight="1">
      <c r="A216" s="5"/>
      <c r="B216" s="5"/>
      <c r="C216" s="7"/>
      <c r="D216" s="8"/>
      <c r="E216" s="8"/>
      <c r="F216" s="8"/>
      <c r="G216" s="8"/>
      <c r="H216" s="8"/>
      <c r="I216" s="5"/>
      <c r="J216" s="5"/>
      <c r="K216" s="5"/>
      <c r="L216" s="5"/>
      <c r="M216" s="5"/>
      <c r="N216" s="5"/>
      <c r="O216" s="5"/>
      <c r="P216" s="5"/>
      <c r="Q216" s="5"/>
      <c r="R216" s="5"/>
      <c r="S216" s="5"/>
      <c r="T216" s="5"/>
      <c r="U216" s="5"/>
      <c r="V216" s="5"/>
      <c r="W216" s="5"/>
      <c r="X216" s="5"/>
      <c r="Y216" s="5"/>
      <c r="Z216" s="5"/>
    </row>
    <row r="217" spans="1:26" ht="15.75" customHeight="1">
      <c r="A217" s="5"/>
      <c r="B217" s="5"/>
      <c r="C217" s="7"/>
      <c r="D217" s="8"/>
      <c r="E217" s="8"/>
      <c r="F217" s="8"/>
      <c r="G217" s="8"/>
      <c r="H217" s="8"/>
      <c r="I217" s="5"/>
      <c r="J217" s="5"/>
      <c r="K217" s="5"/>
      <c r="L217" s="5"/>
      <c r="M217" s="5"/>
      <c r="N217" s="5"/>
      <c r="O217" s="5"/>
      <c r="P217" s="5"/>
      <c r="Q217" s="5"/>
      <c r="R217" s="5"/>
      <c r="S217" s="5"/>
      <c r="T217" s="5"/>
      <c r="U217" s="5"/>
      <c r="V217" s="5"/>
      <c r="W217" s="5"/>
      <c r="X217" s="5"/>
      <c r="Y217" s="5"/>
      <c r="Z217" s="5"/>
    </row>
    <row r="218" spans="1:26" ht="15.75" customHeight="1">
      <c r="A218" s="5"/>
      <c r="B218" s="5"/>
      <c r="C218" s="7"/>
      <c r="D218" s="8"/>
      <c r="E218" s="8"/>
      <c r="F218" s="8"/>
      <c r="G218" s="8"/>
      <c r="H218" s="8"/>
      <c r="I218" s="5"/>
      <c r="J218" s="5"/>
      <c r="K218" s="5"/>
      <c r="L218" s="5"/>
      <c r="M218" s="5"/>
      <c r="N218" s="5"/>
      <c r="O218" s="5"/>
      <c r="P218" s="5"/>
      <c r="Q218" s="5"/>
      <c r="R218" s="5"/>
      <c r="S218" s="5"/>
      <c r="T218" s="5"/>
      <c r="U218" s="5"/>
      <c r="V218" s="5"/>
      <c r="W218" s="5"/>
      <c r="X218" s="5"/>
      <c r="Y218" s="5"/>
      <c r="Z218" s="5"/>
    </row>
    <row r="219" spans="1:26" ht="15.75" customHeight="1">
      <c r="A219" s="5"/>
      <c r="B219" s="5"/>
      <c r="C219" s="7"/>
      <c r="D219" s="8"/>
      <c r="E219" s="8"/>
      <c r="F219" s="8"/>
      <c r="G219" s="8"/>
      <c r="H219" s="8"/>
      <c r="I219" s="5"/>
      <c r="J219" s="5"/>
      <c r="K219" s="5"/>
      <c r="L219" s="5"/>
      <c r="M219" s="5"/>
      <c r="N219" s="5"/>
      <c r="O219" s="5"/>
      <c r="P219" s="5"/>
      <c r="Q219" s="5"/>
      <c r="R219" s="5"/>
      <c r="S219" s="5"/>
      <c r="T219" s="5"/>
      <c r="U219" s="5"/>
      <c r="V219" s="5"/>
      <c r="W219" s="5"/>
      <c r="X219" s="5"/>
      <c r="Y219" s="5"/>
      <c r="Z219" s="5"/>
    </row>
    <row r="220" spans="1:26" ht="15.75" customHeight="1">
      <c r="A220" s="5"/>
      <c r="B220" s="5"/>
      <c r="C220" s="7"/>
      <c r="D220" s="8"/>
      <c r="E220" s="8"/>
      <c r="F220" s="8"/>
      <c r="G220" s="8"/>
      <c r="H220" s="8"/>
      <c r="I220" s="5"/>
      <c r="J220" s="5"/>
      <c r="K220" s="5"/>
      <c r="L220" s="5"/>
      <c r="M220" s="5"/>
      <c r="N220" s="5"/>
      <c r="O220" s="5"/>
      <c r="P220" s="5"/>
      <c r="Q220" s="5"/>
      <c r="R220" s="5"/>
      <c r="S220" s="5"/>
      <c r="T220" s="5"/>
      <c r="U220" s="5"/>
      <c r="V220" s="5"/>
      <c r="W220" s="5"/>
      <c r="X220" s="5"/>
      <c r="Y220" s="5"/>
      <c r="Z220" s="5"/>
    </row>
    <row r="221" spans="1:26" ht="15.75" customHeight="1">
      <c r="A221" s="5"/>
      <c r="B221" s="5"/>
      <c r="C221" s="7"/>
      <c r="D221" s="8"/>
      <c r="E221" s="8"/>
      <c r="F221" s="8"/>
      <c r="G221" s="8"/>
      <c r="H221" s="8"/>
      <c r="I221" s="5"/>
      <c r="J221" s="5"/>
      <c r="K221" s="5"/>
      <c r="L221" s="5"/>
      <c r="M221" s="5"/>
      <c r="N221" s="5"/>
      <c r="O221" s="5"/>
      <c r="P221" s="5"/>
      <c r="Q221" s="5"/>
      <c r="R221" s="5"/>
      <c r="S221" s="5"/>
      <c r="T221" s="5"/>
      <c r="U221" s="5"/>
      <c r="V221" s="5"/>
      <c r="W221" s="5"/>
      <c r="X221" s="5"/>
      <c r="Y221" s="5"/>
      <c r="Z221" s="5"/>
    </row>
    <row r="222" spans="1:26" ht="15.75" customHeight="1">
      <c r="A222" s="5"/>
      <c r="B222" s="5"/>
      <c r="C222" s="7"/>
      <c r="D222" s="8"/>
      <c r="E222" s="8"/>
      <c r="F222" s="8"/>
      <c r="G222" s="8"/>
      <c r="H222" s="8"/>
      <c r="I222" s="5"/>
      <c r="J222" s="5"/>
      <c r="K222" s="5"/>
      <c r="L222" s="5"/>
      <c r="M222" s="5"/>
      <c r="N222" s="5"/>
      <c r="O222" s="5"/>
      <c r="P222" s="5"/>
      <c r="Q222" s="5"/>
      <c r="R222" s="5"/>
      <c r="S222" s="5"/>
      <c r="T222" s="5"/>
      <c r="U222" s="5"/>
      <c r="V222" s="5"/>
      <c r="W222" s="5"/>
      <c r="X222" s="5"/>
      <c r="Y222" s="5"/>
      <c r="Z222" s="5"/>
    </row>
    <row r="223" spans="1:26" ht="15.75" customHeight="1">
      <c r="A223" s="5"/>
      <c r="B223" s="5"/>
      <c r="C223" s="7"/>
      <c r="D223" s="8"/>
      <c r="E223" s="8"/>
      <c r="F223" s="8"/>
      <c r="G223" s="8"/>
      <c r="H223" s="8"/>
      <c r="I223" s="5"/>
      <c r="J223" s="5"/>
      <c r="K223" s="5"/>
      <c r="L223" s="5"/>
      <c r="M223" s="5"/>
      <c r="N223" s="5"/>
      <c r="O223" s="5"/>
      <c r="P223" s="5"/>
      <c r="Q223" s="5"/>
      <c r="R223" s="5"/>
      <c r="S223" s="5"/>
      <c r="T223" s="5"/>
      <c r="U223" s="5"/>
      <c r="V223" s="5"/>
      <c r="W223" s="5"/>
      <c r="X223" s="5"/>
      <c r="Y223" s="5"/>
      <c r="Z223" s="5"/>
    </row>
    <row r="224" spans="1:26" ht="15.75" customHeight="1">
      <c r="A224" s="5"/>
      <c r="B224" s="5"/>
      <c r="C224" s="7"/>
      <c r="D224" s="8"/>
      <c r="E224" s="8"/>
      <c r="F224" s="8"/>
      <c r="G224" s="8"/>
      <c r="H224" s="8"/>
      <c r="I224" s="5"/>
      <c r="J224" s="5"/>
      <c r="K224" s="5"/>
      <c r="L224" s="5"/>
      <c r="M224" s="5"/>
      <c r="N224" s="5"/>
      <c r="O224" s="5"/>
      <c r="P224" s="5"/>
      <c r="Q224" s="5"/>
      <c r="R224" s="5"/>
      <c r="S224" s="5"/>
      <c r="T224" s="5"/>
      <c r="U224" s="5"/>
      <c r="V224" s="5"/>
      <c r="W224" s="5"/>
      <c r="X224" s="5"/>
      <c r="Y224" s="5"/>
      <c r="Z224" s="5"/>
    </row>
    <row r="225" spans="1:26" ht="15.75" customHeight="1">
      <c r="A225" s="5"/>
      <c r="B225" s="5"/>
      <c r="C225" s="7"/>
      <c r="D225" s="8"/>
      <c r="E225" s="8"/>
      <c r="F225" s="8"/>
      <c r="G225" s="8"/>
      <c r="H225" s="8"/>
      <c r="I225" s="5"/>
      <c r="J225" s="5"/>
      <c r="K225" s="5"/>
      <c r="L225" s="5"/>
      <c r="M225" s="5"/>
      <c r="N225" s="5"/>
      <c r="O225" s="5"/>
      <c r="P225" s="5"/>
      <c r="Q225" s="5"/>
      <c r="R225" s="5"/>
      <c r="S225" s="5"/>
      <c r="T225" s="5"/>
      <c r="U225" s="5"/>
      <c r="V225" s="5"/>
      <c r="W225" s="5"/>
      <c r="X225" s="5"/>
      <c r="Y225" s="5"/>
      <c r="Z225" s="5"/>
    </row>
    <row r="226" spans="1:26" ht="15.75" customHeight="1">
      <c r="A226" s="5"/>
      <c r="B226" s="5"/>
      <c r="C226" s="7"/>
      <c r="D226" s="8"/>
      <c r="E226" s="8"/>
      <c r="F226" s="8"/>
      <c r="G226" s="8"/>
      <c r="H226" s="8"/>
      <c r="I226" s="5"/>
      <c r="J226" s="5"/>
      <c r="K226" s="5"/>
      <c r="L226" s="5"/>
      <c r="M226" s="5"/>
      <c r="N226" s="5"/>
      <c r="O226" s="5"/>
      <c r="P226" s="5"/>
      <c r="Q226" s="5"/>
      <c r="R226" s="5"/>
      <c r="S226" s="5"/>
      <c r="T226" s="5"/>
      <c r="U226" s="5"/>
      <c r="V226" s="5"/>
      <c r="W226" s="5"/>
      <c r="X226" s="5"/>
      <c r="Y226" s="5"/>
      <c r="Z226" s="5"/>
    </row>
    <row r="227" spans="1:26" ht="15.75" customHeight="1">
      <c r="A227" s="5"/>
      <c r="B227" s="5"/>
      <c r="C227" s="7"/>
      <c r="D227" s="8"/>
      <c r="E227" s="8"/>
      <c r="F227" s="8"/>
      <c r="G227" s="8"/>
      <c r="H227" s="8"/>
      <c r="I227" s="5"/>
      <c r="J227" s="5"/>
      <c r="K227" s="5"/>
      <c r="L227" s="5"/>
      <c r="M227" s="5"/>
      <c r="N227" s="5"/>
      <c r="O227" s="5"/>
      <c r="P227" s="5"/>
      <c r="Q227" s="5"/>
      <c r="R227" s="5"/>
      <c r="S227" s="5"/>
      <c r="T227" s="5"/>
      <c r="U227" s="5"/>
      <c r="V227" s="5"/>
      <c r="W227" s="5"/>
      <c r="X227" s="5"/>
      <c r="Y227" s="5"/>
      <c r="Z227" s="5"/>
    </row>
    <row r="228" spans="1:26" ht="15.75" customHeight="1">
      <c r="A228" s="5"/>
      <c r="B228" s="5"/>
      <c r="C228" s="7"/>
      <c r="D228" s="8"/>
      <c r="E228" s="8"/>
      <c r="F228" s="8"/>
      <c r="G228" s="8"/>
      <c r="H228" s="8"/>
      <c r="I228" s="5"/>
      <c r="J228" s="5"/>
      <c r="K228" s="5"/>
      <c r="L228" s="5"/>
      <c r="M228" s="5"/>
      <c r="N228" s="5"/>
      <c r="O228" s="5"/>
      <c r="P228" s="5"/>
      <c r="Q228" s="5"/>
      <c r="R228" s="5"/>
      <c r="S228" s="5"/>
      <c r="T228" s="5"/>
      <c r="U228" s="5"/>
      <c r="V228" s="5"/>
      <c r="W228" s="5"/>
      <c r="X228" s="5"/>
      <c r="Y228" s="5"/>
      <c r="Z228" s="5"/>
    </row>
    <row r="229" spans="1:26" ht="15.75" customHeight="1">
      <c r="A229" s="5"/>
      <c r="B229" s="5"/>
      <c r="C229" s="7"/>
      <c r="D229" s="8"/>
      <c r="E229" s="8"/>
      <c r="F229" s="8"/>
      <c r="G229" s="8"/>
      <c r="H229" s="8"/>
      <c r="I229" s="5"/>
      <c r="J229" s="5"/>
      <c r="K229" s="5"/>
      <c r="L229" s="5"/>
      <c r="M229" s="5"/>
      <c r="N229" s="5"/>
      <c r="O229" s="5"/>
      <c r="P229" s="5"/>
      <c r="Q229" s="5"/>
      <c r="R229" s="5"/>
      <c r="S229" s="5"/>
      <c r="T229" s="5"/>
      <c r="U229" s="5"/>
      <c r="V229" s="5"/>
      <c r="W229" s="5"/>
      <c r="X229" s="5"/>
      <c r="Y229" s="5"/>
      <c r="Z229" s="5"/>
    </row>
    <row r="230" spans="1:26" ht="15.75" customHeight="1">
      <c r="A230" s="5"/>
      <c r="B230" s="5"/>
      <c r="C230" s="7"/>
      <c r="D230" s="8"/>
      <c r="E230" s="8"/>
      <c r="F230" s="8"/>
      <c r="G230" s="8"/>
      <c r="H230" s="8"/>
      <c r="I230" s="5"/>
      <c r="J230" s="5"/>
      <c r="K230" s="5"/>
      <c r="L230" s="5"/>
      <c r="M230" s="5"/>
      <c r="N230" s="5"/>
      <c r="O230" s="5"/>
      <c r="P230" s="5"/>
      <c r="Q230" s="5"/>
      <c r="R230" s="5"/>
      <c r="S230" s="5"/>
      <c r="T230" s="5"/>
      <c r="U230" s="5"/>
      <c r="V230" s="5"/>
      <c r="W230" s="5"/>
      <c r="X230" s="5"/>
      <c r="Y230" s="5"/>
      <c r="Z230" s="5"/>
    </row>
    <row r="231" spans="1:26" ht="15.75" customHeight="1">
      <c r="A231" s="5"/>
      <c r="B231" s="5"/>
      <c r="C231" s="7"/>
      <c r="D231" s="8"/>
      <c r="E231" s="8"/>
      <c r="F231" s="8"/>
      <c r="G231" s="8"/>
      <c r="H231" s="8"/>
      <c r="I231" s="5"/>
      <c r="J231" s="5"/>
      <c r="K231" s="5"/>
      <c r="L231" s="5"/>
      <c r="M231" s="5"/>
      <c r="N231" s="5"/>
      <c r="O231" s="5"/>
      <c r="P231" s="5"/>
      <c r="Q231" s="5"/>
      <c r="R231" s="5"/>
      <c r="S231" s="5"/>
      <c r="T231" s="5"/>
      <c r="U231" s="5"/>
      <c r="V231" s="5"/>
      <c r="W231" s="5"/>
      <c r="X231" s="5"/>
      <c r="Y231" s="5"/>
      <c r="Z231" s="5"/>
    </row>
    <row r="232" spans="1:26" ht="15.75" customHeight="1">
      <c r="A232" s="5"/>
      <c r="B232" s="5"/>
      <c r="C232" s="7"/>
      <c r="D232" s="8"/>
      <c r="E232" s="8"/>
      <c r="F232" s="8"/>
      <c r="G232" s="8"/>
      <c r="H232" s="8"/>
      <c r="I232" s="5"/>
      <c r="J232" s="5"/>
      <c r="K232" s="5"/>
      <c r="L232" s="5"/>
      <c r="M232" s="5"/>
      <c r="N232" s="5"/>
      <c r="O232" s="5"/>
      <c r="P232" s="5"/>
      <c r="Q232" s="5"/>
      <c r="R232" s="5"/>
      <c r="S232" s="5"/>
      <c r="T232" s="5"/>
      <c r="U232" s="5"/>
      <c r="V232" s="5"/>
      <c r="W232" s="5"/>
      <c r="X232" s="5"/>
      <c r="Y232" s="5"/>
      <c r="Z232" s="5"/>
    </row>
    <row r="233" spans="1:26" ht="15.75" customHeight="1">
      <c r="A233" s="5"/>
      <c r="B233" s="5"/>
      <c r="C233" s="7"/>
      <c r="D233" s="8"/>
      <c r="E233" s="8"/>
      <c r="F233" s="8"/>
      <c r="G233" s="8"/>
      <c r="H233" s="8"/>
      <c r="I233" s="5"/>
      <c r="J233" s="5"/>
      <c r="K233" s="5"/>
      <c r="L233" s="5"/>
      <c r="M233" s="5"/>
      <c r="N233" s="5"/>
      <c r="O233" s="5"/>
      <c r="P233" s="5"/>
      <c r="Q233" s="5"/>
      <c r="R233" s="5"/>
      <c r="S233" s="5"/>
      <c r="T233" s="5"/>
      <c r="U233" s="5"/>
      <c r="V233" s="5"/>
      <c r="W233" s="5"/>
      <c r="X233" s="5"/>
      <c r="Y233" s="5"/>
      <c r="Z233" s="5"/>
    </row>
    <row r="234" spans="1:26" ht="15.75" customHeight="1">
      <c r="A234" s="5"/>
      <c r="B234" s="5"/>
      <c r="C234" s="7"/>
      <c r="D234" s="8"/>
      <c r="E234" s="8"/>
      <c r="F234" s="8"/>
      <c r="G234" s="8"/>
      <c r="H234" s="8"/>
      <c r="I234" s="5"/>
      <c r="J234" s="5"/>
      <c r="K234" s="5"/>
      <c r="L234" s="5"/>
      <c r="M234" s="5"/>
      <c r="N234" s="5"/>
      <c r="O234" s="5"/>
      <c r="P234" s="5"/>
      <c r="Q234" s="5"/>
      <c r="R234" s="5"/>
      <c r="S234" s="5"/>
      <c r="T234" s="5"/>
      <c r="U234" s="5"/>
      <c r="V234" s="5"/>
      <c r="W234" s="5"/>
      <c r="X234" s="5"/>
      <c r="Y234" s="5"/>
      <c r="Z234" s="5"/>
    </row>
    <row r="235" spans="1:26" ht="15.75" customHeight="1">
      <c r="A235" s="5"/>
      <c r="B235" s="5"/>
      <c r="C235" s="7"/>
      <c r="D235" s="8"/>
      <c r="E235" s="8"/>
      <c r="F235" s="8"/>
      <c r="G235" s="8"/>
      <c r="H235" s="8"/>
      <c r="I235" s="5"/>
      <c r="J235" s="5"/>
      <c r="K235" s="5"/>
      <c r="L235" s="5"/>
      <c r="M235" s="5"/>
      <c r="N235" s="5"/>
      <c r="O235" s="5"/>
      <c r="P235" s="5"/>
      <c r="Q235" s="5"/>
      <c r="R235" s="5"/>
      <c r="S235" s="5"/>
      <c r="T235" s="5"/>
      <c r="U235" s="5"/>
      <c r="V235" s="5"/>
      <c r="W235" s="5"/>
      <c r="X235" s="5"/>
      <c r="Y235" s="5"/>
      <c r="Z235" s="5"/>
    </row>
    <row r="236" spans="1:26" ht="15.75" customHeight="1">
      <c r="A236" s="5"/>
      <c r="B236" s="5"/>
      <c r="C236" s="7"/>
      <c r="D236" s="8"/>
      <c r="E236" s="8"/>
      <c r="F236" s="8"/>
      <c r="G236" s="8"/>
      <c r="H236" s="8"/>
      <c r="I236" s="5"/>
      <c r="J236" s="5"/>
      <c r="K236" s="5"/>
      <c r="L236" s="5"/>
      <c r="M236" s="5"/>
      <c r="N236" s="5"/>
      <c r="O236" s="5"/>
      <c r="P236" s="5"/>
      <c r="Q236" s="5"/>
      <c r="R236" s="5"/>
      <c r="S236" s="5"/>
      <c r="T236" s="5"/>
      <c r="U236" s="5"/>
      <c r="V236" s="5"/>
      <c r="W236" s="5"/>
      <c r="X236" s="5"/>
      <c r="Y236" s="5"/>
      <c r="Z236" s="5"/>
    </row>
    <row r="237" spans="1:26" ht="15.75" customHeight="1">
      <c r="A237" s="5"/>
      <c r="B237" s="5"/>
      <c r="C237" s="7"/>
      <c r="D237" s="8"/>
      <c r="E237" s="8"/>
      <c r="F237" s="8"/>
      <c r="G237" s="8"/>
      <c r="H237" s="8"/>
      <c r="I237" s="5"/>
      <c r="J237" s="5"/>
      <c r="K237" s="5"/>
      <c r="L237" s="5"/>
      <c r="M237" s="5"/>
      <c r="N237" s="5"/>
      <c r="O237" s="5"/>
      <c r="P237" s="5"/>
      <c r="Q237" s="5"/>
      <c r="R237" s="5"/>
      <c r="S237" s="5"/>
      <c r="T237" s="5"/>
      <c r="U237" s="5"/>
      <c r="V237" s="5"/>
      <c r="W237" s="5"/>
      <c r="X237" s="5"/>
      <c r="Y237" s="5"/>
      <c r="Z237" s="5"/>
    </row>
    <row r="238" spans="1:26" ht="15.75" customHeight="1">
      <c r="A238" s="5"/>
      <c r="B238" s="5"/>
      <c r="C238" s="7"/>
      <c r="D238" s="8"/>
      <c r="E238" s="8"/>
      <c r="F238" s="8"/>
      <c r="G238" s="8"/>
      <c r="H238" s="8"/>
      <c r="I238" s="5"/>
      <c r="J238" s="5"/>
      <c r="K238" s="5"/>
      <c r="L238" s="5"/>
      <c r="M238" s="5"/>
      <c r="N238" s="5"/>
      <c r="O238" s="5"/>
      <c r="P238" s="5"/>
      <c r="Q238" s="5"/>
      <c r="R238" s="5"/>
      <c r="S238" s="5"/>
      <c r="T238" s="5"/>
      <c r="U238" s="5"/>
      <c r="V238" s="5"/>
      <c r="W238" s="5"/>
      <c r="X238" s="5"/>
      <c r="Y238" s="5"/>
      <c r="Z238" s="5"/>
    </row>
    <row r="239" spans="1:26" ht="15.75" customHeight="1">
      <c r="A239" s="5"/>
      <c r="B239" s="5"/>
      <c r="C239" s="7"/>
      <c r="D239" s="8"/>
      <c r="E239" s="8"/>
      <c r="F239" s="8"/>
      <c r="G239" s="8"/>
      <c r="H239" s="8"/>
      <c r="I239" s="5"/>
      <c r="J239" s="5"/>
      <c r="K239" s="5"/>
      <c r="L239" s="5"/>
      <c r="M239" s="5"/>
      <c r="N239" s="5"/>
      <c r="O239" s="5"/>
      <c r="P239" s="5"/>
      <c r="Q239" s="5"/>
      <c r="R239" s="5"/>
      <c r="S239" s="5"/>
      <c r="T239" s="5"/>
      <c r="U239" s="5"/>
      <c r="V239" s="5"/>
      <c r="W239" s="5"/>
      <c r="X239" s="5"/>
      <c r="Y239" s="5"/>
      <c r="Z239" s="5"/>
    </row>
    <row r="240" spans="1:26" ht="15.75" customHeight="1">
      <c r="A240" s="5"/>
      <c r="B240" s="5"/>
      <c r="C240" s="7"/>
      <c r="D240" s="8"/>
      <c r="E240" s="8"/>
      <c r="F240" s="8"/>
      <c r="G240" s="8"/>
      <c r="H240" s="8"/>
      <c r="I240" s="5"/>
      <c r="J240" s="5"/>
      <c r="K240" s="5"/>
      <c r="L240" s="5"/>
      <c r="M240" s="5"/>
      <c r="N240" s="5"/>
      <c r="O240" s="5"/>
      <c r="P240" s="5"/>
      <c r="Q240" s="5"/>
      <c r="R240" s="5"/>
      <c r="S240" s="5"/>
      <c r="T240" s="5"/>
      <c r="U240" s="5"/>
      <c r="V240" s="5"/>
      <c r="W240" s="5"/>
      <c r="X240" s="5"/>
      <c r="Y240" s="5"/>
      <c r="Z240" s="5"/>
    </row>
    <row r="241" spans="1:26" ht="15.75" customHeight="1">
      <c r="A241" s="5"/>
      <c r="B241" s="5"/>
      <c r="C241" s="7"/>
      <c r="D241" s="8"/>
      <c r="E241" s="8"/>
      <c r="F241" s="8"/>
      <c r="G241" s="8"/>
      <c r="H241" s="8"/>
      <c r="I241" s="5"/>
      <c r="J241" s="5"/>
      <c r="K241" s="5"/>
      <c r="L241" s="5"/>
      <c r="M241" s="5"/>
      <c r="N241" s="5"/>
      <c r="O241" s="5"/>
      <c r="P241" s="5"/>
      <c r="Q241" s="5"/>
      <c r="R241" s="5"/>
      <c r="S241" s="5"/>
      <c r="T241" s="5"/>
      <c r="U241" s="5"/>
      <c r="V241" s="5"/>
      <c r="W241" s="5"/>
      <c r="X241" s="5"/>
      <c r="Y241" s="5"/>
      <c r="Z241" s="5"/>
    </row>
    <row r="242" spans="1:26" ht="15.75" customHeight="1">
      <c r="A242" s="5"/>
      <c r="B242" s="5"/>
      <c r="C242" s="7"/>
      <c r="D242" s="8"/>
      <c r="E242" s="8"/>
      <c r="F242" s="8"/>
      <c r="G242" s="8"/>
      <c r="H242" s="8"/>
      <c r="I242" s="5"/>
      <c r="J242" s="5"/>
      <c r="K242" s="5"/>
      <c r="L242" s="5"/>
      <c r="M242" s="5"/>
      <c r="N242" s="5"/>
      <c r="O242" s="5"/>
      <c r="P242" s="5"/>
      <c r="Q242" s="5"/>
      <c r="R242" s="5"/>
      <c r="S242" s="5"/>
      <c r="T242" s="5"/>
      <c r="U242" s="5"/>
      <c r="V242" s="5"/>
      <c r="W242" s="5"/>
      <c r="X242" s="5"/>
      <c r="Y242" s="5"/>
      <c r="Z242" s="5"/>
    </row>
    <row r="243" spans="1:26" ht="15.75" customHeight="1">
      <c r="A243" s="5"/>
      <c r="B243" s="5"/>
      <c r="C243" s="7"/>
      <c r="D243" s="8"/>
      <c r="E243" s="8"/>
      <c r="F243" s="8"/>
      <c r="G243" s="8"/>
      <c r="H243" s="8"/>
      <c r="I243" s="5"/>
      <c r="J243" s="5"/>
      <c r="K243" s="5"/>
      <c r="L243" s="5"/>
      <c r="M243" s="5"/>
      <c r="N243" s="5"/>
      <c r="O243" s="5"/>
      <c r="P243" s="5"/>
      <c r="Q243" s="5"/>
      <c r="R243" s="5"/>
      <c r="S243" s="5"/>
      <c r="T243" s="5"/>
      <c r="U243" s="5"/>
      <c r="V243" s="5"/>
      <c r="W243" s="5"/>
      <c r="X243" s="5"/>
      <c r="Y243" s="5"/>
      <c r="Z243" s="5"/>
    </row>
    <row r="244" spans="1:26" ht="15.75" customHeight="1">
      <c r="A244" s="5"/>
      <c r="B244" s="5"/>
      <c r="C244" s="7"/>
      <c r="D244" s="8"/>
      <c r="E244" s="8"/>
      <c r="F244" s="8"/>
      <c r="G244" s="8"/>
      <c r="H244" s="8"/>
      <c r="I244" s="5"/>
      <c r="J244" s="5"/>
      <c r="K244" s="5"/>
      <c r="L244" s="5"/>
      <c r="M244" s="5"/>
      <c r="N244" s="5"/>
      <c r="O244" s="5"/>
      <c r="P244" s="5"/>
      <c r="Q244" s="5"/>
      <c r="R244" s="5"/>
      <c r="S244" s="5"/>
      <c r="T244" s="5"/>
      <c r="U244" s="5"/>
      <c r="V244" s="5"/>
      <c r="W244" s="5"/>
      <c r="X244" s="5"/>
      <c r="Y244" s="5"/>
      <c r="Z244" s="5"/>
    </row>
    <row r="245" spans="1:26" ht="15.75" customHeight="1">
      <c r="A245" s="5"/>
      <c r="B245" s="5"/>
      <c r="C245" s="7"/>
      <c r="D245" s="8"/>
      <c r="E245" s="8"/>
      <c r="F245" s="8"/>
      <c r="G245" s="8"/>
      <c r="H245" s="8"/>
      <c r="I245" s="5"/>
      <c r="J245" s="5"/>
      <c r="K245" s="5"/>
      <c r="L245" s="5"/>
      <c r="M245" s="5"/>
      <c r="N245" s="5"/>
      <c r="O245" s="5"/>
      <c r="P245" s="5"/>
      <c r="Q245" s="5"/>
      <c r="R245" s="5"/>
      <c r="S245" s="5"/>
      <c r="T245" s="5"/>
      <c r="U245" s="5"/>
      <c r="V245" s="5"/>
      <c r="W245" s="5"/>
      <c r="X245" s="5"/>
      <c r="Y245" s="5"/>
      <c r="Z245" s="5"/>
    </row>
    <row r="246" spans="1:26" ht="15.75" customHeight="1">
      <c r="A246" s="5"/>
      <c r="B246" s="5"/>
      <c r="C246" s="7"/>
      <c r="D246" s="8"/>
      <c r="E246" s="8"/>
      <c r="F246" s="8"/>
      <c r="G246" s="8"/>
      <c r="H246" s="8"/>
      <c r="I246" s="5"/>
      <c r="J246" s="5"/>
      <c r="K246" s="5"/>
      <c r="L246" s="5"/>
      <c r="M246" s="5"/>
      <c r="N246" s="5"/>
      <c r="O246" s="5"/>
      <c r="P246" s="5"/>
      <c r="Q246" s="5"/>
      <c r="R246" s="5"/>
      <c r="S246" s="5"/>
      <c r="T246" s="5"/>
      <c r="U246" s="5"/>
      <c r="V246" s="5"/>
      <c r="W246" s="5"/>
      <c r="X246" s="5"/>
      <c r="Y246" s="5"/>
      <c r="Z246" s="5"/>
    </row>
    <row r="247" spans="1:26" ht="15.75" customHeight="1">
      <c r="A247" s="5"/>
      <c r="B247" s="5"/>
      <c r="C247" s="7"/>
      <c r="D247" s="8"/>
      <c r="E247" s="8"/>
      <c r="F247" s="8"/>
      <c r="G247" s="8"/>
      <c r="H247" s="8"/>
      <c r="I247" s="5"/>
      <c r="J247" s="5"/>
      <c r="K247" s="5"/>
      <c r="L247" s="5"/>
      <c r="M247" s="5"/>
      <c r="N247" s="5"/>
      <c r="O247" s="5"/>
      <c r="P247" s="5"/>
      <c r="Q247" s="5"/>
      <c r="R247" s="5"/>
      <c r="S247" s="5"/>
      <c r="T247" s="5"/>
      <c r="U247" s="5"/>
      <c r="V247" s="5"/>
      <c r="W247" s="5"/>
      <c r="X247" s="5"/>
      <c r="Y247" s="5"/>
      <c r="Z247" s="5"/>
    </row>
    <row r="248" spans="1:26" ht="15.75" customHeight="1">
      <c r="A248" s="5"/>
      <c r="B248" s="5"/>
      <c r="C248" s="7"/>
      <c r="D248" s="8"/>
      <c r="E248" s="8"/>
      <c r="F248" s="8"/>
      <c r="G248" s="8"/>
      <c r="H248" s="8"/>
      <c r="I248" s="5"/>
      <c r="J248" s="5"/>
      <c r="K248" s="5"/>
      <c r="L248" s="5"/>
      <c r="M248" s="5"/>
      <c r="N248" s="5"/>
      <c r="O248" s="5"/>
      <c r="P248" s="5"/>
      <c r="Q248" s="5"/>
      <c r="R248" s="5"/>
      <c r="S248" s="5"/>
      <c r="T248" s="5"/>
      <c r="U248" s="5"/>
      <c r="V248" s="5"/>
      <c r="W248" s="5"/>
      <c r="X248" s="5"/>
      <c r="Y248" s="5"/>
      <c r="Z248" s="5"/>
    </row>
    <row r="249" spans="1:26" ht="15.75" customHeight="1">
      <c r="A249" s="5"/>
      <c r="B249" s="5"/>
      <c r="C249" s="7"/>
      <c r="D249" s="8"/>
      <c r="E249" s="8"/>
      <c r="F249" s="8"/>
      <c r="G249" s="8"/>
      <c r="H249" s="8"/>
      <c r="I249" s="5"/>
      <c r="J249" s="5"/>
      <c r="K249" s="5"/>
      <c r="L249" s="5"/>
      <c r="M249" s="5"/>
      <c r="N249" s="5"/>
      <c r="O249" s="5"/>
      <c r="P249" s="5"/>
      <c r="Q249" s="5"/>
      <c r="R249" s="5"/>
      <c r="S249" s="5"/>
      <c r="T249" s="5"/>
      <c r="U249" s="5"/>
      <c r="V249" s="5"/>
      <c r="W249" s="5"/>
      <c r="X249" s="5"/>
      <c r="Y249" s="5"/>
      <c r="Z249" s="5"/>
    </row>
    <row r="250" spans="1:26" ht="15.75" customHeight="1">
      <c r="A250" s="5"/>
      <c r="B250" s="5"/>
      <c r="C250" s="7"/>
      <c r="D250" s="8"/>
      <c r="E250" s="8"/>
      <c r="F250" s="8"/>
      <c r="G250" s="8"/>
      <c r="H250" s="8"/>
      <c r="I250" s="5"/>
      <c r="J250" s="5"/>
      <c r="K250" s="5"/>
      <c r="L250" s="5"/>
      <c r="M250" s="5"/>
      <c r="N250" s="5"/>
      <c r="O250" s="5"/>
      <c r="P250" s="5"/>
      <c r="Q250" s="5"/>
      <c r="R250" s="5"/>
      <c r="S250" s="5"/>
      <c r="T250" s="5"/>
      <c r="U250" s="5"/>
      <c r="V250" s="5"/>
      <c r="W250" s="5"/>
      <c r="X250" s="5"/>
      <c r="Y250" s="5"/>
      <c r="Z250" s="5"/>
    </row>
    <row r="251" spans="1:26" ht="15.75" customHeight="1">
      <c r="A251" s="5"/>
      <c r="B251" s="5"/>
      <c r="C251" s="7"/>
      <c r="D251" s="8"/>
      <c r="E251" s="8"/>
      <c r="F251" s="8"/>
      <c r="G251" s="8"/>
      <c r="H251" s="8"/>
      <c r="I251" s="5"/>
      <c r="J251" s="5"/>
      <c r="K251" s="5"/>
      <c r="L251" s="5"/>
      <c r="M251" s="5"/>
      <c r="N251" s="5"/>
      <c r="O251" s="5"/>
      <c r="P251" s="5"/>
      <c r="Q251" s="5"/>
      <c r="R251" s="5"/>
      <c r="S251" s="5"/>
      <c r="T251" s="5"/>
      <c r="U251" s="5"/>
      <c r="V251" s="5"/>
      <c r="W251" s="5"/>
      <c r="X251" s="5"/>
      <c r="Y251" s="5"/>
      <c r="Z251" s="5"/>
    </row>
    <row r="252" spans="1:26" ht="15.75" customHeight="1">
      <c r="A252" s="5"/>
      <c r="B252" s="5"/>
      <c r="C252" s="7"/>
      <c r="D252" s="8"/>
      <c r="E252" s="8"/>
      <c r="F252" s="8"/>
      <c r="G252" s="8"/>
      <c r="H252" s="8"/>
      <c r="I252" s="5"/>
      <c r="J252" s="5"/>
      <c r="K252" s="5"/>
      <c r="L252" s="5"/>
      <c r="M252" s="5"/>
      <c r="N252" s="5"/>
      <c r="O252" s="5"/>
      <c r="P252" s="5"/>
      <c r="Q252" s="5"/>
      <c r="R252" s="5"/>
      <c r="S252" s="5"/>
      <c r="T252" s="5"/>
      <c r="U252" s="5"/>
      <c r="V252" s="5"/>
      <c r="W252" s="5"/>
      <c r="X252" s="5"/>
      <c r="Y252" s="5"/>
      <c r="Z252" s="5"/>
    </row>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4">
    <mergeCell ref="D2:H2"/>
    <mergeCell ref="I2:M2"/>
    <mergeCell ref="N49:R51"/>
    <mergeCell ref="N52:R5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00"/>
  <sheetViews>
    <sheetView showGridLines="0" workbookViewId="0">
      <pane ySplit="3" topLeftCell="A19" activePane="bottomLeft" state="frozen"/>
      <selection pane="bottomLeft" activeCell="B5" sqref="B5"/>
    </sheetView>
  </sheetViews>
  <sheetFormatPr defaultColWidth="10.1796875" defaultRowHeight="15" customHeight="1"/>
  <cols>
    <col min="1" max="1" width="2.453125" customWidth="1"/>
    <col min="2" max="2" width="38.453125" customWidth="1"/>
    <col min="3" max="25" width="10.26953125" customWidth="1"/>
  </cols>
  <sheetData>
    <row r="1" spans="1:25" ht="15" customHeight="1">
      <c r="A1" s="4" t="s">
        <v>209</v>
      </c>
      <c r="B1" s="5"/>
      <c r="C1" s="7"/>
      <c r="D1" s="8"/>
      <c r="E1" s="8"/>
      <c r="F1" s="8"/>
      <c r="G1" s="8"/>
      <c r="H1" s="8"/>
      <c r="I1" s="5"/>
      <c r="J1" s="5"/>
      <c r="K1" s="5"/>
      <c r="L1" s="5"/>
      <c r="M1" s="5"/>
      <c r="N1" s="5"/>
      <c r="O1" s="5"/>
      <c r="P1" s="5"/>
      <c r="Q1" s="5"/>
      <c r="R1" s="5"/>
      <c r="S1" s="5"/>
      <c r="T1" s="5"/>
      <c r="U1" s="5"/>
      <c r="V1" s="5"/>
      <c r="W1" s="5"/>
      <c r="X1" s="5"/>
      <c r="Y1" s="5"/>
    </row>
    <row r="2" spans="1:25" ht="15" customHeight="1">
      <c r="A2" s="9"/>
      <c r="B2" s="9"/>
      <c r="C2" s="10"/>
      <c r="D2" s="386" t="s">
        <v>6</v>
      </c>
      <c r="E2" s="387"/>
      <c r="F2" s="387"/>
      <c r="G2" s="387"/>
      <c r="H2" s="388"/>
      <c r="I2" s="386" t="s">
        <v>7</v>
      </c>
      <c r="J2" s="387"/>
      <c r="K2" s="387"/>
      <c r="L2" s="387"/>
      <c r="M2" s="388"/>
      <c r="N2" s="5"/>
      <c r="O2" s="5"/>
      <c r="P2" s="5"/>
      <c r="Q2" s="5"/>
      <c r="R2" s="5"/>
      <c r="S2" s="5"/>
      <c r="T2" s="5"/>
      <c r="U2" s="5"/>
      <c r="V2" s="5"/>
      <c r="W2" s="5"/>
      <c r="X2" s="5"/>
      <c r="Y2" s="5"/>
    </row>
    <row r="3" spans="1:25">
      <c r="A3" s="12" t="s">
        <v>210</v>
      </c>
      <c r="B3" s="13"/>
      <c r="C3" s="15" t="s">
        <v>11</v>
      </c>
      <c r="D3" s="16" t="s">
        <v>12</v>
      </c>
      <c r="E3" s="16" t="s">
        <v>15</v>
      </c>
      <c r="F3" s="16" t="s">
        <v>17</v>
      </c>
      <c r="G3" s="16" t="s">
        <v>18</v>
      </c>
      <c r="H3" s="16" t="s">
        <v>19</v>
      </c>
      <c r="I3" s="18" t="s">
        <v>20</v>
      </c>
      <c r="J3" s="19" t="s">
        <v>21</v>
      </c>
      <c r="K3" s="19" t="s">
        <v>22</v>
      </c>
      <c r="L3" s="19" t="s">
        <v>24</v>
      </c>
      <c r="M3" s="19" t="s">
        <v>25</v>
      </c>
      <c r="N3" s="5"/>
      <c r="O3" s="5"/>
      <c r="P3" s="5"/>
      <c r="Q3" s="5"/>
      <c r="R3" s="5"/>
      <c r="S3" s="5"/>
      <c r="T3" s="5"/>
      <c r="U3" s="5"/>
      <c r="V3" s="5"/>
      <c r="W3" s="5"/>
      <c r="X3" s="5"/>
      <c r="Y3" s="5"/>
    </row>
    <row r="4" spans="1:25">
      <c r="A4" s="5"/>
      <c r="B4" s="5"/>
      <c r="C4" s="8"/>
      <c r="D4" s="8"/>
      <c r="E4" s="8"/>
      <c r="F4" s="8"/>
      <c r="G4" s="8"/>
      <c r="H4" s="8"/>
      <c r="I4" s="21"/>
      <c r="J4" s="8"/>
      <c r="K4" s="8"/>
      <c r="L4" s="8"/>
      <c r="M4" s="8"/>
      <c r="N4" s="5"/>
      <c r="O4" s="5"/>
      <c r="P4" s="5"/>
      <c r="Q4" s="5"/>
      <c r="R4" s="5"/>
      <c r="S4" s="5"/>
      <c r="T4" s="5"/>
      <c r="U4" s="5"/>
      <c r="V4" s="5"/>
      <c r="W4" s="5"/>
      <c r="X4" s="5"/>
      <c r="Y4" s="5"/>
    </row>
    <row r="5" spans="1:25">
      <c r="A5" s="5"/>
      <c r="B5" s="86" t="s">
        <v>211</v>
      </c>
      <c r="C5" s="8"/>
      <c r="D5" s="8"/>
      <c r="E5" s="8"/>
      <c r="F5" s="8"/>
      <c r="G5" s="8"/>
      <c r="H5" s="8"/>
      <c r="I5" s="21"/>
      <c r="J5" s="8"/>
      <c r="K5" s="8"/>
      <c r="L5" s="8"/>
      <c r="M5" s="8"/>
      <c r="N5" s="5"/>
      <c r="O5" s="5"/>
      <c r="P5" s="5"/>
      <c r="Q5" s="5"/>
      <c r="R5" s="5"/>
      <c r="S5" s="5"/>
      <c r="T5" s="5"/>
      <c r="U5" s="5"/>
      <c r="V5" s="5"/>
      <c r="W5" s="5"/>
      <c r="X5" s="5"/>
      <c r="Y5" s="5"/>
    </row>
    <row r="6" spans="1:25" ht="15" customHeight="1">
      <c r="A6" s="5"/>
      <c r="B6" s="57" t="s">
        <v>213</v>
      </c>
      <c r="C6" s="7"/>
      <c r="D6" s="86"/>
      <c r="E6" s="86"/>
      <c r="F6" s="86"/>
      <c r="G6" s="86"/>
      <c r="H6" s="86"/>
      <c r="I6" s="67"/>
      <c r="J6" s="65"/>
      <c r="K6" s="65"/>
      <c r="L6" s="65"/>
      <c r="M6" s="65"/>
      <c r="N6" s="5"/>
      <c r="O6" s="5"/>
      <c r="P6" s="5"/>
      <c r="Q6" s="5"/>
      <c r="R6" s="5"/>
      <c r="S6" s="5"/>
      <c r="T6" s="5"/>
      <c r="U6" s="5"/>
      <c r="V6" s="5"/>
      <c r="W6" s="5"/>
      <c r="X6" s="5"/>
      <c r="Y6" s="5"/>
    </row>
    <row r="7" spans="1:25" ht="15" customHeight="1">
      <c r="A7" s="5"/>
      <c r="B7" s="64" t="s">
        <v>56</v>
      </c>
      <c r="C7" s="7" t="s">
        <v>28</v>
      </c>
      <c r="D7" s="56">
        <f>3579.68+'Cash Flow'!D36</f>
        <v>4764.5810000000001</v>
      </c>
      <c r="E7" s="56">
        <f>D7+'Cash Flow'!E36</f>
        <v>5149.1150000000007</v>
      </c>
      <c r="F7" s="56">
        <f>E7+'Cash Flow'!F36</f>
        <v>3750.3230000000003</v>
      </c>
      <c r="G7" s="56">
        <f>F7+'Cash Flow'!G36</f>
        <v>3998.1449999999995</v>
      </c>
      <c r="H7" s="56">
        <f>G7+'Cash Flow'!H36</f>
        <v>3404.0469999999968</v>
      </c>
      <c r="I7" s="52">
        <f>H7+'Cash Flow'!I36</f>
        <v>3612.2208503551901</v>
      </c>
      <c r="J7" s="56">
        <f>I7+'Cash Flow'!J36</f>
        <v>3753.7182953141873</v>
      </c>
      <c r="K7" s="56">
        <f>J7+'Cash Flow'!K36</f>
        <v>3912.581556875999</v>
      </c>
      <c r="L7" s="56">
        <f>K7+'Cash Flow'!L36</f>
        <v>4090.9669010046855</v>
      </c>
      <c r="M7" s="56">
        <f>L7+'Cash Flow'!M36</f>
        <v>4294.8084833994744</v>
      </c>
      <c r="N7" s="5"/>
      <c r="O7" s="5"/>
      <c r="P7" s="5"/>
      <c r="Q7" s="5"/>
      <c r="R7" s="5"/>
      <c r="S7" s="5"/>
      <c r="T7" s="5"/>
      <c r="U7" s="5"/>
      <c r="V7" s="5"/>
      <c r="W7" s="5"/>
      <c r="X7" s="5"/>
      <c r="Y7" s="5"/>
    </row>
    <row r="8" spans="1:25" ht="15" customHeight="1">
      <c r="A8" s="5"/>
      <c r="B8" s="64" t="s">
        <v>215</v>
      </c>
      <c r="C8" s="7" t="s">
        <v>28</v>
      </c>
      <c r="D8" s="46">
        <v>2257.9740000000002</v>
      </c>
      <c r="E8" s="46">
        <v>1896.4860000000001</v>
      </c>
      <c r="F8" s="46">
        <v>3024.777</v>
      </c>
      <c r="G8" s="46">
        <v>2353.1190000000001</v>
      </c>
      <c r="H8" s="46">
        <v>2477.5590000000002</v>
      </c>
      <c r="I8" s="52">
        <f>'Income Assumptions'!J5*'Balance Assumptions'!I6</f>
        <v>2548.2135599499998</v>
      </c>
      <c r="J8" s="56">
        <f>'Income Assumptions'!K5*'Balance Assumptions'!J6</f>
        <v>2624.4549152893492</v>
      </c>
      <c r="K8" s="56">
        <f>'Income Assumptions'!L5*'Balance Assumptions'!K6</f>
        <v>2703.0115473671249</v>
      </c>
      <c r="L8" s="56">
        <f>'Income Assumptions'!M5*'Balance Assumptions'!L6</f>
        <v>2783.9547760701994</v>
      </c>
      <c r="M8" s="56">
        <f>'Income Assumptions'!N5*'Balance Assumptions'!M6</f>
        <v>2867.3581480455682</v>
      </c>
      <c r="N8" s="5"/>
      <c r="O8" s="5"/>
      <c r="P8" s="5"/>
      <c r="Q8" s="5"/>
      <c r="R8" s="5"/>
      <c r="S8" s="5"/>
      <c r="T8" s="5"/>
      <c r="U8" s="5"/>
      <c r="V8" s="5"/>
      <c r="W8" s="5"/>
      <c r="X8" s="5"/>
      <c r="Y8" s="5"/>
    </row>
    <row r="9" spans="1:25" ht="15" customHeight="1">
      <c r="A9" s="5"/>
      <c r="B9" s="64" t="s">
        <v>217</v>
      </c>
      <c r="C9" s="7" t="s">
        <v>28</v>
      </c>
      <c r="D9" s="46">
        <v>956.15499999999997</v>
      </c>
      <c r="E9" s="46">
        <v>982.38</v>
      </c>
      <c r="F9" s="46">
        <v>1309.56</v>
      </c>
      <c r="G9" s="46">
        <v>1417.434</v>
      </c>
      <c r="H9" s="82">
        <v>1291.895</v>
      </c>
      <c r="I9" s="56">
        <f>'Income Assumptions'!J29*'Balance Assumptions'!I7</f>
        <v>1355.1193498</v>
      </c>
      <c r="J9" s="56">
        <f>'Income Assumptions'!K29*'Balance Assumptions'!J7</f>
        <v>1395.6638855873998</v>
      </c>
      <c r="K9" s="56">
        <f>'Income Assumptions'!L29*'Balance Assumptions'!K7</f>
        <v>1437.4396668079507</v>
      </c>
      <c r="L9" s="56">
        <f>'Income Assumptions'!M29*'Balance Assumptions'!L7</f>
        <v>1480.4846208003373</v>
      </c>
      <c r="M9" s="56">
        <f>'Income Assumptions'!N29*'Balance Assumptions'!M7</f>
        <v>1524.8378590762561</v>
      </c>
      <c r="N9" s="5"/>
      <c r="O9" s="5"/>
      <c r="P9" s="5"/>
      <c r="Q9" s="5"/>
      <c r="R9" s="5"/>
      <c r="S9" s="5"/>
      <c r="T9" s="5"/>
      <c r="U9" s="5"/>
      <c r="V9" s="5"/>
      <c r="W9" s="5"/>
      <c r="X9" s="5"/>
      <c r="Y9" s="5"/>
    </row>
    <row r="10" spans="1:25" ht="15" customHeight="1">
      <c r="A10" s="5"/>
      <c r="B10" s="220" t="s">
        <v>218</v>
      </c>
      <c r="C10" s="162" t="s">
        <v>28</v>
      </c>
      <c r="D10" s="110">
        <v>175.96299999999999</v>
      </c>
      <c r="E10" s="110">
        <v>165.14099999999999</v>
      </c>
      <c r="F10" s="110">
        <v>221.904</v>
      </c>
      <c r="G10" s="110">
        <v>239.78100000000001</v>
      </c>
      <c r="H10" s="110">
        <v>286.73099999999999</v>
      </c>
      <c r="I10" s="164">
        <f>'Income Assumptions'!J5*'Balance Assumptions'!I8</f>
        <v>265.13204669999993</v>
      </c>
      <c r="J10" s="165">
        <f>'Income Assumptions'!K5*'Balance Assumptions'!J8</f>
        <v>273.06467326709992</v>
      </c>
      <c r="K10" s="165">
        <f>'Income Assumptions'!L5*'Balance Assumptions'!K8</f>
        <v>281.23819567981644</v>
      </c>
      <c r="L10" s="165">
        <f>'Income Assumptions'!M5*'Balance Assumptions'!L8</f>
        <v>289.66003450441383</v>
      </c>
      <c r="M10" s="165">
        <f>'Income Assumptions'!N5*'Balance Assumptions'!M8</f>
        <v>298.33784199318052</v>
      </c>
      <c r="N10" s="5"/>
      <c r="O10" s="5"/>
      <c r="P10" s="5"/>
      <c r="Q10" s="5"/>
      <c r="R10" s="5"/>
      <c r="S10" s="5"/>
      <c r="T10" s="5"/>
      <c r="U10" s="5"/>
      <c r="V10" s="5"/>
      <c r="W10" s="5"/>
      <c r="X10" s="5"/>
      <c r="Y10" s="5"/>
    </row>
    <row r="11" spans="1:25">
      <c r="A11" s="5"/>
      <c r="B11" s="57" t="s">
        <v>219</v>
      </c>
      <c r="C11" s="45" t="s">
        <v>28</v>
      </c>
      <c r="D11" s="65">
        <f t="shared" ref="D11:M11" si="0">SUM(D7:D10)</f>
        <v>8154.6729999999998</v>
      </c>
      <c r="E11" s="65">
        <f t="shared" si="0"/>
        <v>8193.1220000000012</v>
      </c>
      <c r="F11" s="65">
        <f t="shared" si="0"/>
        <v>8306.5640000000003</v>
      </c>
      <c r="G11" s="65">
        <f t="shared" si="0"/>
        <v>8008.4789999999994</v>
      </c>
      <c r="H11" s="65">
        <f t="shared" si="0"/>
        <v>7460.2319999999963</v>
      </c>
      <c r="I11" s="67">
        <f t="shared" si="0"/>
        <v>7780.6858068051897</v>
      </c>
      <c r="J11" s="65">
        <f t="shared" si="0"/>
        <v>8046.9017694580361</v>
      </c>
      <c r="K11" s="65">
        <f t="shared" si="0"/>
        <v>8334.2709667308918</v>
      </c>
      <c r="L11" s="65">
        <f t="shared" si="0"/>
        <v>8645.0663323796362</v>
      </c>
      <c r="M11" s="65">
        <f t="shared" si="0"/>
        <v>8985.3423325144795</v>
      </c>
      <c r="N11" s="5"/>
      <c r="O11" s="5"/>
      <c r="P11" s="5"/>
      <c r="Q11" s="5"/>
      <c r="R11" s="5"/>
      <c r="S11" s="5"/>
      <c r="T11" s="5"/>
      <c r="U11" s="5"/>
      <c r="V11" s="5"/>
      <c r="W11" s="5"/>
      <c r="X11" s="5"/>
      <c r="Y11" s="5"/>
    </row>
    <row r="12" spans="1:25">
      <c r="A12" s="5"/>
      <c r="B12" s="5"/>
      <c r="C12" s="8"/>
      <c r="D12" s="221"/>
      <c r="E12" s="221"/>
      <c r="F12" s="221"/>
      <c r="G12" s="221"/>
      <c r="H12" s="221"/>
      <c r="I12" s="81"/>
      <c r="J12" s="46"/>
      <c r="K12" s="46"/>
      <c r="L12" s="46"/>
      <c r="M12" s="46"/>
      <c r="N12" s="5"/>
      <c r="O12" s="5"/>
      <c r="P12" s="5"/>
      <c r="Q12" s="5"/>
      <c r="R12" s="5"/>
      <c r="S12" s="5"/>
      <c r="T12" s="5"/>
      <c r="U12" s="5"/>
      <c r="V12" s="5"/>
      <c r="W12" s="5"/>
      <c r="X12" s="5"/>
      <c r="Y12" s="5"/>
    </row>
    <row r="13" spans="1:25" ht="15" customHeight="1">
      <c r="A13" s="5"/>
      <c r="B13" s="57" t="s">
        <v>222</v>
      </c>
      <c r="C13" s="7"/>
      <c r="D13" s="86"/>
      <c r="E13" s="86"/>
      <c r="F13" s="86"/>
      <c r="G13" s="86"/>
      <c r="H13" s="86"/>
      <c r="I13" s="67"/>
      <c r="J13" s="65"/>
      <c r="K13" s="65"/>
      <c r="L13" s="65"/>
      <c r="M13" s="65"/>
      <c r="N13" s="5"/>
      <c r="O13" s="5"/>
      <c r="P13" s="5"/>
      <c r="Q13" s="5"/>
      <c r="R13" s="5"/>
      <c r="S13" s="5"/>
      <c r="T13" s="5"/>
      <c r="U13" s="5"/>
      <c r="V13" s="5"/>
      <c r="W13" s="5"/>
      <c r="X13" s="5"/>
      <c r="Y13" s="5"/>
    </row>
    <row r="14" spans="1:25" ht="15" customHeight="1">
      <c r="A14" s="5"/>
      <c r="B14" s="64" t="s">
        <v>223</v>
      </c>
      <c r="C14" s="7" t="s">
        <v>28</v>
      </c>
      <c r="D14" s="46">
        <v>25.981999999999999</v>
      </c>
      <c r="E14" s="46">
        <v>13.131</v>
      </c>
      <c r="F14" s="46">
        <v>0</v>
      </c>
      <c r="G14" s="46">
        <v>0</v>
      </c>
      <c r="H14" s="46">
        <v>0</v>
      </c>
      <c r="I14" s="52">
        <v>0</v>
      </c>
      <c r="J14" s="56">
        <v>0</v>
      </c>
      <c r="K14" s="56">
        <v>0</v>
      </c>
      <c r="L14" s="56">
        <v>0</v>
      </c>
      <c r="M14" s="56">
        <v>0</v>
      </c>
      <c r="N14" s="5"/>
      <c r="O14" s="5"/>
      <c r="P14" s="5"/>
      <c r="Q14" s="5"/>
      <c r="R14" s="5"/>
      <c r="S14" s="5"/>
      <c r="T14" s="5"/>
      <c r="U14" s="5"/>
      <c r="V14" s="5"/>
      <c r="W14" s="5"/>
      <c r="X14" s="5"/>
      <c r="Y14" s="5"/>
    </row>
    <row r="15" spans="1:25" ht="15" customHeight="1">
      <c r="A15" s="5"/>
      <c r="B15" s="220" t="s">
        <v>224</v>
      </c>
      <c r="C15" s="162" t="s">
        <v>28</v>
      </c>
      <c r="D15" s="165">
        <f>'Balance Assumptions'!D66</f>
        <v>4884.7309999999998</v>
      </c>
      <c r="E15" s="165">
        <f>'Balance Assumptions'!E66</f>
        <v>4691.8859999999995</v>
      </c>
      <c r="F15" s="165">
        <f>'Balance Assumptions'!F66</f>
        <v>5059.9250000000002</v>
      </c>
      <c r="G15" s="165">
        <f>'Balance Assumptions'!G66</f>
        <v>6136.5730000000003</v>
      </c>
      <c r="H15" s="165">
        <f>'Balance Assumptions'!H66</f>
        <v>6396.8790000000008</v>
      </c>
      <c r="I15" s="164">
        <f>'Balance Assumptions'!I66</f>
        <v>6507.5027960621592</v>
      </c>
      <c r="J15" s="165">
        <f>'Balance Assumptions'!J66</f>
        <v>6610.0074916961184</v>
      </c>
      <c r="K15" s="165">
        <f>'Balance Assumptions'!K66</f>
        <v>6699.7656034217862</v>
      </c>
      <c r="L15" s="165">
        <f>'Balance Assumptions'!L66</f>
        <v>6772.0095499091185</v>
      </c>
      <c r="M15" s="165">
        <f>'Balance Assumptions'!M66</f>
        <v>6821.8273490407373</v>
      </c>
      <c r="N15" s="5"/>
      <c r="O15" s="5"/>
      <c r="P15" s="5"/>
      <c r="Q15" s="5"/>
      <c r="R15" s="5"/>
      <c r="S15" s="5"/>
      <c r="T15" s="5"/>
      <c r="U15" s="5"/>
      <c r="V15" s="5"/>
      <c r="W15" s="5"/>
      <c r="X15" s="5"/>
      <c r="Y15" s="5"/>
    </row>
    <row r="16" spans="1:25">
      <c r="A16" s="5"/>
      <c r="B16" s="223"/>
      <c r="C16" s="224"/>
      <c r="D16" s="225"/>
      <c r="E16" s="225"/>
      <c r="F16" s="225"/>
      <c r="G16" s="225"/>
      <c r="H16" s="226"/>
      <c r="I16" s="227"/>
      <c r="J16" s="226"/>
      <c r="K16" s="226"/>
      <c r="L16" s="226"/>
      <c r="M16" s="226"/>
      <c r="N16" s="5"/>
      <c r="O16" s="5"/>
      <c r="P16" s="5"/>
      <c r="Q16" s="5"/>
      <c r="R16" s="5"/>
      <c r="S16" s="5"/>
      <c r="T16" s="5"/>
      <c r="U16" s="5"/>
      <c r="V16" s="5"/>
      <c r="W16" s="5"/>
      <c r="X16" s="5"/>
      <c r="Y16" s="5"/>
    </row>
    <row r="17" spans="1:25">
      <c r="A17" s="5"/>
      <c r="B17" s="57" t="s">
        <v>227</v>
      </c>
      <c r="C17" s="45" t="s">
        <v>28</v>
      </c>
      <c r="D17" s="65">
        <f t="shared" ref="D17:M17" si="1">SUM(D14:D15)</f>
        <v>4910.7129999999997</v>
      </c>
      <c r="E17" s="65">
        <f t="shared" si="1"/>
        <v>4705.0169999999998</v>
      </c>
      <c r="F17" s="65">
        <f t="shared" si="1"/>
        <v>5059.9250000000002</v>
      </c>
      <c r="G17" s="65">
        <f t="shared" si="1"/>
        <v>6136.5730000000003</v>
      </c>
      <c r="H17" s="65">
        <f t="shared" si="1"/>
        <v>6396.8790000000008</v>
      </c>
      <c r="I17" s="67">
        <f t="shared" si="1"/>
        <v>6507.5027960621592</v>
      </c>
      <c r="J17" s="65">
        <f t="shared" si="1"/>
        <v>6610.0074916961184</v>
      </c>
      <c r="K17" s="65">
        <f t="shared" si="1"/>
        <v>6699.7656034217862</v>
      </c>
      <c r="L17" s="65">
        <f t="shared" si="1"/>
        <v>6772.0095499091185</v>
      </c>
      <c r="M17" s="65">
        <f t="shared" si="1"/>
        <v>6821.8273490407373</v>
      </c>
      <c r="N17" s="5"/>
      <c r="O17" s="5"/>
      <c r="P17" s="5"/>
      <c r="Q17" s="5"/>
      <c r="R17" s="5"/>
      <c r="S17" s="5"/>
      <c r="T17" s="5"/>
      <c r="U17" s="5"/>
      <c r="V17" s="5"/>
      <c r="W17" s="5"/>
      <c r="X17" s="5"/>
      <c r="Y17" s="5"/>
    </row>
    <row r="18" spans="1:25">
      <c r="A18" s="5"/>
      <c r="B18" s="5"/>
      <c r="C18" s="8"/>
      <c r="D18" s="228"/>
      <c r="E18" s="228"/>
      <c r="F18" s="228"/>
      <c r="G18" s="228"/>
      <c r="H18" s="228"/>
      <c r="I18" s="81"/>
      <c r="J18" s="46"/>
      <c r="K18" s="46"/>
      <c r="L18" s="46"/>
      <c r="M18" s="46"/>
      <c r="N18" s="5"/>
      <c r="O18" s="5"/>
      <c r="P18" s="5"/>
      <c r="Q18" s="5"/>
      <c r="R18" s="5"/>
      <c r="S18" s="5"/>
      <c r="T18" s="5"/>
      <c r="U18" s="5"/>
      <c r="V18" s="5"/>
      <c r="W18" s="5"/>
      <c r="X18" s="5"/>
      <c r="Y18" s="5"/>
    </row>
    <row r="19" spans="1:25">
      <c r="A19" s="5"/>
      <c r="B19" s="57" t="s">
        <v>229</v>
      </c>
      <c r="C19" s="86" t="s">
        <v>28</v>
      </c>
      <c r="D19" s="65">
        <f t="shared" ref="D19:M19" si="2">SUM(D11,D17)</f>
        <v>13065.385999999999</v>
      </c>
      <c r="E19" s="65">
        <f t="shared" si="2"/>
        <v>12898.139000000001</v>
      </c>
      <c r="F19" s="65">
        <f t="shared" si="2"/>
        <v>13366.489000000001</v>
      </c>
      <c r="G19" s="65">
        <f t="shared" si="2"/>
        <v>14145.052</v>
      </c>
      <c r="H19" s="65">
        <f t="shared" si="2"/>
        <v>13857.110999999997</v>
      </c>
      <c r="I19" s="67">
        <f t="shared" si="2"/>
        <v>14288.188602867349</v>
      </c>
      <c r="J19" s="65">
        <f t="shared" si="2"/>
        <v>14656.909261154155</v>
      </c>
      <c r="K19" s="65">
        <f t="shared" si="2"/>
        <v>15034.036570152679</v>
      </c>
      <c r="L19" s="65">
        <f t="shared" si="2"/>
        <v>15417.075882288755</v>
      </c>
      <c r="M19" s="65">
        <f t="shared" si="2"/>
        <v>15807.169681555217</v>
      </c>
      <c r="N19" s="5"/>
      <c r="O19" s="5"/>
      <c r="P19" s="5"/>
      <c r="Q19" s="5"/>
      <c r="R19" s="5"/>
      <c r="S19" s="5"/>
      <c r="T19" s="5"/>
      <c r="U19" s="5"/>
      <c r="V19" s="5"/>
      <c r="W19" s="5"/>
      <c r="X19" s="5"/>
      <c r="Y19" s="5"/>
    </row>
    <row r="20" spans="1:25">
      <c r="A20" s="5"/>
      <c r="B20" s="5"/>
      <c r="C20" s="8"/>
      <c r="D20" s="8"/>
      <c r="E20" s="8"/>
      <c r="F20" s="8"/>
      <c r="G20" s="8"/>
      <c r="H20" s="8"/>
      <c r="I20" s="81"/>
      <c r="J20" s="46"/>
      <c r="K20" s="46"/>
      <c r="L20" s="46"/>
      <c r="M20" s="46"/>
      <c r="N20" s="5"/>
      <c r="O20" s="5"/>
      <c r="P20" s="5"/>
      <c r="Q20" s="5"/>
      <c r="R20" s="5"/>
      <c r="S20" s="5"/>
      <c r="T20" s="5"/>
      <c r="U20" s="5"/>
      <c r="V20" s="5"/>
      <c r="W20" s="5"/>
      <c r="X20" s="5"/>
      <c r="Y20" s="5"/>
    </row>
    <row r="21" spans="1:25" ht="15.75" customHeight="1">
      <c r="A21" s="5"/>
      <c r="B21" s="86" t="s">
        <v>232</v>
      </c>
      <c r="C21" s="8"/>
      <c r="D21" s="8"/>
      <c r="E21" s="8"/>
      <c r="F21" s="8"/>
      <c r="G21" s="8"/>
      <c r="H21" s="8"/>
      <c r="I21" s="81"/>
      <c r="J21" s="46"/>
      <c r="K21" s="46"/>
      <c r="L21" s="46"/>
      <c r="M21" s="46"/>
      <c r="N21" s="5"/>
      <c r="O21" s="5"/>
      <c r="P21" s="5"/>
      <c r="Q21" s="5"/>
      <c r="R21" s="5"/>
      <c r="S21" s="5"/>
      <c r="T21" s="5"/>
      <c r="U21" s="5"/>
      <c r="V21" s="5"/>
      <c r="W21" s="5"/>
      <c r="X21" s="5"/>
      <c r="Y21" s="5"/>
    </row>
    <row r="22" spans="1:25" ht="15" customHeight="1">
      <c r="A22" s="5"/>
      <c r="B22" s="57" t="s">
        <v>234</v>
      </c>
      <c r="C22" s="7"/>
      <c r="D22" s="86"/>
      <c r="E22" s="86"/>
      <c r="F22" s="86"/>
      <c r="G22" s="86"/>
      <c r="H22" s="86"/>
      <c r="I22" s="67"/>
      <c r="J22" s="65"/>
      <c r="K22" s="65"/>
      <c r="L22" s="65"/>
      <c r="M22" s="65"/>
      <c r="N22" s="5"/>
      <c r="O22" s="5"/>
      <c r="P22" s="5"/>
      <c r="Q22" s="5"/>
      <c r="R22" s="5"/>
      <c r="S22" s="5"/>
      <c r="T22" s="5"/>
      <c r="U22" s="5"/>
      <c r="V22" s="5"/>
      <c r="W22" s="5"/>
      <c r="X22" s="5"/>
      <c r="Y22" s="5"/>
    </row>
    <row r="23" spans="1:25" ht="15" customHeight="1">
      <c r="A23" s="5"/>
      <c r="B23" s="64" t="s">
        <v>237</v>
      </c>
      <c r="C23" s="7" t="s">
        <v>28</v>
      </c>
      <c r="D23" s="46">
        <v>740.87300000000005</v>
      </c>
      <c r="E23" s="46">
        <v>765.95799999999997</v>
      </c>
      <c r="F23" s="46">
        <v>853.28499999999997</v>
      </c>
      <c r="G23" s="46">
        <v>940.93200000000002</v>
      </c>
      <c r="H23" s="46">
        <v>1032.354</v>
      </c>
      <c r="I23" s="52">
        <f>'Income Assumptions'!J5*'Balance Assumptions'!I12</f>
        <v>1031.0690705</v>
      </c>
      <c r="J23" s="56">
        <f>'Income Assumptions'!K5*'Balance Assumptions'!J12</f>
        <v>1061.9181738164998</v>
      </c>
      <c r="K23" s="56">
        <f>'Income Assumptions'!L5*'Balance Assumptions'!K12</f>
        <v>1093.7040943103975</v>
      </c>
      <c r="L23" s="56">
        <f>'Income Assumptions'!M5*'Balance Assumptions'!L12</f>
        <v>1126.4556897393873</v>
      </c>
      <c r="M23" s="56">
        <f>'Income Assumptions'!N5*'Balance Assumptions'!M12</f>
        <v>1160.2027188623688</v>
      </c>
      <c r="N23" s="5"/>
      <c r="O23" s="5"/>
      <c r="P23" s="5"/>
      <c r="Q23" s="5"/>
      <c r="R23" s="5"/>
      <c r="S23" s="5"/>
      <c r="T23" s="5"/>
      <c r="U23" s="5"/>
      <c r="V23" s="5"/>
      <c r="W23" s="5"/>
      <c r="X23" s="5"/>
      <c r="Y23" s="5"/>
    </row>
    <row r="24" spans="1:25" ht="15" customHeight="1">
      <c r="A24" s="5"/>
      <c r="B24" s="64" t="s">
        <v>89</v>
      </c>
      <c r="C24" s="7" t="s">
        <v>28</v>
      </c>
      <c r="D24" s="46">
        <v>593.56799999999998</v>
      </c>
      <c r="E24" s="46">
        <v>746.30100000000004</v>
      </c>
      <c r="F24" s="46">
        <v>796.798</v>
      </c>
      <c r="G24" s="46">
        <v>804.03499999999997</v>
      </c>
      <c r="H24" s="46">
        <v>664.56700000000001</v>
      </c>
      <c r="I24" s="52">
        <f>'Income Statement'!I29*'Balance Assumptions'!I13</f>
        <v>794.40150233059308</v>
      </c>
      <c r="J24" s="56">
        <f>'Income Statement'!J29*'Balance Assumptions'!J13</f>
        <v>819.65318864980338</v>
      </c>
      <c r="K24" s="56">
        <f>'Income Statement'!K29*'Balance Assumptions'!K13</f>
        <v>848.87254291282886</v>
      </c>
      <c r="L24" s="56">
        <f>'Income Statement'!L29*'Balance Assumptions'!L13</f>
        <v>877.17945718953888</v>
      </c>
      <c r="M24" s="56">
        <f>'Income Statement'!M29*'Balance Assumptions'!M13</f>
        <v>909.69934241097303</v>
      </c>
      <c r="N24" s="5"/>
      <c r="O24" s="5"/>
      <c r="P24" s="5"/>
      <c r="Q24" s="5"/>
      <c r="R24" s="5"/>
      <c r="S24" s="5"/>
      <c r="T24" s="5"/>
      <c r="U24" s="5"/>
      <c r="V24" s="5"/>
      <c r="W24" s="5"/>
      <c r="X24" s="5"/>
      <c r="Y24" s="5"/>
    </row>
    <row r="25" spans="1:25" ht="15" customHeight="1">
      <c r="A25" s="5"/>
      <c r="B25" s="64" t="s">
        <v>240</v>
      </c>
      <c r="C25" s="7" t="s">
        <v>28</v>
      </c>
      <c r="D25" s="46">
        <v>0</v>
      </c>
      <c r="E25" s="46">
        <v>149.24199999999999</v>
      </c>
      <c r="F25" s="46">
        <v>149.24199999999999</v>
      </c>
      <c r="G25" s="46">
        <v>149.24199999999999</v>
      </c>
      <c r="H25" s="46">
        <v>137.24799999999999</v>
      </c>
      <c r="I25" s="52">
        <v>140</v>
      </c>
      <c r="J25" s="56">
        <v>140</v>
      </c>
      <c r="K25" s="56">
        <v>140</v>
      </c>
      <c r="L25" s="56">
        <v>140</v>
      </c>
      <c r="M25" s="56">
        <v>140</v>
      </c>
      <c r="N25" s="5"/>
      <c r="O25" s="5"/>
      <c r="P25" s="5"/>
      <c r="Q25" s="5"/>
      <c r="R25" s="5"/>
      <c r="S25" s="5"/>
      <c r="T25" s="5"/>
      <c r="U25" s="5"/>
      <c r="V25" s="5"/>
      <c r="W25" s="5"/>
      <c r="X25" s="5"/>
      <c r="Y25" s="5"/>
    </row>
    <row r="26" spans="1:25" ht="15" customHeight="1">
      <c r="A26" s="5"/>
      <c r="B26" s="220" t="s">
        <v>96</v>
      </c>
      <c r="C26" s="162" t="s">
        <v>28</v>
      </c>
      <c r="D26" s="110">
        <v>93.495000000000005</v>
      </c>
      <c r="E26" s="110">
        <v>64.885999999999996</v>
      </c>
      <c r="F26" s="110">
        <v>91.930999999999997</v>
      </c>
      <c r="G26" s="110">
        <v>91.576999999999998</v>
      </c>
      <c r="H26" s="110">
        <v>77.070999999999998</v>
      </c>
      <c r="I26" s="164">
        <f>'Income Assumptions'!J5*'Balance Assumptions'!I14</f>
        <v>73.647790749999999</v>
      </c>
      <c r="J26" s="165">
        <f>'Income Assumptions'!K5*'Balance Assumptions'!J14</f>
        <v>75.851298129749992</v>
      </c>
      <c r="K26" s="165">
        <f>'Income Assumptions'!L5*'Balance Assumptions'!K14</f>
        <v>78.121721022171243</v>
      </c>
      <c r="L26" s="165">
        <f>'Income Assumptions'!M5*'Balance Assumptions'!L14</f>
        <v>80.461120695670502</v>
      </c>
      <c r="M26" s="165">
        <f>'Income Assumptions'!N5*'Balance Assumptions'!M14</f>
        <v>82.87162277588348</v>
      </c>
      <c r="N26" s="5"/>
      <c r="O26" s="5"/>
      <c r="P26" s="5"/>
      <c r="Q26" s="5"/>
      <c r="R26" s="5"/>
      <c r="S26" s="5"/>
      <c r="T26" s="5"/>
      <c r="U26" s="5"/>
      <c r="V26" s="5"/>
      <c r="W26" s="5"/>
      <c r="X26" s="5"/>
      <c r="Y26" s="5"/>
    </row>
    <row r="27" spans="1:25" ht="15.75" customHeight="1">
      <c r="A27" s="5"/>
      <c r="B27" s="57" t="s">
        <v>243</v>
      </c>
      <c r="C27" s="45" t="s">
        <v>28</v>
      </c>
      <c r="D27" s="65">
        <f t="shared" ref="D27:M27" si="3">SUM(D23:D26)</f>
        <v>1427.9360000000001</v>
      </c>
      <c r="E27" s="65">
        <f t="shared" si="3"/>
        <v>1726.3869999999999</v>
      </c>
      <c r="F27" s="65">
        <f t="shared" si="3"/>
        <v>1891.2560000000001</v>
      </c>
      <c r="G27" s="65">
        <f t="shared" si="3"/>
        <v>1985.7860000000001</v>
      </c>
      <c r="H27" s="65">
        <f t="shared" si="3"/>
        <v>1911.24</v>
      </c>
      <c r="I27" s="67">
        <f t="shared" si="3"/>
        <v>2039.118363580593</v>
      </c>
      <c r="J27" s="65">
        <f t="shared" si="3"/>
        <v>2097.422660596053</v>
      </c>
      <c r="K27" s="65">
        <f t="shared" si="3"/>
        <v>2160.6983582453977</v>
      </c>
      <c r="L27" s="65">
        <f t="shared" si="3"/>
        <v>2224.0962676245967</v>
      </c>
      <c r="M27" s="65">
        <f t="shared" si="3"/>
        <v>2292.7736840492257</v>
      </c>
      <c r="N27" s="5"/>
      <c r="O27" s="5"/>
      <c r="P27" s="5"/>
      <c r="Q27" s="5"/>
      <c r="R27" s="5"/>
      <c r="S27" s="5"/>
      <c r="T27" s="5"/>
      <c r="U27" s="5"/>
      <c r="V27" s="5"/>
      <c r="W27" s="5"/>
      <c r="X27" s="5"/>
      <c r="Y27" s="5"/>
    </row>
    <row r="28" spans="1:25" ht="15.75" customHeight="1">
      <c r="A28" s="5"/>
      <c r="B28" s="5"/>
      <c r="C28" s="8"/>
      <c r="D28" s="8"/>
      <c r="E28" s="8"/>
      <c r="F28" s="8"/>
      <c r="G28" s="8"/>
      <c r="H28" s="8"/>
      <c r="I28" s="81"/>
      <c r="J28" s="46"/>
      <c r="K28" s="46"/>
      <c r="L28" s="46"/>
      <c r="M28" s="46"/>
      <c r="N28" s="5"/>
      <c r="O28" s="5"/>
      <c r="P28" s="5"/>
      <c r="Q28" s="5"/>
      <c r="R28" s="5"/>
      <c r="S28" s="5"/>
      <c r="T28" s="5"/>
      <c r="U28" s="5"/>
      <c r="V28" s="5"/>
      <c r="W28" s="5"/>
      <c r="X28" s="5"/>
      <c r="Y28" s="5"/>
    </row>
    <row r="29" spans="1:25" ht="15.75" customHeight="1">
      <c r="A29" s="5"/>
      <c r="B29" s="57" t="s">
        <v>246</v>
      </c>
      <c r="C29" s="86" t="s">
        <v>28</v>
      </c>
      <c r="D29" s="65">
        <f t="shared" ref="D29:M29" si="4">SUM(D27)</f>
        <v>1427.9360000000001</v>
      </c>
      <c r="E29" s="65">
        <f t="shared" si="4"/>
        <v>1726.3869999999999</v>
      </c>
      <c r="F29" s="65">
        <f t="shared" si="4"/>
        <v>1891.2560000000001</v>
      </c>
      <c r="G29" s="65">
        <f t="shared" si="4"/>
        <v>1985.7860000000001</v>
      </c>
      <c r="H29" s="65">
        <f t="shared" si="4"/>
        <v>1911.24</v>
      </c>
      <c r="I29" s="67">
        <f t="shared" si="4"/>
        <v>2039.118363580593</v>
      </c>
      <c r="J29" s="65">
        <f t="shared" si="4"/>
        <v>2097.422660596053</v>
      </c>
      <c r="K29" s="65">
        <f t="shared" si="4"/>
        <v>2160.6983582453977</v>
      </c>
      <c r="L29" s="65">
        <f t="shared" si="4"/>
        <v>2224.0962676245967</v>
      </c>
      <c r="M29" s="65">
        <f t="shared" si="4"/>
        <v>2292.7736840492257</v>
      </c>
      <c r="N29" s="5"/>
      <c r="O29" s="5"/>
      <c r="P29" s="5"/>
      <c r="Q29" s="5"/>
      <c r="R29" s="5"/>
      <c r="S29" s="5"/>
      <c r="T29" s="5"/>
      <c r="U29" s="5"/>
      <c r="V29" s="5"/>
      <c r="W29" s="5"/>
      <c r="X29" s="5"/>
      <c r="Y29" s="5"/>
    </row>
    <row r="30" spans="1:25" ht="15.75" customHeight="1">
      <c r="A30" s="5"/>
      <c r="B30" s="5"/>
      <c r="C30" s="8"/>
      <c r="D30" s="8"/>
      <c r="E30" s="8"/>
      <c r="F30" s="8"/>
      <c r="G30" s="8"/>
      <c r="H30" s="8"/>
      <c r="I30" s="81"/>
      <c r="J30" s="46"/>
      <c r="K30" s="46"/>
      <c r="L30" s="46"/>
      <c r="M30" s="46"/>
      <c r="N30" s="5"/>
      <c r="O30" s="5"/>
      <c r="P30" s="5"/>
      <c r="Q30" s="5"/>
      <c r="R30" s="5"/>
      <c r="S30" s="5"/>
      <c r="T30" s="5"/>
      <c r="U30" s="5"/>
      <c r="V30" s="5"/>
      <c r="W30" s="5"/>
      <c r="X30" s="5"/>
      <c r="Y30" s="5"/>
    </row>
    <row r="31" spans="1:25" ht="15" customHeight="1">
      <c r="A31" s="5"/>
      <c r="B31" s="57" t="s">
        <v>248</v>
      </c>
      <c r="C31" s="7"/>
      <c r="D31" s="86"/>
      <c r="E31" s="86"/>
      <c r="F31" s="86"/>
      <c r="G31" s="86"/>
      <c r="H31" s="86"/>
      <c r="I31" s="67"/>
      <c r="J31" s="65"/>
      <c r="K31" s="65"/>
      <c r="L31" s="65"/>
      <c r="M31" s="65"/>
      <c r="N31" s="5"/>
      <c r="O31" s="5"/>
      <c r="P31" s="5"/>
      <c r="Q31" s="5"/>
      <c r="R31" s="5"/>
      <c r="S31" s="5"/>
      <c r="T31" s="5"/>
      <c r="U31" s="5"/>
      <c r="V31" s="5"/>
      <c r="W31" s="5"/>
      <c r="X31" s="5"/>
      <c r="Y31" s="5"/>
    </row>
    <row r="32" spans="1:25" ht="15" customHeight="1">
      <c r="A32" s="5"/>
      <c r="B32" s="64" t="s">
        <v>249</v>
      </c>
      <c r="C32" s="7" t="s">
        <v>28</v>
      </c>
      <c r="D32" s="46">
        <v>42</v>
      </c>
      <c r="E32" s="46">
        <v>42</v>
      </c>
      <c r="F32" s="46">
        <v>42</v>
      </c>
      <c r="G32" s="46">
        <v>42</v>
      </c>
      <c r="H32" s="46">
        <v>42</v>
      </c>
      <c r="I32" s="52">
        <v>42</v>
      </c>
      <c r="J32" s="56">
        <v>42</v>
      </c>
      <c r="K32" s="56">
        <v>42</v>
      </c>
      <c r="L32" s="56">
        <v>42</v>
      </c>
      <c r="M32" s="56">
        <v>42</v>
      </c>
      <c r="N32" s="5"/>
      <c r="O32" s="5"/>
      <c r="P32" s="5"/>
      <c r="Q32" s="5"/>
      <c r="R32" s="5"/>
      <c r="S32" s="5"/>
      <c r="T32" s="5"/>
      <c r="U32" s="5"/>
      <c r="V32" s="5"/>
      <c r="W32" s="5"/>
      <c r="X32" s="5"/>
      <c r="Y32" s="5"/>
    </row>
    <row r="33" spans="1:25" ht="15" customHeight="1">
      <c r="A33" s="5"/>
      <c r="B33" s="64" t="s">
        <v>250</v>
      </c>
      <c r="C33" s="7" t="s">
        <v>28</v>
      </c>
      <c r="D33" s="46">
        <v>2752.1129999999998</v>
      </c>
      <c r="E33" s="46">
        <v>2752.1129999999998</v>
      </c>
      <c r="F33" s="46">
        <v>2752.1129999999998</v>
      </c>
      <c r="G33" s="46">
        <v>2752.1129999999998</v>
      </c>
      <c r="H33" s="46">
        <v>2752.1129999999998</v>
      </c>
      <c r="I33" s="52">
        <v>2752.1129999999998</v>
      </c>
      <c r="J33" s="56">
        <v>2752.1129999999998</v>
      </c>
      <c r="K33" s="56">
        <v>2752.1129999999998</v>
      </c>
      <c r="L33" s="56">
        <v>2752.1129999999998</v>
      </c>
      <c r="M33" s="56">
        <v>2752.1129999999998</v>
      </c>
      <c r="N33" s="5"/>
      <c r="O33" s="5"/>
      <c r="P33" s="5"/>
      <c r="Q33" s="5"/>
      <c r="R33" s="5"/>
      <c r="S33" s="5"/>
      <c r="T33" s="5"/>
      <c r="U33" s="5"/>
      <c r="V33" s="5"/>
      <c r="W33" s="5"/>
      <c r="X33" s="5"/>
      <c r="Y33" s="5"/>
    </row>
    <row r="34" spans="1:25" ht="15" customHeight="1">
      <c r="A34" s="5"/>
      <c r="B34" s="64" t="s">
        <v>251</v>
      </c>
      <c r="C34" s="7" t="s">
        <v>28</v>
      </c>
      <c r="D34" s="46">
        <v>-796.58199999999999</v>
      </c>
      <c r="E34" s="46">
        <v>-832.16899999999998</v>
      </c>
      <c r="F34" s="46">
        <v>-764.60900000000004</v>
      </c>
      <c r="G34" s="46">
        <v>-735.66899999999998</v>
      </c>
      <c r="H34" s="46">
        <v>-735.66899999999998</v>
      </c>
      <c r="I34" s="52">
        <v>-736</v>
      </c>
      <c r="J34" s="56">
        <v>-736</v>
      </c>
      <c r="K34" s="56">
        <v>-736</v>
      </c>
      <c r="L34" s="56">
        <v>-736</v>
      </c>
      <c r="M34" s="56">
        <v>-736</v>
      </c>
      <c r="N34" s="5"/>
      <c r="O34" s="5"/>
      <c r="P34" s="5"/>
      <c r="Q34" s="5"/>
      <c r="R34" s="5"/>
      <c r="S34" s="5"/>
      <c r="T34" s="5"/>
      <c r="U34" s="5"/>
      <c r="V34" s="5"/>
      <c r="W34" s="5"/>
      <c r="X34" s="5"/>
      <c r="Y34" s="5"/>
    </row>
    <row r="35" spans="1:25" ht="15" customHeight="1">
      <c r="A35" s="5"/>
      <c r="B35" s="220" t="s">
        <v>253</v>
      </c>
      <c r="C35" s="162" t="s">
        <v>28</v>
      </c>
      <c r="D35" s="165">
        <f>8712.102+'Income Statement'!D40-'Income Statement'!D49</f>
        <v>9639.9189999999999</v>
      </c>
      <c r="E35" s="165">
        <f>D35+'Income Statement'!E40-'Income Statement'!E49</f>
        <v>9209.8079999999991</v>
      </c>
      <c r="F35" s="165">
        <f>E35+'Income Statement'!F40-'Income Statement'!F49</f>
        <v>9445.7289999999994</v>
      </c>
      <c r="G35" s="165">
        <f>F35+'Income Statement'!G40-'Income Statement'!G49</f>
        <v>10100.821999999998</v>
      </c>
      <c r="H35" s="165">
        <f>G35+'Income Statement'!H40-'Income Statement'!H49</f>
        <v>9887.4269999999979</v>
      </c>
      <c r="I35" s="164">
        <f>H35+'Income Statement'!I40-'Income Statement'!I49</f>
        <v>10190.626239286756</v>
      </c>
      <c r="J35" s="165">
        <f>I35+'Income Statement'!J40-'Income Statement'!J49</f>
        <v>10501.042600558101</v>
      </c>
      <c r="K35" s="165">
        <f>J35+'Income Statement'!K40-'Income Statement'!K49</f>
        <v>10814.894211907278</v>
      </c>
      <c r="L35" s="165">
        <f>K35+'Income Statement'!L40-'Income Statement'!L49</f>
        <v>11134.535614664155</v>
      </c>
      <c r="M35" s="165">
        <f>L35+'Income Statement'!M40-'Income Statement'!M49</f>
        <v>11455.951997505988</v>
      </c>
      <c r="N35" s="5"/>
      <c r="O35" s="5"/>
      <c r="P35" s="5"/>
      <c r="Q35" s="5"/>
      <c r="R35" s="5"/>
      <c r="S35" s="5"/>
      <c r="T35" s="5"/>
      <c r="U35" s="5"/>
      <c r="V35" s="5"/>
      <c r="W35" s="5"/>
      <c r="X35" s="5"/>
      <c r="Y35" s="5"/>
    </row>
    <row r="36" spans="1:25" ht="15.75" customHeight="1">
      <c r="A36" s="5"/>
      <c r="B36" s="57" t="s">
        <v>265</v>
      </c>
      <c r="C36" s="45" t="s">
        <v>28</v>
      </c>
      <c r="D36" s="65">
        <f t="shared" ref="D36:M36" si="5">SUM(D32:D35)</f>
        <v>11637.45</v>
      </c>
      <c r="E36" s="65">
        <f t="shared" si="5"/>
        <v>11171.751999999999</v>
      </c>
      <c r="F36" s="65">
        <f t="shared" si="5"/>
        <v>11475.233</v>
      </c>
      <c r="G36" s="65">
        <f t="shared" si="5"/>
        <v>12159.265999999998</v>
      </c>
      <c r="H36" s="65">
        <f t="shared" si="5"/>
        <v>11945.870999999997</v>
      </c>
      <c r="I36" s="67">
        <f t="shared" si="5"/>
        <v>12248.739239286755</v>
      </c>
      <c r="J36" s="65">
        <f t="shared" si="5"/>
        <v>12559.155600558101</v>
      </c>
      <c r="K36" s="65">
        <f t="shared" si="5"/>
        <v>12873.007211907277</v>
      </c>
      <c r="L36" s="65">
        <f t="shared" si="5"/>
        <v>13192.648614664155</v>
      </c>
      <c r="M36" s="65">
        <f t="shared" si="5"/>
        <v>13514.064997505988</v>
      </c>
      <c r="N36" s="5"/>
      <c r="O36" s="5"/>
      <c r="P36" s="5"/>
      <c r="Q36" s="5"/>
      <c r="R36" s="5"/>
      <c r="S36" s="5"/>
      <c r="T36" s="5"/>
      <c r="U36" s="5"/>
      <c r="V36" s="5"/>
      <c r="W36" s="5"/>
      <c r="X36" s="5"/>
      <c r="Y36" s="5"/>
    </row>
    <row r="37" spans="1:25" ht="15.75" customHeight="1">
      <c r="A37" s="5"/>
      <c r="B37" s="5"/>
      <c r="C37" s="8"/>
      <c r="D37" s="228"/>
      <c r="E37" s="228"/>
      <c r="F37" s="228"/>
      <c r="G37" s="228"/>
      <c r="H37" s="228"/>
      <c r="I37" s="81"/>
      <c r="J37" s="46"/>
      <c r="K37" s="46"/>
      <c r="L37" s="46"/>
      <c r="M37" s="46"/>
      <c r="N37" s="5"/>
      <c r="O37" s="5"/>
      <c r="P37" s="5"/>
      <c r="Q37" s="5"/>
      <c r="R37" s="5"/>
      <c r="S37" s="5"/>
      <c r="T37" s="5"/>
      <c r="U37" s="5"/>
      <c r="V37" s="5"/>
      <c r="W37" s="5"/>
      <c r="X37" s="5"/>
      <c r="Y37" s="5"/>
    </row>
    <row r="38" spans="1:25" ht="15.75" customHeight="1">
      <c r="A38" s="5"/>
      <c r="B38" s="57" t="s">
        <v>270</v>
      </c>
      <c r="C38" s="45" t="s">
        <v>28</v>
      </c>
      <c r="D38" s="65">
        <f t="shared" ref="D38:M38" si="6">SUM(D29,D36)</f>
        <v>13065.386</v>
      </c>
      <c r="E38" s="65">
        <f t="shared" si="6"/>
        <v>12898.138999999999</v>
      </c>
      <c r="F38" s="65">
        <f t="shared" si="6"/>
        <v>13366.489</v>
      </c>
      <c r="G38" s="65">
        <f t="shared" si="6"/>
        <v>14145.051999999998</v>
      </c>
      <c r="H38" s="65">
        <f t="shared" si="6"/>
        <v>13857.110999999997</v>
      </c>
      <c r="I38" s="67">
        <f t="shared" si="6"/>
        <v>14287.857602867349</v>
      </c>
      <c r="J38" s="65">
        <f t="shared" si="6"/>
        <v>14656.578261154154</v>
      </c>
      <c r="K38" s="65">
        <f t="shared" si="6"/>
        <v>15033.705570152675</v>
      </c>
      <c r="L38" s="65">
        <f t="shared" si="6"/>
        <v>15416.744882288751</v>
      </c>
      <c r="M38" s="65">
        <f t="shared" si="6"/>
        <v>15806.838681555213</v>
      </c>
      <c r="N38" s="5"/>
      <c r="O38" s="5"/>
      <c r="P38" s="5"/>
      <c r="Q38" s="5"/>
      <c r="R38" s="5"/>
      <c r="S38" s="5"/>
      <c r="T38" s="5"/>
      <c r="U38" s="5"/>
      <c r="V38" s="5"/>
      <c r="W38" s="5"/>
      <c r="X38" s="5"/>
      <c r="Y38" s="5"/>
    </row>
    <row r="39" spans="1:25" ht="15.75" customHeight="1">
      <c r="A39" s="5"/>
      <c r="B39" s="5"/>
      <c r="C39" s="8"/>
      <c r="D39" s="228"/>
      <c r="E39" s="228"/>
      <c r="F39" s="228"/>
      <c r="G39" s="228"/>
      <c r="H39" s="228"/>
      <c r="I39" s="81"/>
      <c r="J39" s="46"/>
      <c r="K39" s="46"/>
      <c r="L39" s="46"/>
      <c r="M39" s="46"/>
      <c r="N39" s="5"/>
      <c r="O39" s="5"/>
      <c r="P39" s="5"/>
      <c r="Q39" s="5"/>
      <c r="R39" s="5"/>
      <c r="S39" s="5"/>
      <c r="T39" s="5"/>
      <c r="U39" s="5"/>
      <c r="V39" s="5"/>
      <c r="W39" s="5"/>
      <c r="X39" s="5"/>
      <c r="Y39" s="5"/>
    </row>
    <row r="40" spans="1:25" ht="15" customHeight="1">
      <c r="A40" s="5"/>
      <c r="B40" s="4" t="s">
        <v>276</v>
      </c>
      <c r="C40" s="8"/>
      <c r="D40" s="255">
        <f t="shared" ref="D40:M40" si="7">D38-D19</f>
        <v>0</v>
      </c>
      <c r="E40" s="255">
        <f t="shared" si="7"/>
        <v>0</v>
      </c>
      <c r="F40" s="255">
        <f t="shared" si="7"/>
        <v>0</v>
      </c>
      <c r="G40" s="255">
        <f t="shared" si="7"/>
        <v>0</v>
      </c>
      <c r="H40" s="255">
        <f t="shared" si="7"/>
        <v>0</v>
      </c>
      <c r="I40" s="141">
        <f t="shared" si="7"/>
        <v>-0.33100000000013097</v>
      </c>
      <c r="J40" s="139">
        <f t="shared" si="7"/>
        <v>-0.33100000000013097</v>
      </c>
      <c r="K40" s="139">
        <f t="shared" si="7"/>
        <v>-0.33100000000376895</v>
      </c>
      <c r="L40" s="139">
        <f t="shared" si="7"/>
        <v>-0.33100000000376895</v>
      </c>
      <c r="M40" s="139">
        <f t="shared" si="7"/>
        <v>-0.33100000000376895</v>
      </c>
      <c r="N40" s="5"/>
      <c r="O40" s="5"/>
      <c r="P40" s="5"/>
      <c r="Q40" s="5"/>
      <c r="R40" s="5"/>
      <c r="S40" s="5"/>
      <c r="T40" s="5"/>
      <c r="U40" s="5"/>
      <c r="V40" s="5"/>
      <c r="W40" s="5"/>
      <c r="X40" s="5"/>
      <c r="Y40" s="5"/>
    </row>
    <row r="41" spans="1:25" ht="15.75" customHeight="1">
      <c r="A41" s="5"/>
      <c r="B41" s="5"/>
      <c r="C41" s="8"/>
      <c r="D41" s="8"/>
      <c r="E41" s="8"/>
      <c r="F41" s="8"/>
      <c r="G41" s="8"/>
      <c r="H41" s="8"/>
      <c r="I41" s="257"/>
      <c r="J41" s="257"/>
      <c r="K41" s="257"/>
      <c r="L41" s="257"/>
      <c r="M41" s="257"/>
      <c r="N41" s="5"/>
      <c r="O41" s="5"/>
      <c r="P41" s="5"/>
      <c r="Q41" s="5"/>
      <c r="R41" s="5"/>
      <c r="S41" s="5"/>
      <c r="T41" s="5"/>
      <c r="U41" s="5"/>
      <c r="V41" s="5"/>
      <c r="W41" s="5"/>
      <c r="X41" s="5"/>
      <c r="Y41" s="5"/>
    </row>
    <row r="42" spans="1:25" ht="15.75" customHeight="1">
      <c r="A42" s="5"/>
      <c r="B42" s="5" t="s">
        <v>279</v>
      </c>
      <c r="C42" s="8"/>
      <c r="D42" s="8">
        <f t="shared" ref="D42:M42" si="8">0</f>
        <v>0</v>
      </c>
      <c r="E42" s="8">
        <f t="shared" si="8"/>
        <v>0</v>
      </c>
      <c r="F42" s="8">
        <f t="shared" si="8"/>
        <v>0</v>
      </c>
      <c r="G42" s="8">
        <f t="shared" si="8"/>
        <v>0</v>
      </c>
      <c r="H42" s="8">
        <f t="shared" si="8"/>
        <v>0</v>
      </c>
      <c r="I42" s="8">
        <f t="shared" si="8"/>
        <v>0</v>
      </c>
      <c r="J42" s="8">
        <f t="shared" si="8"/>
        <v>0</v>
      </c>
      <c r="K42" s="8">
        <f t="shared" si="8"/>
        <v>0</v>
      </c>
      <c r="L42" s="8">
        <f t="shared" si="8"/>
        <v>0</v>
      </c>
      <c r="M42" s="8">
        <f t="shared" si="8"/>
        <v>0</v>
      </c>
      <c r="N42" s="5"/>
      <c r="O42" s="5"/>
      <c r="P42" s="5"/>
      <c r="Q42" s="5"/>
      <c r="R42" s="5"/>
      <c r="S42" s="5"/>
      <c r="T42" s="5"/>
      <c r="U42" s="5"/>
      <c r="V42" s="5"/>
      <c r="W42" s="5"/>
      <c r="X42" s="5"/>
      <c r="Y42" s="5"/>
    </row>
    <row r="43" spans="1:25" ht="15.75" customHeight="1">
      <c r="A43" s="5"/>
      <c r="B43" s="5"/>
      <c r="C43" s="8"/>
      <c r="D43" s="8"/>
      <c r="E43" s="8"/>
      <c r="F43" s="8"/>
      <c r="G43" s="8"/>
      <c r="H43" s="8"/>
      <c r="I43" s="5"/>
      <c r="J43" s="5"/>
      <c r="K43" s="5"/>
      <c r="L43" s="5"/>
      <c r="M43" s="5"/>
      <c r="N43" s="5"/>
      <c r="O43" s="5"/>
      <c r="P43" s="5"/>
      <c r="Q43" s="5"/>
      <c r="R43" s="5"/>
      <c r="S43" s="5"/>
      <c r="T43" s="5"/>
      <c r="U43" s="5"/>
      <c r="V43" s="5"/>
      <c r="W43" s="5"/>
      <c r="X43" s="5"/>
      <c r="Y43" s="5"/>
    </row>
    <row r="44" spans="1:25" ht="15.75" customHeight="1">
      <c r="A44" s="5"/>
      <c r="B44" s="5"/>
      <c r="C44" s="8"/>
      <c r="D44" s="8"/>
      <c r="E44" s="8"/>
      <c r="F44" s="8"/>
      <c r="G44" s="8"/>
      <c r="H44" s="8"/>
      <c r="I44" s="5"/>
      <c r="J44" s="5"/>
      <c r="K44" s="5"/>
      <c r="L44" s="5"/>
      <c r="M44" s="5"/>
      <c r="N44" s="5"/>
      <c r="O44" s="5"/>
      <c r="P44" s="5"/>
      <c r="Q44" s="5"/>
      <c r="R44" s="5"/>
      <c r="S44" s="5"/>
      <c r="T44" s="5"/>
      <c r="U44" s="5"/>
      <c r="V44" s="5"/>
      <c r="W44" s="5"/>
      <c r="X44" s="5"/>
      <c r="Y44" s="5"/>
    </row>
    <row r="45" spans="1:25" ht="15.75" customHeight="1">
      <c r="A45" s="5"/>
      <c r="B45" s="5"/>
      <c r="C45" s="8"/>
      <c r="D45" s="8"/>
      <c r="E45" s="8"/>
      <c r="F45" s="8"/>
      <c r="G45" s="8"/>
      <c r="H45" s="8"/>
      <c r="I45" s="5"/>
      <c r="J45" s="5"/>
      <c r="K45" s="5"/>
      <c r="L45" s="5"/>
      <c r="M45" s="5"/>
      <c r="N45" s="5"/>
      <c r="O45" s="5"/>
      <c r="P45" s="5"/>
      <c r="Q45" s="5"/>
      <c r="R45" s="5"/>
      <c r="S45" s="5"/>
      <c r="T45" s="5"/>
      <c r="U45" s="5"/>
      <c r="V45" s="5"/>
      <c r="W45" s="5"/>
      <c r="X45" s="5"/>
      <c r="Y45" s="5"/>
    </row>
    <row r="46" spans="1:25" ht="15.75" customHeight="1">
      <c r="A46" s="5"/>
      <c r="B46" s="5"/>
      <c r="C46" s="8"/>
      <c r="D46" s="8"/>
      <c r="E46" s="8"/>
      <c r="F46" s="8"/>
      <c r="G46" s="8"/>
      <c r="H46" s="8"/>
      <c r="I46" s="5"/>
      <c r="J46" s="5"/>
      <c r="K46" s="5"/>
      <c r="L46" s="5"/>
      <c r="M46" s="5"/>
      <c r="N46" s="5"/>
      <c r="O46" s="5"/>
      <c r="P46" s="5"/>
      <c r="Q46" s="5"/>
      <c r="R46" s="5"/>
      <c r="S46" s="5"/>
      <c r="T46" s="5"/>
      <c r="U46" s="5"/>
      <c r="V46" s="5"/>
      <c r="W46" s="5"/>
      <c r="X46" s="5"/>
      <c r="Y46" s="5"/>
    </row>
    <row r="47" spans="1:25" ht="15.75" customHeight="1">
      <c r="A47" s="5"/>
      <c r="B47" s="5"/>
      <c r="C47" s="8"/>
      <c r="D47" s="8"/>
      <c r="E47" s="8"/>
      <c r="F47" s="8"/>
      <c r="G47" s="8"/>
      <c r="H47" s="8"/>
      <c r="I47" s="5"/>
      <c r="J47" s="5"/>
      <c r="K47" s="5"/>
      <c r="L47" s="5"/>
      <c r="M47" s="5"/>
      <c r="N47" s="5"/>
      <c r="O47" s="5"/>
      <c r="P47" s="5"/>
      <c r="Q47" s="5"/>
      <c r="R47" s="5"/>
      <c r="S47" s="5"/>
      <c r="T47" s="5"/>
      <c r="U47" s="5"/>
      <c r="V47" s="5"/>
      <c r="W47" s="5"/>
      <c r="X47" s="5"/>
      <c r="Y47" s="5"/>
    </row>
    <row r="48" spans="1:25" ht="15.75" customHeight="1">
      <c r="A48" s="5"/>
      <c r="B48" s="5"/>
      <c r="C48" s="8"/>
      <c r="D48" s="8"/>
      <c r="E48" s="8"/>
      <c r="F48" s="8"/>
      <c r="G48" s="8"/>
      <c r="H48" s="8"/>
      <c r="I48" s="5"/>
      <c r="J48" s="5"/>
      <c r="K48" s="5"/>
      <c r="L48" s="5"/>
      <c r="M48" s="5"/>
      <c r="N48" s="5"/>
      <c r="O48" s="5"/>
      <c r="P48" s="5"/>
      <c r="Q48" s="5"/>
      <c r="R48" s="5"/>
      <c r="S48" s="5"/>
      <c r="T48" s="5"/>
      <c r="U48" s="5"/>
      <c r="V48" s="5"/>
      <c r="W48" s="5"/>
      <c r="X48" s="5"/>
      <c r="Y48" s="5"/>
    </row>
    <row r="49" spans="1:25" ht="15.75" customHeight="1">
      <c r="A49" s="5"/>
      <c r="B49" s="5"/>
      <c r="C49" s="8"/>
      <c r="D49" s="8"/>
      <c r="E49" s="8"/>
      <c r="F49" s="8"/>
      <c r="G49" s="8"/>
      <c r="H49" s="8"/>
      <c r="I49" s="5"/>
      <c r="J49" s="5"/>
      <c r="K49" s="5"/>
      <c r="L49" s="5"/>
      <c r="M49" s="5"/>
      <c r="N49" s="5"/>
      <c r="O49" s="5"/>
      <c r="P49" s="5"/>
      <c r="Q49" s="5"/>
      <c r="R49" s="5"/>
      <c r="S49" s="5"/>
      <c r="T49" s="5"/>
      <c r="U49" s="5"/>
      <c r="V49" s="5"/>
      <c r="W49" s="5"/>
      <c r="X49" s="5"/>
      <c r="Y49" s="5"/>
    </row>
    <row r="50" spans="1:25" ht="15.75" customHeight="1">
      <c r="A50" s="5"/>
      <c r="B50" s="5"/>
      <c r="C50" s="8"/>
      <c r="D50" s="8"/>
      <c r="E50" s="8"/>
      <c r="F50" s="8"/>
      <c r="G50" s="8"/>
      <c r="H50" s="8"/>
      <c r="I50" s="5"/>
      <c r="J50" s="5"/>
      <c r="K50" s="5"/>
      <c r="L50" s="5"/>
      <c r="M50" s="5"/>
      <c r="N50" s="5"/>
      <c r="O50" s="5"/>
      <c r="P50" s="5"/>
      <c r="Q50" s="5"/>
      <c r="R50" s="5"/>
      <c r="S50" s="5"/>
      <c r="T50" s="5"/>
      <c r="U50" s="5"/>
      <c r="V50" s="5"/>
      <c r="W50" s="5"/>
      <c r="X50" s="5"/>
      <c r="Y50" s="5"/>
    </row>
    <row r="51" spans="1:25" ht="15.75" customHeight="1">
      <c r="A51" s="5"/>
      <c r="B51" s="5"/>
      <c r="C51" s="8"/>
      <c r="D51" s="8"/>
      <c r="E51" s="8"/>
      <c r="F51" s="8"/>
      <c r="G51" s="8"/>
      <c r="H51" s="8"/>
      <c r="I51" s="5"/>
      <c r="J51" s="5"/>
      <c r="K51" s="5"/>
      <c r="L51" s="5"/>
      <c r="M51" s="5"/>
      <c r="N51" s="5"/>
      <c r="O51" s="5"/>
      <c r="P51" s="5"/>
      <c r="Q51" s="5"/>
      <c r="R51" s="5"/>
      <c r="S51" s="5"/>
      <c r="T51" s="5"/>
      <c r="U51" s="5"/>
      <c r="V51" s="5"/>
      <c r="W51" s="5"/>
      <c r="X51" s="5"/>
      <c r="Y51" s="5"/>
    </row>
    <row r="52" spans="1:25" ht="15.75" customHeight="1">
      <c r="A52" s="5"/>
      <c r="B52" s="5"/>
      <c r="C52" s="8"/>
      <c r="D52" s="8"/>
      <c r="E52" s="8"/>
      <c r="F52" s="8"/>
      <c r="G52" s="8"/>
      <c r="H52" s="8"/>
      <c r="I52" s="5"/>
      <c r="J52" s="5"/>
      <c r="K52" s="5"/>
      <c r="L52" s="5"/>
      <c r="M52" s="5"/>
      <c r="N52" s="5"/>
      <c r="O52" s="5"/>
      <c r="P52" s="5"/>
      <c r="Q52" s="5"/>
      <c r="R52" s="5"/>
      <c r="S52" s="5"/>
      <c r="T52" s="5"/>
      <c r="U52" s="5"/>
      <c r="V52" s="5"/>
      <c r="W52" s="5"/>
      <c r="X52" s="5"/>
      <c r="Y52" s="5"/>
    </row>
    <row r="53" spans="1:25" ht="15.75" customHeight="1">
      <c r="A53" s="5"/>
      <c r="B53" s="5"/>
      <c r="C53" s="8"/>
      <c r="D53" s="8"/>
      <c r="E53" s="8"/>
      <c r="F53" s="8"/>
      <c r="G53" s="8"/>
      <c r="H53" s="8"/>
      <c r="I53" s="5"/>
      <c r="J53" s="5"/>
      <c r="K53" s="5"/>
      <c r="L53" s="5"/>
      <c r="M53" s="5"/>
      <c r="N53" s="5"/>
      <c r="O53" s="5"/>
      <c r="P53" s="5"/>
      <c r="Q53" s="5"/>
      <c r="R53" s="5"/>
      <c r="S53" s="5"/>
      <c r="T53" s="5"/>
      <c r="U53" s="5"/>
      <c r="V53" s="5"/>
      <c r="W53" s="5"/>
      <c r="X53" s="5"/>
      <c r="Y53" s="5"/>
    </row>
    <row r="54" spans="1:25" ht="15.75" customHeight="1">
      <c r="A54" s="5"/>
      <c r="B54" s="5"/>
      <c r="C54" s="8"/>
      <c r="D54" s="8"/>
      <c r="E54" s="8"/>
      <c r="F54" s="8"/>
      <c r="G54" s="8"/>
      <c r="H54" s="8"/>
      <c r="I54" s="5"/>
      <c r="J54" s="5"/>
      <c r="K54" s="5"/>
      <c r="L54" s="5"/>
      <c r="M54" s="5"/>
      <c r="N54" s="5"/>
      <c r="O54" s="5"/>
      <c r="P54" s="5"/>
      <c r="Q54" s="5"/>
      <c r="R54" s="5"/>
      <c r="S54" s="5"/>
      <c r="T54" s="5"/>
      <c r="U54" s="5"/>
      <c r="V54" s="5"/>
      <c r="W54" s="5"/>
      <c r="X54" s="5"/>
      <c r="Y54" s="5"/>
    </row>
    <row r="55" spans="1:25" ht="15.75" customHeight="1">
      <c r="A55" s="5"/>
      <c r="B55" s="5"/>
      <c r="C55" s="8"/>
      <c r="D55" s="8"/>
      <c r="E55" s="8"/>
      <c r="F55" s="8"/>
      <c r="G55" s="8"/>
      <c r="H55" s="8"/>
      <c r="I55" s="5"/>
      <c r="J55" s="5"/>
      <c r="K55" s="5"/>
      <c r="L55" s="5"/>
      <c r="M55" s="5"/>
      <c r="N55" s="5"/>
      <c r="O55" s="5"/>
      <c r="P55" s="5"/>
      <c r="Q55" s="5"/>
      <c r="R55" s="5"/>
      <c r="S55" s="5"/>
      <c r="T55" s="5"/>
      <c r="U55" s="5"/>
      <c r="V55" s="5"/>
      <c r="W55" s="5"/>
      <c r="X55" s="5"/>
      <c r="Y55" s="5"/>
    </row>
    <row r="56" spans="1:25" ht="15.75" customHeight="1">
      <c r="A56" s="5"/>
      <c r="B56" s="5"/>
      <c r="C56" s="8"/>
      <c r="D56" s="8"/>
      <c r="E56" s="8"/>
      <c r="F56" s="8"/>
      <c r="G56" s="8"/>
      <c r="H56" s="8"/>
      <c r="I56" s="5"/>
      <c r="J56" s="5"/>
      <c r="K56" s="5"/>
      <c r="L56" s="5"/>
      <c r="M56" s="5"/>
      <c r="N56" s="5"/>
      <c r="O56" s="5"/>
      <c r="P56" s="5"/>
      <c r="Q56" s="5"/>
      <c r="R56" s="5"/>
      <c r="S56" s="5"/>
      <c r="T56" s="5"/>
      <c r="U56" s="5"/>
      <c r="V56" s="5"/>
      <c r="W56" s="5"/>
      <c r="X56" s="5"/>
      <c r="Y56" s="5"/>
    </row>
    <row r="57" spans="1:25" ht="15.75" customHeight="1">
      <c r="A57" s="5"/>
      <c r="B57" s="5"/>
      <c r="C57" s="8"/>
      <c r="D57" s="8"/>
      <c r="E57" s="8"/>
      <c r="F57" s="8"/>
      <c r="G57" s="8"/>
      <c r="H57" s="8"/>
      <c r="I57" s="5"/>
      <c r="J57" s="5"/>
      <c r="K57" s="5"/>
      <c r="L57" s="5"/>
      <c r="M57" s="5"/>
      <c r="N57" s="5"/>
      <c r="O57" s="5"/>
      <c r="P57" s="5"/>
      <c r="Q57" s="5"/>
      <c r="R57" s="5"/>
      <c r="S57" s="5"/>
      <c r="T57" s="5"/>
      <c r="U57" s="5"/>
      <c r="V57" s="5"/>
      <c r="W57" s="5"/>
      <c r="X57" s="5"/>
      <c r="Y57" s="5"/>
    </row>
    <row r="58" spans="1:25" ht="15.75" customHeight="1">
      <c r="A58" s="5"/>
      <c r="B58" s="5"/>
      <c r="C58" s="8"/>
      <c r="D58" s="8"/>
      <c r="E58" s="8"/>
      <c r="F58" s="8"/>
      <c r="G58" s="8"/>
      <c r="H58" s="8"/>
      <c r="I58" s="5"/>
      <c r="J58" s="5"/>
      <c r="K58" s="5"/>
      <c r="L58" s="5"/>
      <c r="M58" s="5"/>
      <c r="N58" s="5"/>
      <c r="O58" s="5"/>
      <c r="P58" s="5"/>
      <c r="Q58" s="5"/>
      <c r="R58" s="5"/>
      <c r="S58" s="5"/>
      <c r="T58" s="5"/>
      <c r="U58" s="5"/>
      <c r="V58" s="5"/>
      <c r="W58" s="5"/>
      <c r="X58" s="5"/>
      <c r="Y58" s="5"/>
    </row>
    <row r="59" spans="1:25" ht="15.75" customHeight="1">
      <c r="A59" s="5"/>
      <c r="B59" s="5"/>
      <c r="C59" s="8"/>
      <c r="D59" s="8"/>
      <c r="E59" s="8"/>
      <c r="F59" s="8"/>
      <c r="G59" s="8"/>
      <c r="H59" s="8"/>
      <c r="I59" s="5"/>
      <c r="J59" s="5"/>
      <c r="K59" s="5"/>
      <c r="L59" s="5"/>
      <c r="M59" s="5"/>
      <c r="N59" s="5"/>
      <c r="O59" s="5"/>
      <c r="P59" s="5"/>
      <c r="Q59" s="5"/>
      <c r="R59" s="5"/>
      <c r="S59" s="5"/>
      <c r="T59" s="5"/>
      <c r="U59" s="5"/>
      <c r="V59" s="5"/>
      <c r="W59" s="5"/>
      <c r="X59" s="5"/>
      <c r="Y59" s="5"/>
    </row>
    <row r="60" spans="1:25" ht="15.75" customHeight="1">
      <c r="A60" s="5"/>
      <c r="B60" s="5"/>
      <c r="C60" s="8"/>
      <c r="D60" s="8"/>
      <c r="E60" s="8"/>
      <c r="F60" s="8"/>
      <c r="G60" s="8"/>
      <c r="H60" s="8"/>
      <c r="I60" s="5"/>
      <c r="J60" s="5"/>
      <c r="K60" s="5"/>
      <c r="L60" s="5"/>
      <c r="M60" s="5"/>
      <c r="N60" s="5"/>
      <c r="O60" s="5"/>
      <c r="P60" s="5"/>
      <c r="Q60" s="5"/>
      <c r="R60" s="5"/>
      <c r="S60" s="5"/>
      <c r="T60" s="5"/>
      <c r="U60" s="5"/>
      <c r="V60" s="5"/>
      <c r="W60" s="5"/>
      <c r="X60" s="5"/>
      <c r="Y60" s="5"/>
    </row>
    <row r="61" spans="1:25" ht="15.75" customHeight="1">
      <c r="A61" s="5"/>
      <c r="B61" s="5"/>
      <c r="C61" s="8"/>
      <c r="D61" s="8"/>
      <c r="E61" s="8"/>
      <c r="F61" s="8"/>
      <c r="G61" s="8"/>
      <c r="H61" s="8"/>
      <c r="I61" s="5"/>
      <c r="J61" s="5"/>
      <c r="K61" s="5"/>
      <c r="L61" s="5"/>
      <c r="M61" s="5"/>
      <c r="N61" s="5"/>
      <c r="O61" s="5"/>
      <c r="P61" s="5"/>
      <c r="Q61" s="5"/>
      <c r="R61" s="5"/>
      <c r="S61" s="5"/>
      <c r="T61" s="5"/>
      <c r="U61" s="5"/>
      <c r="V61" s="5"/>
      <c r="W61" s="5"/>
      <c r="X61" s="5"/>
      <c r="Y61" s="5"/>
    </row>
    <row r="62" spans="1:25" ht="15.75" customHeight="1">
      <c r="A62" s="5"/>
      <c r="B62" s="5"/>
      <c r="C62" s="8"/>
      <c r="D62" s="8"/>
      <c r="E62" s="8"/>
      <c r="F62" s="8"/>
      <c r="G62" s="8"/>
      <c r="H62" s="8"/>
      <c r="I62" s="5"/>
      <c r="J62" s="5"/>
      <c r="K62" s="5"/>
      <c r="L62" s="5"/>
      <c r="M62" s="5"/>
      <c r="N62" s="5"/>
      <c r="O62" s="5"/>
      <c r="P62" s="5"/>
      <c r="Q62" s="5"/>
      <c r="R62" s="5"/>
      <c r="S62" s="5"/>
      <c r="T62" s="5"/>
      <c r="U62" s="5"/>
      <c r="V62" s="5"/>
      <c r="W62" s="5"/>
      <c r="X62" s="5"/>
      <c r="Y62" s="5"/>
    </row>
    <row r="63" spans="1:25" ht="15.75" customHeight="1">
      <c r="A63" s="5"/>
      <c r="B63" s="5"/>
      <c r="C63" s="8"/>
      <c r="D63" s="8"/>
      <c r="E63" s="8"/>
      <c r="F63" s="8"/>
      <c r="G63" s="8"/>
      <c r="H63" s="8"/>
      <c r="I63" s="5"/>
      <c r="J63" s="5"/>
      <c r="K63" s="5"/>
      <c r="L63" s="5"/>
      <c r="M63" s="5"/>
      <c r="N63" s="5"/>
      <c r="O63" s="5"/>
      <c r="P63" s="5"/>
      <c r="Q63" s="5"/>
      <c r="R63" s="5"/>
      <c r="S63" s="5"/>
      <c r="T63" s="5"/>
      <c r="U63" s="5"/>
      <c r="V63" s="5"/>
      <c r="W63" s="5"/>
      <c r="X63" s="5"/>
      <c r="Y63" s="5"/>
    </row>
    <row r="64" spans="1:25" ht="15.75" customHeight="1">
      <c r="A64" s="5"/>
      <c r="B64" s="5"/>
      <c r="C64" s="8"/>
      <c r="D64" s="8"/>
      <c r="E64" s="8"/>
      <c r="F64" s="8"/>
      <c r="G64" s="8"/>
      <c r="H64" s="8"/>
      <c r="I64" s="5"/>
      <c r="J64" s="5"/>
      <c r="K64" s="5"/>
      <c r="L64" s="5"/>
      <c r="M64" s="5"/>
      <c r="N64" s="5"/>
      <c r="O64" s="5"/>
      <c r="P64" s="5"/>
      <c r="Q64" s="5"/>
      <c r="R64" s="5"/>
      <c r="S64" s="5"/>
      <c r="T64" s="5"/>
      <c r="U64" s="5"/>
      <c r="V64" s="5"/>
      <c r="W64" s="5"/>
      <c r="X64" s="5"/>
      <c r="Y64" s="5"/>
    </row>
    <row r="65" spans="1:25" ht="15.75" customHeight="1">
      <c r="A65" s="5"/>
      <c r="B65" s="5"/>
      <c r="C65" s="8"/>
      <c r="D65" s="8"/>
      <c r="E65" s="8"/>
      <c r="F65" s="8"/>
      <c r="G65" s="8"/>
      <c r="H65" s="8"/>
      <c r="I65" s="5"/>
      <c r="J65" s="5"/>
      <c r="K65" s="5"/>
      <c r="L65" s="5"/>
      <c r="M65" s="5"/>
      <c r="N65" s="5"/>
      <c r="O65" s="5"/>
      <c r="P65" s="5"/>
      <c r="Q65" s="5"/>
      <c r="R65" s="5"/>
      <c r="S65" s="5"/>
      <c r="T65" s="5"/>
      <c r="U65" s="5"/>
      <c r="V65" s="5"/>
      <c r="W65" s="5"/>
      <c r="X65" s="5"/>
      <c r="Y65" s="5"/>
    </row>
    <row r="66" spans="1:25" ht="15.75" customHeight="1">
      <c r="A66" s="5"/>
      <c r="B66" s="5"/>
      <c r="C66" s="8"/>
      <c r="D66" s="8"/>
      <c r="E66" s="8"/>
      <c r="F66" s="8"/>
      <c r="G66" s="8"/>
      <c r="H66" s="8"/>
      <c r="I66" s="5"/>
      <c r="J66" s="5"/>
      <c r="K66" s="5"/>
      <c r="L66" s="5"/>
      <c r="M66" s="5"/>
      <c r="N66" s="5"/>
      <c r="O66" s="5"/>
      <c r="P66" s="5"/>
      <c r="Q66" s="5"/>
      <c r="R66" s="5"/>
      <c r="S66" s="5"/>
      <c r="T66" s="5"/>
      <c r="U66" s="5"/>
      <c r="V66" s="5"/>
      <c r="W66" s="5"/>
      <c r="X66" s="5"/>
      <c r="Y66" s="5"/>
    </row>
    <row r="67" spans="1:25" ht="15.75" customHeight="1">
      <c r="A67" s="5"/>
      <c r="B67" s="5"/>
      <c r="C67" s="8"/>
      <c r="D67" s="8"/>
      <c r="E67" s="8"/>
      <c r="F67" s="8"/>
      <c r="G67" s="8"/>
      <c r="H67" s="8"/>
      <c r="I67" s="5"/>
      <c r="J67" s="5"/>
      <c r="K67" s="5"/>
      <c r="L67" s="5"/>
      <c r="M67" s="5"/>
      <c r="N67" s="5"/>
      <c r="O67" s="5"/>
      <c r="P67" s="5"/>
      <c r="Q67" s="5"/>
      <c r="R67" s="5"/>
      <c r="S67" s="5"/>
      <c r="T67" s="5"/>
      <c r="U67" s="5"/>
      <c r="V67" s="5"/>
      <c r="W67" s="5"/>
      <c r="X67" s="5"/>
      <c r="Y67" s="5"/>
    </row>
    <row r="68" spans="1:25" ht="15.75" customHeight="1">
      <c r="A68" s="5"/>
      <c r="B68" s="5"/>
      <c r="C68" s="8"/>
      <c r="D68" s="8"/>
      <c r="E68" s="8"/>
      <c r="F68" s="8"/>
      <c r="G68" s="8"/>
      <c r="H68" s="8"/>
      <c r="I68" s="5"/>
      <c r="J68" s="5"/>
      <c r="K68" s="5"/>
      <c r="L68" s="5"/>
      <c r="M68" s="5"/>
      <c r="N68" s="5"/>
      <c r="O68" s="5"/>
      <c r="P68" s="5"/>
      <c r="Q68" s="5"/>
      <c r="R68" s="5"/>
      <c r="S68" s="5"/>
      <c r="T68" s="5"/>
      <c r="U68" s="5"/>
      <c r="V68" s="5"/>
      <c r="W68" s="5"/>
      <c r="X68" s="5"/>
      <c r="Y68" s="5"/>
    </row>
    <row r="69" spans="1:25" ht="15.75" customHeight="1">
      <c r="A69" s="5"/>
      <c r="B69" s="5"/>
      <c r="C69" s="8"/>
      <c r="D69" s="8"/>
      <c r="E69" s="8"/>
      <c r="F69" s="8"/>
      <c r="G69" s="8"/>
      <c r="H69" s="8"/>
      <c r="I69" s="5"/>
      <c r="J69" s="5"/>
      <c r="K69" s="5"/>
      <c r="L69" s="5"/>
      <c r="M69" s="5"/>
      <c r="N69" s="5"/>
      <c r="O69" s="5"/>
      <c r="P69" s="5"/>
      <c r="Q69" s="5"/>
      <c r="R69" s="5"/>
      <c r="S69" s="5"/>
      <c r="T69" s="5"/>
      <c r="U69" s="5"/>
      <c r="V69" s="5"/>
      <c r="W69" s="5"/>
      <c r="X69" s="5"/>
      <c r="Y69" s="5"/>
    </row>
    <row r="70" spans="1:25" ht="15.75" customHeight="1">
      <c r="A70" s="5"/>
      <c r="B70" s="5"/>
      <c r="C70" s="8"/>
      <c r="D70" s="8"/>
      <c r="E70" s="8"/>
      <c r="F70" s="8"/>
      <c r="G70" s="8"/>
      <c r="H70" s="8"/>
      <c r="I70" s="5"/>
      <c r="J70" s="5"/>
      <c r="K70" s="5"/>
      <c r="L70" s="5"/>
      <c r="M70" s="5"/>
      <c r="N70" s="5"/>
      <c r="O70" s="5"/>
      <c r="P70" s="5"/>
      <c r="Q70" s="5"/>
      <c r="R70" s="5"/>
      <c r="S70" s="5"/>
      <c r="T70" s="5"/>
      <c r="U70" s="5"/>
      <c r="V70" s="5"/>
      <c r="W70" s="5"/>
      <c r="X70" s="5"/>
      <c r="Y70" s="5"/>
    </row>
    <row r="71" spans="1:25" ht="15.75" customHeight="1">
      <c r="A71" s="5"/>
      <c r="B71" s="5"/>
      <c r="C71" s="8"/>
      <c r="D71" s="8"/>
      <c r="E71" s="8"/>
      <c r="F71" s="8"/>
      <c r="G71" s="8"/>
      <c r="H71" s="8"/>
      <c r="I71" s="5"/>
      <c r="J71" s="5"/>
      <c r="K71" s="5"/>
      <c r="L71" s="5"/>
      <c r="M71" s="5"/>
      <c r="N71" s="5"/>
      <c r="O71" s="5"/>
      <c r="P71" s="5"/>
      <c r="Q71" s="5"/>
      <c r="R71" s="5"/>
      <c r="S71" s="5"/>
      <c r="T71" s="5"/>
      <c r="U71" s="5"/>
      <c r="V71" s="5"/>
      <c r="W71" s="5"/>
      <c r="X71" s="5"/>
      <c r="Y71" s="5"/>
    </row>
    <row r="72" spans="1:25" ht="15.75" customHeight="1">
      <c r="A72" s="5"/>
      <c r="B72" s="5"/>
      <c r="C72" s="8"/>
      <c r="D72" s="8"/>
      <c r="E72" s="8"/>
      <c r="F72" s="8"/>
      <c r="G72" s="8"/>
      <c r="H72" s="8"/>
      <c r="I72" s="5"/>
      <c r="J72" s="5"/>
      <c r="K72" s="5"/>
      <c r="L72" s="5"/>
      <c r="M72" s="5"/>
      <c r="N72" s="5"/>
      <c r="O72" s="5"/>
      <c r="P72" s="5"/>
      <c r="Q72" s="5"/>
      <c r="R72" s="5"/>
      <c r="S72" s="5"/>
      <c r="T72" s="5"/>
      <c r="U72" s="5"/>
      <c r="V72" s="5"/>
      <c r="W72" s="5"/>
      <c r="X72" s="5"/>
      <c r="Y72" s="5"/>
    </row>
    <row r="73" spans="1:25" ht="15.75" customHeight="1">
      <c r="A73" s="5"/>
      <c r="B73" s="5"/>
      <c r="C73" s="8"/>
      <c r="D73" s="8"/>
      <c r="E73" s="8"/>
      <c r="F73" s="8"/>
      <c r="G73" s="8"/>
      <c r="H73" s="8"/>
      <c r="I73" s="5"/>
      <c r="J73" s="5"/>
      <c r="K73" s="5"/>
      <c r="L73" s="5"/>
      <c r="M73" s="5"/>
      <c r="N73" s="5"/>
      <c r="O73" s="5"/>
      <c r="P73" s="5"/>
      <c r="Q73" s="5"/>
      <c r="R73" s="5"/>
      <c r="S73" s="5"/>
      <c r="T73" s="5"/>
      <c r="U73" s="5"/>
      <c r="V73" s="5"/>
      <c r="W73" s="5"/>
      <c r="X73" s="5"/>
      <c r="Y73" s="5"/>
    </row>
    <row r="74" spans="1:25" ht="15.75" customHeight="1">
      <c r="A74" s="5"/>
      <c r="B74" s="5"/>
      <c r="C74" s="8"/>
      <c r="D74" s="8"/>
      <c r="E74" s="8"/>
      <c r="F74" s="8"/>
      <c r="G74" s="8"/>
      <c r="H74" s="8"/>
      <c r="I74" s="5"/>
      <c r="J74" s="5"/>
      <c r="K74" s="5"/>
      <c r="L74" s="5"/>
      <c r="M74" s="5"/>
      <c r="N74" s="5"/>
      <c r="O74" s="5"/>
      <c r="P74" s="5"/>
      <c r="Q74" s="5"/>
      <c r="R74" s="5"/>
      <c r="S74" s="5"/>
      <c r="T74" s="5"/>
      <c r="U74" s="5"/>
      <c r="V74" s="5"/>
      <c r="W74" s="5"/>
      <c r="X74" s="5"/>
      <c r="Y74" s="5"/>
    </row>
    <row r="75" spans="1:25" ht="15.75" customHeight="1">
      <c r="A75" s="5"/>
      <c r="B75" s="5"/>
      <c r="C75" s="8"/>
      <c r="D75" s="8"/>
      <c r="E75" s="8"/>
      <c r="F75" s="8"/>
      <c r="G75" s="8"/>
      <c r="H75" s="8"/>
      <c r="I75" s="5"/>
      <c r="J75" s="5"/>
      <c r="K75" s="5"/>
      <c r="L75" s="5"/>
      <c r="M75" s="5"/>
      <c r="N75" s="5"/>
      <c r="O75" s="5"/>
      <c r="P75" s="5"/>
      <c r="Q75" s="5"/>
      <c r="R75" s="5"/>
      <c r="S75" s="5"/>
      <c r="T75" s="5"/>
      <c r="U75" s="5"/>
      <c r="V75" s="5"/>
      <c r="W75" s="5"/>
      <c r="X75" s="5"/>
      <c r="Y75" s="5"/>
    </row>
    <row r="76" spans="1:25" ht="15.75" customHeight="1">
      <c r="A76" s="5"/>
      <c r="B76" s="5"/>
      <c r="C76" s="8"/>
      <c r="D76" s="8"/>
      <c r="E76" s="8"/>
      <c r="F76" s="8"/>
      <c r="G76" s="8"/>
      <c r="H76" s="8"/>
      <c r="I76" s="5"/>
      <c r="J76" s="5"/>
      <c r="K76" s="5"/>
      <c r="L76" s="5"/>
      <c r="M76" s="5"/>
      <c r="N76" s="5"/>
      <c r="O76" s="5"/>
      <c r="P76" s="5"/>
      <c r="Q76" s="5"/>
      <c r="R76" s="5"/>
      <c r="S76" s="5"/>
      <c r="T76" s="5"/>
      <c r="U76" s="5"/>
      <c r="V76" s="5"/>
      <c r="W76" s="5"/>
      <c r="X76" s="5"/>
      <c r="Y76" s="5"/>
    </row>
    <row r="77" spans="1:25" ht="15.75" customHeight="1">
      <c r="A77" s="5"/>
      <c r="B77" s="5"/>
      <c r="C77" s="8"/>
      <c r="D77" s="8"/>
      <c r="E77" s="8"/>
      <c r="F77" s="8"/>
      <c r="G77" s="8"/>
      <c r="H77" s="8"/>
      <c r="I77" s="5"/>
      <c r="J77" s="5"/>
      <c r="K77" s="5"/>
      <c r="L77" s="5"/>
      <c r="M77" s="5"/>
      <c r="N77" s="5"/>
      <c r="O77" s="5"/>
      <c r="P77" s="5"/>
      <c r="Q77" s="5"/>
      <c r="R77" s="5"/>
      <c r="S77" s="5"/>
      <c r="T77" s="5"/>
      <c r="U77" s="5"/>
      <c r="V77" s="5"/>
      <c r="W77" s="5"/>
      <c r="X77" s="5"/>
      <c r="Y77" s="5"/>
    </row>
    <row r="78" spans="1:25" ht="15.75" customHeight="1">
      <c r="A78" s="5"/>
      <c r="B78" s="5"/>
      <c r="C78" s="8"/>
      <c r="D78" s="8"/>
      <c r="E78" s="8"/>
      <c r="F78" s="8"/>
      <c r="G78" s="8"/>
      <c r="H78" s="8"/>
      <c r="I78" s="5"/>
      <c r="J78" s="5"/>
      <c r="K78" s="5"/>
      <c r="L78" s="5"/>
      <c r="M78" s="5"/>
      <c r="N78" s="5"/>
      <c r="O78" s="5"/>
      <c r="P78" s="5"/>
      <c r="Q78" s="5"/>
      <c r="R78" s="5"/>
      <c r="S78" s="5"/>
      <c r="T78" s="5"/>
      <c r="U78" s="5"/>
      <c r="V78" s="5"/>
      <c r="W78" s="5"/>
      <c r="X78" s="5"/>
      <c r="Y78" s="5"/>
    </row>
    <row r="79" spans="1:25" ht="15.75" customHeight="1">
      <c r="A79" s="5"/>
      <c r="B79" s="5"/>
      <c r="C79" s="8"/>
      <c r="D79" s="8"/>
      <c r="E79" s="8"/>
      <c r="F79" s="8"/>
      <c r="G79" s="8"/>
      <c r="H79" s="8"/>
      <c r="I79" s="5"/>
      <c r="J79" s="5"/>
      <c r="K79" s="5"/>
      <c r="L79" s="5"/>
      <c r="M79" s="5"/>
      <c r="N79" s="5"/>
      <c r="O79" s="5"/>
      <c r="P79" s="5"/>
      <c r="Q79" s="5"/>
      <c r="R79" s="5"/>
      <c r="S79" s="5"/>
      <c r="T79" s="5"/>
      <c r="U79" s="5"/>
      <c r="V79" s="5"/>
      <c r="W79" s="5"/>
      <c r="X79" s="5"/>
      <c r="Y79" s="5"/>
    </row>
    <row r="80" spans="1:25" ht="15.75" customHeight="1">
      <c r="A80" s="5"/>
      <c r="B80" s="5"/>
      <c r="C80" s="8"/>
      <c r="D80" s="8"/>
      <c r="E80" s="8"/>
      <c r="F80" s="8"/>
      <c r="G80" s="8"/>
      <c r="H80" s="8"/>
      <c r="I80" s="5"/>
      <c r="J80" s="5"/>
      <c r="K80" s="5"/>
      <c r="L80" s="5"/>
      <c r="M80" s="5"/>
      <c r="N80" s="5"/>
      <c r="O80" s="5"/>
      <c r="P80" s="5"/>
      <c r="Q80" s="5"/>
      <c r="R80" s="5"/>
      <c r="S80" s="5"/>
      <c r="T80" s="5"/>
      <c r="U80" s="5"/>
      <c r="V80" s="5"/>
      <c r="W80" s="5"/>
      <c r="X80" s="5"/>
      <c r="Y80" s="5"/>
    </row>
    <row r="81" spans="1:25" ht="15.75" customHeight="1">
      <c r="A81" s="5"/>
      <c r="B81" s="5"/>
      <c r="C81" s="8"/>
      <c r="D81" s="8"/>
      <c r="E81" s="8"/>
      <c r="F81" s="8"/>
      <c r="G81" s="8"/>
      <c r="H81" s="8"/>
      <c r="I81" s="5"/>
      <c r="J81" s="5"/>
      <c r="K81" s="5"/>
      <c r="L81" s="5"/>
      <c r="M81" s="5"/>
      <c r="N81" s="5"/>
      <c r="O81" s="5"/>
      <c r="P81" s="5"/>
      <c r="Q81" s="5"/>
      <c r="R81" s="5"/>
      <c r="S81" s="5"/>
      <c r="T81" s="5"/>
      <c r="U81" s="5"/>
      <c r="V81" s="5"/>
      <c r="W81" s="5"/>
      <c r="X81" s="5"/>
      <c r="Y81" s="5"/>
    </row>
    <row r="82" spans="1:25" ht="15.75" customHeight="1">
      <c r="A82" s="5"/>
      <c r="B82" s="5"/>
      <c r="C82" s="8"/>
      <c r="D82" s="8"/>
      <c r="E82" s="8"/>
      <c r="F82" s="8"/>
      <c r="G82" s="8"/>
      <c r="H82" s="8"/>
      <c r="I82" s="5"/>
      <c r="J82" s="5"/>
      <c r="K82" s="5"/>
      <c r="L82" s="5"/>
      <c r="M82" s="5"/>
      <c r="N82" s="5"/>
      <c r="O82" s="5"/>
      <c r="P82" s="5"/>
      <c r="Q82" s="5"/>
      <c r="R82" s="5"/>
      <c r="S82" s="5"/>
      <c r="T82" s="5"/>
      <c r="U82" s="5"/>
      <c r="V82" s="5"/>
      <c r="W82" s="5"/>
      <c r="X82" s="5"/>
      <c r="Y82" s="5"/>
    </row>
    <row r="83" spans="1:25" ht="15.75" customHeight="1">
      <c r="A83" s="5"/>
      <c r="B83" s="5"/>
      <c r="C83" s="8"/>
      <c r="D83" s="8"/>
      <c r="E83" s="8"/>
      <c r="F83" s="8"/>
      <c r="G83" s="8"/>
      <c r="H83" s="8"/>
      <c r="I83" s="5"/>
      <c r="J83" s="5"/>
      <c r="K83" s="5"/>
      <c r="L83" s="5"/>
      <c r="M83" s="5"/>
      <c r="N83" s="5"/>
      <c r="O83" s="5"/>
      <c r="P83" s="5"/>
      <c r="Q83" s="5"/>
      <c r="R83" s="5"/>
      <c r="S83" s="5"/>
      <c r="T83" s="5"/>
      <c r="U83" s="5"/>
      <c r="V83" s="5"/>
      <c r="W83" s="5"/>
      <c r="X83" s="5"/>
      <c r="Y83" s="5"/>
    </row>
    <row r="84" spans="1:25" ht="15.75" customHeight="1">
      <c r="A84" s="5"/>
      <c r="B84" s="5"/>
      <c r="C84" s="8"/>
      <c r="D84" s="8"/>
      <c r="E84" s="8"/>
      <c r="F84" s="8"/>
      <c r="G84" s="8"/>
      <c r="H84" s="8"/>
      <c r="I84" s="5"/>
      <c r="J84" s="5"/>
      <c r="K84" s="5"/>
      <c r="L84" s="5"/>
      <c r="M84" s="5"/>
      <c r="N84" s="5"/>
      <c r="O84" s="5"/>
      <c r="P84" s="5"/>
      <c r="Q84" s="5"/>
      <c r="R84" s="5"/>
      <c r="S84" s="5"/>
      <c r="T84" s="5"/>
      <c r="U84" s="5"/>
      <c r="V84" s="5"/>
      <c r="W84" s="5"/>
      <c r="X84" s="5"/>
      <c r="Y84" s="5"/>
    </row>
    <row r="85" spans="1:25" ht="15.75" customHeight="1">
      <c r="A85" s="5"/>
      <c r="B85" s="5"/>
      <c r="C85" s="8"/>
      <c r="D85" s="8"/>
      <c r="E85" s="8"/>
      <c r="F85" s="8"/>
      <c r="G85" s="8"/>
      <c r="H85" s="8"/>
      <c r="I85" s="5"/>
      <c r="J85" s="5"/>
      <c r="K85" s="5"/>
      <c r="L85" s="5"/>
      <c r="M85" s="5"/>
      <c r="N85" s="5"/>
      <c r="O85" s="5"/>
      <c r="P85" s="5"/>
      <c r="Q85" s="5"/>
      <c r="R85" s="5"/>
      <c r="S85" s="5"/>
      <c r="T85" s="5"/>
      <c r="U85" s="5"/>
      <c r="V85" s="5"/>
      <c r="W85" s="5"/>
      <c r="X85" s="5"/>
      <c r="Y85" s="5"/>
    </row>
    <row r="86" spans="1:25" ht="15.75" customHeight="1">
      <c r="A86" s="5"/>
      <c r="B86" s="5"/>
      <c r="C86" s="8"/>
      <c r="D86" s="8"/>
      <c r="E86" s="8"/>
      <c r="F86" s="8"/>
      <c r="G86" s="8"/>
      <c r="H86" s="8"/>
      <c r="I86" s="5"/>
      <c r="J86" s="5"/>
      <c r="K86" s="5"/>
      <c r="L86" s="5"/>
      <c r="M86" s="5"/>
      <c r="N86" s="5"/>
      <c r="O86" s="5"/>
      <c r="P86" s="5"/>
      <c r="Q86" s="5"/>
      <c r="R86" s="5"/>
      <c r="S86" s="5"/>
      <c r="T86" s="5"/>
      <c r="U86" s="5"/>
      <c r="V86" s="5"/>
      <c r="W86" s="5"/>
      <c r="X86" s="5"/>
      <c r="Y86" s="5"/>
    </row>
    <row r="87" spans="1:25" ht="15.75" customHeight="1">
      <c r="A87" s="5"/>
      <c r="B87" s="5"/>
      <c r="C87" s="8"/>
      <c r="D87" s="8"/>
      <c r="E87" s="8"/>
      <c r="F87" s="8"/>
      <c r="G87" s="8"/>
      <c r="H87" s="8"/>
      <c r="I87" s="5"/>
      <c r="J87" s="5"/>
      <c r="K87" s="5"/>
      <c r="L87" s="5"/>
      <c r="M87" s="5"/>
      <c r="N87" s="5"/>
      <c r="O87" s="5"/>
      <c r="P87" s="5"/>
      <c r="Q87" s="5"/>
      <c r="R87" s="5"/>
      <c r="S87" s="5"/>
      <c r="T87" s="5"/>
      <c r="U87" s="5"/>
      <c r="V87" s="5"/>
      <c r="W87" s="5"/>
      <c r="X87" s="5"/>
      <c r="Y87" s="5"/>
    </row>
    <row r="88" spans="1:25" ht="15.75" customHeight="1">
      <c r="A88" s="5"/>
      <c r="B88" s="5"/>
      <c r="C88" s="8"/>
      <c r="D88" s="8"/>
      <c r="E88" s="8"/>
      <c r="F88" s="8"/>
      <c r="G88" s="8"/>
      <c r="H88" s="8"/>
      <c r="I88" s="5"/>
      <c r="J88" s="5"/>
      <c r="K88" s="5"/>
      <c r="L88" s="5"/>
      <c r="M88" s="5"/>
      <c r="N88" s="5"/>
      <c r="O88" s="5"/>
      <c r="P88" s="5"/>
      <c r="Q88" s="5"/>
      <c r="R88" s="5"/>
      <c r="S88" s="5"/>
      <c r="T88" s="5"/>
      <c r="U88" s="5"/>
      <c r="V88" s="5"/>
      <c r="W88" s="5"/>
      <c r="X88" s="5"/>
      <c r="Y88" s="5"/>
    </row>
    <row r="89" spans="1:25" ht="15.75" customHeight="1">
      <c r="A89" s="5"/>
      <c r="B89" s="5"/>
      <c r="C89" s="8"/>
      <c r="D89" s="8"/>
      <c r="E89" s="8"/>
      <c r="F89" s="8"/>
      <c r="G89" s="8"/>
      <c r="H89" s="8"/>
      <c r="I89" s="5"/>
      <c r="J89" s="5"/>
      <c r="K89" s="5"/>
      <c r="L89" s="5"/>
      <c r="M89" s="5"/>
      <c r="N89" s="5"/>
      <c r="O89" s="5"/>
      <c r="P89" s="5"/>
      <c r="Q89" s="5"/>
      <c r="R89" s="5"/>
      <c r="S89" s="5"/>
      <c r="T89" s="5"/>
      <c r="U89" s="5"/>
      <c r="V89" s="5"/>
      <c r="W89" s="5"/>
      <c r="X89" s="5"/>
      <c r="Y89" s="5"/>
    </row>
    <row r="90" spans="1:25" ht="15.75" customHeight="1">
      <c r="A90" s="5"/>
      <c r="B90" s="5"/>
      <c r="C90" s="8"/>
      <c r="D90" s="8"/>
      <c r="E90" s="8"/>
      <c r="F90" s="8"/>
      <c r="G90" s="8"/>
      <c r="H90" s="8"/>
      <c r="I90" s="5"/>
      <c r="J90" s="5"/>
      <c r="K90" s="5"/>
      <c r="L90" s="5"/>
      <c r="M90" s="5"/>
      <c r="N90" s="5"/>
      <c r="O90" s="5"/>
      <c r="P90" s="5"/>
      <c r="Q90" s="5"/>
      <c r="R90" s="5"/>
      <c r="S90" s="5"/>
      <c r="T90" s="5"/>
      <c r="U90" s="5"/>
      <c r="V90" s="5"/>
      <c r="W90" s="5"/>
      <c r="X90" s="5"/>
      <c r="Y90" s="5"/>
    </row>
    <row r="91" spans="1:25" ht="15.75" customHeight="1">
      <c r="A91" s="5"/>
      <c r="B91" s="5"/>
      <c r="C91" s="8"/>
      <c r="D91" s="8"/>
      <c r="E91" s="8"/>
      <c r="F91" s="8"/>
      <c r="G91" s="8"/>
      <c r="H91" s="8"/>
      <c r="I91" s="5"/>
      <c r="J91" s="5"/>
      <c r="K91" s="5"/>
      <c r="L91" s="5"/>
      <c r="M91" s="5"/>
      <c r="N91" s="5"/>
      <c r="O91" s="5"/>
      <c r="P91" s="5"/>
      <c r="Q91" s="5"/>
      <c r="R91" s="5"/>
      <c r="S91" s="5"/>
      <c r="T91" s="5"/>
      <c r="U91" s="5"/>
      <c r="V91" s="5"/>
      <c r="W91" s="5"/>
      <c r="X91" s="5"/>
      <c r="Y91" s="5"/>
    </row>
    <row r="92" spans="1:25" ht="15.75" customHeight="1">
      <c r="A92" s="5"/>
      <c r="B92" s="5"/>
      <c r="C92" s="8"/>
      <c r="D92" s="8"/>
      <c r="E92" s="8"/>
      <c r="F92" s="8"/>
      <c r="G92" s="8"/>
      <c r="H92" s="8"/>
      <c r="I92" s="5"/>
      <c r="J92" s="5"/>
      <c r="K92" s="5"/>
      <c r="L92" s="5"/>
      <c r="M92" s="5"/>
      <c r="N92" s="5"/>
      <c r="O92" s="5"/>
      <c r="P92" s="5"/>
      <c r="Q92" s="5"/>
      <c r="R92" s="5"/>
      <c r="S92" s="5"/>
      <c r="T92" s="5"/>
      <c r="U92" s="5"/>
      <c r="V92" s="5"/>
      <c r="W92" s="5"/>
      <c r="X92" s="5"/>
      <c r="Y92" s="5"/>
    </row>
    <row r="93" spans="1:25" ht="15.75" customHeight="1">
      <c r="A93" s="5"/>
      <c r="B93" s="5"/>
      <c r="C93" s="8"/>
      <c r="D93" s="8"/>
      <c r="E93" s="8"/>
      <c r="F93" s="8"/>
      <c r="G93" s="8"/>
      <c r="H93" s="8"/>
      <c r="I93" s="5"/>
      <c r="J93" s="5"/>
      <c r="K93" s="5"/>
      <c r="L93" s="5"/>
      <c r="M93" s="5"/>
      <c r="N93" s="5"/>
      <c r="O93" s="5"/>
      <c r="P93" s="5"/>
      <c r="Q93" s="5"/>
      <c r="R93" s="5"/>
      <c r="S93" s="5"/>
      <c r="T93" s="5"/>
      <c r="U93" s="5"/>
      <c r="V93" s="5"/>
      <c r="W93" s="5"/>
      <c r="X93" s="5"/>
      <c r="Y93" s="5"/>
    </row>
    <row r="94" spans="1:25" ht="15.75" customHeight="1">
      <c r="A94" s="5"/>
      <c r="B94" s="5"/>
      <c r="C94" s="8"/>
      <c r="D94" s="8"/>
      <c r="E94" s="8"/>
      <c r="F94" s="8"/>
      <c r="G94" s="8"/>
      <c r="H94" s="8"/>
      <c r="I94" s="5"/>
      <c r="J94" s="5"/>
      <c r="K94" s="5"/>
      <c r="L94" s="5"/>
      <c r="M94" s="5"/>
      <c r="N94" s="5"/>
      <c r="O94" s="5"/>
      <c r="P94" s="5"/>
      <c r="Q94" s="5"/>
      <c r="R94" s="5"/>
      <c r="S94" s="5"/>
      <c r="T94" s="5"/>
      <c r="U94" s="5"/>
      <c r="V94" s="5"/>
      <c r="W94" s="5"/>
      <c r="X94" s="5"/>
      <c r="Y94" s="5"/>
    </row>
    <row r="95" spans="1:25" ht="15.75" customHeight="1">
      <c r="A95" s="5"/>
      <c r="B95" s="5"/>
      <c r="C95" s="8"/>
      <c r="D95" s="8"/>
      <c r="E95" s="8"/>
      <c r="F95" s="8"/>
      <c r="G95" s="8"/>
      <c r="H95" s="8"/>
      <c r="I95" s="5"/>
      <c r="J95" s="5"/>
      <c r="K95" s="5"/>
      <c r="L95" s="5"/>
      <c r="M95" s="5"/>
      <c r="N95" s="5"/>
      <c r="O95" s="5"/>
      <c r="P95" s="5"/>
      <c r="Q95" s="5"/>
      <c r="R95" s="5"/>
      <c r="S95" s="5"/>
      <c r="T95" s="5"/>
      <c r="U95" s="5"/>
      <c r="V95" s="5"/>
      <c r="W95" s="5"/>
      <c r="X95" s="5"/>
      <c r="Y95" s="5"/>
    </row>
    <row r="96" spans="1:25" ht="15.75" customHeight="1">
      <c r="A96" s="5"/>
      <c r="B96" s="5"/>
      <c r="C96" s="8"/>
      <c r="D96" s="8"/>
      <c r="E96" s="8"/>
      <c r="F96" s="8"/>
      <c r="G96" s="8"/>
      <c r="H96" s="8"/>
      <c r="I96" s="5"/>
      <c r="J96" s="5"/>
      <c r="K96" s="5"/>
      <c r="L96" s="5"/>
      <c r="M96" s="5"/>
      <c r="N96" s="5"/>
      <c r="O96" s="5"/>
      <c r="P96" s="5"/>
      <c r="Q96" s="5"/>
      <c r="R96" s="5"/>
      <c r="S96" s="5"/>
      <c r="T96" s="5"/>
      <c r="U96" s="5"/>
      <c r="V96" s="5"/>
      <c r="W96" s="5"/>
      <c r="X96" s="5"/>
      <c r="Y96" s="5"/>
    </row>
    <row r="97" spans="1:25" ht="15.75" customHeight="1">
      <c r="A97" s="5"/>
      <c r="B97" s="5"/>
      <c r="C97" s="8"/>
      <c r="D97" s="8"/>
      <c r="E97" s="8"/>
      <c r="F97" s="8"/>
      <c r="G97" s="8"/>
      <c r="H97" s="8"/>
      <c r="I97" s="5"/>
      <c r="J97" s="5"/>
      <c r="K97" s="5"/>
      <c r="L97" s="5"/>
      <c r="M97" s="5"/>
      <c r="N97" s="5"/>
      <c r="O97" s="5"/>
      <c r="P97" s="5"/>
      <c r="Q97" s="5"/>
      <c r="R97" s="5"/>
      <c r="S97" s="5"/>
      <c r="T97" s="5"/>
      <c r="U97" s="5"/>
      <c r="V97" s="5"/>
      <c r="W97" s="5"/>
      <c r="X97" s="5"/>
      <c r="Y97" s="5"/>
    </row>
    <row r="98" spans="1:25" ht="15.75" customHeight="1">
      <c r="A98" s="5"/>
      <c r="B98" s="5"/>
      <c r="C98" s="8"/>
      <c r="D98" s="8"/>
      <c r="E98" s="8"/>
      <c r="F98" s="8"/>
      <c r="G98" s="8"/>
      <c r="H98" s="8"/>
      <c r="I98" s="5"/>
      <c r="J98" s="5"/>
      <c r="K98" s="5"/>
      <c r="L98" s="5"/>
      <c r="M98" s="5"/>
      <c r="N98" s="5"/>
      <c r="O98" s="5"/>
      <c r="P98" s="5"/>
      <c r="Q98" s="5"/>
      <c r="R98" s="5"/>
      <c r="S98" s="5"/>
      <c r="T98" s="5"/>
      <c r="U98" s="5"/>
      <c r="V98" s="5"/>
      <c r="W98" s="5"/>
      <c r="X98" s="5"/>
      <c r="Y98" s="5"/>
    </row>
    <row r="99" spans="1:25" ht="15.75" customHeight="1">
      <c r="A99" s="5"/>
      <c r="B99" s="5"/>
      <c r="C99" s="8"/>
      <c r="D99" s="8"/>
      <c r="E99" s="8"/>
      <c r="F99" s="8"/>
      <c r="G99" s="8"/>
      <c r="H99" s="8"/>
      <c r="I99" s="5"/>
      <c r="J99" s="5"/>
      <c r="K99" s="5"/>
      <c r="L99" s="5"/>
      <c r="M99" s="5"/>
      <c r="N99" s="5"/>
      <c r="O99" s="5"/>
      <c r="P99" s="5"/>
      <c r="Q99" s="5"/>
      <c r="R99" s="5"/>
      <c r="S99" s="5"/>
      <c r="T99" s="5"/>
      <c r="U99" s="5"/>
      <c r="V99" s="5"/>
      <c r="W99" s="5"/>
      <c r="X99" s="5"/>
      <c r="Y99" s="5"/>
    </row>
    <row r="100" spans="1:25" ht="15.75" customHeight="1">
      <c r="A100" s="5"/>
      <c r="B100" s="5"/>
      <c r="C100" s="8"/>
      <c r="D100" s="8"/>
      <c r="E100" s="8"/>
      <c r="F100" s="8"/>
      <c r="G100" s="8"/>
      <c r="H100" s="8"/>
      <c r="I100" s="5"/>
      <c r="J100" s="5"/>
      <c r="K100" s="5"/>
      <c r="L100" s="5"/>
      <c r="M100" s="5"/>
      <c r="N100" s="5"/>
      <c r="O100" s="5"/>
      <c r="P100" s="5"/>
      <c r="Q100" s="5"/>
      <c r="R100" s="5"/>
      <c r="S100" s="5"/>
      <c r="T100" s="5"/>
      <c r="U100" s="5"/>
      <c r="V100" s="5"/>
      <c r="W100" s="5"/>
      <c r="X100" s="5"/>
      <c r="Y100" s="5"/>
    </row>
    <row r="101" spans="1:25" ht="15.75" customHeight="1">
      <c r="A101" s="5"/>
      <c r="B101" s="5"/>
      <c r="C101" s="8"/>
      <c r="D101" s="8"/>
      <c r="E101" s="8"/>
      <c r="F101" s="8"/>
      <c r="G101" s="8"/>
      <c r="H101" s="8"/>
      <c r="I101" s="5"/>
      <c r="J101" s="5"/>
      <c r="K101" s="5"/>
      <c r="L101" s="5"/>
      <c r="M101" s="5"/>
      <c r="N101" s="5"/>
      <c r="O101" s="5"/>
      <c r="P101" s="5"/>
      <c r="Q101" s="5"/>
      <c r="R101" s="5"/>
      <c r="S101" s="5"/>
      <c r="T101" s="5"/>
      <c r="U101" s="5"/>
      <c r="V101" s="5"/>
      <c r="W101" s="5"/>
      <c r="X101" s="5"/>
      <c r="Y101" s="5"/>
    </row>
    <row r="102" spans="1:25" ht="15.75" customHeight="1">
      <c r="A102" s="5"/>
      <c r="B102" s="5"/>
      <c r="C102" s="8"/>
      <c r="D102" s="8"/>
      <c r="E102" s="8"/>
      <c r="F102" s="8"/>
      <c r="G102" s="8"/>
      <c r="H102" s="8"/>
      <c r="I102" s="5"/>
      <c r="J102" s="5"/>
      <c r="K102" s="5"/>
      <c r="L102" s="5"/>
      <c r="M102" s="5"/>
      <c r="N102" s="5"/>
      <c r="O102" s="5"/>
      <c r="P102" s="5"/>
      <c r="Q102" s="5"/>
      <c r="R102" s="5"/>
      <c r="S102" s="5"/>
      <c r="T102" s="5"/>
      <c r="U102" s="5"/>
      <c r="V102" s="5"/>
      <c r="W102" s="5"/>
      <c r="X102" s="5"/>
      <c r="Y102" s="5"/>
    </row>
    <row r="103" spans="1:25" ht="15.75" customHeight="1">
      <c r="A103" s="5"/>
      <c r="B103" s="5"/>
      <c r="C103" s="8"/>
      <c r="D103" s="8"/>
      <c r="E103" s="8"/>
      <c r="F103" s="8"/>
      <c r="G103" s="8"/>
      <c r="H103" s="8"/>
      <c r="I103" s="5"/>
      <c r="J103" s="5"/>
      <c r="K103" s="5"/>
      <c r="L103" s="5"/>
      <c r="M103" s="5"/>
      <c r="N103" s="5"/>
      <c r="O103" s="5"/>
      <c r="P103" s="5"/>
      <c r="Q103" s="5"/>
      <c r="R103" s="5"/>
      <c r="S103" s="5"/>
      <c r="T103" s="5"/>
      <c r="U103" s="5"/>
      <c r="V103" s="5"/>
      <c r="W103" s="5"/>
      <c r="X103" s="5"/>
      <c r="Y103" s="5"/>
    </row>
    <row r="104" spans="1:25" ht="15.75" customHeight="1">
      <c r="A104" s="5"/>
      <c r="B104" s="5"/>
      <c r="C104" s="8"/>
      <c r="D104" s="8"/>
      <c r="E104" s="8"/>
      <c r="F104" s="8"/>
      <c r="G104" s="8"/>
      <c r="H104" s="8"/>
      <c r="I104" s="5"/>
      <c r="J104" s="5"/>
      <c r="K104" s="5"/>
      <c r="L104" s="5"/>
      <c r="M104" s="5"/>
      <c r="N104" s="5"/>
      <c r="O104" s="5"/>
      <c r="P104" s="5"/>
      <c r="Q104" s="5"/>
      <c r="R104" s="5"/>
      <c r="S104" s="5"/>
      <c r="T104" s="5"/>
      <c r="U104" s="5"/>
      <c r="V104" s="5"/>
      <c r="W104" s="5"/>
      <c r="X104" s="5"/>
      <c r="Y104" s="5"/>
    </row>
    <row r="105" spans="1:25" ht="15.75" customHeight="1">
      <c r="A105" s="5"/>
      <c r="B105" s="5"/>
      <c r="C105" s="8"/>
      <c r="D105" s="8"/>
      <c r="E105" s="8"/>
      <c r="F105" s="8"/>
      <c r="G105" s="8"/>
      <c r="H105" s="8"/>
      <c r="I105" s="5"/>
      <c r="J105" s="5"/>
      <c r="K105" s="5"/>
      <c r="L105" s="5"/>
      <c r="M105" s="5"/>
      <c r="N105" s="5"/>
      <c r="O105" s="5"/>
      <c r="P105" s="5"/>
      <c r="Q105" s="5"/>
      <c r="R105" s="5"/>
      <c r="S105" s="5"/>
      <c r="T105" s="5"/>
      <c r="U105" s="5"/>
      <c r="V105" s="5"/>
      <c r="W105" s="5"/>
      <c r="X105" s="5"/>
      <c r="Y105" s="5"/>
    </row>
    <row r="106" spans="1:25" ht="15.75" customHeight="1">
      <c r="A106" s="5"/>
      <c r="B106" s="5"/>
      <c r="C106" s="8"/>
      <c r="D106" s="8"/>
      <c r="E106" s="8"/>
      <c r="F106" s="8"/>
      <c r="G106" s="8"/>
      <c r="H106" s="8"/>
      <c r="I106" s="5"/>
      <c r="J106" s="5"/>
      <c r="K106" s="5"/>
      <c r="L106" s="5"/>
      <c r="M106" s="5"/>
      <c r="N106" s="5"/>
      <c r="O106" s="5"/>
      <c r="P106" s="5"/>
      <c r="Q106" s="5"/>
      <c r="R106" s="5"/>
      <c r="S106" s="5"/>
      <c r="T106" s="5"/>
      <c r="U106" s="5"/>
      <c r="V106" s="5"/>
      <c r="W106" s="5"/>
      <c r="X106" s="5"/>
      <c r="Y106" s="5"/>
    </row>
    <row r="107" spans="1:25" ht="15.75" customHeight="1">
      <c r="A107" s="5"/>
      <c r="B107" s="5"/>
      <c r="C107" s="8"/>
      <c r="D107" s="8"/>
      <c r="E107" s="8"/>
      <c r="F107" s="8"/>
      <c r="G107" s="8"/>
      <c r="H107" s="8"/>
      <c r="I107" s="5"/>
      <c r="J107" s="5"/>
      <c r="K107" s="5"/>
      <c r="L107" s="5"/>
      <c r="M107" s="5"/>
      <c r="N107" s="5"/>
      <c r="O107" s="5"/>
      <c r="P107" s="5"/>
      <c r="Q107" s="5"/>
      <c r="R107" s="5"/>
      <c r="S107" s="5"/>
      <c r="T107" s="5"/>
      <c r="U107" s="5"/>
      <c r="V107" s="5"/>
      <c r="W107" s="5"/>
      <c r="X107" s="5"/>
      <c r="Y107" s="5"/>
    </row>
    <row r="108" spans="1:25" ht="15.75" customHeight="1">
      <c r="A108" s="5"/>
      <c r="B108" s="5"/>
      <c r="C108" s="8"/>
      <c r="D108" s="8"/>
      <c r="E108" s="8"/>
      <c r="F108" s="8"/>
      <c r="G108" s="8"/>
      <c r="H108" s="8"/>
      <c r="I108" s="5"/>
      <c r="J108" s="5"/>
      <c r="K108" s="5"/>
      <c r="L108" s="5"/>
      <c r="M108" s="5"/>
      <c r="N108" s="5"/>
      <c r="O108" s="5"/>
      <c r="P108" s="5"/>
      <c r="Q108" s="5"/>
      <c r="R108" s="5"/>
      <c r="S108" s="5"/>
      <c r="T108" s="5"/>
      <c r="U108" s="5"/>
      <c r="V108" s="5"/>
      <c r="W108" s="5"/>
      <c r="X108" s="5"/>
      <c r="Y108" s="5"/>
    </row>
    <row r="109" spans="1:25" ht="15.75" customHeight="1">
      <c r="A109" s="5"/>
      <c r="B109" s="5"/>
      <c r="C109" s="8"/>
      <c r="D109" s="8"/>
      <c r="E109" s="8"/>
      <c r="F109" s="8"/>
      <c r="G109" s="8"/>
      <c r="H109" s="8"/>
      <c r="I109" s="5"/>
      <c r="J109" s="5"/>
      <c r="K109" s="5"/>
      <c r="L109" s="5"/>
      <c r="M109" s="5"/>
      <c r="N109" s="5"/>
      <c r="O109" s="5"/>
      <c r="P109" s="5"/>
      <c r="Q109" s="5"/>
      <c r="R109" s="5"/>
      <c r="S109" s="5"/>
      <c r="T109" s="5"/>
      <c r="U109" s="5"/>
      <c r="V109" s="5"/>
      <c r="W109" s="5"/>
      <c r="X109" s="5"/>
      <c r="Y109" s="5"/>
    </row>
    <row r="110" spans="1:25" ht="15.75" customHeight="1">
      <c r="A110" s="5"/>
      <c r="B110" s="5"/>
      <c r="C110" s="8"/>
      <c r="D110" s="8"/>
      <c r="E110" s="8"/>
      <c r="F110" s="8"/>
      <c r="G110" s="8"/>
      <c r="H110" s="8"/>
      <c r="I110" s="5"/>
      <c r="J110" s="5"/>
      <c r="K110" s="5"/>
      <c r="L110" s="5"/>
      <c r="M110" s="5"/>
      <c r="N110" s="5"/>
      <c r="O110" s="5"/>
      <c r="P110" s="5"/>
      <c r="Q110" s="5"/>
      <c r="R110" s="5"/>
      <c r="S110" s="5"/>
      <c r="T110" s="5"/>
      <c r="U110" s="5"/>
      <c r="V110" s="5"/>
      <c r="W110" s="5"/>
      <c r="X110" s="5"/>
      <c r="Y110" s="5"/>
    </row>
    <row r="111" spans="1:25" ht="15.75" customHeight="1">
      <c r="A111" s="5"/>
      <c r="B111" s="5"/>
      <c r="C111" s="8"/>
      <c r="D111" s="8"/>
      <c r="E111" s="8"/>
      <c r="F111" s="8"/>
      <c r="G111" s="8"/>
      <c r="H111" s="8"/>
      <c r="I111" s="5"/>
      <c r="J111" s="5"/>
      <c r="K111" s="5"/>
      <c r="L111" s="5"/>
      <c r="M111" s="5"/>
      <c r="N111" s="5"/>
      <c r="O111" s="5"/>
      <c r="P111" s="5"/>
      <c r="Q111" s="5"/>
      <c r="R111" s="5"/>
      <c r="S111" s="5"/>
      <c r="T111" s="5"/>
      <c r="U111" s="5"/>
      <c r="V111" s="5"/>
      <c r="W111" s="5"/>
      <c r="X111" s="5"/>
      <c r="Y111" s="5"/>
    </row>
    <row r="112" spans="1:25" ht="15.75" customHeight="1">
      <c r="A112" s="5"/>
      <c r="B112" s="5"/>
      <c r="C112" s="8"/>
      <c r="D112" s="8"/>
      <c r="E112" s="8"/>
      <c r="F112" s="8"/>
      <c r="G112" s="8"/>
      <c r="H112" s="8"/>
      <c r="I112" s="5"/>
      <c r="J112" s="5"/>
      <c r="K112" s="5"/>
      <c r="L112" s="5"/>
      <c r="M112" s="5"/>
      <c r="N112" s="5"/>
      <c r="O112" s="5"/>
      <c r="P112" s="5"/>
      <c r="Q112" s="5"/>
      <c r="R112" s="5"/>
      <c r="S112" s="5"/>
      <c r="T112" s="5"/>
      <c r="U112" s="5"/>
      <c r="V112" s="5"/>
      <c r="W112" s="5"/>
      <c r="X112" s="5"/>
      <c r="Y112" s="5"/>
    </row>
    <row r="113" spans="1:25" ht="15.75" customHeight="1">
      <c r="A113" s="5"/>
      <c r="B113" s="5"/>
      <c r="C113" s="8"/>
      <c r="D113" s="8"/>
      <c r="E113" s="8"/>
      <c r="F113" s="8"/>
      <c r="G113" s="8"/>
      <c r="H113" s="8"/>
      <c r="I113" s="5"/>
      <c r="J113" s="5"/>
      <c r="K113" s="5"/>
      <c r="L113" s="5"/>
      <c r="M113" s="5"/>
      <c r="N113" s="5"/>
      <c r="O113" s="5"/>
      <c r="P113" s="5"/>
      <c r="Q113" s="5"/>
      <c r="R113" s="5"/>
      <c r="S113" s="5"/>
      <c r="T113" s="5"/>
      <c r="U113" s="5"/>
      <c r="V113" s="5"/>
      <c r="W113" s="5"/>
      <c r="X113" s="5"/>
      <c r="Y113" s="5"/>
    </row>
    <row r="114" spans="1:25" ht="15.75" customHeight="1">
      <c r="A114" s="5"/>
      <c r="B114" s="5"/>
      <c r="C114" s="8"/>
      <c r="D114" s="8"/>
      <c r="E114" s="8"/>
      <c r="F114" s="8"/>
      <c r="G114" s="8"/>
      <c r="H114" s="8"/>
      <c r="I114" s="5"/>
      <c r="J114" s="5"/>
      <c r="K114" s="5"/>
      <c r="L114" s="5"/>
      <c r="M114" s="5"/>
      <c r="N114" s="5"/>
      <c r="O114" s="5"/>
      <c r="P114" s="5"/>
      <c r="Q114" s="5"/>
      <c r="R114" s="5"/>
      <c r="S114" s="5"/>
      <c r="T114" s="5"/>
      <c r="U114" s="5"/>
      <c r="V114" s="5"/>
      <c r="W114" s="5"/>
      <c r="X114" s="5"/>
      <c r="Y114" s="5"/>
    </row>
    <row r="115" spans="1:25" ht="15.75" customHeight="1">
      <c r="A115" s="5"/>
      <c r="B115" s="5"/>
      <c r="C115" s="8"/>
      <c r="D115" s="8"/>
      <c r="E115" s="8"/>
      <c r="F115" s="8"/>
      <c r="G115" s="8"/>
      <c r="H115" s="8"/>
      <c r="I115" s="5"/>
      <c r="J115" s="5"/>
      <c r="K115" s="5"/>
      <c r="L115" s="5"/>
      <c r="M115" s="5"/>
      <c r="N115" s="5"/>
      <c r="O115" s="5"/>
      <c r="P115" s="5"/>
      <c r="Q115" s="5"/>
      <c r="R115" s="5"/>
      <c r="S115" s="5"/>
      <c r="T115" s="5"/>
      <c r="U115" s="5"/>
      <c r="V115" s="5"/>
      <c r="W115" s="5"/>
      <c r="X115" s="5"/>
      <c r="Y115" s="5"/>
    </row>
    <row r="116" spans="1:25" ht="15.75" customHeight="1">
      <c r="A116" s="5"/>
      <c r="B116" s="5"/>
      <c r="C116" s="8"/>
      <c r="D116" s="8"/>
      <c r="E116" s="8"/>
      <c r="F116" s="8"/>
      <c r="G116" s="8"/>
      <c r="H116" s="8"/>
      <c r="I116" s="5"/>
      <c r="J116" s="5"/>
      <c r="K116" s="5"/>
      <c r="L116" s="5"/>
      <c r="M116" s="5"/>
      <c r="N116" s="5"/>
      <c r="O116" s="5"/>
      <c r="P116" s="5"/>
      <c r="Q116" s="5"/>
      <c r="R116" s="5"/>
      <c r="S116" s="5"/>
      <c r="T116" s="5"/>
      <c r="U116" s="5"/>
      <c r="V116" s="5"/>
      <c r="W116" s="5"/>
      <c r="X116" s="5"/>
      <c r="Y116" s="5"/>
    </row>
    <row r="117" spans="1:25" ht="15.75" customHeight="1">
      <c r="A117" s="5"/>
      <c r="B117" s="5"/>
      <c r="C117" s="8"/>
      <c r="D117" s="8"/>
      <c r="E117" s="8"/>
      <c r="F117" s="8"/>
      <c r="G117" s="8"/>
      <c r="H117" s="8"/>
      <c r="I117" s="5"/>
      <c r="J117" s="5"/>
      <c r="K117" s="5"/>
      <c r="L117" s="5"/>
      <c r="M117" s="5"/>
      <c r="N117" s="5"/>
      <c r="O117" s="5"/>
      <c r="P117" s="5"/>
      <c r="Q117" s="5"/>
      <c r="R117" s="5"/>
      <c r="S117" s="5"/>
      <c r="T117" s="5"/>
      <c r="U117" s="5"/>
      <c r="V117" s="5"/>
      <c r="W117" s="5"/>
      <c r="X117" s="5"/>
      <c r="Y117" s="5"/>
    </row>
    <row r="118" spans="1:25" ht="15.75" customHeight="1">
      <c r="A118" s="5"/>
      <c r="B118" s="5"/>
      <c r="C118" s="8"/>
      <c r="D118" s="8"/>
      <c r="E118" s="8"/>
      <c r="F118" s="8"/>
      <c r="G118" s="8"/>
      <c r="H118" s="8"/>
      <c r="I118" s="5"/>
      <c r="J118" s="5"/>
      <c r="K118" s="5"/>
      <c r="L118" s="5"/>
      <c r="M118" s="5"/>
      <c r="N118" s="5"/>
      <c r="O118" s="5"/>
      <c r="P118" s="5"/>
      <c r="Q118" s="5"/>
      <c r="R118" s="5"/>
      <c r="S118" s="5"/>
      <c r="T118" s="5"/>
      <c r="U118" s="5"/>
      <c r="V118" s="5"/>
      <c r="W118" s="5"/>
      <c r="X118" s="5"/>
      <c r="Y118" s="5"/>
    </row>
    <row r="119" spans="1:25" ht="15.75" customHeight="1">
      <c r="A119" s="5"/>
      <c r="B119" s="5"/>
      <c r="C119" s="8"/>
      <c r="D119" s="8"/>
      <c r="E119" s="8"/>
      <c r="F119" s="8"/>
      <c r="G119" s="8"/>
      <c r="H119" s="8"/>
      <c r="I119" s="5"/>
      <c r="J119" s="5"/>
      <c r="K119" s="5"/>
      <c r="L119" s="5"/>
      <c r="M119" s="5"/>
      <c r="N119" s="5"/>
      <c r="O119" s="5"/>
      <c r="P119" s="5"/>
      <c r="Q119" s="5"/>
      <c r="R119" s="5"/>
      <c r="S119" s="5"/>
      <c r="T119" s="5"/>
      <c r="U119" s="5"/>
      <c r="V119" s="5"/>
      <c r="W119" s="5"/>
      <c r="X119" s="5"/>
      <c r="Y119" s="5"/>
    </row>
    <row r="120" spans="1:25" ht="15.75" customHeight="1">
      <c r="A120" s="5"/>
      <c r="B120" s="5"/>
      <c r="C120" s="8"/>
      <c r="D120" s="8"/>
      <c r="E120" s="8"/>
      <c r="F120" s="8"/>
      <c r="G120" s="8"/>
      <c r="H120" s="8"/>
      <c r="I120" s="5"/>
      <c r="J120" s="5"/>
      <c r="K120" s="5"/>
      <c r="L120" s="5"/>
      <c r="M120" s="5"/>
      <c r="N120" s="5"/>
      <c r="O120" s="5"/>
      <c r="P120" s="5"/>
      <c r="Q120" s="5"/>
      <c r="R120" s="5"/>
      <c r="S120" s="5"/>
      <c r="T120" s="5"/>
      <c r="U120" s="5"/>
      <c r="V120" s="5"/>
      <c r="W120" s="5"/>
      <c r="X120" s="5"/>
      <c r="Y120" s="5"/>
    </row>
    <row r="121" spans="1:25" ht="15.75" customHeight="1">
      <c r="A121" s="5"/>
      <c r="B121" s="5"/>
      <c r="C121" s="8"/>
      <c r="D121" s="8"/>
      <c r="E121" s="8"/>
      <c r="F121" s="8"/>
      <c r="G121" s="8"/>
      <c r="H121" s="8"/>
      <c r="I121" s="5"/>
      <c r="J121" s="5"/>
      <c r="K121" s="5"/>
      <c r="L121" s="5"/>
      <c r="M121" s="5"/>
      <c r="N121" s="5"/>
      <c r="O121" s="5"/>
      <c r="P121" s="5"/>
      <c r="Q121" s="5"/>
      <c r="R121" s="5"/>
      <c r="S121" s="5"/>
      <c r="T121" s="5"/>
      <c r="U121" s="5"/>
      <c r="V121" s="5"/>
      <c r="W121" s="5"/>
      <c r="X121" s="5"/>
      <c r="Y121" s="5"/>
    </row>
    <row r="122" spans="1:25" ht="15.75" customHeight="1">
      <c r="A122" s="5"/>
      <c r="B122" s="5"/>
      <c r="C122" s="8"/>
      <c r="D122" s="8"/>
      <c r="E122" s="8"/>
      <c r="F122" s="8"/>
      <c r="G122" s="8"/>
      <c r="H122" s="8"/>
      <c r="I122" s="5"/>
      <c r="J122" s="5"/>
      <c r="K122" s="5"/>
      <c r="L122" s="5"/>
      <c r="M122" s="5"/>
      <c r="N122" s="5"/>
      <c r="O122" s="5"/>
      <c r="P122" s="5"/>
      <c r="Q122" s="5"/>
      <c r="R122" s="5"/>
      <c r="S122" s="5"/>
      <c r="T122" s="5"/>
      <c r="U122" s="5"/>
      <c r="V122" s="5"/>
      <c r="W122" s="5"/>
      <c r="X122" s="5"/>
      <c r="Y122" s="5"/>
    </row>
    <row r="123" spans="1:25" ht="15.75" customHeight="1">
      <c r="A123" s="5"/>
      <c r="B123" s="5"/>
      <c r="C123" s="8"/>
      <c r="D123" s="8"/>
      <c r="E123" s="8"/>
      <c r="F123" s="8"/>
      <c r="G123" s="8"/>
      <c r="H123" s="8"/>
      <c r="I123" s="5"/>
      <c r="J123" s="5"/>
      <c r="K123" s="5"/>
      <c r="L123" s="5"/>
      <c r="M123" s="5"/>
      <c r="N123" s="5"/>
      <c r="O123" s="5"/>
      <c r="P123" s="5"/>
      <c r="Q123" s="5"/>
      <c r="R123" s="5"/>
      <c r="S123" s="5"/>
      <c r="T123" s="5"/>
      <c r="U123" s="5"/>
      <c r="V123" s="5"/>
      <c r="W123" s="5"/>
      <c r="X123" s="5"/>
      <c r="Y123" s="5"/>
    </row>
    <row r="124" spans="1:25" ht="15.75" customHeight="1">
      <c r="A124" s="5"/>
      <c r="B124" s="5"/>
      <c r="C124" s="8"/>
      <c r="D124" s="8"/>
      <c r="E124" s="8"/>
      <c r="F124" s="8"/>
      <c r="G124" s="8"/>
      <c r="H124" s="8"/>
      <c r="I124" s="5"/>
      <c r="J124" s="5"/>
      <c r="K124" s="5"/>
      <c r="L124" s="5"/>
      <c r="M124" s="5"/>
      <c r="N124" s="5"/>
      <c r="O124" s="5"/>
      <c r="P124" s="5"/>
      <c r="Q124" s="5"/>
      <c r="R124" s="5"/>
      <c r="S124" s="5"/>
      <c r="T124" s="5"/>
      <c r="U124" s="5"/>
      <c r="V124" s="5"/>
      <c r="W124" s="5"/>
      <c r="X124" s="5"/>
      <c r="Y124" s="5"/>
    </row>
    <row r="125" spans="1:25" ht="15.75" customHeight="1">
      <c r="A125" s="5"/>
      <c r="B125" s="5"/>
      <c r="C125" s="8"/>
      <c r="D125" s="8"/>
      <c r="E125" s="8"/>
      <c r="F125" s="8"/>
      <c r="G125" s="8"/>
      <c r="H125" s="8"/>
      <c r="I125" s="5"/>
      <c r="J125" s="5"/>
      <c r="K125" s="5"/>
      <c r="L125" s="5"/>
      <c r="M125" s="5"/>
      <c r="N125" s="5"/>
      <c r="O125" s="5"/>
      <c r="P125" s="5"/>
      <c r="Q125" s="5"/>
      <c r="R125" s="5"/>
      <c r="S125" s="5"/>
      <c r="T125" s="5"/>
      <c r="U125" s="5"/>
      <c r="V125" s="5"/>
      <c r="W125" s="5"/>
      <c r="X125" s="5"/>
      <c r="Y125" s="5"/>
    </row>
    <row r="126" spans="1:25" ht="15.75" customHeight="1">
      <c r="A126" s="5"/>
      <c r="B126" s="5"/>
      <c r="C126" s="8"/>
      <c r="D126" s="8"/>
      <c r="E126" s="8"/>
      <c r="F126" s="8"/>
      <c r="G126" s="8"/>
      <c r="H126" s="8"/>
      <c r="I126" s="5"/>
      <c r="J126" s="5"/>
      <c r="K126" s="5"/>
      <c r="L126" s="5"/>
      <c r="M126" s="5"/>
      <c r="N126" s="5"/>
      <c r="O126" s="5"/>
      <c r="P126" s="5"/>
      <c r="Q126" s="5"/>
      <c r="R126" s="5"/>
      <c r="S126" s="5"/>
      <c r="T126" s="5"/>
      <c r="U126" s="5"/>
      <c r="V126" s="5"/>
      <c r="W126" s="5"/>
      <c r="X126" s="5"/>
      <c r="Y126" s="5"/>
    </row>
    <row r="127" spans="1:25" ht="15.75" customHeight="1">
      <c r="A127" s="5"/>
      <c r="B127" s="5"/>
      <c r="C127" s="8"/>
      <c r="D127" s="8"/>
      <c r="E127" s="8"/>
      <c r="F127" s="8"/>
      <c r="G127" s="8"/>
      <c r="H127" s="8"/>
      <c r="I127" s="5"/>
      <c r="J127" s="5"/>
      <c r="K127" s="5"/>
      <c r="L127" s="5"/>
      <c r="M127" s="5"/>
      <c r="N127" s="5"/>
      <c r="O127" s="5"/>
      <c r="P127" s="5"/>
      <c r="Q127" s="5"/>
      <c r="R127" s="5"/>
      <c r="S127" s="5"/>
      <c r="T127" s="5"/>
      <c r="U127" s="5"/>
      <c r="V127" s="5"/>
      <c r="W127" s="5"/>
      <c r="X127" s="5"/>
      <c r="Y127" s="5"/>
    </row>
    <row r="128" spans="1:25" ht="15.75" customHeight="1">
      <c r="A128" s="5"/>
      <c r="B128" s="5"/>
      <c r="C128" s="8"/>
      <c r="D128" s="8"/>
      <c r="E128" s="8"/>
      <c r="F128" s="8"/>
      <c r="G128" s="8"/>
      <c r="H128" s="8"/>
      <c r="I128" s="5"/>
      <c r="J128" s="5"/>
      <c r="K128" s="5"/>
      <c r="L128" s="5"/>
      <c r="M128" s="5"/>
      <c r="N128" s="5"/>
      <c r="O128" s="5"/>
      <c r="P128" s="5"/>
      <c r="Q128" s="5"/>
      <c r="R128" s="5"/>
      <c r="S128" s="5"/>
      <c r="T128" s="5"/>
      <c r="U128" s="5"/>
      <c r="V128" s="5"/>
      <c r="W128" s="5"/>
      <c r="X128" s="5"/>
      <c r="Y128" s="5"/>
    </row>
    <row r="129" spans="1:25" ht="15.75" customHeight="1">
      <c r="A129" s="5"/>
      <c r="B129" s="5"/>
      <c r="C129" s="8"/>
      <c r="D129" s="8"/>
      <c r="E129" s="8"/>
      <c r="F129" s="8"/>
      <c r="G129" s="8"/>
      <c r="H129" s="8"/>
      <c r="I129" s="5"/>
      <c r="J129" s="5"/>
      <c r="K129" s="5"/>
      <c r="L129" s="5"/>
      <c r="M129" s="5"/>
      <c r="N129" s="5"/>
      <c r="O129" s="5"/>
      <c r="P129" s="5"/>
      <c r="Q129" s="5"/>
      <c r="R129" s="5"/>
      <c r="S129" s="5"/>
      <c r="T129" s="5"/>
      <c r="U129" s="5"/>
      <c r="V129" s="5"/>
      <c r="W129" s="5"/>
      <c r="X129" s="5"/>
      <c r="Y129" s="5"/>
    </row>
    <row r="130" spans="1:25" ht="15.75" customHeight="1">
      <c r="A130" s="5"/>
      <c r="B130" s="5"/>
      <c r="C130" s="8"/>
      <c r="D130" s="8"/>
      <c r="E130" s="8"/>
      <c r="F130" s="8"/>
      <c r="G130" s="8"/>
      <c r="H130" s="8"/>
      <c r="I130" s="5"/>
      <c r="J130" s="5"/>
      <c r="K130" s="5"/>
      <c r="L130" s="5"/>
      <c r="M130" s="5"/>
      <c r="N130" s="5"/>
      <c r="O130" s="5"/>
      <c r="P130" s="5"/>
      <c r="Q130" s="5"/>
      <c r="R130" s="5"/>
      <c r="S130" s="5"/>
      <c r="T130" s="5"/>
      <c r="U130" s="5"/>
      <c r="V130" s="5"/>
      <c r="W130" s="5"/>
      <c r="X130" s="5"/>
      <c r="Y130" s="5"/>
    </row>
    <row r="131" spans="1:25" ht="15.75" customHeight="1">
      <c r="A131" s="5"/>
      <c r="B131" s="5"/>
      <c r="C131" s="8"/>
      <c r="D131" s="8"/>
      <c r="E131" s="8"/>
      <c r="F131" s="8"/>
      <c r="G131" s="8"/>
      <c r="H131" s="8"/>
      <c r="I131" s="5"/>
      <c r="J131" s="5"/>
      <c r="K131" s="5"/>
      <c r="L131" s="5"/>
      <c r="M131" s="5"/>
      <c r="N131" s="5"/>
      <c r="O131" s="5"/>
      <c r="P131" s="5"/>
      <c r="Q131" s="5"/>
      <c r="R131" s="5"/>
      <c r="S131" s="5"/>
      <c r="T131" s="5"/>
      <c r="U131" s="5"/>
      <c r="V131" s="5"/>
      <c r="W131" s="5"/>
      <c r="X131" s="5"/>
      <c r="Y131" s="5"/>
    </row>
    <row r="132" spans="1:25" ht="15.75" customHeight="1">
      <c r="A132" s="5"/>
      <c r="B132" s="5"/>
      <c r="C132" s="8"/>
      <c r="D132" s="8"/>
      <c r="E132" s="8"/>
      <c r="F132" s="8"/>
      <c r="G132" s="8"/>
      <c r="H132" s="8"/>
      <c r="I132" s="5"/>
      <c r="J132" s="5"/>
      <c r="K132" s="5"/>
      <c r="L132" s="5"/>
      <c r="M132" s="5"/>
      <c r="N132" s="5"/>
      <c r="O132" s="5"/>
      <c r="P132" s="5"/>
      <c r="Q132" s="5"/>
      <c r="R132" s="5"/>
      <c r="S132" s="5"/>
      <c r="T132" s="5"/>
      <c r="U132" s="5"/>
      <c r="V132" s="5"/>
      <c r="W132" s="5"/>
      <c r="X132" s="5"/>
      <c r="Y132" s="5"/>
    </row>
    <row r="133" spans="1:25" ht="15.75" customHeight="1">
      <c r="A133" s="5"/>
      <c r="B133" s="5"/>
      <c r="C133" s="8"/>
      <c r="D133" s="8"/>
      <c r="E133" s="8"/>
      <c r="F133" s="8"/>
      <c r="G133" s="8"/>
      <c r="H133" s="8"/>
      <c r="I133" s="5"/>
      <c r="J133" s="5"/>
      <c r="K133" s="5"/>
      <c r="L133" s="5"/>
      <c r="M133" s="5"/>
      <c r="N133" s="5"/>
      <c r="O133" s="5"/>
      <c r="P133" s="5"/>
      <c r="Q133" s="5"/>
      <c r="R133" s="5"/>
      <c r="S133" s="5"/>
      <c r="T133" s="5"/>
      <c r="U133" s="5"/>
      <c r="V133" s="5"/>
      <c r="W133" s="5"/>
      <c r="X133" s="5"/>
      <c r="Y133" s="5"/>
    </row>
    <row r="134" spans="1:25" ht="15.75" customHeight="1">
      <c r="A134" s="5"/>
      <c r="B134" s="5"/>
      <c r="C134" s="8"/>
      <c r="D134" s="8"/>
      <c r="E134" s="8"/>
      <c r="F134" s="8"/>
      <c r="G134" s="8"/>
      <c r="H134" s="8"/>
      <c r="I134" s="5"/>
      <c r="J134" s="5"/>
      <c r="K134" s="5"/>
      <c r="L134" s="5"/>
      <c r="M134" s="5"/>
      <c r="N134" s="5"/>
      <c r="O134" s="5"/>
      <c r="P134" s="5"/>
      <c r="Q134" s="5"/>
      <c r="R134" s="5"/>
      <c r="S134" s="5"/>
      <c r="T134" s="5"/>
      <c r="U134" s="5"/>
      <c r="V134" s="5"/>
      <c r="W134" s="5"/>
      <c r="X134" s="5"/>
      <c r="Y134" s="5"/>
    </row>
    <row r="135" spans="1:25" ht="15.75" customHeight="1">
      <c r="A135" s="5"/>
      <c r="B135" s="5"/>
      <c r="C135" s="8"/>
      <c r="D135" s="8"/>
      <c r="E135" s="8"/>
      <c r="F135" s="8"/>
      <c r="G135" s="8"/>
      <c r="H135" s="8"/>
      <c r="I135" s="5"/>
      <c r="J135" s="5"/>
      <c r="K135" s="5"/>
      <c r="L135" s="5"/>
      <c r="M135" s="5"/>
      <c r="N135" s="5"/>
      <c r="O135" s="5"/>
      <c r="P135" s="5"/>
      <c r="Q135" s="5"/>
      <c r="R135" s="5"/>
      <c r="S135" s="5"/>
      <c r="T135" s="5"/>
      <c r="U135" s="5"/>
      <c r="V135" s="5"/>
      <c r="W135" s="5"/>
      <c r="X135" s="5"/>
      <c r="Y135" s="5"/>
    </row>
    <row r="136" spans="1:25" ht="15.75" customHeight="1">
      <c r="A136" s="5"/>
      <c r="B136" s="5"/>
      <c r="C136" s="8"/>
      <c r="D136" s="8"/>
      <c r="E136" s="8"/>
      <c r="F136" s="8"/>
      <c r="G136" s="8"/>
      <c r="H136" s="8"/>
      <c r="I136" s="5"/>
      <c r="J136" s="5"/>
      <c r="K136" s="5"/>
      <c r="L136" s="5"/>
      <c r="M136" s="5"/>
      <c r="N136" s="5"/>
      <c r="O136" s="5"/>
      <c r="P136" s="5"/>
      <c r="Q136" s="5"/>
      <c r="R136" s="5"/>
      <c r="S136" s="5"/>
      <c r="T136" s="5"/>
      <c r="U136" s="5"/>
      <c r="V136" s="5"/>
      <c r="W136" s="5"/>
      <c r="X136" s="5"/>
      <c r="Y136" s="5"/>
    </row>
    <row r="137" spans="1:25" ht="15.75" customHeight="1">
      <c r="A137" s="5"/>
      <c r="B137" s="5"/>
      <c r="C137" s="8"/>
      <c r="D137" s="8"/>
      <c r="E137" s="8"/>
      <c r="F137" s="8"/>
      <c r="G137" s="8"/>
      <c r="H137" s="8"/>
      <c r="I137" s="5"/>
      <c r="J137" s="5"/>
      <c r="K137" s="5"/>
      <c r="L137" s="5"/>
      <c r="M137" s="5"/>
      <c r="N137" s="5"/>
      <c r="O137" s="5"/>
      <c r="P137" s="5"/>
      <c r="Q137" s="5"/>
      <c r="R137" s="5"/>
      <c r="S137" s="5"/>
      <c r="T137" s="5"/>
      <c r="U137" s="5"/>
      <c r="V137" s="5"/>
      <c r="W137" s="5"/>
      <c r="X137" s="5"/>
      <c r="Y137" s="5"/>
    </row>
    <row r="138" spans="1:25" ht="15.75" customHeight="1">
      <c r="A138" s="5"/>
      <c r="B138" s="5"/>
      <c r="C138" s="8"/>
      <c r="D138" s="8"/>
      <c r="E138" s="8"/>
      <c r="F138" s="8"/>
      <c r="G138" s="8"/>
      <c r="H138" s="8"/>
      <c r="I138" s="5"/>
      <c r="J138" s="5"/>
      <c r="K138" s="5"/>
      <c r="L138" s="5"/>
      <c r="M138" s="5"/>
      <c r="N138" s="5"/>
      <c r="O138" s="5"/>
      <c r="P138" s="5"/>
      <c r="Q138" s="5"/>
      <c r="R138" s="5"/>
      <c r="S138" s="5"/>
      <c r="T138" s="5"/>
      <c r="U138" s="5"/>
      <c r="V138" s="5"/>
      <c r="W138" s="5"/>
      <c r="X138" s="5"/>
      <c r="Y138" s="5"/>
    </row>
    <row r="139" spans="1:25" ht="15.75" customHeight="1">
      <c r="A139" s="5"/>
      <c r="B139" s="5"/>
      <c r="C139" s="8"/>
      <c r="D139" s="8"/>
      <c r="E139" s="8"/>
      <c r="F139" s="8"/>
      <c r="G139" s="8"/>
      <c r="H139" s="8"/>
      <c r="I139" s="5"/>
      <c r="J139" s="5"/>
      <c r="K139" s="5"/>
      <c r="L139" s="5"/>
      <c r="M139" s="5"/>
      <c r="N139" s="5"/>
      <c r="O139" s="5"/>
      <c r="P139" s="5"/>
      <c r="Q139" s="5"/>
      <c r="R139" s="5"/>
      <c r="S139" s="5"/>
      <c r="T139" s="5"/>
      <c r="U139" s="5"/>
      <c r="V139" s="5"/>
      <c r="W139" s="5"/>
      <c r="X139" s="5"/>
      <c r="Y139" s="5"/>
    </row>
    <row r="140" spans="1:25" ht="15.75" customHeight="1">
      <c r="A140" s="5"/>
      <c r="B140" s="5"/>
      <c r="C140" s="8"/>
      <c r="D140" s="8"/>
      <c r="E140" s="8"/>
      <c r="F140" s="8"/>
      <c r="G140" s="8"/>
      <c r="H140" s="8"/>
      <c r="I140" s="5"/>
      <c r="J140" s="5"/>
      <c r="K140" s="5"/>
      <c r="L140" s="5"/>
      <c r="M140" s="5"/>
      <c r="N140" s="5"/>
      <c r="O140" s="5"/>
      <c r="P140" s="5"/>
      <c r="Q140" s="5"/>
      <c r="R140" s="5"/>
      <c r="S140" s="5"/>
      <c r="T140" s="5"/>
      <c r="U140" s="5"/>
      <c r="V140" s="5"/>
      <c r="W140" s="5"/>
      <c r="X140" s="5"/>
      <c r="Y140" s="5"/>
    </row>
    <row r="141" spans="1:25" ht="15.75" customHeight="1">
      <c r="A141" s="5"/>
      <c r="B141" s="5"/>
      <c r="C141" s="8"/>
      <c r="D141" s="8"/>
      <c r="E141" s="8"/>
      <c r="F141" s="8"/>
      <c r="G141" s="8"/>
      <c r="H141" s="8"/>
      <c r="I141" s="5"/>
      <c r="J141" s="5"/>
      <c r="K141" s="5"/>
      <c r="L141" s="5"/>
      <c r="M141" s="5"/>
      <c r="N141" s="5"/>
      <c r="O141" s="5"/>
      <c r="P141" s="5"/>
      <c r="Q141" s="5"/>
      <c r="R141" s="5"/>
      <c r="S141" s="5"/>
      <c r="T141" s="5"/>
      <c r="U141" s="5"/>
      <c r="V141" s="5"/>
      <c r="W141" s="5"/>
      <c r="X141" s="5"/>
      <c r="Y141" s="5"/>
    </row>
    <row r="142" spans="1:25" ht="15.75" customHeight="1">
      <c r="A142" s="5"/>
      <c r="B142" s="5"/>
      <c r="C142" s="8"/>
      <c r="D142" s="8"/>
      <c r="E142" s="8"/>
      <c r="F142" s="8"/>
      <c r="G142" s="8"/>
      <c r="H142" s="8"/>
      <c r="I142" s="5"/>
      <c r="J142" s="5"/>
      <c r="K142" s="5"/>
      <c r="L142" s="5"/>
      <c r="M142" s="5"/>
      <c r="N142" s="5"/>
      <c r="O142" s="5"/>
      <c r="P142" s="5"/>
      <c r="Q142" s="5"/>
      <c r="R142" s="5"/>
      <c r="S142" s="5"/>
      <c r="T142" s="5"/>
      <c r="U142" s="5"/>
      <c r="V142" s="5"/>
      <c r="W142" s="5"/>
      <c r="X142" s="5"/>
      <c r="Y142" s="5"/>
    </row>
    <row r="143" spans="1:25" ht="15.75" customHeight="1">
      <c r="A143" s="5"/>
      <c r="B143" s="5"/>
      <c r="C143" s="8"/>
      <c r="D143" s="8"/>
      <c r="E143" s="8"/>
      <c r="F143" s="8"/>
      <c r="G143" s="8"/>
      <c r="H143" s="8"/>
      <c r="I143" s="5"/>
      <c r="J143" s="5"/>
      <c r="K143" s="5"/>
      <c r="L143" s="5"/>
      <c r="M143" s="5"/>
      <c r="N143" s="5"/>
      <c r="O143" s="5"/>
      <c r="P143" s="5"/>
      <c r="Q143" s="5"/>
      <c r="R143" s="5"/>
      <c r="S143" s="5"/>
      <c r="T143" s="5"/>
      <c r="U143" s="5"/>
      <c r="V143" s="5"/>
      <c r="W143" s="5"/>
      <c r="X143" s="5"/>
      <c r="Y143" s="5"/>
    </row>
    <row r="144" spans="1:25" ht="15.75" customHeight="1">
      <c r="A144" s="5"/>
      <c r="B144" s="5"/>
      <c r="C144" s="8"/>
      <c r="D144" s="8"/>
      <c r="E144" s="8"/>
      <c r="F144" s="8"/>
      <c r="G144" s="8"/>
      <c r="H144" s="8"/>
      <c r="I144" s="5"/>
      <c r="J144" s="5"/>
      <c r="K144" s="5"/>
      <c r="L144" s="5"/>
      <c r="M144" s="5"/>
      <c r="N144" s="5"/>
      <c r="O144" s="5"/>
      <c r="P144" s="5"/>
      <c r="Q144" s="5"/>
      <c r="R144" s="5"/>
      <c r="S144" s="5"/>
      <c r="T144" s="5"/>
      <c r="U144" s="5"/>
      <c r="V144" s="5"/>
      <c r="W144" s="5"/>
      <c r="X144" s="5"/>
      <c r="Y144" s="5"/>
    </row>
    <row r="145" spans="1:25" ht="15.75" customHeight="1">
      <c r="A145" s="5"/>
      <c r="B145" s="5"/>
      <c r="C145" s="8"/>
      <c r="D145" s="8"/>
      <c r="E145" s="8"/>
      <c r="F145" s="8"/>
      <c r="G145" s="8"/>
      <c r="H145" s="8"/>
      <c r="I145" s="5"/>
      <c r="J145" s="5"/>
      <c r="K145" s="5"/>
      <c r="L145" s="5"/>
      <c r="M145" s="5"/>
      <c r="N145" s="5"/>
      <c r="O145" s="5"/>
      <c r="P145" s="5"/>
      <c r="Q145" s="5"/>
      <c r="R145" s="5"/>
      <c r="S145" s="5"/>
      <c r="T145" s="5"/>
      <c r="U145" s="5"/>
      <c r="V145" s="5"/>
      <c r="W145" s="5"/>
      <c r="X145" s="5"/>
      <c r="Y145" s="5"/>
    </row>
    <row r="146" spans="1:25" ht="15.75" customHeight="1">
      <c r="A146" s="5"/>
      <c r="B146" s="5"/>
      <c r="C146" s="8"/>
      <c r="D146" s="8"/>
      <c r="E146" s="8"/>
      <c r="F146" s="8"/>
      <c r="G146" s="8"/>
      <c r="H146" s="8"/>
      <c r="I146" s="5"/>
      <c r="J146" s="5"/>
      <c r="K146" s="5"/>
      <c r="L146" s="5"/>
      <c r="M146" s="5"/>
      <c r="N146" s="5"/>
      <c r="O146" s="5"/>
      <c r="P146" s="5"/>
      <c r="Q146" s="5"/>
      <c r="R146" s="5"/>
      <c r="S146" s="5"/>
      <c r="T146" s="5"/>
      <c r="U146" s="5"/>
      <c r="V146" s="5"/>
      <c r="W146" s="5"/>
      <c r="X146" s="5"/>
      <c r="Y146" s="5"/>
    </row>
    <row r="147" spans="1:25" ht="15.75" customHeight="1">
      <c r="A147" s="5"/>
      <c r="B147" s="5"/>
      <c r="C147" s="8"/>
      <c r="D147" s="8"/>
      <c r="E147" s="8"/>
      <c r="F147" s="8"/>
      <c r="G147" s="8"/>
      <c r="H147" s="8"/>
      <c r="I147" s="5"/>
      <c r="J147" s="5"/>
      <c r="K147" s="5"/>
      <c r="L147" s="5"/>
      <c r="M147" s="5"/>
      <c r="N147" s="5"/>
      <c r="O147" s="5"/>
      <c r="P147" s="5"/>
      <c r="Q147" s="5"/>
      <c r="R147" s="5"/>
      <c r="S147" s="5"/>
      <c r="T147" s="5"/>
      <c r="U147" s="5"/>
      <c r="V147" s="5"/>
      <c r="W147" s="5"/>
      <c r="X147" s="5"/>
      <c r="Y147" s="5"/>
    </row>
    <row r="148" spans="1:25" ht="15.75" customHeight="1">
      <c r="A148" s="5"/>
      <c r="B148" s="5"/>
      <c r="C148" s="8"/>
      <c r="D148" s="8"/>
      <c r="E148" s="8"/>
      <c r="F148" s="8"/>
      <c r="G148" s="8"/>
      <c r="H148" s="8"/>
      <c r="I148" s="5"/>
      <c r="J148" s="5"/>
      <c r="K148" s="5"/>
      <c r="L148" s="5"/>
      <c r="M148" s="5"/>
      <c r="N148" s="5"/>
      <c r="O148" s="5"/>
      <c r="P148" s="5"/>
      <c r="Q148" s="5"/>
      <c r="R148" s="5"/>
      <c r="S148" s="5"/>
      <c r="T148" s="5"/>
      <c r="U148" s="5"/>
      <c r="V148" s="5"/>
      <c r="W148" s="5"/>
      <c r="X148" s="5"/>
      <c r="Y148" s="5"/>
    </row>
    <row r="149" spans="1:25" ht="15.75" customHeight="1">
      <c r="A149" s="5"/>
      <c r="B149" s="5"/>
      <c r="C149" s="8"/>
      <c r="D149" s="8"/>
      <c r="E149" s="8"/>
      <c r="F149" s="8"/>
      <c r="G149" s="8"/>
      <c r="H149" s="8"/>
      <c r="I149" s="5"/>
      <c r="J149" s="5"/>
      <c r="K149" s="5"/>
      <c r="L149" s="5"/>
      <c r="M149" s="5"/>
      <c r="N149" s="5"/>
      <c r="O149" s="5"/>
      <c r="P149" s="5"/>
      <c r="Q149" s="5"/>
      <c r="R149" s="5"/>
      <c r="S149" s="5"/>
      <c r="T149" s="5"/>
      <c r="U149" s="5"/>
      <c r="V149" s="5"/>
      <c r="W149" s="5"/>
      <c r="X149" s="5"/>
      <c r="Y149" s="5"/>
    </row>
    <row r="150" spans="1:25" ht="15.75" customHeight="1">
      <c r="A150" s="5"/>
      <c r="B150" s="5"/>
      <c r="C150" s="8"/>
      <c r="D150" s="8"/>
      <c r="E150" s="8"/>
      <c r="F150" s="8"/>
      <c r="G150" s="8"/>
      <c r="H150" s="8"/>
      <c r="I150" s="5"/>
      <c r="J150" s="5"/>
      <c r="K150" s="5"/>
      <c r="L150" s="5"/>
      <c r="M150" s="5"/>
      <c r="N150" s="5"/>
      <c r="O150" s="5"/>
      <c r="P150" s="5"/>
      <c r="Q150" s="5"/>
      <c r="R150" s="5"/>
      <c r="S150" s="5"/>
      <c r="T150" s="5"/>
      <c r="U150" s="5"/>
      <c r="V150" s="5"/>
      <c r="W150" s="5"/>
      <c r="X150" s="5"/>
      <c r="Y150" s="5"/>
    </row>
    <row r="151" spans="1:25" ht="15.75" customHeight="1">
      <c r="A151" s="5"/>
      <c r="B151" s="5"/>
      <c r="C151" s="8"/>
      <c r="D151" s="8"/>
      <c r="E151" s="8"/>
      <c r="F151" s="8"/>
      <c r="G151" s="8"/>
      <c r="H151" s="8"/>
      <c r="I151" s="5"/>
      <c r="J151" s="5"/>
      <c r="K151" s="5"/>
      <c r="L151" s="5"/>
      <c r="M151" s="5"/>
      <c r="N151" s="5"/>
      <c r="O151" s="5"/>
      <c r="P151" s="5"/>
      <c r="Q151" s="5"/>
      <c r="R151" s="5"/>
      <c r="S151" s="5"/>
      <c r="T151" s="5"/>
      <c r="U151" s="5"/>
      <c r="V151" s="5"/>
      <c r="W151" s="5"/>
      <c r="X151" s="5"/>
      <c r="Y151" s="5"/>
    </row>
    <row r="152" spans="1:25" ht="15.75" customHeight="1">
      <c r="A152" s="5"/>
      <c r="B152" s="5"/>
      <c r="C152" s="8"/>
      <c r="D152" s="8"/>
      <c r="E152" s="8"/>
      <c r="F152" s="8"/>
      <c r="G152" s="8"/>
      <c r="H152" s="8"/>
      <c r="I152" s="5"/>
      <c r="J152" s="5"/>
      <c r="K152" s="5"/>
      <c r="L152" s="5"/>
      <c r="M152" s="5"/>
      <c r="N152" s="5"/>
      <c r="O152" s="5"/>
      <c r="P152" s="5"/>
      <c r="Q152" s="5"/>
      <c r="R152" s="5"/>
      <c r="S152" s="5"/>
      <c r="T152" s="5"/>
      <c r="U152" s="5"/>
      <c r="V152" s="5"/>
      <c r="W152" s="5"/>
      <c r="X152" s="5"/>
      <c r="Y152" s="5"/>
    </row>
    <row r="153" spans="1:25" ht="15.75" customHeight="1">
      <c r="A153" s="5"/>
      <c r="B153" s="5"/>
      <c r="C153" s="8"/>
      <c r="D153" s="8"/>
      <c r="E153" s="8"/>
      <c r="F153" s="8"/>
      <c r="G153" s="8"/>
      <c r="H153" s="8"/>
      <c r="I153" s="5"/>
      <c r="J153" s="5"/>
      <c r="K153" s="5"/>
      <c r="L153" s="5"/>
      <c r="M153" s="5"/>
      <c r="N153" s="5"/>
      <c r="O153" s="5"/>
      <c r="P153" s="5"/>
      <c r="Q153" s="5"/>
      <c r="R153" s="5"/>
      <c r="S153" s="5"/>
      <c r="T153" s="5"/>
      <c r="U153" s="5"/>
      <c r="V153" s="5"/>
      <c r="W153" s="5"/>
      <c r="X153" s="5"/>
      <c r="Y153" s="5"/>
    </row>
    <row r="154" spans="1:25" ht="15.75" customHeight="1">
      <c r="A154" s="5"/>
      <c r="B154" s="5"/>
      <c r="C154" s="8"/>
      <c r="D154" s="8"/>
      <c r="E154" s="8"/>
      <c r="F154" s="8"/>
      <c r="G154" s="8"/>
      <c r="H154" s="8"/>
      <c r="I154" s="5"/>
      <c r="J154" s="5"/>
      <c r="K154" s="5"/>
      <c r="L154" s="5"/>
      <c r="M154" s="5"/>
      <c r="N154" s="5"/>
      <c r="O154" s="5"/>
      <c r="P154" s="5"/>
      <c r="Q154" s="5"/>
      <c r="R154" s="5"/>
      <c r="S154" s="5"/>
      <c r="T154" s="5"/>
      <c r="U154" s="5"/>
      <c r="V154" s="5"/>
      <c r="W154" s="5"/>
      <c r="X154" s="5"/>
      <c r="Y154" s="5"/>
    </row>
    <row r="155" spans="1:25" ht="15.75" customHeight="1">
      <c r="A155" s="5"/>
      <c r="B155" s="5"/>
      <c r="C155" s="8"/>
      <c r="D155" s="8"/>
      <c r="E155" s="8"/>
      <c r="F155" s="8"/>
      <c r="G155" s="8"/>
      <c r="H155" s="8"/>
      <c r="I155" s="5"/>
      <c r="J155" s="5"/>
      <c r="K155" s="5"/>
      <c r="L155" s="5"/>
      <c r="M155" s="5"/>
      <c r="N155" s="5"/>
      <c r="O155" s="5"/>
      <c r="P155" s="5"/>
      <c r="Q155" s="5"/>
      <c r="R155" s="5"/>
      <c r="S155" s="5"/>
      <c r="T155" s="5"/>
      <c r="U155" s="5"/>
      <c r="V155" s="5"/>
      <c r="W155" s="5"/>
      <c r="X155" s="5"/>
      <c r="Y155" s="5"/>
    </row>
    <row r="156" spans="1:25" ht="15.75" customHeight="1">
      <c r="A156" s="5"/>
      <c r="B156" s="5"/>
      <c r="C156" s="8"/>
      <c r="D156" s="8"/>
      <c r="E156" s="8"/>
      <c r="F156" s="8"/>
      <c r="G156" s="8"/>
      <c r="H156" s="8"/>
      <c r="I156" s="5"/>
      <c r="J156" s="5"/>
      <c r="K156" s="5"/>
      <c r="L156" s="5"/>
      <c r="M156" s="5"/>
      <c r="N156" s="5"/>
      <c r="O156" s="5"/>
      <c r="P156" s="5"/>
      <c r="Q156" s="5"/>
      <c r="R156" s="5"/>
      <c r="S156" s="5"/>
      <c r="T156" s="5"/>
      <c r="U156" s="5"/>
      <c r="V156" s="5"/>
      <c r="W156" s="5"/>
      <c r="X156" s="5"/>
      <c r="Y156" s="5"/>
    </row>
    <row r="157" spans="1:25" ht="15.75" customHeight="1">
      <c r="A157" s="5"/>
      <c r="B157" s="5"/>
      <c r="C157" s="8"/>
      <c r="D157" s="8"/>
      <c r="E157" s="8"/>
      <c r="F157" s="8"/>
      <c r="G157" s="8"/>
      <c r="H157" s="8"/>
      <c r="I157" s="5"/>
      <c r="J157" s="5"/>
      <c r="K157" s="5"/>
      <c r="L157" s="5"/>
      <c r="M157" s="5"/>
      <c r="N157" s="5"/>
      <c r="O157" s="5"/>
      <c r="P157" s="5"/>
      <c r="Q157" s="5"/>
      <c r="R157" s="5"/>
      <c r="S157" s="5"/>
      <c r="T157" s="5"/>
      <c r="U157" s="5"/>
      <c r="V157" s="5"/>
      <c r="W157" s="5"/>
      <c r="X157" s="5"/>
      <c r="Y157" s="5"/>
    </row>
    <row r="158" spans="1:25" ht="15.75" customHeight="1">
      <c r="A158" s="5"/>
      <c r="B158" s="5"/>
      <c r="C158" s="8"/>
      <c r="D158" s="8"/>
      <c r="E158" s="8"/>
      <c r="F158" s="8"/>
      <c r="G158" s="8"/>
      <c r="H158" s="8"/>
      <c r="I158" s="5"/>
      <c r="J158" s="5"/>
      <c r="K158" s="5"/>
      <c r="L158" s="5"/>
      <c r="M158" s="5"/>
      <c r="N158" s="5"/>
      <c r="O158" s="5"/>
      <c r="P158" s="5"/>
      <c r="Q158" s="5"/>
      <c r="R158" s="5"/>
      <c r="S158" s="5"/>
      <c r="T158" s="5"/>
      <c r="U158" s="5"/>
      <c r="V158" s="5"/>
      <c r="W158" s="5"/>
      <c r="X158" s="5"/>
      <c r="Y158" s="5"/>
    </row>
    <row r="159" spans="1:25" ht="15.75" customHeight="1">
      <c r="A159" s="5"/>
      <c r="B159" s="5"/>
      <c r="C159" s="8"/>
      <c r="D159" s="8"/>
      <c r="E159" s="8"/>
      <c r="F159" s="8"/>
      <c r="G159" s="8"/>
      <c r="H159" s="8"/>
      <c r="I159" s="5"/>
      <c r="J159" s="5"/>
      <c r="K159" s="5"/>
      <c r="L159" s="5"/>
      <c r="M159" s="5"/>
      <c r="N159" s="5"/>
      <c r="O159" s="5"/>
      <c r="P159" s="5"/>
      <c r="Q159" s="5"/>
      <c r="R159" s="5"/>
      <c r="S159" s="5"/>
      <c r="T159" s="5"/>
      <c r="U159" s="5"/>
      <c r="V159" s="5"/>
      <c r="W159" s="5"/>
      <c r="X159" s="5"/>
      <c r="Y159" s="5"/>
    </row>
    <row r="160" spans="1:25" ht="15.75" customHeight="1">
      <c r="A160" s="5"/>
      <c r="B160" s="5"/>
      <c r="C160" s="8"/>
      <c r="D160" s="8"/>
      <c r="E160" s="8"/>
      <c r="F160" s="8"/>
      <c r="G160" s="8"/>
      <c r="H160" s="8"/>
      <c r="I160" s="5"/>
      <c r="J160" s="5"/>
      <c r="K160" s="5"/>
      <c r="L160" s="5"/>
      <c r="M160" s="5"/>
      <c r="N160" s="5"/>
      <c r="O160" s="5"/>
      <c r="P160" s="5"/>
      <c r="Q160" s="5"/>
      <c r="R160" s="5"/>
      <c r="S160" s="5"/>
      <c r="T160" s="5"/>
      <c r="U160" s="5"/>
      <c r="V160" s="5"/>
      <c r="W160" s="5"/>
      <c r="X160" s="5"/>
      <c r="Y160" s="5"/>
    </row>
    <row r="161" spans="1:25" ht="15.75" customHeight="1">
      <c r="A161" s="5"/>
      <c r="B161" s="5"/>
      <c r="C161" s="8"/>
      <c r="D161" s="8"/>
      <c r="E161" s="8"/>
      <c r="F161" s="8"/>
      <c r="G161" s="8"/>
      <c r="H161" s="8"/>
      <c r="I161" s="5"/>
      <c r="J161" s="5"/>
      <c r="K161" s="5"/>
      <c r="L161" s="5"/>
      <c r="M161" s="5"/>
      <c r="N161" s="5"/>
      <c r="O161" s="5"/>
      <c r="P161" s="5"/>
      <c r="Q161" s="5"/>
      <c r="R161" s="5"/>
      <c r="S161" s="5"/>
      <c r="T161" s="5"/>
      <c r="U161" s="5"/>
      <c r="V161" s="5"/>
      <c r="W161" s="5"/>
      <c r="X161" s="5"/>
      <c r="Y161" s="5"/>
    </row>
    <row r="162" spans="1:25" ht="15.75" customHeight="1">
      <c r="A162" s="5"/>
      <c r="B162" s="5"/>
      <c r="C162" s="8"/>
      <c r="D162" s="8"/>
      <c r="E162" s="8"/>
      <c r="F162" s="8"/>
      <c r="G162" s="8"/>
      <c r="H162" s="8"/>
      <c r="I162" s="5"/>
      <c r="J162" s="5"/>
      <c r="K162" s="5"/>
      <c r="L162" s="5"/>
      <c r="M162" s="5"/>
      <c r="N162" s="5"/>
      <c r="O162" s="5"/>
      <c r="P162" s="5"/>
      <c r="Q162" s="5"/>
      <c r="R162" s="5"/>
      <c r="S162" s="5"/>
      <c r="T162" s="5"/>
      <c r="U162" s="5"/>
      <c r="V162" s="5"/>
      <c r="W162" s="5"/>
      <c r="X162" s="5"/>
      <c r="Y162" s="5"/>
    </row>
    <row r="163" spans="1:25" ht="15.75" customHeight="1">
      <c r="A163" s="5"/>
      <c r="B163" s="5"/>
      <c r="C163" s="8"/>
      <c r="D163" s="8"/>
      <c r="E163" s="8"/>
      <c r="F163" s="8"/>
      <c r="G163" s="8"/>
      <c r="H163" s="8"/>
      <c r="I163" s="5"/>
      <c r="J163" s="5"/>
      <c r="K163" s="5"/>
      <c r="L163" s="5"/>
      <c r="M163" s="5"/>
      <c r="N163" s="5"/>
      <c r="O163" s="5"/>
      <c r="P163" s="5"/>
      <c r="Q163" s="5"/>
      <c r="R163" s="5"/>
      <c r="S163" s="5"/>
      <c r="T163" s="5"/>
      <c r="U163" s="5"/>
      <c r="V163" s="5"/>
      <c r="W163" s="5"/>
      <c r="X163" s="5"/>
      <c r="Y163" s="5"/>
    </row>
    <row r="164" spans="1:25" ht="15.75" customHeight="1">
      <c r="A164" s="5"/>
      <c r="B164" s="5"/>
      <c r="C164" s="8"/>
      <c r="D164" s="8"/>
      <c r="E164" s="8"/>
      <c r="F164" s="8"/>
      <c r="G164" s="8"/>
      <c r="H164" s="8"/>
      <c r="I164" s="5"/>
      <c r="J164" s="5"/>
      <c r="K164" s="5"/>
      <c r="L164" s="5"/>
      <c r="M164" s="5"/>
      <c r="N164" s="5"/>
      <c r="O164" s="5"/>
      <c r="P164" s="5"/>
      <c r="Q164" s="5"/>
      <c r="R164" s="5"/>
      <c r="S164" s="5"/>
      <c r="T164" s="5"/>
      <c r="U164" s="5"/>
      <c r="V164" s="5"/>
      <c r="W164" s="5"/>
      <c r="X164" s="5"/>
      <c r="Y164" s="5"/>
    </row>
    <row r="165" spans="1:25" ht="15.75" customHeight="1">
      <c r="A165" s="5"/>
      <c r="B165" s="5"/>
      <c r="C165" s="8"/>
      <c r="D165" s="8"/>
      <c r="E165" s="8"/>
      <c r="F165" s="8"/>
      <c r="G165" s="8"/>
      <c r="H165" s="8"/>
      <c r="I165" s="5"/>
      <c r="J165" s="5"/>
      <c r="K165" s="5"/>
      <c r="L165" s="5"/>
      <c r="M165" s="5"/>
      <c r="N165" s="5"/>
      <c r="O165" s="5"/>
      <c r="P165" s="5"/>
      <c r="Q165" s="5"/>
      <c r="R165" s="5"/>
      <c r="S165" s="5"/>
      <c r="T165" s="5"/>
      <c r="U165" s="5"/>
      <c r="V165" s="5"/>
      <c r="W165" s="5"/>
      <c r="X165" s="5"/>
      <c r="Y165" s="5"/>
    </row>
    <row r="166" spans="1:25" ht="15.75" customHeight="1">
      <c r="A166" s="5"/>
      <c r="B166" s="5"/>
      <c r="C166" s="8"/>
      <c r="D166" s="8"/>
      <c r="E166" s="8"/>
      <c r="F166" s="8"/>
      <c r="G166" s="8"/>
      <c r="H166" s="8"/>
      <c r="I166" s="5"/>
      <c r="J166" s="5"/>
      <c r="K166" s="5"/>
      <c r="L166" s="5"/>
      <c r="M166" s="5"/>
      <c r="N166" s="5"/>
      <c r="O166" s="5"/>
      <c r="P166" s="5"/>
      <c r="Q166" s="5"/>
      <c r="R166" s="5"/>
      <c r="S166" s="5"/>
      <c r="T166" s="5"/>
      <c r="U166" s="5"/>
      <c r="V166" s="5"/>
      <c r="W166" s="5"/>
      <c r="X166" s="5"/>
      <c r="Y166" s="5"/>
    </row>
    <row r="167" spans="1:25" ht="15.75" customHeight="1">
      <c r="A167" s="5"/>
      <c r="B167" s="5"/>
      <c r="C167" s="8"/>
      <c r="D167" s="8"/>
      <c r="E167" s="8"/>
      <c r="F167" s="8"/>
      <c r="G167" s="8"/>
      <c r="H167" s="8"/>
      <c r="I167" s="5"/>
      <c r="J167" s="5"/>
      <c r="K167" s="5"/>
      <c r="L167" s="5"/>
      <c r="M167" s="5"/>
      <c r="N167" s="5"/>
      <c r="O167" s="5"/>
      <c r="P167" s="5"/>
      <c r="Q167" s="5"/>
      <c r="R167" s="5"/>
      <c r="S167" s="5"/>
      <c r="T167" s="5"/>
      <c r="U167" s="5"/>
      <c r="V167" s="5"/>
      <c r="W167" s="5"/>
      <c r="X167" s="5"/>
      <c r="Y167" s="5"/>
    </row>
    <row r="168" spans="1:25" ht="15.75" customHeight="1">
      <c r="A168" s="5"/>
      <c r="B168" s="5"/>
      <c r="C168" s="8"/>
      <c r="D168" s="8"/>
      <c r="E168" s="8"/>
      <c r="F168" s="8"/>
      <c r="G168" s="8"/>
      <c r="H168" s="8"/>
      <c r="I168" s="5"/>
      <c r="J168" s="5"/>
      <c r="K168" s="5"/>
      <c r="L168" s="5"/>
      <c r="M168" s="5"/>
      <c r="N168" s="5"/>
      <c r="O168" s="5"/>
      <c r="P168" s="5"/>
      <c r="Q168" s="5"/>
      <c r="R168" s="5"/>
      <c r="S168" s="5"/>
      <c r="T168" s="5"/>
      <c r="U168" s="5"/>
      <c r="V168" s="5"/>
      <c r="W168" s="5"/>
      <c r="X168" s="5"/>
      <c r="Y168" s="5"/>
    </row>
    <row r="169" spans="1:25" ht="15.75" customHeight="1">
      <c r="A169" s="5"/>
      <c r="B169" s="5"/>
      <c r="C169" s="8"/>
      <c r="D169" s="8"/>
      <c r="E169" s="8"/>
      <c r="F169" s="8"/>
      <c r="G169" s="8"/>
      <c r="H169" s="8"/>
      <c r="I169" s="5"/>
      <c r="J169" s="5"/>
      <c r="K169" s="5"/>
      <c r="L169" s="5"/>
      <c r="M169" s="5"/>
      <c r="N169" s="5"/>
      <c r="O169" s="5"/>
      <c r="P169" s="5"/>
      <c r="Q169" s="5"/>
      <c r="R169" s="5"/>
      <c r="S169" s="5"/>
      <c r="T169" s="5"/>
      <c r="U169" s="5"/>
      <c r="V169" s="5"/>
      <c r="W169" s="5"/>
      <c r="X169" s="5"/>
      <c r="Y169" s="5"/>
    </row>
    <row r="170" spans="1:25" ht="15.75" customHeight="1">
      <c r="A170" s="5"/>
      <c r="B170" s="5"/>
      <c r="C170" s="8"/>
      <c r="D170" s="8"/>
      <c r="E170" s="8"/>
      <c r="F170" s="8"/>
      <c r="G170" s="8"/>
      <c r="H170" s="8"/>
      <c r="I170" s="5"/>
      <c r="J170" s="5"/>
      <c r="K170" s="5"/>
      <c r="L170" s="5"/>
      <c r="M170" s="5"/>
      <c r="N170" s="5"/>
      <c r="O170" s="5"/>
      <c r="P170" s="5"/>
      <c r="Q170" s="5"/>
      <c r="R170" s="5"/>
      <c r="S170" s="5"/>
      <c r="T170" s="5"/>
      <c r="U170" s="5"/>
      <c r="V170" s="5"/>
      <c r="W170" s="5"/>
      <c r="X170" s="5"/>
      <c r="Y170" s="5"/>
    </row>
    <row r="171" spans="1:25" ht="15.75" customHeight="1">
      <c r="A171" s="5"/>
      <c r="B171" s="5"/>
      <c r="C171" s="8"/>
      <c r="D171" s="8"/>
      <c r="E171" s="8"/>
      <c r="F171" s="8"/>
      <c r="G171" s="8"/>
      <c r="H171" s="8"/>
      <c r="I171" s="5"/>
      <c r="J171" s="5"/>
      <c r="K171" s="5"/>
      <c r="L171" s="5"/>
      <c r="M171" s="5"/>
      <c r="N171" s="5"/>
      <c r="O171" s="5"/>
      <c r="P171" s="5"/>
      <c r="Q171" s="5"/>
      <c r="R171" s="5"/>
      <c r="S171" s="5"/>
      <c r="T171" s="5"/>
      <c r="U171" s="5"/>
      <c r="V171" s="5"/>
      <c r="W171" s="5"/>
      <c r="X171" s="5"/>
      <c r="Y171" s="5"/>
    </row>
    <row r="172" spans="1:25" ht="15.75" customHeight="1">
      <c r="A172" s="5"/>
      <c r="B172" s="5"/>
      <c r="C172" s="8"/>
      <c r="D172" s="8"/>
      <c r="E172" s="8"/>
      <c r="F172" s="8"/>
      <c r="G172" s="8"/>
      <c r="H172" s="8"/>
      <c r="I172" s="5"/>
      <c r="J172" s="5"/>
      <c r="K172" s="5"/>
      <c r="L172" s="5"/>
      <c r="M172" s="5"/>
      <c r="N172" s="5"/>
      <c r="O172" s="5"/>
      <c r="P172" s="5"/>
      <c r="Q172" s="5"/>
      <c r="R172" s="5"/>
      <c r="S172" s="5"/>
      <c r="T172" s="5"/>
      <c r="U172" s="5"/>
      <c r="V172" s="5"/>
      <c r="W172" s="5"/>
      <c r="X172" s="5"/>
      <c r="Y172" s="5"/>
    </row>
    <row r="173" spans="1:25" ht="15.75" customHeight="1">
      <c r="A173" s="5"/>
      <c r="B173" s="5"/>
      <c r="C173" s="8"/>
      <c r="D173" s="8"/>
      <c r="E173" s="8"/>
      <c r="F173" s="8"/>
      <c r="G173" s="8"/>
      <c r="H173" s="8"/>
      <c r="I173" s="5"/>
      <c r="J173" s="5"/>
      <c r="K173" s="5"/>
      <c r="L173" s="5"/>
      <c r="M173" s="5"/>
      <c r="N173" s="5"/>
      <c r="O173" s="5"/>
      <c r="P173" s="5"/>
      <c r="Q173" s="5"/>
      <c r="R173" s="5"/>
      <c r="S173" s="5"/>
      <c r="T173" s="5"/>
      <c r="U173" s="5"/>
      <c r="V173" s="5"/>
      <c r="W173" s="5"/>
      <c r="X173" s="5"/>
      <c r="Y173" s="5"/>
    </row>
    <row r="174" spans="1:25" ht="15.75" customHeight="1">
      <c r="A174" s="5"/>
      <c r="B174" s="5"/>
      <c r="C174" s="8"/>
      <c r="D174" s="8"/>
      <c r="E174" s="8"/>
      <c r="F174" s="8"/>
      <c r="G174" s="8"/>
      <c r="H174" s="8"/>
      <c r="I174" s="5"/>
      <c r="J174" s="5"/>
      <c r="K174" s="5"/>
      <c r="L174" s="5"/>
      <c r="M174" s="5"/>
      <c r="N174" s="5"/>
      <c r="O174" s="5"/>
      <c r="P174" s="5"/>
      <c r="Q174" s="5"/>
      <c r="R174" s="5"/>
      <c r="S174" s="5"/>
      <c r="T174" s="5"/>
      <c r="U174" s="5"/>
      <c r="V174" s="5"/>
      <c r="W174" s="5"/>
      <c r="X174" s="5"/>
      <c r="Y174" s="5"/>
    </row>
    <row r="175" spans="1:25" ht="15.75" customHeight="1">
      <c r="A175" s="5"/>
      <c r="B175" s="5"/>
      <c r="C175" s="8"/>
      <c r="D175" s="8"/>
      <c r="E175" s="8"/>
      <c r="F175" s="8"/>
      <c r="G175" s="8"/>
      <c r="H175" s="8"/>
      <c r="I175" s="5"/>
      <c r="J175" s="5"/>
      <c r="K175" s="5"/>
      <c r="L175" s="5"/>
      <c r="M175" s="5"/>
      <c r="N175" s="5"/>
      <c r="O175" s="5"/>
      <c r="P175" s="5"/>
      <c r="Q175" s="5"/>
      <c r="R175" s="5"/>
      <c r="S175" s="5"/>
      <c r="T175" s="5"/>
      <c r="U175" s="5"/>
      <c r="V175" s="5"/>
      <c r="W175" s="5"/>
      <c r="X175" s="5"/>
      <c r="Y175" s="5"/>
    </row>
    <row r="176" spans="1:25" ht="15.75" customHeight="1">
      <c r="A176" s="5"/>
      <c r="B176" s="5"/>
      <c r="C176" s="8"/>
      <c r="D176" s="8"/>
      <c r="E176" s="8"/>
      <c r="F176" s="8"/>
      <c r="G176" s="8"/>
      <c r="H176" s="8"/>
      <c r="I176" s="5"/>
      <c r="J176" s="5"/>
      <c r="K176" s="5"/>
      <c r="L176" s="5"/>
      <c r="M176" s="5"/>
      <c r="N176" s="5"/>
      <c r="O176" s="5"/>
      <c r="P176" s="5"/>
      <c r="Q176" s="5"/>
      <c r="R176" s="5"/>
      <c r="S176" s="5"/>
      <c r="T176" s="5"/>
      <c r="U176" s="5"/>
      <c r="V176" s="5"/>
      <c r="W176" s="5"/>
      <c r="X176" s="5"/>
      <c r="Y176" s="5"/>
    </row>
    <row r="177" spans="1:25" ht="15.75" customHeight="1">
      <c r="A177" s="5"/>
      <c r="B177" s="5"/>
      <c r="C177" s="8"/>
      <c r="D177" s="8"/>
      <c r="E177" s="8"/>
      <c r="F177" s="8"/>
      <c r="G177" s="8"/>
      <c r="H177" s="8"/>
      <c r="I177" s="5"/>
      <c r="J177" s="5"/>
      <c r="K177" s="5"/>
      <c r="L177" s="5"/>
      <c r="M177" s="5"/>
      <c r="N177" s="5"/>
      <c r="O177" s="5"/>
      <c r="P177" s="5"/>
      <c r="Q177" s="5"/>
      <c r="R177" s="5"/>
      <c r="S177" s="5"/>
      <c r="T177" s="5"/>
      <c r="U177" s="5"/>
      <c r="V177" s="5"/>
      <c r="W177" s="5"/>
      <c r="X177" s="5"/>
      <c r="Y177" s="5"/>
    </row>
    <row r="178" spans="1:25" ht="15.75" customHeight="1">
      <c r="A178" s="5"/>
      <c r="B178" s="5"/>
      <c r="C178" s="8"/>
      <c r="D178" s="8"/>
      <c r="E178" s="8"/>
      <c r="F178" s="8"/>
      <c r="G178" s="8"/>
      <c r="H178" s="8"/>
      <c r="I178" s="5"/>
      <c r="J178" s="5"/>
      <c r="K178" s="5"/>
      <c r="L178" s="5"/>
      <c r="M178" s="5"/>
      <c r="N178" s="5"/>
      <c r="O178" s="5"/>
      <c r="P178" s="5"/>
      <c r="Q178" s="5"/>
      <c r="R178" s="5"/>
      <c r="S178" s="5"/>
      <c r="T178" s="5"/>
      <c r="U178" s="5"/>
      <c r="V178" s="5"/>
      <c r="W178" s="5"/>
      <c r="X178" s="5"/>
      <c r="Y178" s="5"/>
    </row>
    <row r="179" spans="1:25" ht="15.75" customHeight="1">
      <c r="A179" s="5"/>
      <c r="B179" s="5"/>
      <c r="C179" s="8"/>
      <c r="D179" s="8"/>
      <c r="E179" s="8"/>
      <c r="F179" s="8"/>
      <c r="G179" s="8"/>
      <c r="H179" s="8"/>
      <c r="I179" s="5"/>
      <c r="J179" s="5"/>
      <c r="K179" s="5"/>
      <c r="L179" s="5"/>
      <c r="M179" s="5"/>
      <c r="N179" s="5"/>
      <c r="O179" s="5"/>
      <c r="P179" s="5"/>
      <c r="Q179" s="5"/>
      <c r="R179" s="5"/>
      <c r="S179" s="5"/>
      <c r="T179" s="5"/>
      <c r="U179" s="5"/>
      <c r="V179" s="5"/>
      <c r="W179" s="5"/>
      <c r="X179" s="5"/>
      <c r="Y179" s="5"/>
    </row>
    <row r="180" spans="1:25" ht="15.75" customHeight="1">
      <c r="A180" s="5"/>
      <c r="B180" s="5"/>
      <c r="C180" s="8"/>
      <c r="D180" s="8"/>
      <c r="E180" s="8"/>
      <c r="F180" s="8"/>
      <c r="G180" s="8"/>
      <c r="H180" s="8"/>
      <c r="I180" s="5"/>
      <c r="J180" s="5"/>
      <c r="K180" s="5"/>
      <c r="L180" s="5"/>
      <c r="M180" s="5"/>
      <c r="N180" s="5"/>
      <c r="O180" s="5"/>
      <c r="P180" s="5"/>
      <c r="Q180" s="5"/>
      <c r="R180" s="5"/>
      <c r="S180" s="5"/>
      <c r="T180" s="5"/>
      <c r="U180" s="5"/>
      <c r="V180" s="5"/>
      <c r="W180" s="5"/>
      <c r="X180" s="5"/>
      <c r="Y180" s="5"/>
    </row>
    <row r="181" spans="1:25" ht="15.75" customHeight="1">
      <c r="A181" s="5"/>
      <c r="B181" s="5"/>
      <c r="C181" s="8"/>
      <c r="D181" s="8"/>
      <c r="E181" s="8"/>
      <c r="F181" s="8"/>
      <c r="G181" s="8"/>
      <c r="H181" s="8"/>
      <c r="I181" s="5"/>
      <c r="J181" s="5"/>
      <c r="K181" s="5"/>
      <c r="L181" s="5"/>
      <c r="M181" s="5"/>
      <c r="N181" s="5"/>
      <c r="O181" s="5"/>
      <c r="P181" s="5"/>
      <c r="Q181" s="5"/>
      <c r="R181" s="5"/>
      <c r="S181" s="5"/>
      <c r="T181" s="5"/>
      <c r="U181" s="5"/>
      <c r="V181" s="5"/>
      <c r="W181" s="5"/>
      <c r="X181" s="5"/>
      <c r="Y181" s="5"/>
    </row>
    <row r="182" spans="1:25" ht="15.75" customHeight="1">
      <c r="A182" s="5"/>
      <c r="B182" s="5"/>
      <c r="C182" s="8"/>
      <c r="D182" s="8"/>
      <c r="E182" s="8"/>
      <c r="F182" s="8"/>
      <c r="G182" s="8"/>
      <c r="H182" s="8"/>
      <c r="I182" s="5"/>
      <c r="J182" s="5"/>
      <c r="K182" s="5"/>
      <c r="L182" s="5"/>
      <c r="M182" s="5"/>
      <c r="N182" s="5"/>
      <c r="O182" s="5"/>
      <c r="P182" s="5"/>
      <c r="Q182" s="5"/>
      <c r="R182" s="5"/>
      <c r="S182" s="5"/>
      <c r="T182" s="5"/>
      <c r="U182" s="5"/>
      <c r="V182" s="5"/>
      <c r="W182" s="5"/>
      <c r="X182" s="5"/>
      <c r="Y182" s="5"/>
    </row>
    <row r="183" spans="1:25" ht="15.75" customHeight="1">
      <c r="A183" s="5"/>
      <c r="B183" s="5"/>
      <c r="C183" s="8"/>
      <c r="D183" s="8"/>
      <c r="E183" s="8"/>
      <c r="F183" s="8"/>
      <c r="G183" s="8"/>
      <c r="H183" s="8"/>
      <c r="I183" s="5"/>
      <c r="J183" s="5"/>
      <c r="K183" s="5"/>
      <c r="L183" s="5"/>
      <c r="M183" s="5"/>
      <c r="N183" s="5"/>
      <c r="O183" s="5"/>
      <c r="P183" s="5"/>
      <c r="Q183" s="5"/>
      <c r="R183" s="5"/>
      <c r="S183" s="5"/>
      <c r="T183" s="5"/>
      <c r="U183" s="5"/>
      <c r="V183" s="5"/>
      <c r="W183" s="5"/>
      <c r="X183" s="5"/>
      <c r="Y183" s="5"/>
    </row>
    <row r="184" spans="1:25" ht="15.75" customHeight="1">
      <c r="A184" s="5"/>
      <c r="B184" s="5"/>
      <c r="C184" s="8"/>
      <c r="D184" s="8"/>
      <c r="E184" s="8"/>
      <c r="F184" s="8"/>
      <c r="G184" s="8"/>
      <c r="H184" s="8"/>
      <c r="I184" s="5"/>
      <c r="J184" s="5"/>
      <c r="K184" s="5"/>
      <c r="L184" s="5"/>
      <c r="M184" s="5"/>
      <c r="N184" s="5"/>
      <c r="O184" s="5"/>
      <c r="P184" s="5"/>
      <c r="Q184" s="5"/>
      <c r="R184" s="5"/>
      <c r="S184" s="5"/>
      <c r="T184" s="5"/>
      <c r="U184" s="5"/>
      <c r="V184" s="5"/>
      <c r="W184" s="5"/>
      <c r="X184" s="5"/>
      <c r="Y184" s="5"/>
    </row>
    <row r="185" spans="1:25" ht="15.75" customHeight="1">
      <c r="A185" s="5"/>
      <c r="B185" s="5"/>
      <c r="C185" s="8"/>
      <c r="D185" s="8"/>
      <c r="E185" s="8"/>
      <c r="F185" s="8"/>
      <c r="G185" s="8"/>
      <c r="H185" s="8"/>
      <c r="I185" s="5"/>
      <c r="J185" s="5"/>
      <c r="K185" s="5"/>
      <c r="L185" s="5"/>
      <c r="M185" s="5"/>
      <c r="N185" s="5"/>
      <c r="O185" s="5"/>
      <c r="P185" s="5"/>
      <c r="Q185" s="5"/>
      <c r="R185" s="5"/>
      <c r="S185" s="5"/>
      <c r="T185" s="5"/>
      <c r="U185" s="5"/>
      <c r="V185" s="5"/>
      <c r="W185" s="5"/>
      <c r="X185" s="5"/>
      <c r="Y185" s="5"/>
    </row>
    <row r="186" spans="1:25" ht="15.75" customHeight="1">
      <c r="A186" s="5"/>
      <c r="B186" s="5"/>
      <c r="C186" s="8"/>
      <c r="D186" s="8"/>
      <c r="E186" s="8"/>
      <c r="F186" s="8"/>
      <c r="G186" s="8"/>
      <c r="H186" s="8"/>
      <c r="I186" s="5"/>
      <c r="J186" s="5"/>
      <c r="K186" s="5"/>
      <c r="L186" s="5"/>
      <c r="M186" s="5"/>
      <c r="N186" s="5"/>
      <c r="O186" s="5"/>
      <c r="P186" s="5"/>
      <c r="Q186" s="5"/>
      <c r="R186" s="5"/>
      <c r="S186" s="5"/>
      <c r="T186" s="5"/>
      <c r="U186" s="5"/>
      <c r="V186" s="5"/>
      <c r="W186" s="5"/>
      <c r="X186" s="5"/>
      <c r="Y186" s="5"/>
    </row>
    <row r="187" spans="1:25" ht="15.75" customHeight="1">
      <c r="A187" s="5"/>
      <c r="B187" s="5"/>
      <c r="C187" s="8"/>
      <c r="D187" s="8"/>
      <c r="E187" s="8"/>
      <c r="F187" s="8"/>
      <c r="G187" s="8"/>
      <c r="H187" s="8"/>
      <c r="I187" s="5"/>
      <c r="J187" s="5"/>
      <c r="K187" s="5"/>
      <c r="L187" s="5"/>
      <c r="M187" s="5"/>
      <c r="N187" s="5"/>
      <c r="O187" s="5"/>
      <c r="P187" s="5"/>
      <c r="Q187" s="5"/>
      <c r="R187" s="5"/>
      <c r="S187" s="5"/>
      <c r="T187" s="5"/>
      <c r="U187" s="5"/>
      <c r="V187" s="5"/>
      <c r="W187" s="5"/>
      <c r="X187" s="5"/>
      <c r="Y187" s="5"/>
    </row>
    <row r="188" spans="1:25" ht="15.75" customHeight="1">
      <c r="A188" s="5"/>
      <c r="B188" s="5"/>
      <c r="C188" s="8"/>
      <c r="D188" s="8"/>
      <c r="E188" s="8"/>
      <c r="F188" s="8"/>
      <c r="G188" s="8"/>
      <c r="H188" s="8"/>
      <c r="I188" s="5"/>
      <c r="J188" s="5"/>
      <c r="K188" s="5"/>
      <c r="L188" s="5"/>
      <c r="M188" s="5"/>
      <c r="N188" s="5"/>
      <c r="O188" s="5"/>
      <c r="P188" s="5"/>
      <c r="Q188" s="5"/>
      <c r="R188" s="5"/>
      <c r="S188" s="5"/>
      <c r="T188" s="5"/>
      <c r="U188" s="5"/>
      <c r="V188" s="5"/>
      <c r="W188" s="5"/>
      <c r="X188" s="5"/>
      <c r="Y188" s="5"/>
    </row>
    <row r="189" spans="1:25" ht="15.75" customHeight="1">
      <c r="A189" s="5"/>
      <c r="B189" s="5"/>
      <c r="C189" s="8"/>
      <c r="D189" s="8"/>
      <c r="E189" s="8"/>
      <c r="F189" s="8"/>
      <c r="G189" s="8"/>
      <c r="H189" s="8"/>
      <c r="I189" s="5"/>
      <c r="J189" s="5"/>
      <c r="K189" s="5"/>
      <c r="L189" s="5"/>
      <c r="M189" s="5"/>
      <c r="N189" s="5"/>
      <c r="O189" s="5"/>
      <c r="P189" s="5"/>
      <c r="Q189" s="5"/>
      <c r="R189" s="5"/>
      <c r="S189" s="5"/>
      <c r="T189" s="5"/>
      <c r="U189" s="5"/>
      <c r="V189" s="5"/>
      <c r="W189" s="5"/>
      <c r="X189" s="5"/>
      <c r="Y189" s="5"/>
    </row>
    <row r="190" spans="1:25" ht="15.75" customHeight="1">
      <c r="A190" s="5"/>
      <c r="B190" s="5"/>
      <c r="C190" s="8"/>
      <c r="D190" s="8"/>
      <c r="E190" s="8"/>
      <c r="F190" s="8"/>
      <c r="G190" s="8"/>
      <c r="H190" s="8"/>
      <c r="I190" s="5"/>
      <c r="J190" s="5"/>
      <c r="K190" s="5"/>
      <c r="L190" s="5"/>
      <c r="M190" s="5"/>
      <c r="N190" s="5"/>
      <c r="O190" s="5"/>
      <c r="P190" s="5"/>
      <c r="Q190" s="5"/>
      <c r="R190" s="5"/>
      <c r="S190" s="5"/>
      <c r="T190" s="5"/>
      <c r="U190" s="5"/>
      <c r="V190" s="5"/>
      <c r="W190" s="5"/>
      <c r="X190" s="5"/>
      <c r="Y190" s="5"/>
    </row>
    <row r="191" spans="1:25" ht="15.75" customHeight="1">
      <c r="A191" s="5"/>
      <c r="B191" s="5"/>
      <c r="C191" s="8"/>
      <c r="D191" s="8"/>
      <c r="E191" s="8"/>
      <c r="F191" s="8"/>
      <c r="G191" s="8"/>
      <c r="H191" s="8"/>
      <c r="I191" s="5"/>
      <c r="J191" s="5"/>
      <c r="K191" s="5"/>
      <c r="L191" s="5"/>
      <c r="M191" s="5"/>
      <c r="N191" s="5"/>
      <c r="O191" s="5"/>
      <c r="P191" s="5"/>
      <c r="Q191" s="5"/>
      <c r="R191" s="5"/>
      <c r="S191" s="5"/>
      <c r="T191" s="5"/>
      <c r="U191" s="5"/>
      <c r="V191" s="5"/>
      <c r="W191" s="5"/>
      <c r="X191" s="5"/>
      <c r="Y191" s="5"/>
    </row>
    <row r="192" spans="1:25" ht="15.75" customHeight="1">
      <c r="A192" s="5"/>
      <c r="B192" s="5"/>
      <c r="C192" s="8"/>
      <c r="D192" s="8"/>
      <c r="E192" s="8"/>
      <c r="F192" s="8"/>
      <c r="G192" s="8"/>
      <c r="H192" s="8"/>
      <c r="I192" s="5"/>
      <c r="J192" s="5"/>
      <c r="K192" s="5"/>
      <c r="L192" s="5"/>
      <c r="M192" s="5"/>
      <c r="N192" s="5"/>
      <c r="O192" s="5"/>
      <c r="P192" s="5"/>
      <c r="Q192" s="5"/>
      <c r="R192" s="5"/>
      <c r="S192" s="5"/>
      <c r="T192" s="5"/>
      <c r="U192" s="5"/>
      <c r="V192" s="5"/>
      <c r="W192" s="5"/>
      <c r="X192" s="5"/>
      <c r="Y192" s="5"/>
    </row>
    <row r="193" spans="1:25" ht="15.75" customHeight="1">
      <c r="A193" s="5"/>
      <c r="B193" s="5"/>
      <c r="C193" s="8"/>
      <c r="D193" s="8"/>
      <c r="E193" s="8"/>
      <c r="F193" s="8"/>
      <c r="G193" s="8"/>
      <c r="H193" s="8"/>
      <c r="I193" s="5"/>
      <c r="J193" s="5"/>
      <c r="K193" s="5"/>
      <c r="L193" s="5"/>
      <c r="M193" s="5"/>
      <c r="N193" s="5"/>
      <c r="O193" s="5"/>
      <c r="P193" s="5"/>
      <c r="Q193" s="5"/>
      <c r="R193" s="5"/>
      <c r="S193" s="5"/>
      <c r="T193" s="5"/>
      <c r="U193" s="5"/>
      <c r="V193" s="5"/>
      <c r="W193" s="5"/>
      <c r="X193" s="5"/>
      <c r="Y193" s="5"/>
    </row>
    <row r="194" spans="1:25" ht="15.75" customHeight="1">
      <c r="A194" s="5"/>
      <c r="B194" s="5"/>
      <c r="C194" s="8"/>
      <c r="D194" s="8"/>
      <c r="E194" s="8"/>
      <c r="F194" s="8"/>
      <c r="G194" s="8"/>
      <c r="H194" s="8"/>
      <c r="I194" s="5"/>
      <c r="J194" s="5"/>
      <c r="K194" s="5"/>
      <c r="L194" s="5"/>
      <c r="M194" s="5"/>
      <c r="N194" s="5"/>
      <c r="O194" s="5"/>
      <c r="P194" s="5"/>
      <c r="Q194" s="5"/>
      <c r="R194" s="5"/>
      <c r="S194" s="5"/>
      <c r="T194" s="5"/>
      <c r="U194" s="5"/>
      <c r="V194" s="5"/>
      <c r="W194" s="5"/>
      <c r="X194" s="5"/>
      <c r="Y194" s="5"/>
    </row>
    <row r="195" spans="1:25" ht="15.75" customHeight="1">
      <c r="A195" s="5"/>
      <c r="B195" s="5"/>
      <c r="C195" s="8"/>
      <c r="D195" s="8"/>
      <c r="E195" s="8"/>
      <c r="F195" s="8"/>
      <c r="G195" s="8"/>
      <c r="H195" s="8"/>
      <c r="I195" s="5"/>
      <c r="J195" s="5"/>
      <c r="K195" s="5"/>
      <c r="L195" s="5"/>
      <c r="M195" s="5"/>
      <c r="N195" s="5"/>
      <c r="O195" s="5"/>
      <c r="P195" s="5"/>
      <c r="Q195" s="5"/>
      <c r="R195" s="5"/>
      <c r="S195" s="5"/>
      <c r="T195" s="5"/>
      <c r="U195" s="5"/>
      <c r="V195" s="5"/>
      <c r="W195" s="5"/>
      <c r="X195" s="5"/>
      <c r="Y195" s="5"/>
    </row>
    <row r="196" spans="1:25" ht="15.75" customHeight="1">
      <c r="A196" s="5"/>
      <c r="B196" s="5"/>
      <c r="C196" s="8"/>
      <c r="D196" s="8"/>
      <c r="E196" s="8"/>
      <c r="F196" s="8"/>
      <c r="G196" s="8"/>
      <c r="H196" s="8"/>
      <c r="I196" s="5"/>
      <c r="J196" s="5"/>
      <c r="K196" s="5"/>
      <c r="L196" s="5"/>
      <c r="M196" s="5"/>
      <c r="N196" s="5"/>
      <c r="O196" s="5"/>
      <c r="P196" s="5"/>
      <c r="Q196" s="5"/>
      <c r="R196" s="5"/>
      <c r="S196" s="5"/>
      <c r="T196" s="5"/>
      <c r="U196" s="5"/>
      <c r="V196" s="5"/>
      <c r="W196" s="5"/>
      <c r="X196" s="5"/>
      <c r="Y196" s="5"/>
    </row>
    <row r="197" spans="1:25" ht="15.75" customHeight="1">
      <c r="A197" s="5"/>
      <c r="B197" s="5"/>
      <c r="C197" s="8"/>
      <c r="D197" s="8"/>
      <c r="E197" s="8"/>
      <c r="F197" s="8"/>
      <c r="G197" s="8"/>
      <c r="H197" s="8"/>
      <c r="I197" s="5"/>
      <c r="J197" s="5"/>
      <c r="K197" s="5"/>
      <c r="L197" s="5"/>
      <c r="M197" s="5"/>
      <c r="N197" s="5"/>
      <c r="O197" s="5"/>
      <c r="P197" s="5"/>
      <c r="Q197" s="5"/>
      <c r="R197" s="5"/>
      <c r="S197" s="5"/>
      <c r="T197" s="5"/>
      <c r="U197" s="5"/>
      <c r="V197" s="5"/>
      <c r="W197" s="5"/>
      <c r="X197" s="5"/>
      <c r="Y197" s="5"/>
    </row>
    <row r="198" spans="1:25" ht="15.75" customHeight="1">
      <c r="A198" s="5"/>
      <c r="B198" s="5"/>
      <c r="C198" s="8"/>
      <c r="D198" s="8"/>
      <c r="E198" s="8"/>
      <c r="F198" s="8"/>
      <c r="G198" s="8"/>
      <c r="H198" s="8"/>
      <c r="I198" s="5"/>
      <c r="J198" s="5"/>
      <c r="K198" s="5"/>
      <c r="L198" s="5"/>
      <c r="M198" s="5"/>
      <c r="N198" s="5"/>
      <c r="O198" s="5"/>
      <c r="P198" s="5"/>
      <c r="Q198" s="5"/>
      <c r="R198" s="5"/>
      <c r="S198" s="5"/>
      <c r="T198" s="5"/>
      <c r="U198" s="5"/>
      <c r="V198" s="5"/>
      <c r="W198" s="5"/>
      <c r="X198" s="5"/>
      <c r="Y198" s="5"/>
    </row>
    <row r="199" spans="1:25" ht="15.75" customHeight="1">
      <c r="A199" s="5"/>
      <c r="B199" s="5"/>
      <c r="C199" s="8"/>
      <c r="D199" s="8"/>
      <c r="E199" s="8"/>
      <c r="F199" s="8"/>
      <c r="G199" s="8"/>
      <c r="H199" s="8"/>
      <c r="I199" s="5"/>
      <c r="J199" s="5"/>
      <c r="K199" s="5"/>
      <c r="L199" s="5"/>
      <c r="M199" s="5"/>
      <c r="N199" s="5"/>
      <c r="O199" s="5"/>
      <c r="P199" s="5"/>
      <c r="Q199" s="5"/>
      <c r="R199" s="5"/>
      <c r="S199" s="5"/>
      <c r="T199" s="5"/>
      <c r="U199" s="5"/>
      <c r="V199" s="5"/>
      <c r="W199" s="5"/>
      <c r="X199" s="5"/>
      <c r="Y199" s="5"/>
    </row>
    <row r="200" spans="1:25" ht="15.75" customHeight="1">
      <c r="A200" s="5"/>
      <c r="B200" s="5"/>
      <c r="C200" s="8"/>
      <c r="D200" s="8"/>
      <c r="E200" s="8"/>
      <c r="F200" s="8"/>
      <c r="G200" s="8"/>
      <c r="H200" s="8"/>
      <c r="I200" s="5"/>
      <c r="J200" s="5"/>
      <c r="K200" s="5"/>
      <c r="L200" s="5"/>
      <c r="M200" s="5"/>
      <c r="N200" s="5"/>
      <c r="O200" s="5"/>
      <c r="P200" s="5"/>
      <c r="Q200" s="5"/>
      <c r="R200" s="5"/>
      <c r="S200" s="5"/>
      <c r="T200" s="5"/>
      <c r="U200" s="5"/>
      <c r="V200" s="5"/>
      <c r="W200" s="5"/>
      <c r="X200" s="5"/>
      <c r="Y200" s="5"/>
    </row>
    <row r="201" spans="1:25" ht="15.75" customHeight="1">
      <c r="A201" s="5"/>
      <c r="B201" s="5"/>
      <c r="C201" s="8"/>
      <c r="D201" s="8"/>
      <c r="E201" s="8"/>
      <c r="F201" s="8"/>
      <c r="G201" s="8"/>
      <c r="H201" s="8"/>
      <c r="I201" s="5"/>
      <c r="J201" s="5"/>
      <c r="K201" s="5"/>
      <c r="L201" s="5"/>
      <c r="M201" s="5"/>
      <c r="N201" s="5"/>
      <c r="O201" s="5"/>
      <c r="P201" s="5"/>
      <c r="Q201" s="5"/>
      <c r="R201" s="5"/>
      <c r="S201" s="5"/>
      <c r="T201" s="5"/>
      <c r="U201" s="5"/>
      <c r="V201" s="5"/>
      <c r="W201" s="5"/>
      <c r="X201" s="5"/>
      <c r="Y201" s="5"/>
    </row>
    <row r="202" spans="1:25" ht="15.75" customHeight="1">
      <c r="A202" s="5"/>
      <c r="B202" s="5"/>
      <c r="C202" s="8"/>
      <c r="D202" s="8"/>
      <c r="E202" s="8"/>
      <c r="F202" s="8"/>
      <c r="G202" s="8"/>
      <c r="H202" s="8"/>
      <c r="I202" s="5"/>
      <c r="J202" s="5"/>
      <c r="K202" s="5"/>
      <c r="L202" s="5"/>
      <c r="M202" s="5"/>
      <c r="N202" s="5"/>
      <c r="O202" s="5"/>
      <c r="P202" s="5"/>
      <c r="Q202" s="5"/>
      <c r="R202" s="5"/>
      <c r="S202" s="5"/>
      <c r="T202" s="5"/>
      <c r="U202" s="5"/>
      <c r="V202" s="5"/>
      <c r="W202" s="5"/>
      <c r="X202" s="5"/>
      <c r="Y202" s="5"/>
    </row>
    <row r="203" spans="1:25" ht="15.75" customHeight="1">
      <c r="A203" s="5"/>
      <c r="B203" s="5"/>
      <c r="C203" s="8"/>
      <c r="D203" s="8"/>
      <c r="E203" s="8"/>
      <c r="F203" s="8"/>
      <c r="G203" s="8"/>
      <c r="H203" s="8"/>
      <c r="I203" s="5"/>
      <c r="J203" s="5"/>
      <c r="K203" s="5"/>
      <c r="L203" s="5"/>
      <c r="M203" s="5"/>
      <c r="N203" s="5"/>
      <c r="O203" s="5"/>
      <c r="P203" s="5"/>
      <c r="Q203" s="5"/>
      <c r="R203" s="5"/>
      <c r="S203" s="5"/>
      <c r="T203" s="5"/>
      <c r="U203" s="5"/>
      <c r="V203" s="5"/>
      <c r="W203" s="5"/>
      <c r="X203" s="5"/>
      <c r="Y203" s="5"/>
    </row>
    <row r="204" spans="1:25" ht="15.75" customHeight="1">
      <c r="A204" s="5"/>
      <c r="B204" s="5"/>
      <c r="C204" s="8"/>
      <c r="D204" s="8"/>
      <c r="E204" s="8"/>
      <c r="F204" s="8"/>
      <c r="G204" s="8"/>
      <c r="H204" s="8"/>
      <c r="I204" s="5"/>
      <c r="J204" s="5"/>
      <c r="K204" s="5"/>
      <c r="L204" s="5"/>
      <c r="M204" s="5"/>
      <c r="N204" s="5"/>
      <c r="O204" s="5"/>
      <c r="P204" s="5"/>
      <c r="Q204" s="5"/>
      <c r="R204" s="5"/>
      <c r="S204" s="5"/>
      <c r="T204" s="5"/>
      <c r="U204" s="5"/>
      <c r="V204" s="5"/>
      <c r="W204" s="5"/>
      <c r="X204" s="5"/>
      <c r="Y204" s="5"/>
    </row>
    <row r="205" spans="1:25" ht="15.75" customHeight="1">
      <c r="A205" s="5"/>
      <c r="B205" s="5"/>
      <c r="C205" s="8"/>
      <c r="D205" s="8"/>
      <c r="E205" s="8"/>
      <c r="F205" s="8"/>
      <c r="G205" s="8"/>
      <c r="H205" s="8"/>
      <c r="I205" s="5"/>
      <c r="J205" s="5"/>
      <c r="K205" s="5"/>
      <c r="L205" s="5"/>
      <c r="M205" s="5"/>
      <c r="N205" s="5"/>
      <c r="O205" s="5"/>
      <c r="P205" s="5"/>
      <c r="Q205" s="5"/>
      <c r="R205" s="5"/>
      <c r="S205" s="5"/>
      <c r="T205" s="5"/>
      <c r="U205" s="5"/>
      <c r="V205" s="5"/>
      <c r="W205" s="5"/>
      <c r="X205" s="5"/>
      <c r="Y205" s="5"/>
    </row>
    <row r="206" spans="1:25" ht="15.75" customHeight="1">
      <c r="A206" s="5"/>
      <c r="B206" s="5"/>
      <c r="C206" s="8"/>
      <c r="D206" s="8"/>
      <c r="E206" s="8"/>
      <c r="F206" s="8"/>
      <c r="G206" s="8"/>
      <c r="H206" s="8"/>
      <c r="I206" s="5"/>
      <c r="J206" s="5"/>
      <c r="K206" s="5"/>
      <c r="L206" s="5"/>
      <c r="M206" s="5"/>
      <c r="N206" s="5"/>
      <c r="O206" s="5"/>
      <c r="P206" s="5"/>
      <c r="Q206" s="5"/>
      <c r="R206" s="5"/>
      <c r="S206" s="5"/>
      <c r="T206" s="5"/>
      <c r="U206" s="5"/>
      <c r="V206" s="5"/>
      <c r="W206" s="5"/>
      <c r="X206" s="5"/>
      <c r="Y206" s="5"/>
    </row>
    <row r="207" spans="1:25" ht="15.75" customHeight="1">
      <c r="A207" s="5"/>
      <c r="B207" s="5"/>
      <c r="C207" s="8"/>
      <c r="D207" s="8"/>
      <c r="E207" s="8"/>
      <c r="F207" s="8"/>
      <c r="G207" s="8"/>
      <c r="H207" s="8"/>
      <c r="I207" s="5"/>
      <c r="J207" s="5"/>
      <c r="K207" s="5"/>
      <c r="L207" s="5"/>
      <c r="M207" s="5"/>
      <c r="N207" s="5"/>
      <c r="O207" s="5"/>
      <c r="P207" s="5"/>
      <c r="Q207" s="5"/>
      <c r="R207" s="5"/>
      <c r="S207" s="5"/>
      <c r="T207" s="5"/>
      <c r="U207" s="5"/>
      <c r="V207" s="5"/>
      <c r="W207" s="5"/>
      <c r="X207" s="5"/>
      <c r="Y207" s="5"/>
    </row>
    <row r="208" spans="1:25" ht="15.75" customHeight="1">
      <c r="A208" s="5"/>
      <c r="B208" s="5"/>
      <c r="C208" s="8"/>
      <c r="D208" s="8"/>
      <c r="E208" s="8"/>
      <c r="F208" s="8"/>
      <c r="G208" s="8"/>
      <c r="H208" s="8"/>
      <c r="I208" s="5"/>
      <c r="J208" s="5"/>
      <c r="K208" s="5"/>
      <c r="L208" s="5"/>
      <c r="M208" s="5"/>
      <c r="N208" s="5"/>
      <c r="O208" s="5"/>
      <c r="P208" s="5"/>
      <c r="Q208" s="5"/>
      <c r="R208" s="5"/>
      <c r="S208" s="5"/>
      <c r="T208" s="5"/>
      <c r="U208" s="5"/>
      <c r="V208" s="5"/>
      <c r="W208" s="5"/>
      <c r="X208" s="5"/>
      <c r="Y208" s="5"/>
    </row>
    <row r="209" spans="1:25" ht="15.75" customHeight="1">
      <c r="A209" s="5"/>
      <c r="B209" s="5"/>
      <c r="C209" s="8"/>
      <c r="D209" s="8"/>
      <c r="E209" s="8"/>
      <c r="F209" s="8"/>
      <c r="G209" s="8"/>
      <c r="H209" s="8"/>
      <c r="I209" s="5"/>
      <c r="J209" s="5"/>
      <c r="K209" s="5"/>
      <c r="L209" s="5"/>
      <c r="M209" s="5"/>
      <c r="N209" s="5"/>
      <c r="O209" s="5"/>
      <c r="P209" s="5"/>
      <c r="Q209" s="5"/>
      <c r="R209" s="5"/>
      <c r="S209" s="5"/>
      <c r="T209" s="5"/>
      <c r="U209" s="5"/>
      <c r="V209" s="5"/>
      <c r="W209" s="5"/>
      <c r="X209" s="5"/>
      <c r="Y209" s="5"/>
    </row>
    <row r="210" spans="1:25" ht="15.75" customHeight="1">
      <c r="A210" s="5"/>
      <c r="B210" s="5"/>
      <c r="C210" s="8"/>
      <c r="D210" s="8"/>
      <c r="E210" s="8"/>
      <c r="F210" s="8"/>
      <c r="G210" s="8"/>
      <c r="H210" s="8"/>
      <c r="I210" s="5"/>
      <c r="J210" s="5"/>
      <c r="K210" s="5"/>
      <c r="L210" s="5"/>
      <c r="M210" s="5"/>
      <c r="N210" s="5"/>
      <c r="O210" s="5"/>
      <c r="P210" s="5"/>
      <c r="Q210" s="5"/>
      <c r="R210" s="5"/>
      <c r="S210" s="5"/>
      <c r="T210" s="5"/>
      <c r="U210" s="5"/>
      <c r="V210" s="5"/>
      <c r="W210" s="5"/>
      <c r="X210" s="5"/>
      <c r="Y210" s="5"/>
    </row>
    <row r="211" spans="1:25" ht="15.75" customHeight="1">
      <c r="A211" s="5"/>
      <c r="B211" s="5"/>
      <c r="C211" s="8"/>
      <c r="D211" s="8"/>
      <c r="E211" s="8"/>
      <c r="F211" s="8"/>
      <c r="G211" s="8"/>
      <c r="H211" s="8"/>
      <c r="I211" s="5"/>
      <c r="J211" s="5"/>
      <c r="K211" s="5"/>
      <c r="L211" s="5"/>
      <c r="M211" s="5"/>
      <c r="N211" s="5"/>
      <c r="O211" s="5"/>
      <c r="P211" s="5"/>
      <c r="Q211" s="5"/>
      <c r="R211" s="5"/>
      <c r="S211" s="5"/>
      <c r="T211" s="5"/>
      <c r="U211" s="5"/>
      <c r="V211" s="5"/>
      <c r="W211" s="5"/>
      <c r="X211" s="5"/>
      <c r="Y211" s="5"/>
    </row>
    <row r="212" spans="1:25" ht="15.75" customHeight="1">
      <c r="A212" s="5"/>
      <c r="B212" s="5"/>
      <c r="C212" s="8"/>
      <c r="D212" s="8"/>
      <c r="E212" s="8"/>
      <c r="F212" s="8"/>
      <c r="G212" s="8"/>
      <c r="H212" s="8"/>
      <c r="I212" s="5"/>
      <c r="J212" s="5"/>
      <c r="K212" s="5"/>
      <c r="L212" s="5"/>
      <c r="M212" s="5"/>
      <c r="N212" s="5"/>
      <c r="O212" s="5"/>
      <c r="P212" s="5"/>
      <c r="Q212" s="5"/>
      <c r="R212" s="5"/>
      <c r="S212" s="5"/>
      <c r="T212" s="5"/>
      <c r="U212" s="5"/>
      <c r="V212" s="5"/>
      <c r="W212" s="5"/>
      <c r="X212" s="5"/>
      <c r="Y212" s="5"/>
    </row>
    <row r="213" spans="1:25" ht="15.75" customHeight="1">
      <c r="A213" s="5"/>
      <c r="B213" s="5"/>
      <c r="C213" s="8"/>
      <c r="D213" s="8"/>
      <c r="E213" s="8"/>
      <c r="F213" s="8"/>
      <c r="G213" s="8"/>
      <c r="H213" s="8"/>
      <c r="I213" s="5"/>
      <c r="J213" s="5"/>
      <c r="K213" s="5"/>
      <c r="L213" s="5"/>
      <c r="M213" s="5"/>
      <c r="N213" s="5"/>
      <c r="O213" s="5"/>
      <c r="P213" s="5"/>
      <c r="Q213" s="5"/>
      <c r="R213" s="5"/>
      <c r="S213" s="5"/>
      <c r="T213" s="5"/>
      <c r="U213" s="5"/>
      <c r="V213" s="5"/>
      <c r="W213" s="5"/>
      <c r="X213" s="5"/>
      <c r="Y213" s="5"/>
    </row>
    <row r="214" spans="1:25" ht="15.75" customHeight="1">
      <c r="A214" s="5"/>
      <c r="B214" s="5"/>
      <c r="C214" s="8"/>
      <c r="D214" s="8"/>
      <c r="E214" s="8"/>
      <c r="F214" s="8"/>
      <c r="G214" s="8"/>
      <c r="H214" s="8"/>
      <c r="I214" s="5"/>
      <c r="J214" s="5"/>
      <c r="K214" s="5"/>
      <c r="L214" s="5"/>
      <c r="M214" s="5"/>
      <c r="N214" s="5"/>
      <c r="O214" s="5"/>
      <c r="P214" s="5"/>
      <c r="Q214" s="5"/>
      <c r="R214" s="5"/>
      <c r="S214" s="5"/>
      <c r="T214" s="5"/>
      <c r="U214" s="5"/>
      <c r="V214" s="5"/>
      <c r="W214" s="5"/>
      <c r="X214" s="5"/>
      <c r="Y214" s="5"/>
    </row>
    <row r="215" spans="1:25" ht="15.75" customHeight="1">
      <c r="A215" s="5"/>
      <c r="B215" s="5"/>
      <c r="C215" s="8"/>
      <c r="D215" s="8"/>
      <c r="E215" s="8"/>
      <c r="F215" s="8"/>
      <c r="G215" s="8"/>
      <c r="H215" s="8"/>
      <c r="I215" s="5"/>
      <c r="J215" s="5"/>
      <c r="K215" s="5"/>
      <c r="L215" s="5"/>
      <c r="M215" s="5"/>
      <c r="N215" s="5"/>
      <c r="O215" s="5"/>
      <c r="P215" s="5"/>
      <c r="Q215" s="5"/>
      <c r="R215" s="5"/>
      <c r="S215" s="5"/>
      <c r="T215" s="5"/>
      <c r="U215" s="5"/>
      <c r="V215" s="5"/>
      <c r="W215" s="5"/>
      <c r="X215" s="5"/>
      <c r="Y215" s="5"/>
    </row>
    <row r="216" spans="1:25" ht="15.75" customHeight="1">
      <c r="A216" s="5"/>
      <c r="B216" s="5"/>
      <c r="C216" s="8"/>
      <c r="D216" s="8"/>
      <c r="E216" s="8"/>
      <c r="F216" s="8"/>
      <c r="G216" s="8"/>
      <c r="H216" s="8"/>
      <c r="I216" s="5"/>
      <c r="J216" s="5"/>
      <c r="K216" s="5"/>
      <c r="L216" s="5"/>
      <c r="M216" s="5"/>
      <c r="N216" s="5"/>
      <c r="O216" s="5"/>
      <c r="P216" s="5"/>
      <c r="Q216" s="5"/>
      <c r="R216" s="5"/>
      <c r="S216" s="5"/>
      <c r="T216" s="5"/>
      <c r="U216" s="5"/>
      <c r="V216" s="5"/>
      <c r="W216" s="5"/>
      <c r="X216" s="5"/>
      <c r="Y216" s="5"/>
    </row>
    <row r="217" spans="1:25" ht="15.75" customHeight="1">
      <c r="A217" s="5"/>
      <c r="B217" s="5"/>
      <c r="C217" s="8"/>
      <c r="D217" s="8"/>
      <c r="E217" s="8"/>
      <c r="F217" s="8"/>
      <c r="G217" s="8"/>
      <c r="H217" s="8"/>
      <c r="I217" s="5"/>
      <c r="J217" s="5"/>
      <c r="K217" s="5"/>
      <c r="L217" s="5"/>
      <c r="M217" s="5"/>
      <c r="N217" s="5"/>
      <c r="O217" s="5"/>
      <c r="P217" s="5"/>
      <c r="Q217" s="5"/>
      <c r="R217" s="5"/>
      <c r="S217" s="5"/>
      <c r="T217" s="5"/>
      <c r="U217" s="5"/>
      <c r="V217" s="5"/>
      <c r="W217" s="5"/>
      <c r="X217" s="5"/>
      <c r="Y217" s="5"/>
    </row>
    <row r="218" spans="1:25" ht="15.75" customHeight="1">
      <c r="A218" s="5"/>
      <c r="B218" s="5"/>
      <c r="C218" s="8"/>
      <c r="D218" s="8"/>
      <c r="E218" s="8"/>
      <c r="F218" s="8"/>
      <c r="G218" s="8"/>
      <c r="H218" s="8"/>
      <c r="I218" s="5"/>
      <c r="J218" s="5"/>
      <c r="K218" s="5"/>
      <c r="L218" s="5"/>
      <c r="M218" s="5"/>
      <c r="N218" s="5"/>
      <c r="O218" s="5"/>
      <c r="P218" s="5"/>
      <c r="Q218" s="5"/>
      <c r="R218" s="5"/>
      <c r="S218" s="5"/>
      <c r="T218" s="5"/>
      <c r="U218" s="5"/>
      <c r="V218" s="5"/>
      <c r="W218" s="5"/>
      <c r="X218" s="5"/>
      <c r="Y218" s="5"/>
    </row>
    <row r="219" spans="1:25" ht="15.75" customHeight="1">
      <c r="A219" s="5"/>
      <c r="B219" s="5"/>
      <c r="C219" s="8"/>
      <c r="D219" s="8"/>
      <c r="E219" s="8"/>
      <c r="F219" s="8"/>
      <c r="G219" s="8"/>
      <c r="H219" s="8"/>
      <c r="I219" s="5"/>
      <c r="J219" s="5"/>
      <c r="K219" s="5"/>
      <c r="L219" s="5"/>
      <c r="M219" s="5"/>
      <c r="N219" s="5"/>
      <c r="O219" s="5"/>
      <c r="P219" s="5"/>
      <c r="Q219" s="5"/>
      <c r="R219" s="5"/>
      <c r="S219" s="5"/>
      <c r="T219" s="5"/>
      <c r="U219" s="5"/>
      <c r="V219" s="5"/>
      <c r="W219" s="5"/>
      <c r="X219" s="5"/>
      <c r="Y219" s="5"/>
    </row>
    <row r="220" spans="1:25" ht="15.75" customHeight="1">
      <c r="A220" s="5"/>
      <c r="B220" s="5"/>
      <c r="C220" s="8"/>
      <c r="D220" s="8"/>
      <c r="E220" s="8"/>
      <c r="F220" s="8"/>
      <c r="G220" s="8"/>
      <c r="H220" s="8"/>
      <c r="I220" s="5"/>
      <c r="J220" s="5"/>
      <c r="K220" s="5"/>
      <c r="L220" s="5"/>
      <c r="M220" s="5"/>
      <c r="N220" s="5"/>
      <c r="O220" s="5"/>
      <c r="P220" s="5"/>
      <c r="Q220" s="5"/>
      <c r="R220" s="5"/>
      <c r="S220" s="5"/>
      <c r="T220" s="5"/>
      <c r="U220" s="5"/>
      <c r="V220" s="5"/>
      <c r="W220" s="5"/>
      <c r="X220" s="5"/>
      <c r="Y220" s="5"/>
    </row>
    <row r="221" spans="1:25" ht="15.75" customHeight="1">
      <c r="A221" s="5"/>
      <c r="B221" s="5"/>
      <c r="C221" s="8"/>
      <c r="D221" s="8"/>
      <c r="E221" s="8"/>
      <c r="F221" s="8"/>
      <c r="G221" s="8"/>
      <c r="H221" s="8"/>
      <c r="I221" s="5"/>
      <c r="J221" s="5"/>
      <c r="K221" s="5"/>
      <c r="L221" s="5"/>
      <c r="M221" s="5"/>
      <c r="N221" s="5"/>
      <c r="O221" s="5"/>
      <c r="P221" s="5"/>
      <c r="Q221" s="5"/>
      <c r="R221" s="5"/>
      <c r="S221" s="5"/>
      <c r="T221" s="5"/>
      <c r="U221" s="5"/>
      <c r="V221" s="5"/>
      <c r="W221" s="5"/>
      <c r="X221" s="5"/>
      <c r="Y221" s="5"/>
    </row>
    <row r="222" spans="1:25" ht="15.75" customHeight="1">
      <c r="A222" s="5"/>
      <c r="B222" s="5"/>
      <c r="C222" s="8"/>
      <c r="D222" s="8"/>
      <c r="E222" s="8"/>
      <c r="F222" s="8"/>
      <c r="G222" s="8"/>
      <c r="H222" s="8"/>
      <c r="I222" s="5"/>
      <c r="J222" s="5"/>
      <c r="K222" s="5"/>
      <c r="L222" s="5"/>
      <c r="M222" s="5"/>
      <c r="N222" s="5"/>
      <c r="O222" s="5"/>
      <c r="P222" s="5"/>
      <c r="Q222" s="5"/>
      <c r="R222" s="5"/>
      <c r="S222" s="5"/>
      <c r="T222" s="5"/>
      <c r="U222" s="5"/>
      <c r="V222" s="5"/>
      <c r="W222" s="5"/>
      <c r="X222" s="5"/>
      <c r="Y222" s="5"/>
    </row>
    <row r="223" spans="1:25" ht="15.75" customHeight="1">
      <c r="A223" s="5"/>
      <c r="B223" s="5"/>
      <c r="C223" s="8"/>
      <c r="D223" s="8"/>
      <c r="E223" s="8"/>
      <c r="F223" s="8"/>
      <c r="G223" s="8"/>
      <c r="H223" s="8"/>
      <c r="I223" s="5"/>
      <c r="J223" s="5"/>
      <c r="K223" s="5"/>
      <c r="L223" s="5"/>
      <c r="M223" s="5"/>
      <c r="N223" s="5"/>
      <c r="O223" s="5"/>
      <c r="P223" s="5"/>
      <c r="Q223" s="5"/>
      <c r="R223" s="5"/>
      <c r="S223" s="5"/>
      <c r="T223" s="5"/>
      <c r="U223" s="5"/>
      <c r="V223" s="5"/>
      <c r="W223" s="5"/>
      <c r="X223" s="5"/>
      <c r="Y223" s="5"/>
    </row>
    <row r="224" spans="1:25" ht="15.75" customHeight="1">
      <c r="A224" s="5"/>
      <c r="B224" s="5"/>
      <c r="C224" s="8"/>
      <c r="D224" s="8"/>
      <c r="E224" s="8"/>
      <c r="F224" s="8"/>
      <c r="G224" s="8"/>
      <c r="H224" s="8"/>
      <c r="I224" s="5"/>
      <c r="J224" s="5"/>
      <c r="K224" s="5"/>
      <c r="L224" s="5"/>
      <c r="M224" s="5"/>
      <c r="N224" s="5"/>
      <c r="O224" s="5"/>
      <c r="P224" s="5"/>
      <c r="Q224" s="5"/>
      <c r="R224" s="5"/>
      <c r="S224" s="5"/>
      <c r="T224" s="5"/>
      <c r="U224" s="5"/>
      <c r="V224" s="5"/>
      <c r="W224" s="5"/>
      <c r="X224" s="5"/>
      <c r="Y224" s="5"/>
    </row>
    <row r="225" spans="1:25" ht="15.75" customHeight="1">
      <c r="A225" s="5"/>
      <c r="B225" s="5"/>
      <c r="C225" s="8"/>
      <c r="D225" s="8"/>
      <c r="E225" s="8"/>
      <c r="F225" s="8"/>
      <c r="G225" s="8"/>
      <c r="H225" s="8"/>
      <c r="I225" s="5"/>
      <c r="J225" s="5"/>
      <c r="K225" s="5"/>
      <c r="L225" s="5"/>
      <c r="M225" s="5"/>
      <c r="N225" s="5"/>
      <c r="O225" s="5"/>
      <c r="P225" s="5"/>
      <c r="Q225" s="5"/>
      <c r="R225" s="5"/>
      <c r="S225" s="5"/>
      <c r="T225" s="5"/>
      <c r="U225" s="5"/>
      <c r="V225" s="5"/>
      <c r="W225" s="5"/>
      <c r="X225" s="5"/>
      <c r="Y225" s="5"/>
    </row>
    <row r="226" spans="1:25" ht="15.75" customHeight="1">
      <c r="A226" s="5"/>
      <c r="B226" s="5"/>
      <c r="C226" s="8"/>
      <c r="D226" s="8"/>
      <c r="E226" s="8"/>
      <c r="F226" s="8"/>
      <c r="G226" s="8"/>
      <c r="H226" s="8"/>
      <c r="I226" s="5"/>
      <c r="J226" s="5"/>
      <c r="K226" s="5"/>
      <c r="L226" s="5"/>
      <c r="M226" s="5"/>
      <c r="N226" s="5"/>
      <c r="O226" s="5"/>
      <c r="P226" s="5"/>
      <c r="Q226" s="5"/>
      <c r="R226" s="5"/>
      <c r="S226" s="5"/>
      <c r="T226" s="5"/>
      <c r="U226" s="5"/>
      <c r="V226" s="5"/>
      <c r="W226" s="5"/>
      <c r="X226" s="5"/>
      <c r="Y226" s="5"/>
    </row>
    <row r="227" spans="1:25" ht="15.75" customHeight="1">
      <c r="A227" s="5"/>
      <c r="B227" s="5"/>
      <c r="C227" s="8"/>
      <c r="D227" s="8"/>
      <c r="E227" s="8"/>
      <c r="F227" s="8"/>
      <c r="G227" s="8"/>
      <c r="H227" s="8"/>
      <c r="I227" s="5"/>
      <c r="J227" s="5"/>
      <c r="K227" s="5"/>
      <c r="L227" s="5"/>
      <c r="M227" s="5"/>
      <c r="N227" s="5"/>
      <c r="O227" s="5"/>
      <c r="P227" s="5"/>
      <c r="Q227" s="5"/>
      <c r="R227" s="5"/>
      <c r="S227" s="5"/>
      <c r="T227" s="5"/>
      <c r="U227" s="5"/>
      <c r="V227" s="5"/>
      <c r="W227" s="5"/>
      <c r="X227" s="5"/>
      <c r="Y227" s="5"/>
    </row>
    <row r="228" spans="1:25" ht="15.75" customHeight="1">
      <c r="A228" s="5"/>
      <c r="B228" s="5"/>
      <c r="C228" s="8"/>
      <c r="D228" s="8"/>
      <c r="E228" s="8"/>
      <c r="F228" s="8"/>
      <c r="G228" s="8"/>
      <c r="H228" s="8"/>
      <c r="I228" s="5"/>
      <c r="J228" s="5"/>
      <c r="K228" s="5"/>
      <c r="L228" s="5"/>
      <c r="M228" s="5"/>
      <c r="N228" s="5"/>
      <c r="O228" s="5"/>
      <c r="P228" s="5"/>
      <c r="Q228" s="5"/>
      <c r="R228" s="5"/>
      <c r="S228" s="5"/>
      <c r="T228" s="5"/>
      <c r="U228" s="5"/>
      <c r="V228" s="5"/>
      <c r="W228" s="5"/>
      <c r="X228" s="5"/>
      <c r="Y228" s="5"/>
    </row>
    <row r="229" spans="1:25" ht="15.75" customHeight="1">
      <c r="A229" s="5"/>
      <c r="B229" s="5"/>
      <c r="C229" s="8"/>
      <c r="D229" s="8"/>
      <c r="E229" s="8"/>
      <c r="F229" s="8"/>
      <c r="G229" s="8"/>
      <c r="H229" s="8"/>
      <c r="I229" s="5"/>
      <c r="J229" s="5"/>
      <c r="K229" s="5"/>
      <c r="L229" s="5"/>
      <c r="M229" s="5"/>
      <c r="N229" s="5"/>
      <c r="O229" s="5"/>
      <c r="P229" s="5"/>
      <c r="Q229" s="5"/>
      <c r="R229" s="5"/>
      <c r="S229" s="5"/>
      <c r="T229" s="5"/>
      <c r="U229" s="5"/>
      <c r="V229" s="5"/>
      <c r="W229" s="5"/>
      <c r="X229" s="5"/>
      <c r="Y229" s="5"/>
    </row>
    <row r="230" spans="1:25" ht="15.75" customHeight="1">
      <c r="A230" s="5"/>
      <c r="B230" s="5"/>
      <c r="C230" s="8"/>
      <c r="D230" s="8"/>
      <c r="E230" s="8"/>
      <c r="F230" s="8"/>
      <c r="G230" s="8"/>
      <c r="H230" s="8"/>
      <c r="I230" s="5"/>
      <c r="J230" s="5"/>
      <c r="K230" s="5"/>
      <c r="L230" s="5"/>
      <c r="M230" s="5"/>
      <c r="N230" s="5"/>
      <c r="O230" s="5"/>
      <c r="P230" s="5"/>
      <c r="Q230" s="5"/>
      <c r="R230" s="5"/>
      <c r="S230" s="5"/>
      <c r="T230" s="5"/>
      <c r="U230" s="5"/>
      <c r="V230" s="5"/>
      <c r="W230" s="5"/>
      <c r="X230" s="5"/>
      <c r="Y230" s="5"/>
    </row>
    <row r="231" spans="1:25" ht="15.75" customHeight="1">
      <c r="A231" s="5"/>
      <c r="B231" s="5"/>
      <c r="C231" s="8"/>
      <c r="D231" s="8"/>
      <c r="E231" s="8"/>
      <c r="F231" s="8"/>
      <c r="G231" s="8"/>
      <c r="H231" s="8"/>
      <c r="I231" s="5"/>
      <c r="J231" s="5"/>
      <c r="K231" s="5"/>
      <c r="L231" s="5"/>
      <c r="M231" s="5"/>
      <c r="N231" s="5"/>
      <c r="O231" s="5"/>
      <c r="P231" s="5"/>
      <c r="Q231" s="5"/>
      <c r="R231" s="5"/>
      <c r="S231" s="5"/>
      <c r="T231" s="5"/>
      <c r="U231" s="5"/>
      <c r="V231" s="5"/>
      <c r="W231" s="5"/>
      <c r="X231" s="5"/>
      <c r="Y231" s="5"/>
    </row>
    <row r="232" spans="1:25" ht="15.75" customHeight="1">
      <c r="A232" s="5"/>
      <c r="B232" s="5"/>
      <c r="C232" s="8"/>
      <c r="D232" s="8"/>
      <c r="E232" s="8"/>
      <c r="F232" s="8"/>
      <c r="G232" s="8"/>
      <c r="H232" s="8"/>
      <c r="I232" s="5"/>
      <c r="J232" s="5"/>
      <c r="K232" s="5"/>
      <c r="L232" s="5"/>
      <c r="M232" s="5"/>
      <c r="N232" s="5"/>
      <c r="O232" s="5"/>
      <c r="P232" s="5"/>
      <c r="Q232" s="5"/>
      <c r="R232" s="5"/>
      <c r="S232" s="5"/>
      <c r="T232" s="5"/>
      <c r="U232" s="5"/>
      <c r="V232" s="5"/>
      <c r="W232" s="5"/>
      <c r="X232" s="5"/>
      <c r="Y232" s="5"/>
    </row>
    <row r="233" spans="1:25" ht="15.75" customHeight="1">
      <c r="A233" s="5"/>
      <c r="B233" s="5"/>
      <c r="C233" s="8"/>
      <c r="D233" s="8"/>
      <c r="E233" s="8"/>
      <c r="F233" s="8"/>
      <c r="G233" s="8"/>
      <c r="H233" s="8"/>
      <c r="I233" s="5"/>
      <c r="J233" s="5"/>
      <c r="K233" s="5"/>
      <c r="L233" s="5"/>
      <c r="M233" s="5"/>
      <c r="N233" s="5"/>
      <c r="O233" s="5"/>
      <c r="P233" s="5"/>
      <c r="Q233" s="5"/>
      <c r="R233" s="5"/>
      <c r="S233" s="5"/>
      <c r="T233" s="5"/>
      <c r="U233" s="5"/>
      <c r="V233" s="5"/>
      <c r="W233" s="5"/>
      <c r="X233" s="5"/>
      <c r="Y233" s="5"/>
    </row>
    <row r="234" spans="1:25" ht="15.75" customHeight="1">
      <c r="A234" s="5"/>
      <c r="B234" s="5"/>
      <c r="C234" s="8"/>
      <c r="D234" s="8"/>
      <c r="E234" s="8"/>
      <c r="F234" s="8"/>
      <c r="G234" s="8"/>
      <c r="H234" s="8"/>
      <c r="I234" s="5"/>
      <c r="J234" s="5"/>
      <c r="K234" s="5"/>
      <c r="L234" s="5"/>
      <c r="M234" s="5"/>
      <c r="N234" s="5"/>
      <c r="O234" s="5"/>
      <c r="P234" s="5"/>
      <c r="Q234" s="5"/>
      <c r="R234" s="5"/>
      <c r="S234" s="5"/>
      <c r="T234" s="5"/>
      <c r="U234" s="5"/>
      <c r="V234" s="5"/>
      <c r="W234" s="5"/>
      <c r="X234" s="5"/>
      <c r="Y234" s="5"/>
    </row>
    <row r="235" spans="1:25" ht="15.75" customHeight="1">
      <c r="A235" s="5"/>
      <c r="B235" s="5"/>
      <c r="C235" s="8"/>
      <c r="D235" s="8"/>
      <c r="E235" s="8"/>
      <c r="F235" s="8"/>
      <c r="G235" s="8"/>
      <c r="H235" s="8"/>
      <c r="I235" s="5"/>
      <c r="J235" s="5"/>
      <c r="K235" s="5"/>
      <c r="L235" s="5"/>
      <c r="M235" s="5"/>
      <c r="N235" s="5"/>
      <c r="O235" s="5"/>
      <c r="P235" s="5"/>
      <c r="Q235" s="5"/>
      <c r="R235" s="5"/>
      <c r="S235" s="5"/>
      <c r="T235" s="5"/>
      <c r="U235" s="5"/>
      <c r="V235" s="5"/>
      <c r="W235" s="5"/>
      <c r="X235" s="5"/>
      <c r="Y235" s="5"/>
    </row>
    <row r="236" spans="1:25" ht="15.75" customHeight="1">
      <c r="A236" s="5"/>
      <c r="B236" s="5"/>
      <c r="C236" s="8"/>
      <c r="D236" s="8"/>
      <c r="E236" s="8"/>
      <c r="F236" s="8"/>
      <c r="G236" s="8"/>
      <c r="H236" s="8"/>
      <c r="I236" s="5"/>
      <c r="J236" s="5"/>
      <c r="K236" s="5"/>
      <c r="L236" s="5"/>
      <c r="M236" s="5"/>
      <c r="N236" s="5"/>
      <c r="O236" s="5"/>
      <c r="P236" s="5"/>
      <c r="Q236" s="5"/>
      <c r="R236" s="5"/>
      <c r="S236" s="5"/>
      <c r="T236" s="5"/>
      <c r="U236" s="5"/>
      <c r="V236" s="5"/>
      <c r="W236" s="5"/>
      <c r="X236" s="5"/>
      <c r="Y236" s="5"/>
    </row>
    <row r="237" spans="1:25" ht="15.75" customHeight="1">
      <c r="A237" s="5"/>
      <c r="B237" s="5"/>
      <c r="C237" s="8"/>
      <c r="D237" s="8"/>
      <c r="E237" s="8"/>
      <c r="F237" s="8"/>
      <c r="G237" s="8"/>
      <c r="H237" s="8"/>
      <c r="I237" s="5"/>
      <c r="J237" s="5"/>
      <c r="K237" s="5"/>
      <c r="L237" s="5"/>
      <c r="M237" s="5"/>
      <c r="N237" s="5"/>
      <c r="O237" s="5"/>
      <c r="P237" s="5"/>
      <c r="Q237" s="5"/>
      <c r="R237" s="5"/>
      <c r="S237" s="5"/>
      <c r="T237" s="5"/>
      <c r="U237" s="5"/>
      <c r="V237" s="5"/>
      <c r="W237" s="5"/>
      <c r="X237" s="5"/>
      <c r="Y237" s="5"/>
    </row>
    <row r="238" spans="1:25" ht="15.75" customHeight="1">
      <c r="A238" s="5"/>
      <c r="B238" s="5"/>
      <c r="C238" s="8"/>
      <c r="D238" s="8"/>
      <c r="E238" s="8"/>
      <c r="F238" s="8"/>
      <c r="G238" s="8"/>
      <c r="H238" s="8"/>
      <c r="I238" s="5"/>
      <c r="J238" s="5"/>
      <c r="K238" s="5"/>
      <c r="L238" s="5"/>
      <c r="M238" s="5"/>
      <c r="N238" s="5"/>
      <c r="O238" s="5"/>
      <c r="P238" s="5"/>
      <c r="Q238" s="5"/>
      <c r="R238" s="5"/>
      <c r="S238" s="5"/>
      <c r="T238" s="5"/>
      <c r="U238" s="5"/>
      <c r="V238" s="5"/>
      <c r="W238" s="5"/>
      <c r="X238" s="5"/>
      <c r="Y238" s="5"/>
    </row>
    <row r="239" spans="1:25" ht="15.75" customHeight="1">
      <c r="A239" s="5"/>
      <c r="B239" s="5"/>
      <c r="C239" s="8"/>
      <c r="D239" s="8"/>
      <c r="E239" s="8"/>
      <c r="F239" s="8"/>
      <c r="G239" s="8"/>
      <c r="H239" s="8"/>
      <c r="I239" s="5"/>
      <c r="J239" s="5"/>
      <c r="K239" s="5"/>
      <c r="L239" s="5"/>
      <c r="M239" s="5"/>
      <c r="N239" s="5"/>
      <c r="O239" s="5"/>
      <c r="P239" s="5"/>
      <c r="Q239" s="5"/>
      <c r="R239" s="5"/>
      <c r="S239" s="5"/>
      <c r="T239" s="5"/>
      <c r="U239" s="5"/>
      <c r="V239" s="5"/>
      <c r="W239" s="5"/>
      <c r="X239" s="5"/>
      <c r="Y239" s="5"/>
    </row>
    <row r="240" spans="1:25" ht="15.75" customHeight="1">
      <c r="A240" s="5"/>
      <c r="B240" s="5"/>
      <c r="C240" s="8"/>
      <c r="D240" s="8"/>
      <c r="E240" s="8"/>
      <c r="F240" s="8"/>
      <c r="G240" s="8"/>
      <c r="H240" s="8"/>
      <c r="I240" s="5"/>
      <c r="J240" s="5"/>
      <c r="K240" s="5"/>
      <c r="L240" s="5"/>
      <c r="M240" s="5"/>
      <c r="N240" s="5"/>
      <c r="O240" s="5"/>
      <c r="P240" s="5"/>
      <c r="Q240" s="5"/>
      <c r="R240" s="5"/>
      <c r="S240" s="5"/>
      <c r="T240" s="5"/>
      <c r="U240" s="5"/>
      <c r="V240" s="5"/>
      <c r="W240" s="5"/>
      <c r="X240" s="5"/>
      <c r="Y240" s="5"/>
    </row>
    <row r="241" spans="1:25" ht="15.75" customHeight="1">
      <c r="A241" s="5"/>
      <c r="B241" s="5"/>
      <c r="C241" s="8"/>
      <c r="D241" s="8"/>
      <c r="E241" s="8"/>
      <c r="F241" s="8"/>
      <c r="G241" s="8"/>
      <c r="H241" s="8"/>
      <c r="I241" s="5"/>
      <c r="J241" s="5"/>
      <c r="K241" s="5"/>
      <c r="L241" s="5"/>
      <c r="M241" s="5"/>
      <c r="N241" s="5"/>
      <c r="O241" s="5"/>
      <c r="P241" s="5"/>
      <c r="Q241" s="5"/>
      <c r="R241" s="5"/>
      <c r="S241" s="5"/>
      <c r="T241" s="5"/>
      <c r="U241" s="5"/>
      <c r="V241" s="5"/>
      <c r="W241" s="5"/>
      <c r="X241" s="5"/>
      <c r="Y241" s="5"/>
    </row>
    <row r="242" spans="1:25" ht="15.75" customHeight="1">
      <c r="A242" s="5"/>
      <c r="B242" s="5"/>
      <c r="C242" s="8"/>
      <c r="D242" s="8"/>
      <c r="E242" s="8"/>
      <c r="F242" s="8"/>
      <c r="G242" s="8"/>
      <c r="H242" s="8"/>
      <c r="I242" s="5"/>
      <c r="J242" s="5"/>
      <c r="K242" s="5"/>
      <c r="L242" s="5"/>
      <c r="M242" s="5"/>
      <c r="N242" s="5"/>
      <c r="O242" s="5"/>
      <c r="P242" s="5"/>
      <c r="Q242" s="5"/>
      <c r="R242" s="5"/>
      <c r="S242" s="5"/>
      <c r="T242" s="5"/>
      <c r="U242" s="5"/>
      <c r="V242" s="5"/>
      <c r="W242" s="5"/>
      <c r="X242" s="5"/>
      <c r="Y242" s="5"/>
    </row>
    <row r="243" spans="1:25" ht="15.75" customHeight="1"/>
    <row r="244" spans="1:25" ht="15.75" customHeight="1"/>
    <row r="245" spans="1:25" ht="15.75" customHeight="1"/>
    <row r="246" spans="1:25" ht="15.75" customHeight="1"/>
    <row r="247" spans="1:25" ht="15.75" customHeight="1"/>
    <row r="248" spans="1:25" ht="15.75" customHeight="1"/>
    <row r="249" spans="1:25" ht="15.75" customHeight="1"/>
    <row r="250" spans="1:25" ht="15.75" customHeight="1"/>
    <row r="251" spans="1:25" ht="15.75" customHeight="1"/>
    <row r="252" spans="1:25" ht="15.75" customHeight="1"/>
    <row r="253" spans="1:25" ht="15.75" customHeight="1"/>
    <row r="254" spans="1:25" ht="15.75" customHeight="1"/>
    <row r="255" spans="1:25" ht="15.75" customHeight="1"/>
    <row r="256" spans="1:2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H2"/>
    <mergeCell ref="I2:M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showGridLines="0" topLeftCell="A16" workbookViewId="0"/>
  </sheetViews>
  <sheetFormatPr defaultColWidth="10.1796875" defaultRowHeight="15" customHeight="1"/>
  <cols>
    <col min="1" max="1" width="2.453125" customWidth="1"/>
    <col min="2" max="2" width="38.453125" customWidth="1"/>
    <col min="3" max="26" width="10.26953125" customWidth="1"/>
  </cols>
  <sheetData>
    <row r="1" spans="1:26" ht="15" customHeight="1">
      <c r="A1" s="4" t="s">
        <v>212</v>
      </c>
      <c r="B1" s="5"/>
      <c r="C1" s="7"/>
      <c r="D1" s="8"/>
      <c r="E1" s="8"/>
      <c r="F1" s="8"/>
      <c r="G1" s="8"/>
      <c r="H1" s="8"/>
      <c r="I1" s="5"/>
      <c r="J1" s="5"/>
      <c r="K1" s="5"/>
      <c r="L1" s="5"/>
      <c r="M1" s="5"/>
      <c r="N1" s="5"/>
      <c r="O1" s="5"/>
      <c r="P1" s="5"/>
      <c r="Q1" s="5"/>
      <c r="R1" s="5"/>
      <c r="S1" s="5"/>
      <c r="T1" s="5"/>
      <c r="U1" s="5"/>
      <c r="V1" s="5"/>
      <c r="W1" s="5"/>
      <c r="X1" s="5"/>
      <c r="Y1" s="5"/>
      <c r="Z1" s="5"/>
    </row>
    <row r="2" spans="1:26" ht="15" customHeight="1">
      <c r="A2" s="9"/>
      <c r="B2" s="9"/>
      <c r="C2" s="10"/>
      <c r="D2" s="423" t="s">
        <v>6</v>
      </c>
      <c r="E2" s="387"/>
      <c r="F2" s="387"/>
      <c r="G2" s="387"/>
      <c r="H2" s="388"/>
      <c r="I2" s="423" t="s">
        <v>7</v>
      </c>
      <c r="J2" s="387"/>
      <c r="K2" s="387"/>
      <c r="L2" s="387"/>
      <c r="M2" s="388"/>
      <c r="N2" s="5"/>
      <c r="O2" s="5"/>
      <c r="P2" s="5"/>
      <c r="Q2" s="5"/>
      <c r="R2" s="5"/>
      <c r="S2" s="5"/>
      <c r="T2" s="5"/>
      <c r="U2" s="5"/>
      <c r="V2" s="5"/>
      <c r="W2" s="5"/>
      <c r="X2" s="5"/>
      <c r="Y2" s="5"/>
      <c r="Z2" s="5"/>
    </row>
    <row r="3" spans="1:26">
      <c r="A3" s="12" t="s">
        <v>214</v>
      </c>
      <c r="B3" s="13"/>
      <c r="C3" s="15" t="s">
        <v>11</v>
      </c>
      <c r="D3" s="217" t="s">
        <v>12</v>
      </c>
      <c r="E3" s="217" t="s">
        <v>15</v>
      </c>
      <c r="F3" s="217" t="s">
        <v>17</v>
      </c>
      <c r="G3" s="217" t="s">
        <v>18</v>
      </c>
      <c r="H3" s="217" t="s">
        <v>19</v>
      </c>
      <c r="I3" s="218" t="s">
        <v>20</v>
      </c>
      <c r="J3" s="219" t="s">
        <v>21</v>
      </c>
      <c r="K3" s="219" t="s">
        <v>22</v>
      </c>
      <c r="L3" s="219" t="s">
        <v>24</v>
      </c>
      <c r="M3" s="219" t="s">
        <v>25</v>
      </c>
      <c r="N3" s="5"/>
      <c r="O3" s="5"/>
      <c r="P3" s="5"/>
      <c r="Q3" s="5"/>
      <c r="R3" s="5"/>
      <c r="S3" s="5"/>
      <c r="T3" s="5"/>
      <c r="U3" s="5"/>
      <c r="V3" s="5"/>
      <c r="W3" s="5"/>
      <c r="X3" s="5"/>
      <c r="Y3" s="5"/>
      <c r="Z3" s="5"/>
    </row>
    <row r="4" spans="1:26" ht="15" customHeight="1">
      <c r="A4" s="5"/>
      <c r="B4" s="5"/>
      <c r="C4" s="7"/>
      <c r="D4" s="8"/>
      <c r="E4" s="8"/>
      <c r="F4" s="8"/>
      <c r="G4" s="8"/>
      <c r="H4" s="8"/>
      <c r="I4" s="21"/>
      <c r="J4" s="8"/>
      <c r="K4" s="8"/>
      <c r="L4" s="8"/>
      <c r="M4" s="8"/>
      <c r="N4" s="5"/>
      <c r="O4" s="5"/>
      <c r="P4" s="5"/>
      <c r="Q4" s="5"/>
      <c r="R4" s="5"/>
      <c r="S4" s="5"/>
      <c r="T4" s="5"/>
      <c r="U4" s="5"/>
      <c r="V4" s="5"/>
      <c r="W4" s="5"/>
      <c r="X4" s="5"/>
      <c r="Y4" s="5"/>
      <c r="Z4" s="5"/>
    </row>
    <row r="5" spans="1:26" ht="15" customHeight="1">
      <c r="A5" s="5"/>
      <c r="B5" s="86" t="s">
        <v>216</v>
      </c>
      <c r="C5" s="7"/>
      <c r="D5" s="8"/>
      <c r="E5" s="8"/>
      <c r="F5" s="8"/>
      <c r="G5" s="8"/>
      <c r="H5" s="8"/>
      <c r="I5" s="21"/>
      <c r="J5" s="8"/>
      <c r="K5" s="8"/>
      <c r="L5" s="8"/>
      <c r="M5" s="8"/>
      <c r="N5" s="5"/>
      <c r="O5" s="5"/>
      <c r="P5" s="5"/>
      <c r="Q5" s="5"/>
      <c r="R5" s="5"/>
      <c r="S5" s="5"/>
      <c r="T5" s="5"/>
      <c r="U5" s="5"/>
      <c r="V5" s="5"/>
      <c r="W5" s="5"/>
      <c r="X5" s="5"/>
      <c r="Y5" s="5"/>
      <c r="Z5" s="5"/>
    </row>
    <row r="6" spans="1:26">
      <c r="A6" s="5"/>
      <c r="B6" s="57" t="s">
        <v>86</v>
      </c>
      <c r="C6" s="45" t="s">
        <v>28</v>
      </c>
      <c r="D6" s="65">
        <f>'Income Statement'!D40</f>
        <v>1959.452</v>
      </c>
      <c r="E6" s="65">
        <f>'Income Statement'!E40</f>
        <v>837.86500000000001</v>
      </c>
      <c r="F6" s="65">
        <f>'Income Statement'!F40</f>
        <v>2139.0889999999995</v>
      </c>
      <c r="G6" s="65">
        <f>'Income Statement'!G40</f>
        <v>1924.937999999999</v>
      </c>
      <c r="H6" s="65">
        <f>'Income Statement'!H40</f>
        <v>1573.824999999998</v>
      </c>
      <c r="I6" s="67">
        <f>'Income Statement'!I40</f>
        <v>1515.9961964337929</v>
      </c>
      <c r="J6" s="65">
        <f>'Income Statement'!J40</f>
        <v>1552.0818063567278</v>
      </c>
      <c r="K6" s="65">
        <f>'Income Statement'!K40</f>
        <v>1569.2580567458901</v>
      </c>
      <c r="L6" s="65">
        <f>'Income Statement'!L40</f>
        <v>1598.2070137843871</v>
      </c>
      <c r="M6" s="65">
        <f>'Income Statement'!M40</f>
        <v>1607.0819142091648</v>
      </c>
      <c r="N6" s="5"/>
      <c r="O6" s="5"/>
      <c r="P6" s="5"/>
      <c r="Q6" s="5"/>
      <c r="R6" s="5"/>
      <c r="S6" s="5"/>
      <c r="T6" s="5"/>
      <c r="U6" s="5"/>
      <c r="V6" s="5"/>
      <c r="W6" s="5"/>
      <c r="X6" s="5"/>
      <c r="Y6" s="5"/>
      <c r="Z6" s="5"/>
    </row>
    <row r="7" spans="1:26" ht="15" customHeight="1">
      <c r="A7" s="5"/>
      <c r="B7" s="5" t="s">
        <v>220</v>
      </c>
      <c r="C7" s="7"/>
      <c r="D7" s="8"/>
      <c r="E7" s="8"/>
      <c r="F7" s="8"/>
      <c r="G7" s="8"/>
      <c r="H7" s="46"/>
      <c r="I7" s="81"/>
      <c r="J7" s="46"/>
      <c r="K7" s="46"/>
      <c r="L7" s="46"/>
      <c r="M7" s="46"/>
      <c r="N7" s="5"/>
      <c r="O7" s="5"/>
      <c r="P7" s="5"/>
      <c r="Q7" s="5"/>
      <c r="R7" s="5"/>
      <c r="S7" s="5"/>
      <c r="T7" s="5"/>
      <c r="U7" s="5"/>
      <c r="V7" s="5"/>
      <c r="W7" s="5"/>
      <c r="X7" s="5"/>
      <c r="Y7" s="5"/>
      <c r="Z7" s="5"/>
    </row>
    <row r="8" spans="1:26" ht="15" customHeight="1">
      <c r="A8" s="5"/>
      <c r="B8" s="64" t="s">
        <v>221</v>
      </c>
      <c r="C8" s="7" t="s">
        <v>28</v>
      </c>
      <c r="D8" s="46">
        <f>'Income Statement'!D25</f>
        <v>-315.47399999999999</v>
      </c>
      <c r="E8" s="46">
        <f>'Income Statement'!E25</f>
        <v>87.525000000000006</v>
      </c>
      <c r="F8" s="46">
        <f>'Income Statement'!F25</f>
        <v>449.983</v>
      </c>
      <c r="G8" s="46">
        <f>'Income Statement'!G25</f>
        <v>-272.423</v>
      </c>
      <c r="H8" s="46">
        <f>'Income Statement'!H25</f>
        <v>45.97</v>
      </c>
      <c r="I8" s="52">
        <v>0</v>
      </c>
      <c r="J8" s="56">
        <v>0</v>
      </c>
      <c r="K8" s="56">
        <v>0</v>
      </c>
      <c r="L8" s="56">
        <v>0</v>
      </c>
      <c r="M8" s="56">
        <v>0</v>
      </c>
      <c r="N8" s="222"/>
      <c r="O8" s="222"/>
      <c r="P8" s="5"/>
      <c r="Q8" s="5"/>
      <c r="R8" s="5"/>
      <c r="S8" s="5"/>
      <c r="T8" s="5"/>
      <c r="U8" s="5"/>
      <c r="V8" s="5"/>
      <c r="W8" s="5"/>
      <c r="X8" s="5"/>
      <c r="Y8" s="5"/>
      <c r="Z8" s="5"/>
    </row>
    <row r="9" spans="1:26" ht="15" customHeight="1">
      <c r="A9" s="5"/>
      <c r="B9" s="64" t="s">
        <v>225</v>
      </c>
      <c r="C9" s="7" t="s">
        <v>28</v>
      </c>
      <c r="D9" s="46">
        <f>'Balance Assumptions'!D78</f>
        <v>1256.579</v>
      </c>
      <c r="E9" s="46">
        <f>'Balance Assumptions'!E78</f>
        <v>1012.051</v>
      </c>
      <c r="F9" s="46">
        <f>'Balance Assumptions'!F78</f>
        <v>942.68100000000004</v>
      </c>
      <c r="G9" s="46">
        <f>'Balance Assumptions'!G78</f>
        <v>910.89599999999996</v>
      </c>
      <c r="H9" s="46">
        <f>'Balance Assumptions'!H78</f>
        <v>969.78800000000001</v>
      </c>
      <c r="I9" s="176">
        <f>'Balance Assumptions'!I78</f>
        <v>1157.2619554162077</v>
      </c>
      <c r="J9" s="132">
        <f>'Balance Assumptions'!J78</f>
        <v>1203.3156032573236</v>
      </c>
      <c r="K9" s="132">
        <f>'Balance Assumptions'!K78</f>
        <v>1255.1487205947424</v>
      </c>
      <c r="L9" s="132">
        <f>'Balance Assumptions'!L78</f>
        <v>1312.9368911065196</v>
      </c>
      <c r="M9" s="132">
        <f>'Balance Assumptions'!M78</f>
        <v>1376.8611093519016</v>
      </c>
      <c r="N9" s="222"/>
      <c r="O9" s="222"/>
      <c r="P9" s="5"/>
      <c r="Q9" s="5"/>
      <c r="R9" s="5"/>
      <c r="S9" s="5"/>
      <c r="T9" s="5"/>
      <c r="U9" s="5"/>
      <c r="V9" s="5"/>
      <c r="W9" s="5"/>
      <c r="X9" s="5"/>
      <c r="Y9" s="5"/>
      <c r="Z9" s="5"/>
    </row>
    <row r="10" spans="1:26" ht="15" customHeight="1">
      <c r="A10" s="5"/>
      <c r="B10" s="64" t="s">
        <v>226</v>
      </c>
      <c r="C10" s="7" t="s">
        <v>28</v>
      </c>
      <c r="D10" s="46">
        <v>-21.006</v>
      </c>
      <c r="E10" s="46">
        <v>6.3819999999999997</v>
      </c>
      <c r="F10" s="46">
        <v>15.805999999999999</v>
      </c>
      <c r="G10" s="46">
        <v>2.0259999999999998</v>
      </c>
      <c r="H10" s="46">
        <f>-2.5</f>
        <v>-2.5</v>
      </c>
      <c r="I10" s="52">
        <v>0</v>
      </c>
      <c r="J10" s="56">
        <v>0</v>
      </c>
      <c r="K10" s="56">
        <v>0</v>
      </c>
      <c r="L10" s="56">
        <v>0</v>
      </c>
      <c r="M10" s="56">
        <v>0</v>
      </c>
      <c r="N10" s="222"/>
      <c r="O10" s="222"/>
      <c r="P10" s="5"/>
      <c r="Q10" s="5"/>
      <c r="R10" s="5"/>
      <c r="S10" s="5"/>
      <c r="T10" s="5"/>
      <c r="U10" s="5"/>
      <c r="V10" s="5"/>
      <c r="W10" s="5"/>
      <c r="X10" s="5"/>
      <c r="Y10" s="5"/>
      <c r="Z10" s="5"/>
    </row>
    <row r="11" spans="1:26" ht="15" customHeight="1">
      <c r="A11" s="5"/>
      <c r="B11" s="64" t="s">
        <v>228</v>
      </c>
      <c r="C11" s="7" t="s">
        <v>28</v>
      </c>
      <c r="D11" s="46">
        <f>-'Income Statement'!D38</f>
        <v>12.503</v>
      </c>
      <c r="E11" s="46">
        <f>-'Income Statement'!E38</f>
        <v>12.851000000000001</v>
      </c>
      <c r="F11" s="46">
        <f>-'Income Statement'!F38</f>
        <v>13.131</v>
      </c>
      <c r="G11" s="46">
        <f>-'Income Statement'!G38</f>
        <v>0</v>
      </c>
      <c r="H11" s="46">
        <f>-'Income Statement'!H38</f>
        <v>0</v>
      </c>
      <c r="I11" s="52">
        <f>-'Income Statement'!I38</f>
        <v>0</v>
      </c>
      <c r="J11" s="56">
        <f>-'Income Statement'!J38</f>
        <v>0</v>
      </c>
      <c r="K11" s="56">
        <f>-'Income Statement'!K38</f>
        <v>0</v>
      </c>
      <c r="L11" s="56">
        <f>-'Income Statement'!L38</f>
        <v>0</v>
      </c>
      <c r="M11" s="56">
        <f>-'Income Statement'!M38</f>
        <v>0</v>
      </c>
      <c r="N11" s="222"/>
      <c r="O11" s="222"/>
      <c r="P11" s="5"/>
      <c r="Q11" s="5"/>
      <c r="R11" s="5"/>
      <c r="S11" s="5"/>
      <c r="T11" s="5"/>
      <c r="U11" s="5"/>
      <c r="V11" s="5"/>
      <c r="W11" s="5"/>
      <c r="X11" s="5"/>
      <c r="Y11" s="5"/>
      <c r="Z11" s="5"/>
    </row>
    <row r="12" spans="1:26" ht="15" customHeight="1">
      <c r="A12" s="5"/>
      <c r="B12" s="64" t="s">
        <v>231</v>
      </c>
      <c r="C12" s="7" t="s">
        <v>28</v>
      </c>
      <c r="D12" s="46">
        <v>-20.701000000000001</v>
      </c>
      <c r="E12" s="46">
        <v>0</v>
      </c>
      <c r="F12" s="46">
        <v>0</v>
      </c>
      <c r="G12" s="46">
        <v>0</v>
      </c>
      <c r="H12" s="46">
        <v>0</v>
      </c>
      <c r="I12" s="52">
        <v>0</v>
      </c>
      <c r="J12" s="56">
        <v>0</v>
      </c>
      <c r="K12" s="56">
        <v>0</v>
      </c>
      <c r="L12" s="56">
        <v>0</v>
      </c>
      <c r="M12" s="56">
        <v>0</v>
      </c>
      <c r="N12" s="222"/>
      <c r="O12" s="222"/>
      <c r="P12" s="5"/>
      <c r="Q12" s="5"/>
      <c r="R12" s="5"/>
      <c r="S12" s="5"/>
      <c r="T12" s="5"/>
      <c r="U12" s="5"/>
      <c r="V12" s="5"/>
      <c r="W12" s="5"/>
      <c r="X12" s="5"/>
      <c r="Y12" s="5"/>
      <c r="Z12" s="5"/>
    </row>
    <row r="13" spans="1:26" ht="15" customHeight="1">
      <c r="A13" s="5"/>
      <c r="B13" s="64" t="s">
        <v>233</v>
      </c>
      <c r="C13" s="7" t="s">
        <v>28</v>
      </c>
      <c r="D13" s="46">
        <v>0</v>
      </c>
      <c r="E13" s="46">
        <v>0</v>
      </c>
      <c r="F13" s="46">
        <v>67.56</v>
      </c>
      <c r="G13" s="46">
        <v>28.94</v>
      </c>
      <c r="H13" s="46">
        <v>0</v>
      </c>
      <c r="I13" s="52">
        <v>0</v>
      </c>
      <c r="J13" s="56">
        <v>0</v>
      </c>
      <c r="K13" s="56">
        <v>0</v>
      </c>
      <c r="L13" s="56">
        <v>0</v>
      </c>
      <c r="M13" s="56">
        <v>0</v>
      </c>
      <c r="N13" s="222"/>
      <c r="O13" s="222"/>
      <c r="P13" s="5"/>
      <c r="Q13" s="5"/>
      <c r="R13" s="5"/>
      <c r="S13" s="5"/>
      <c r="T13" s="5"/>
      <c r="U13" s="5"/>
      <c r="V13" s="5"/>
      <c r="W13" s="5"/>
      <c r="X13" s="5"/>
      <c r="Y13" s="5"/>
      <c r="Z13" s="5"/>
    </row>
    <row r="14" spans="1:26">
      <c r="A14" s="5"/>
      <c r="B14" s="57" t="s">
        <v>236</v>
      </c>
      <c r="C14" s="45" t="s">
        <v>28</v>
      </c>
      <c r="D14" s="65">
        <f t="shared" ref="D14:M14" si="0">SUM(D6:D13)</f>
        <v>2871.3530000000001</v>
      </c>
      <c r="E14" s="65">
        <f t="shared" si="0"/>
        <v>1956.6740000000002</v>
      </c>
      <c r="F14" s="65">
        <f t="shared" si="0"/>
        <v>3628.2499999999995</v>
      </c>
      <c r="G14" s="65">
        <f t="shared" si="0"/>
        <v>2594.376999999999</v>
      </c>
      <c r="H14" s="65">
        <f t="shared" si="0"/>
        <v>2587.0829999999978</v>
      </c>
      <c r="I14" s="67">
        <f t="shared" si="0"/>
        <v>2673.2581518500006</v>
      </c>
      <c r="J14" s="65">
        <f t="shared" si="0"/>
        <v>2755.3974096140514</v>
      </c>
      <c r="K14" s="65">
        <f t="shared" si="0"/>
        <v>2824.4067773406323</v>
      </c>
      <c r="L14" s="65">
        <f t="shared" si="0"/>
        <v>2911.1439048909069</v>
      </c>
      <c r="M14" s="65">
        <f t="shared" si="0"/>
        <v>2983.9430235610662</v>
      </c>
      <c r="N14" s="5"/>
      <c r="O14" s="5"/>
      <c r="P14" s="5"/>
      <c r="Q14" s="5"/>
      <c r="R14" s="5"/>
      <c r="S14" s="5"/>
      <c r="T14" s="5"/>
      <c r="U14" s="5"/>
      <c r="V14" s="5"/>
      <c r="W14" s="5"/>
      <c r="X14" s="5"/>
      <c r="Y14" s="5"/>
      <c r="Z14" s="5"/>
    </row>
    <row r="15" spans="1:26" ht="15" customHeight="1">
      <c r="A15" s="5"/>
      <c r="B15" s="64"/>
      <c r="C15" s="7"/>
      <c r="D15" s="8"/>
      <c r="E15" s="5"/>
      <c r="F15" s="5"/>
      <c r="G15" s="5"/>
      <c r="H15" s="5"/>
      <c r="I15" s="81"/>
      <c r="J15" s="46"/>
      <c r="K15" s="46"/>
      <c r="L15" s="46"/>
      <c r="M15" s="46"/>
      <c r="N15" s="5"/>
      <c r="O15" s="5"/>
      <c r="P15" s="5"/>
      <c r="Q15" s="5"/>
      <c r="R15" s="5"/>
      <c r="S15" s="5"/>
      <c r="T15" s="5"/>
      <c r="U15" s="5"/>
      <c r="V15" s="5"/>
      <c r="W15" s="5"/>
      <c r="X15" s="5"/>
      <c r="Y15" s="5"/>
      <c r="Z15" s="5"/>
    </row>
    <row r="16" spans="1:26">
      <c r="A16" s="5"/>
      <c r="B16" s="57" t="s">
        <v>239</v>
      </c>
      <c r="C16" s="45"/>
      <c r="D16" s="86"/>
      <c r="E16" s="86"/>
      <c r="F16" s="86"/>
      <c r="G16" s="86"/>
      <c r="H16" s="46"/>
      <c r="I16" s="67"/>
      <c r="J16" s="65"/>
      <c r="K16" s="65"/>
      <c r="L16" s="65"/>
      <c r="M16" s="65"/>
      <c r="N16" s="5"/>
      <c r="O16" s="5"/>
      <c r="P16" s="5"/>
      <c r="Q16" s="5"/>
      <c r="R16" s="5"/>
      <c r="S16" s="5"/>
      <c r="T16" s="5"/>
      <c r="U16" s="5"/>
      <c r="V16" s="5"/>
      <c r="W16" s="5"/>
      <c r="X16" s="5"/>
      <c r="Y16" s="5"/>
      <c r="Z16" s="5"/>
    </row>
    <row r="17" spans="1:26" ht="15" customHeight="1">
      <c r="A17" s="5"/>
      <c r="B17" s="64" t="s">
        <v>215</v>
      </c>
      <c r="C17" s="7" t="s">
        <v>28</v>
      </c>
      <c r="D17" s="46">
        <v>-181.95</v>
      </c>
      <c r="E17" s="46">
        <v>273.96300000000002</v>
      </c>
      <c r="F17" s="46">
        <v>-1578.2739999999999</v>
      </c>
      <c r="G17" s="46">
        <v>944.08100000000002</v>
      </c>
      <c r="H17" s="46">
        <v>-170.41</v>
      </c>
      <c r="I17" s="52">
        <f>-('Balance Sheet'!I8-'Balance Sheet'!H8)</f>
        <v>-70.654559949999566</v>
      </c>
      <c r="J17" s="56">
        <f>-('Balance Sheet'!J8-'Balance Sheet'!I8)</f>
        <v>-76.241355339349411</v>
      </c>
      <c r="K17" s="56">
        <f>-('Balance Sheet'!K8-'Balance Sheet'!J8)</f>
        <v>-78.556632077775703</v>
      </c>
      <c r="L17" s="56">
        <f>-('Balance Sheet'!L8-'Balance Sheet'!K8)</f>
        <v>-80.94322870307451</v>
      </c>
      <c r="M17" s="56">
        <f>-('Balance Sheet'!M8-'Balance Sheet'!L8)</f>
        <v>-83.403371975368827</v>
      </c>
      <c r="N17" s="231"/>
      <c r="O17" s="5"/>
      <c r="P17" s="5"/>
      <c r="Q17" s="5"/>
      <c r="R17" s="5"/>
      <c r="S17" s="5"/>
      <c r="T17" s="5"/>
      <c r="U17" s="5"/>
      <c r="V17" s="5"/>
      <c r="W17" s="5"/>
      <c r="X17" s="5"/>
      <c r="Y17" s="5"/>
      <c r="Z17" s="5"/>
    </row>
    <row r="18" spans="1:26" ht="15" customHeight="1">
      <c r="A18" s="5"/>
      <c r="B18" s="64" t="s">
        <v>241</v>
      </c>
      <c r="C18" s="7" t="s">
        <v>28</v>
      </c>
      <c r="D18" s="46">
        <v>-111.524</v>
      </c>
      <c r="E18" s="46">
        <v>-26.225000000000001</v>
      </c>
      <c r="F18" s="46">
        <v>-327.18</v>
      </c>
      <c r="G18" s="46">
        <v>-107.874</v>
      </c>
      <c r="H18" s="46">
        <v>125.539</v>
      </c>
      <c r="I18" s="52">
        <f>-('Balance Sheet'!I9-'Balance Sheet'!H9)</f>
        <v>-63.224349800000027</v>
      </c>
      <c r="J18" s="56">
        <f>-('Balance Sheet'!J9-'Balance Sheet'!I9)</f>
        <v>-40.544535787399809</v>
      </c>
      <c r="K18" s="56">
        <f>-('Balance Sheet'!K9-'Balance Sheet'!J9)</f>
        <v>-41.775781220550925</v>
      </c>
      <c r="L18" s="56">
        <f>-('Balance Sheet'!L9-'Balance Sheet'!K9)</f>
        <v>-43.044953992386581</v>
      </c>
      <c r="M18" s="56">
        <f>-('Balance Sheet'!M9-'Balance Sheet'!L9)</f>
        <v>-44.353238275918784</v>
      </c>
      <c r="N18" s="232"/>
      <c r="O18" s="5"/>
      <c r="P18" s="5"/>
      <c r="Q18" s="5"/>
      <c r="R18" s="5"/>
      <c r="S18" s="5"/>
      <c r="T18" s="5"/>
      <c r="U18" s="5"/>
      <c r="V18" s="5"/>
      <c r="W18" s="5"/>
      <c r="X18" s="5"/>
      <c r="Y18" s="5"/>
      <c r="Z18" s="5"/>
    </row>
    <row r="19" spans="1:26" ht="15" customHeight="1">
      <c r="A19" s="5"/>
      <c r="B19" s="64" t="s">
        <v>218</v>
      </c>
      <c r="C19" s="7" t="s">
        <v>28</v>
      </c>
      <c r="D19" s="46">
        <v>35.984000000000002</v>
      </c>
      <c r="E19" s="46">
        <v>10.821999999999999</v>
      </c>
      <c r="F19" s="46">
        <v>-56.762999999999998</v>
      </c>
      <c r="G19" s="46">
        <v>-17.876999999999999</v>
      </c>
      <c r="H19" s="46">
        <v>-46.95</v>
      </c>
      <c r="I19" s="52">
        <f>-('Balance Sheet'!I10-'Balance Sheet'!H10)</f>
        <v>21.598953300000062</v>
      </c>
      <c r="J19" s="56">
        <f>-('Balance Sheet'!J10-'Balance Sheet'!I10)</f>
        <v>-7.9326265670999874</v>
      </c>
      <c r="K19" s="56">
        <f>-('Balance Sheet'!K10-'Balance Sheet'!J10)</f>
        <v>-8.1735224127165225</v>
      </c>
      <c r="L19" s="56">
        <f>-('Balance Sheet'!L10-'Balance Sheet'!K10)</f>
        <v>-8.421838824597387</v>
      </c>
      <c r="M19" s="56">
        <f>-('Balance Sheet'!M10-'Balance Sheet'!L10)</f>
        <v>-8.6778074887666889</v>
      </c>
      <c r="N19" s="233"/>
      <c r="O19" s="5"/>
      <c r="P19" s="5"/>
      <c r="Q19" s="5"/>
      <c r="R19" s="5"/>
      <c r="S19" s="5"/>
      <c r="T19" s="5"/>
      <c r="U19" s="5"/>
      <c r="V19" s="5"/>
      <c r="W19" s="5"/>
      <c r="X19" s="5"/>
      <c r="Y19" s="5"/>
      <c r="Z19" s="5"/>
    </row>
    <row r="20" spans="1:26" ht="15" customHeight="1">
      <c r="A20" s="5"/>
      <c r="B20" s="64" t="s">
        <v>89</v>
      </c>
      <c r="C20" s="7" t="s">
        <v>28</v>
      </c>
      <c r="D20" s="46">
        <v>139.61199999999999</v>
      </c>
      <c r="E20" s="46">
        <v>152.732</v>
      </c>
      <c r="F20" s="46">
        <v>50.497999999999998</v>
      </c>
      <c r="G20" s="46">
        <v>7.2380000000000004</v>
      </c>
      <c r="H20" s="46">
        <v>-151.46199999999999</v>
      </c>
      <c r="I20" s="52">
        <f>'Balance Sheet'!I24-'Balance Sheet'!H24</f>
        <v>129.83450233059307</v>
      </c>
      <c r="J20" s="56">
        <f>'Balance Sheet'!J24-'Balance Sheet'!I24</f>
        <v>25.251686319210307</v>
      </c>
      <c r="K20" s="56">
        <f>'Balance Sheet'!K24-'Balance Sheet'!J24</f>
        <v>29.21935426302548</v>
      </c>
      <c r="L20" s="56">
        <f>'Balance Sheet'!L24-'Balance Sheet'!K24</f>
        <v>28.306914276710017</v>
      </c>
      <c r="M20" s="56">
        <f>'Balance Sheet'!M24-'Balance Sheet'!L24</f>
        <v>32.519885221434151</v>
      </c>
      <c r="N20" s="235"/>
      <c r="O20" s="5"/>
      <c r="P20" s="5"/>
      <c r="Q20" s="5"/>
      <c r="R20" s="5"/>
      <c r="S20" s="5"/>
      <c r="T20" s="5"/>
      <c r="U20" s="5"/>
      <c r="V20" s="5"/>
      <c r="W20" s="5"/>
      <c r="X20" s="5"/>
      <c r="Y20" s="5"/>
      <c r="Z20" s="5"/>
    </row>
    <row r="21" spans="1:26" ht="15" customHeight="1">
      <c r="A21" s="5"/>
      <c r="B21" s="64" t="s">
        <v>92</v>
      </c>
      <c r="C21" s="7" t="s">
        <v>28</v>
      </c>
      <c r="D21" s="46">
        <v>0</v>
      </c>
      <c r="E21" s="46">
        <v>149.24199999999999</v>
      </c>
      <c r="F21" s="46">
        <v>0</v>
      </c>
      <c r="G21" s="46">
        <v>0</v>
      </c>
      <c r="H21" s="46">
        <v>0</v>
      </c>
      <c r="I21" s="52">
        <f>'Balance Sheet'!I25-'Balance Sheet'!H25</f>
        <v>2.7520000000000095</v>
      </c>
      <c r="J21" s="56">
        <f>'Balance Sheet'!J25-'Balance Sheet'!I25</f>
        <v>0</v>
      </c>
      <c r="K21" s="56">
        <f>'Balance Sheet'!K25-'Balance Sheet'!J25</f>
        <v>0</v>
      </c>
      <c r="L21" s="56">
        <f>'Balance Sheet'!L25-'Balance Sheet'!K25</f>
        <v>0</v>
      </c>
      <c r="M21" s="56">
        <f>'Balance Sheet'!M25-'Balance Sheet'!L25</f>
        <v>0</v>
      </c>
      <c r="N21" s="235"/>
      <c r="O21" s="5"/>
      <c r="P21" s="5"/>
      <c r="Q21" s="5"/>
      <c r="R21" s="5"/>
      <c r="S21" s="5"/>
      <c r="T21" s="5"/>
      <c r="U21" s="5"/>
      <c r="V21" s="5"/>
      <c r="W21" s="5"/>
      <c r="X21" s="5"/>
      <c r="Y21" s="5"/>
      <c r="Z21" s="5"/>
    </row>
    <row r="22" spans="1:26" ht="15" customHeight="1">
      <c r="A22" s="5"/>
      <c r="B22" s="64" t="s">
        <v>96</v>
      </c>
      <c r="C22" s="7" t="s">
        <v>28</v>
      </c>
      <c r="D22" s="46">
        <v>12.763999999999999</v>
      </c>
      <c r="E22" s="46">
        <v>-28.608000000000001</v>
      </c>
      <c r="F22" s="46">
        <v>27.044</v>
      </c>
      <c r="G22" s="46">
        <v>-0.35499999999999998</v>
      </c>
      <c r="H22" s="46">
        <v>-14.506</v>
      </c>
      <c r="I22" s="52">
        <f>'Balance Sheet'!I26-'Balance Sheet'!H26</f>
        <v>-3.4232092499999993</v>
      </c>
      <c r="J22" s="56">
        <f>'Balance Sheet'!J26-'Balance Sheet'!I26</f>
        <v>2.2035073797499933</v>
      </c>
      <c r="K22" s="56">
        <f>'Balance Sheet'!K26-'Balance Sheet'!J26</f>
        <v>2.2704228924212515</v>
      </c>
      <c r="L22" s="56">
        <f>'Balance Sheet'!L26-'Balance Sheet'!K26</f>
        <v>2.3393996734992584</v>
      </c>
      <c r="M22" s="56">
        <f>'Balance Sheet'!M26-'Balance Sheet'!L26</f>
        <v>2.4105020802129786</v>
      </c>
      <c r="N22" s="235"/>
      <c r="O22" s="5"/>
      <c r="P22" s="5"/>
      <c r="Q22" s="5"/>
      <c r="R22" s="5"/>
      <c r="S22" s="5"/>
      <c r="T22" s="5"/>
      <c r="U22" s="5"/>
      <c r="V22" s="5"/>
      <c r="W22" s="5"/>
      <c r="X22" s="5"/>
      <c r="Y22" s="5"/>
      <c r="Z22" s="5"/>
    </row>
    <row r="23" spans="1:26" ht="15" customHeight="1">
      <c r="A23" s="5"/>
      <c r="B23" s="220" t="s">
        <v>87</v>
      </c>
      <c r="C23" s="162" t="s">
        <v>28</v>
      </c>
      <c r="D23" s="110">
        <v>18.908999999999999</v>
      </c>
      <c r="E23" s="110">
        <v>25.085000000000001</v>
      </c>
      <c r="F23" s="110">
        <v>87.326999999999998</v>
      </c>
      <c r="G23" s="110">
        <v>87.647000000000006</v>
      </c>
      <c r="H23" s="110">
        <v>91.421999999999997</v>
      </c>
      <c r="I23" s="164">
        <f>'Balance Sheet'!I23-'Balance Sheet'!H23</f>
        <v>-1.2849295000000893</v>
      </c>
      <c r="J23" s="165">
        <f>'Balance Sheet'!J23-'Balance Sheet'!I23</f>
        <v>30.84910331649985</v>
      </c>
      <c r="K23" s="165">
        <f>'Balance Sheet'!K23-'Balance Sheet'!J23</f>
        <v>31.78592049389772</v>
      </c>
      <c r="L23" s="165">
        <f>'Balance Sheet'!L23-'Balance Sheet'!K23</f>
        <v>32.751595428989731</v>
      </c>
      <c r="M23" s="165">
        <f>'Balance Sheet'!M23-'Balance Sheet'!L23</f>
        <v>33.74702912298153</v>
      </c>
      <c r="N23" s="232"/>
      <c r="O23" s="5"/>
      <c r="Q23" s="5"/>
      <c r="R23" s="5"/>
      <c r="S23" s="5"/>
      <c r="T23" s="5"/>
      <c r="U23" s="5"/>
      <c r="V23" s="5"/>
      <c r="W23" s="5"/>
      <c r="X23" s="5"/>
      <c r="Y23" s="5"/>
      <c r="Z23" s="5"/>
    </row>
    <row r="24" spans="1:26" ht="15.75" customHeight="1">
      <c r="A24" s="5"/>
      <c r="B24" s="57" t="s">
        <v>264</v>
      </c>
      <c r="C24" s="45" t="s">
        <v>28</v>
      </c>
      <c r="D24" s="65">
        <f t="shared" ref="D24:M24" si="1">SUM(D17:D23,D14)</f>
        <v>2785.1480000000001</v>
      </c>
      <c r="E24" s="65">
        <f t="shared" si="1"/>
        <v>2513.6850000000004</v>
      </c>
      <c r="F24" s="65">
        <f t="shared" si="1"/>
        <v>1830.9019999999998</v>
      </c>
      <c r="G24" s="65">
        <f t="shared" si="1"/>
        <v>3507.2369999999992</v>
      </c>
      <c r="H24" s="65">
        <f t="shared" si="1"/>
        <v>2420.7159999999976</v>
      </c>
      <c r="I24" s="67">
        <f t="shared" si="1"/>
        <v>2688.8565589805939</v>
      </c>
      <c r="J24" s="65">
        <f t="shared" si="1"/>
        <v>2688.9831889356624</v>
      </c>
      <c r="K24" s="65">
        <f t="shared" si="1"/>
        <v>2759.1765392789334</v>
      </c>
      <c r="L24" s="65">
        <f t="shared" si="1"/>
        <v>2842.1317927500477</v>
      </c>
      <c r="M24" s="65">
        <f t="shared" si="1"/>
        <v>2916.1860222456407</v>
      </c>
      <c r="N24" s="5"/>
      <c r="O24" s="5"/>
      <c r="P24" s="5"/>
      <c r="Q24" s="5"/>
      <c r="R24" s="5"/>
      <c r="S24" s="5"/>
      <c r="T24" s="5"/>
      <c r="U24" s="5"/>
      <c r="V24" s="5"/>
      <c r="W24" s="5"/>
      <c r="X24" s="5"/>
      <c r="Y24" s="5"/>
      <c r="Z24" s="5"/>
    </row>
    <row r="25" spans="1:26" ht="15" customHeight="1">
      <c r="A25" s="5"/>
      <c r="B25" s="5"/>
      <c r="C25" s="7"/>
      <c r="D25" s="8"/>
      <c r="E25" s="8"/>
      <c r="F25" s="8"/>
      <c r="G25" s="8"/>
      <c r="H25" s="46"/>
      <c r="I25" s="81"/>
      <c r="J25" s="46"/>
      <c r="K25" s="46"/>
      <c r="L25" s="46"/>
      <c r="M25" s="46"/>
      <c r="N25" s="5"/>
      <c r="O25" s="5"/>
      <c r="P25" s="5"/>
      <c r="Q25" s="5"/>
      <c r="R25" s="5"/>
      <c r="S25" s="5"/>
      <c r="T25" s="5"/>
      <c r="U25" s="5"/>
      <c r="V25" s="5"/>
      <c r="W25" s="5"/>
      <c r="X25" s="5"/>
      <c r="Y25" s="5"/>
      <c r="Z25" s="5"/>
    </row>
    <row r="26" spans="1:26" ht="15" customHeight="1">
      <c r="A26" s="5"/>
      <c r="B26" s="86" t="s">
        <v>271</v>
      </c>
      <c r="C26" s="7"/>
      <c r="D26" s="8"/>
      <c r="E26" s="8"/>
      <c r="F26" s="8"/>
      <c r="G26" s="8"/>
      <c r="H26" s="46"/>
      <c r="I26" s="81"/>
      <c r="J26" s="46"/>
      <c r="K26" s="46"/>
      <c r="L26" s="46"/>
      <c r="M26" s="46"/>
      <c r="N26" s="5"/>
      <c r="O26" s="5"/>
      <c r="P26" s="5"/>
      <c r="Q26" s="5"/>
      <c r="R26" s="5"/>
      <c r="S26" s="5"/>
      <c r="T26" s="5"/>
      <c r="U26" s="5"/>
      <c r="V26" s="5"/>
      <c r="W26" s="5"/>
      <c r="X26" s="5"/>
      <c r="Y26" s="5"/>
      <c r="Z26" s="5"/>
    </row>
    <row r="27" spans="1:26" ht="15" customHeight="1">
      <c r="A27" s="5"/>
      <c r="B27" s="64" t="s">
        <v>274</v>
      </c>
      <c r="C27" s="7" t="s">
        <v>28</v>
      </c>
      <c r="D27" s="46">
        <f>'Balance Assumptions'!D61*-1</f>
        <v>-499.83600000000001</v>
      </c>
      <c r="E27" s="46">
        <f>'Balance Assumptions'!E61*-1</f>
        <v>-825.58699999999999</v>
      </c>
      <c r="F27" s="46">
        <f>'Balance Assumptions'!F61*-1</f>
        <v>-1327.9860000000001</v>
      </c>
      <c r="G27" s="46">
        <f>'Balance Assumptions'!G61*-1</f>
        <v>-1993.57</v>
      </c>
      <c r="H27" s="46">
        <f>'Balance Assumptions'!H61*-1</f>
        <v>-1230.0940000000001</v>
      </c>
      <c r="I27" s="52">
        <f>'Balance Assumptions'!I61*-1</f>
        <v>-1267.885751478366</v>
      </c>
      <c r="J27" s="56">
        <f>'Balance Assumptions'!J61*-1</f>
        <v>-1305.8202988912828</v>
      </c>
      <c r="K27" s="56">
        <f>'Balance Assumptions'!K61*-1</f>
        <v>-1344.9068323204096</v>
      </c>
      <c r="L27" s="56">
        <f>'Balance Assumptions'!L61*-1</f>
        <v>-1385.1808375938517</v>
      </c>
      <c r="M27" s="56">
        <f>'Balance Assumptions'!M61*-1</f>
        <v>-1426.6789084835204</v>
      </c>
      <c r="N27" s="5"/>
      <c r="O27" s="5"/>
      <c r="P27" s="5"/>
      <c r="Q27" s="5"/>
      <c r="R27" s="5"/>
      <c r="S27" s="5"/>
      <c r="T27" s="5"/>
      <c r="U27" s="5"/>
      <c r="V27" s="5"/>
      <c r="W27" s="5"/>
      <c r="X27" s="5"/>
      <c r="Y27" s="5"/>
      <c r="Z27" s="5"/>
    </row>
    <row r="28" spans="1:26" ht="15" customHeight="1">
      <c r="A28" s="5"/>
      <c r="B28" s="220" t="s">
        <v>277</v>
      </c>
      <c r="C28" s="162" t="s">
        <v>28</v>
      </c>
      <c r="D28" s="110">
        <v>21.006</v>
      </c>
      <c r="E28" s="110">
        <v>0</v>
      </c>
      <c r="F28" s="110">
        <v>1.46</v>
      </c>
      <c r="G28" s="110">
        <v>4</v>
      </c>
      <c r="H28" s="110">
        <v>2.5</v>
      </c>
      <c r="I28" s="164">
        <v>0</v>
      </c>
      <c r="J28" s="165">
        <v>0</v>
      </c>
      <c r="K28" s="165">
        <v>0</v>
      </c>
      <c r="L28" s="165">
        <v>0</v>
      </c>
      <c r="M28" s="165">
        <v>0</v>
      </c>
      <c r="N28" s="5"/>
      <c r="O28" s="5"/>
      <c r="P28" s="5"/>
      <c r="Q28" s="5"/>
      <c r="R28" s="5"/>
      <c r="S28" s="5"/>
      <c r="T28" s="5"/>
      <c r="U28" s="5"/>
      <c r="V28" s="5"/>
      <c r="W28" s="5"/>
      <c r="X28" s="5"/>
      <c r="Y28" s="5"/>
      <c r="Z28" s="5"/>
    </row>
    <row r="29" spans="1:26" ht="15.75" customHeight="1">
      <c r="A29" s="5"/>
      <c r="B29" s="57" t="s">
        <v>278</v>
      </c>
      <c r="C29" s="45" t="s">
        <v>28</v>
      </c>
      <c r="D29" s="65">
        <f t="shared" ref="D29:M29" si="2">SUM(D27:D28)</f>
        <v>-478.83000000000004</v>
      </c>
      <c r="E29" s="65">
        <f t="shared" si="2"/>
        <v>-825.58699999999999</v>
      </c>
      <c r="F29" s="65">
        <f t="shared" si="2"/>
        <v>-1326.5260000000001</v>
      </c>
      <c r="G29" s="65">
        <f t="shared" si="2"/>
        <v>-1989.57</v>
      </c>
      <c r="H29" s="65">
        <f t="shared" si="2"/>
        <v>-1227.5940000000001</v>
      </c>
      <c r="I29" s="67">
        <f t="shared" si="2"/>
        <v>-1267.885751478366</v>
      </c>
      <c r="J29" s="65">
        <f t="shared" si="2"/>
        <v>-1305.8202988912828</v>
      </c>
      <c r="K29" s="65">
        <f t="shared" si="2"/>
        <v>-1344.9068323204096</v>
      </c>
      <c r="L29" s="65">
        <f t="shared" si="2"/>
        <v>-1385.1808375938517</v>
      </c>
      <c r="M29" s="65">
        <f t="shared" si="2"/>
        <v>-1426.6789084835204</v>
      </c>
      <c r="N29" s="5"/>
      <c r="O29" s="5"/>
      <c r="P29" s="5"/>
      <c r="Q29" s="5"/>
      <c r="R29" s="5"/>
      <c r="S29" s="5"/>
      <c r="T29" s="5"/>
      <c r="U29" s="5"/>
      <c r="V29" s="5"/>
      <c r="W29" s="5"/>
      <c r="X29" s="5"/>
      <c r="Y29" s="5"/>
      <c r="Z29" s="5"/>
    </row>
    <row r="30" spans="1:26" ht="15" customHeight="1">
      <c r="A30" s="5"/>
      <c r="B30" s="5"/>
      <c r="C30" s="7"/>
      <c r="D30" s="8"/>
      <c r="E30" s="8"/>
      <c r="F30" s="8"/>
      <c r="G30" s="8"/>
      <c r="H30" s="46"/>
      <c r="I30" s="81"/>
      <c r="J30" s="46"/>
      <c r="K30" s="46"/>
      <c r="L30" s="46"/>
      <c r="M30" s="46"/>
      <c r="N30" s="5"/>
      <c r="O30" s="5"/>
      <c r="P30" s="5"/>
      <c r="Q30" s="5"/>
      <c r="R30" s="5"/>
      <c r="S30" s="5"/>
      <c r="T30" s="5"/>
      <c r="U30" s="5"/>
      <c r="V30" s="5"/>
      <c r="W30" s="5"/>
      <c r="X30" s="5"/>
      <c r="Y30" s="5"/>
      <c r="Z30" s="5"/>
    </row>
    <row r="31" spans="1:26" ht="15" customHeight="1">
      <c r="A31" s="5"/>
      <c r="B31" s="86" t="s">
        <v>281</v>
      </c>
      <c r="C31" s="7"/>
      <c r="D31" s="8"/>
      <c r="E31" s="8"/>
      <c r="F31" s="8"/>
      <c r="G31" s="8"/>
      <c r="H31" s="46"/>
      <c r="I31" s="81"/>
      <c r="J31" s="46"/>
      <c r="K31" s="46"/>
      <c r="L31" s="46"/>
      <c r="M31" s="46"/>
      <c r="N31" s="5"/>
      <c r="O31" s="5"/>
      <c r="P31" s="5"/>
      <c r="Q31" s="5"/>
      <c r="R31" s="5"/>
      <c r="S31" s="5"/>
      <c r="T31" s="5"/>
      <c r="U31" s="5"/>
      <c r="V31" s="5"/>
      <c r="W31" s="5"/>
      <c r="X31" s="5"/>
      <c r="Y31" s="5"/>
      <c r="Z31" s="5"/>
    </row>
    <row r="32" spans="1:26" ht="15" customHeight="1">
      <c r="A32" s="5"/>
      <c r="B32" s="64" t="s">
        <v>282</v>
      </c>
      <c r="C32" s="7" t="s">
        <v>28</v>
      </c>
      <c r="D32" s="46">
        <v>-89.781999999999996</v>
      </c>
      <c r="E32" s="46">
        <v>-35.588000000000001</v>
      </c>
      <c r="F32" s="46">
        <v>0</v>
      </c>
      <c r="G32" s="46">
        <v>0</v>
      </c>
      <c r="H32" s="46">
        <v>0</v>
      </c>
      <c r="I32" s="52">
        <f>'Balance Sheet'!I34-'Balance Sheet'!H34</f>
        <v>-0.33100000000001728</v>
      </c>
      <c r="J32" s="56">
        <f>'Balance Sheet'!J34-'Balance Sheet'!I34</f>
        <v>0</v>
      </c>
      <c r="K32" s="56">
        <f>'Balance Sheet'!K34-'Balance Sheet'!J34</f>
        <v>0</v>
      </c>
      <c r="L32" s="56">
        <f>'Balance Sheet'!L34-'Balance Sheet'!K34</f>
        <v>0</v>
      </c>
      <c r="M32" s="56">
        <f>'Balance Sheet'!M34-'Balance Sheet'!L34</f>
        <v>0</v>
      </c>
      <c r="N32" s="5"/>
      <c r="O32" s="5"/>
      <c r="P32" s="5"/>
      <c r="Q32" s="5"/>
      <c r="R32" s="5"/>
      <c r="S32" s="5"/>
      <c r="T32" s="5"/>
      <c r="U32" s="5"/>
      <c r="V32" s="5"/>
      <c r="W32" s="5"/>
      <c r="X32" s="5"/>
      <c r="Y32" s="5"/>
      <c r="Z32" s="5"/>
    </row>
    <row r="33" spans="1:26" ht="15" customHeight="1">
      <c r="A33" s="5"/>
      <c r="B33" s="220" t="s">
        <v>284</v>
      </c>
      <c r="C33" s="162" t="s">
        <v>28</v>
      </c>
      <c r="D33" s="110">
        <f>'Income Statement'!D49*-1</f>
        <v>-1031.635</v>
      </c>
      <c r="E33" s="110">
        <f>'Income Statement'!E49*-1</f>
        <v>-1267.9760000000001</v>
      </c>
      <c r="F33" s="110">
        <f>'Income Statement'!F49*-1</f>
        <v>-1903.1679999999999</v>
      </c>
      <c r="G33" s="110">
        <f>'Income Statement'!G49*-1</f>
        <v>-1269.845</v>
      </c>
      <c r="H33" s="110">
        <f>'Income Statement'!H49*-1</f>
        <v>-1787.22</v>
      </c>
      <c r="I33" s="164">
        <f>-'Income Statement'!I49</f>
        <v>-1212.7969571470344</v>
      </c>
      <c r="J33" s="165">
        <f>-'Income Statement'!J49</f>
        <v>-1241.6654450853823</v>
      </c>
      <c r="K33" s="165">
        <f>-'Income Statement'!K49</f>
        <v>-1255.4064453967121</v>
      </c>
      <c r="L33" s="165">
        <f>-'Income Statement'!L49</f>
        <v>-1278.5656110275097</v>
      </c>
      <c r="M33" s="165">
        <f>-'Income Statement'!M49</f>
        <v>-1285.6655313673318</v>
      </c>
      <c r="N33" s="5"/>
      <c r="O33" s="5"/>
      <c r="P33" s="5"/>
      <c r="Q33" s="5"/>
      <c r="R33" s="5"/>
      <c r="S33" s="5"/>
      <c r="T33" s="5"/>
      <c r="U33" s="5"/>
      <c r="V33" s="5"/>
      <c r="W33" s="5"/>
      <c r="X33" s="5"/>
      <c r="Y33" s="5"/>
      <c r="Z33" s="5"/>
    </row>
    <row r="34" spans="1:26" ht="15.75" customHeight="1">
      <c r="A34" s="5"/>
      <c r="B34" s="57" t="s">
        <v>286</v>
      </c>
      <c r="C34" s="45" t="s">
        <v>28</v>
      </c>
      <c r="D34" s="65">
        <f t="shared" ref="D34:H34" si="3">SUM(D32:D33)</f>
        <v>-1121.4169999999999</v>
      </c>
      <c r="E34" s="65">
        <f t="shared" si="3"/>
        <v>-1303.5640000000001</v>
      </c>
      <c r="F34" s="65">
        <f t="shared" si="3"/>
        <v>-1903.1679999999999</v>
      </c>
      <c r="G34" s="65">
        <f t="shared" si="3"/>
        <v>-1269.845</v>
      </c>
      <c r="H34" s="65">
        <f t="shared" si="3"/>
        <v>-1787.22</v>
      </c>
      <c r="I34" s="67">
        <f t="shared" ref="I34:M34" si="4">SUM(I33)</f>
        <v>-1212.7969571470344</v>
      </c>
      <c r="J34" s="65">
        <f t="shared" si="4"/>
        <v>-1241.6654450853823</v>
      </c>
      <c r="K34" s="65">
        <f t="shared" si="4"/>
        <v>-1255.4064453967121</v>
      </c>
      <c r="L34" s="65">
        <f t="shared" si="4"/>
        <v>-1278.5656110275097</v>
      </c>
      <c r="M34" s="65">
        <f t="shared" si="4"/>
        <v>-1285.6655313673318</v>
      </c>
      <c r="N34" s="5"/>
      <c r="O34" s="5"/>
      <c r="P34" s="5"/>
      <c r="Q34" s="5"/>
      <c r="R34" s="5"/>
      <c r="S34" s="5"/>
      <c r="T34" s="5"/>
      <c r="U34" s="5"/>
      <c r="V34" s="5"/>
      <c r="W34" s="5"/>
      <c r="X34" s="5"/>
      <c r="Y34" s="5"/>
      <c r="Z34" s="5"/>
    </row>
    <row r="35" spans="1:26" ht="15" customHeight="1">
      <c r="A35" s="5"/>
      <c r="B35" s="5"/>
      <c r="C35" s="7"/>
      <c r="D35" s="8"/>
      <c r="E35" s="8"/>
      <c r="F35" s="8"/>
      <c r="G35" s="8"/>
      <c r="H35" s="46"/>
      <c r="I35" s="81"/>
      <c r="J35" s="46"/>
      <c r="K35" s="46"/>
      <c r="L35" s="46"/>
      <c r="M35" s="46"/>
      <c r="N35" s="5"/>
      <c r="O35" s="5"/>
      <c r="P35" s="5"/>
      <c r="Q35" s="5"/>
      <c r="R35" s="5"/>
      <c r="S35" s="5"/>
      <c r="T35" s="5"/>
      <c r="U35" s="5"/>
      <c r="V35" s="5"/>
      <c r="W35" s="5"/>
      <c r="X35" s="5"/>
      <c r="Y35" s="5"/>
      <c r="Z35" s="5"/>
    </row>
    <row r="36" spans="1:26" ht="15.75" customHeight="1">
      <c r="A36" s="5"/>
      <c r="B36" s="57" t="s">
        <v>290</v>
      </c>
      <c r="C36" s="45" t="s">
        <v>28</v>
      </c>
      <c r="D36" s="65">
        <f t="shared" ref="D36:M36" si="5">D24+D29+D34</f>
        <v>1184.9010000000003</v>
      </c>
      <c r="E36" s="65">
        <f t="shared" si="5"/>
        <v>384.53400000000033</v>
      </c>
      <c r="F36" s="65">
        <f t="shared" si="5"/>
        <v>-1398.7920000000001</v>
      </c>
      <c r="G36" s="65">
        <f t="shared" si="5"/>
        <v>247.82199999999921</v>
      </c>
      <c r="H36" s="65">
        <f t="shared" si="5"/>
        <v>-594.09800000000246</v>
      </c>
      <c r="I36" s="210">
        <f t="shared" si="5"/>
        <v>208.17385035519351</v>
      </c>
      <c r="J36" s="36">
        <f t="shared" si="5"/>
        <v>141.49744495899722</v>
      </c>
      <c r="K36" s="36">
        <f t="shared" si="5"/>
        <v>158.86326156181167</v>
      </c>
      <c r="L36" s="36">
        <f t="shared" si="5"/>
        <v>178.38534412868626</v>
      </c>
      <c r="M36" s="36">
        <f t="shared" si="5"/>
        <v>203.84158239478847</v>
      </c>
      <c r="N36" s="5"/>
      <c r="O36" s="5"/>
      <c r="P36" s="5"/>
      <c r="Q36" s="5"/>
      <c r="R36" s="5"/>
      <c r="S36" s="5"/>
      <c r="T36" s="5"/>
      <c r="U36" s="5"/>
      <c r="V36" s="5"/>
      <c r="W36" s="5"/>
      <c r="X36" s="5"/>
      <c r="Y36" s="5"/>
      <c r="Z36" s="5"/>
    </row>
    <row r="37" spans="1:26" ht="15" customHeight="1">
      <c r="A37" s="5"/>
      <c r="B37" s="5" t="s">
        <v>292</v>
      </c>
      <c r="C37" s="7" t="s">
        <v>28</v>
      </c>
      <c r="D37" s="46">
        <v>3579.68</v>
      </c>
      <c r="E37" s="46">
        <f t="shared" ref="E37:M37" si="6">D38</f>
        <v>4764.5810000000001</v>
      </c>
      <c r="F37" s="46">
        <f t="shared" si="6"/>
        <v>5149.1150000000007</v>
      </c>
      <c r="G37" s="46">
        <f t="shared" si="6"/>
        <v>3750.3230000000003</v>
      </c>
      <c r="H37" s="46">
        <f t="shared" si="6"/>
        <v>3998.1449999999995</v>
      </c>
      <c r="I37" s="46">
        <f t="shared" si="6"/>
        <v>3404.0469999999968</v>
      </c>
      <c r="J37" s="46">
        <f t="shared" si="6"/>
        <v>3612.2208503551901</v>
      </c>
      <c r="K37" s="46">
        <f t="shared" si="6"/>
        <v>3753.7182953141873</v>
      </c>
      <c r="L37" s="46">
        <f t="shared" si="6"/>
        <v>3912.581556875999</v>
      </c>
      <c r="M37" s="46">
        <f t="shared" si="6"/>
        <v>4090.9669010046855</v>
      </c>
      <c r="N37" s="5"/>
      <c r="O37" s="5"/>
      <c r="P37" s="5"/>
      <c r="Q37" s="5"/>
      <c r="R37" s="5"/>
      <c r="S37" s="5"/>
      <c r="T37" s="5"/>
      <c r="U37" s="5"/>
      <c r="V37" s="5"/>
      <c r="W37" s="5"/>
      <c r="X37" s="5"/>
      <c r="Y37" s="5"/>
      <c r="Z37" s="5"/>
    </row>
    <row r="38" spans="1:26" ht="15.75" customHeight="1">
      <c r="A38" s="5"/>
      <c r="B38" s="5" t="s">
        <v>293</v>
      </c>
      <c r="C38" s="7" t="s">
        <v>28</v>
      </c>
      <c r="D38" s="46">
        <v>4764.5810000000001</v>
      </c>
      <c r="E38" s="46">
        <v>5149.1150000000007</v>
      </c>
      <c r="F38" s="46">
        <v>3750.3230000000003</v>
      </c>
      <c r="G38" s="46">
        <v>3998.1449999999995</v>
      </c>
      <c r="H38" s="46">
        <v>3404.0469999999968</v>
      </c>
      <c r="I38" s="46">
        <f t="shared" ref="I38:M38" si="7">SUM(I36:I37)</f>
        <v>3612.2208503551901</v>
      </c>
      <c r="J38" s="46">
        <f t="shared" si="7"/>
        <v>3753.7182953141873</v>
      </c>
      <c r="K38" s="46">
        <f t="shared" si="7"/>
        <v>3912.581556875999</v>
      </c>
      <c r="L38" s="46">
        <f t="shared" si="7"/>
        <v>4090.9669010046855</v>
      </c>
      <c r="M38" s="46">
        <f t="shared" si="7"/>
        <v>4294.8084833994744</v>
      </c>
      <c r="N38" s="5"/>
      <c r="O38" s="5"/>
      <c r="P38" s="5"/>
      <c r="Q38" s="5"/>
      <c r="R38" s="5"/>
      <c r="S38" s="5"/>
      <c r="T38" s="5"/>
      <c r="U38" s="5"/>
      <c r="V38" s="5"/>
      <c r="W38" s="5"/>
      <c r="X38" s="5"/>
      <c r="Y38" s="5"/>
      <c r="Z38" s="5"/>
    </row>
    <row r="39" spans="1:26" ht="15.75" customHeight="1">
      <c r="A39" s="5"/>
      <c r="B39" s="5"/>
      <c r="C39" s="268" t="s">
        <v>295</v>
      </c>
      <c r="D39" s="269">
        <f t="shared" ref="D39:H39" si="8">SUM(D36,D37)</f>
        <v>4764.5810000000001</v>
      </c>
      <c r="E39" s="269">
        <f t="shared" si="8"/>
        <v>5149.1150000000007</v>
      </c>
      <c r="F39" s="269">
        <f t="shared" si="8"/>
        <v>3750.3230000000003</v>
      </c>
      <c r="G39" s="269">
        <f t="shared" si="8"/>
        <v>3998.1449999999995</v>
      </c>
      <c r="H39" s="269">
        <f t="shared" si="8"/>
        <v>3404.0469999999968</v>
      </c>
      <c r="I39" s="5"/>
      <c r="J39" s="5"/>
      <c r="K39" s="5"/>
      <c r="L39" s="5"/>
      <c r="M39" s="5"/>
      <c r="N39" s="5"/>
      <c r="O39" s="5"/>
      <c r="P39" s="5"/>
      <c r="Q39" s="5"/>
      <c r="R39" s="5"/>
      <c r="S39" s="5"/>
      <c r="T39" s="5"/>
      <c r="U39" s="5"/>
      <c r="V39" s="5"/>
      <c r="W39" s="5"/>
      <c r="X39" s="5"/>
      <c r="Y39" s="5"/>
      <c r="Z39" s="5"/>
    </row>
    <row r="40" spans="1:26" ht="15.75" customHeight="1">
      <c r="A40" s="5"/>
      <c r="B40" s="5"/>
      <c r="C40" s="7"/>
      <c r="D40" s="8"/>
      <c r="E40" s="8"/>
      <c r="F40" s="8"/>
      <c r="G40" s="8"/>
      <c r="H40" s="8"/>
      <c r="I40" s="5"/>
      <c r="J40" s="5"/>
      <c r="K40" s="5"/>
      <c r="L40" s="5"/>
      <c r="M40" s="5"/>
      <c r="N40" s="5"/>
      <c r="O40" s="5"/>
      <c r="P40" s="5"/>
      <c r="Q40" s="5"/>
      <c r="R40" s="5"/>
      <c r="S40" s="5"/>
      <c r="T40" s="5"/>
      <c r="U40" s="5"/>
      <c r="V40" s="5"/>
      <c r="W40" s="5"/>
      <c r="X40" s="5"/>
      <c r="Y40" s="5"/>
      <c r="Z40" s="5"/>
    </row>
    <row r="41" spans="1:26" ht="15.75" customHeight="1">
      <c r="A41" s="5"/>
      <c r="B41" s="5"/>
      <c r="C41" s="7"/>
      <c r="D41" s="8"/>
      <c r="E41" s="8"/>
      <c r="F41" s="8"/>
      <c r="G41" s="8"/>
      <c r="H41" s="8"/>
      <c r="I41" s="5"/>
      <c r="J41" s="5"/>
      <c r="K41" s="5"/>
      <c r="L41" s="5"/>
      <c r="M41" s="5"/>
      <c r="N41" s="5"/>
      <c r="O41" s="5"/>
      <c r="P41" s="5"/>
      <c r="Q41" s="5"/>
      <c r="R41" s="5"/>
      <c r="S41" s="5"/>
      <c r="T41" s="5"/>
      <c r="U41" s="5"/>
      <c r="V41" s="5"/>
      <c r="W41" s="5"/>
      <c r="X41" s="5"/>
      <c r="Y41" s="5"/>
      <c r="Z41" s="5"/>
    </row>
    <row r="42" spans="1:26" ht="15.75" customHeight="1">
      <c r="A42" s="5"/>
      <c r="B42" s="5"/>
      <c r="C42" s="7"/>
      <c r="D42" s="8"/>
      <c r="E42" s="8"/>
      <c r="F42" s="8"/>
      <c r="G42" s="8"/>
      <c r="H42" s="8"/>
      <c r="I42" s="5"/>
      <c r="J42" s="5"/>
      <c r="K42" s="5"/>
      <c r="L42" s="5"/>
      <c r="M42" s="5"/>
      <c r="N42" s="5"/>
      <c r="O42" s="5"/>
      <c r="P42" s="5"/>
      <c r="Q42" s="5"/>
      <c r="R42" s="5"/>
      <c r="S42" s="5"/>
      <c r="T42" s="5"/>
      <c r="U42" s="5"/>
      <c r="V42" s="5"/>
      <c r="W42" s="5"/>
      <c r="X42" s="5"/>
      <c r="Y42" s="5"/>
      <c r="Z42" s="5"/>
    </row>
    <row r="43" spans="1:26" ht="15.75" customHeight="1">
      <c r="A43" s="5"/>
      <c r="B43" s="5"/>
      <c r="C43" s="7"/>
      <c r="D43" s="8"/>
      <c r="E43" s="8"/>
      <c r="F43" s="8"/>
      <c r="G43" s="8"/>
      <c r="H43" s="8"/>
      <c r="I43" s="5"/>
      <c r="J43" s="5"/>
      <c r="K43" s="5"/>
      <c r="L43" s="5"/>
      <c r="M43" s="5"/>
      <c r="N43" s="5"/>
      <c r="O43" s="5"/>
      <c r="P43" s="5"/>
      <c r="Q43" s="5"/>
      <c r="R43" s="5"/>
      <c r="S43" s="5"/>
      <c r="T43" s="5"/>
      <c r="U43" s="5"/>
      <c r="V43" s="5"/>
      <c r="W43" s="5"/>
      <c r="X43" s="5"/>
      <c r="Y43" s="5"/>
      <c r="Z43" s="5"/>
    </row>
    <row r="44" spans="1:26" ht="15.75" customHeight="1">
      <c r="A44" s="5"/>
      <c r="B44" s="5"/>
      <c r="C44" s="7"/>
      <c r="D44" s="8"/>
      <c r="E44" s="8"/>
      <c r="F44" s="8"/>
      <c r="G44" s="8"/>
      <c r="H44" s="8"/>
      <c r="I44" s="5"/>
      <c r="J44" s="5"/>
      <c r="K44" s="5"/>
      <c r="L44" s="5"/>
      <c r="M44" s="5"/>
      <c r="N44" s="5"/>
      <c r="O44" s="5"/>
      <c r="P44" s="5"/>
      <c r="Q44" s="5"/>
      <c r="R44" s="5"/>
      <c r="S44" s="5"/>
      <c r="T44" s="5"/>
      <c r="U44" s="5"/>
      <c r="V44" s="5"/>
      <c r="W44" s="5"/>
      <c r="X44" s="5"/>
      <c r="Y44" s="5"/>
      <c r="Z44" s="5"/>
    </row>
    <row r="45" spans="1:26" ht="15.75" customHeight="1">
      <c r="A45" s="5"/>
      <c r="B45" s="5"/>
      <c r="C45" s="7"/>
      <c r="D45" s="8"/>
      <c r="E45" s="8"/>
      <c r="F45" s="8"/>
      <c r="G45" s="8"/>
      <c r="H45" s="8"/>
      <c r="I45" s="5"/>
      <c r="J45" s="5"/>
      <c r="K45" s="5"/>
      <c r="L45" s="5"/>
      <c r="M45" s="5"/>
      <c r="N45" s="5"/>
      <c r="O45" s="5"/>
      <c r="P45" s="5"/>
      <c r="Q45" s="5"/>
      <c r="R45" s="5"/>
      <c r="S45" s="5"/>
      <c r="T45" s="5"/>
      <c r="U45" s="5"/>
      <c r="V45" s="5"/>
      <c r="W45" s="5"/>
      <c r="X45" s="5"/>
      <c r="Y45" s="5"/>
      <c r="Z45" s="5"/>
    </row>
    <row r="46" spans="1:26" ht="15.75" customHeight="1">
      <c r="A46" s="5"/>
      <c r="B46" s="5"/>
      <c r="C46" s="7"/>
      <c r="D46" s="8"/>
      <c r="E46" s="8"/>
      <c r="F46" s="8"/>
      <c r="G46" s="8"/>
      <c r="H46" s="8"/>
      <c r="I46" s="5"/>
      <c r="J46" s="5"/>
      <c r="K46" s="5"/>
      <c r="L46" s="5"/>
      <c r="M46" s="5"/>
      <c r="N46" s="5"/>
      <c r="O46" s="5"/>
      <c r="P46" s="5"/>
      <c r="Q46" s="5"/>
      <c r="R46" s="5"/>
      <c r="S46" s="5"/>
      <c r="T46" s="5"/>
      <c r="U46" s="5"/>
      <c r="V46" s="5"/>
      <c r="W46" s="5"/>
      <c r="X46" s="5"/>
      <c r="Y46" s="5"/>
      <c r="Z46" s="5"/>
    </row>
    <row r="47" spans="1:26" ht="15.75" customHeight="1">
      <c r="A47" s="5"/>
      <c r="B47" s="5"/>
      <c r="C47" s="7"/>
      <c r="D47" s="8"/>
      <c r="E47" s="8"/>
      <c r="F47" s="8"/>
      <c r="G47" s="8"/>
      <c r="H47" s="8"/>
      <c r="I47" s="5"/>
      <c r="J47" s="5"/>
      <c r="K47" s="5"/>
      <c r="L47" s="5"/>
      <c r="M47" s="5"/>
      <c r="N47" s="5"/>
      <c r="O47" s="5"/>
      <c r="P47" s="5"/>
      <c r="Q47" s="5"/>
      <c r="R47" s="5"/>
      <c r="S47" s="5"/>
      <c r="T47" s="5"/>
      <c r="U47" s="5"/>
      <c r="V47" s="5"/>
      <c r="W47" s="5"/>
      <c r="X47" s="5"/>
      <c r="Y47" s="5"/>
      <c r="Z47" s="5"/>
    </row>
    <row r="48" spans="1:26" ht="15.75" customHeight="1">
      <c r="A48" s="5"/>
      <c r="B48" s="5"/>
      <c r="C48" s="7"/>
      <c r="D48" s="8"/>
      <c r="E48" s="8"/>
      <c r="F48" s="8"/>
      <c r="G48" s="8"/>
      <c r="H48" s="8"/>
      <c r="I48" s="5"/>
      <c r="J48" s="5"/>
      <c r="K48" s="5"/>
      <c r="L48" s="5"/>
      <c r="M48" s="5"/>
      <c r="N48" s="5"/>
      <c r="O48" s="5"/>
      <c r="P48" s="5"/>
      <c r="Q48" s="5"/>
      <c r="R48" s="5"/>
      <c r="S48" s="5"/>
      <c r="T48" s="5"/>
      <c r="U48" s="5"/>
      <c r="V48" s="5"/>
      <c r="W48" s="5"/>
      <c r="X48" s="5"/>
      <c r="Y48" s="5"/>
      <c r="Z48" s="5"/>
    </row>
    <row r="49" spans="1:26" ht="15.75" customHeight="1">
      <c r="A49" s="5"/>
      <c r="B49" s="5"/>
      <c r="C49" s="7"/>
      <c r="D49" s="8"/>
      <c r="E49" s="8"/>
      <c r="F49" s="8"/>
      <c r="G49" s="8"/>
      <c r="H49" s="8"/>
      <c r="I49" s="5"/>
      <c r="J49" s="5"/>
      <c r="K49" s="5"/>
      <c r="L49" s="5"/>
      <c r="M49" s="5"/>
      <c r="N49" s="5"/>
      <c r="O49" s="5"/>
      <c r="P49" s="5"/>
      <c r="Q49" s="5"/>
      <c r="R49" s="5"/>
      <c r="S49" s="5"/>
      <c r="T49" s="5"/>
      <c r="U49" s="5"/>
      <c r="V49" s="5"/>
      <c r="W49" s="5"/>
      <c r="X49" s="5"/>
      <c r="Y49" s="5"/>
      <c r="Z49" s="5"/>
    </row>
    <row r="50" spans="1:26" ht="15.75" customHeight="1">
      <c r="A50" s="5"/>
      <c r="B50" s="5"/>
      <c r="C50" s="7"/>
      <c r="D50" s="8"/>
      <c r="E50" s="8"/>
      <c r="F50" s="8"/>
      <c r="G50" s="8"/>
      <c r="H50" s="8"/>
      <c r="I50" s="5"/>
      <c r="J50" s="5"/>
      <c r="K50" s="5"/>
      <c r="L50" s="5"/>
      <c r="M50" s="5"/>
      <c r="N50" s="5"/>
      <c r="O50" s="5"/>
      <c r="P50" s="5"/>
      <c r="Q50" s="5"/>
      <c r="R50" s="5"/>
      <c r="S50" s="5"/>
      <c r="T50" s="5"/>
      <c r="U50" s="5"/>
      <c r="V50" s="5"/>
      <c r="W50" s="5"/>
      <c r="X50" s="5"/>
      <c r="Y50" s="5"/>
      <c r="Z50" s="5"/>
    </row>
    <row r="51" spans="1:26" ht="15.75" customHeight="1">
      <c r="A51" s="5"/>
      <c r="B51" s="5"/>
      <c r="C51" s="7"/>
      <c r="D51" s="8"/>
      <c r="E51" s="8"/>
      <c r="F51" s="8"/>
      <c r="G51" s="8"/>
      <c r="H51" s="8"/>
      <c r="I51" s="5"/>
      <c r="J51" s="5"/>
      <c r="K51" s="5"/>
      <c r="L51" s="5"/>
      <c r="M51" s="5"/>
      <c r="N51" s="5"/>
      <c r="O51" s="5"/>
      <c r="P51" s="5"/>
      <c r="Q51" s="5"/>
      <c r="R51" s="5"/>
      <c r="S51" s="5"/>
      <c r="T51" s="5"/>
      <c r="U51" s="5"/>
      <c r="V51" s="5"/>
      <c r="W51" s="5"/>
      <c r="X51" s="5"/>
      <c r="Y51" s="5"/>
      <c r="Z51" s="5"/>
    </row>
    <row r="52" spans="1:26" ht="15.75" customHeight="1">
      <c r="A52" s="5"/>
      <c r="B52" s="5"/>
      <c r="C52" s="7"/>
      <c r="D52" s="8"/>
      <c r="E52" s="8"/>
      <c r="F52" s="8"/>
      <c r="G52" s="8"/>
      <c r="H52" s="8"/>
      <c r="I52" s="5"/>
      <c r="J52" s="5"/>
      <c r="K52" s="5"/>
      <c r="L52" s="5"/>
      <c r="M52" s="5"/>
      <c r="N52" s="5"/>
      <c r="O52" s="5"/>
      <c r="P52" s="5"/>
      <c r="Q52" s="5"/>
      <c r="R52" s="5"/>
      <c r="S52" s="5"/>
      <c r="T52" s="5"/>
      <c r="U52" s="5"/>
      <c r="V52" s="5"/>
      <c r="W52" s="5"/>
      <c r="X52" s="5"/>
      <c r="Y52" s="5"/>
      <c r="Z52" s="5"/>
    </row>
    <row r="53" spans="1:26" ht="15.75" customHeight="1">
      <c r="A53" s="5"/>
      <c r="B53" s="5"/>
      <c r="C53" s="7"/>
      <c r="D53" s="8"/>
      <c r="E53" s="8"/>
      <c r="F53" s="8"/>
      <c r="G53" s="8"/>
      <c r="H53" s="8"/>
      <c r="I53" s="5"/>
      <c r="J53" s="5"/>
      <c r="K53" s="5"/>
      <c r="L53" s="5"/>
      <c r="M53" s="5"/>
      <c r="N53" s="5"/>
      <c r="O53" s="5"/>
      <c r="P53" s="5"/>
      <c r="Q53" s="5"/>
      <c r="R53" s="5"/>
      <c r="S53" s="5"/>
      <c r="T53" s="5"/>
      <c r="U53" s="5"/>
      <c r="V53" s="5"/>
      <c r="W53" s="5"/>
      <c r="X53" s="5"/>
      <c r="Y53" s="5"/>
      <c r="Z53" s="5"/>
    </row>
    <row r="54" spans="1:26" ht="15.75" customHeight="1">
      <c r="A54" s="5"/>
      <c r="B54" s="5"/>
      <c r="C54" s="7"/>
      <c r="D54" s="8"/>
      <c r="E54" s="8"/>
      <c r="F54" s="8"/>
      <c r="G54" s="8"/>
      <c r="H54" s="8"/>
      <c r="I54" s="5"/>
      <c r="J54" s="5"/>
      <c r="K54" s="5"/>
      <c r="L54" s="5"/>
      <c r="M54" s="5"/>
      <c r="N54" s="5"/>
      <c r="O54" s="5"/>
      <c r="P54" s="5"/>
      <c r="Q54" s="5"/>
      <c r="R54" s="5"/>
      <c r="S54" s="5"/>
      <c r="T54" s="5"/>
      <c r="U54" s="5"/>
      <c r="V54" s="5"/>
      <c r="W54" s="5"/>
      <c r="X54" s="5"/>
      <c r="Y54" s="5"/>
      <c r="Z54" s="5"/>
    </row>
    <row r="55" spans="1:26" ht="15.75" customHeight="1">
      <c r="A55" s="5"/>
      <c r="B55" s="5"/>
      <c r="C55" s="7"/>
      <c r="D55" s="8"/>
      <c r="E55" s="8"/>
      <c r="F55" s="8"/>
      <c r="G55" s="8"/>
      <c r="H55" s="8"/>
      <c r="I55" s="5"/>
      <c r="J55" s="5"/>
      <c r="K55" s="5"/>
      <c r="L55" s="5"/>
      <c r="M55" s="5"/>
      <c r="N55" s="5"/>
      <c r="O55" s="5"/>
      <c r="P55" s="5"/>
      <c r="Q55" s="5"/>
      <c r="R55" s="5"/>
      <c r="S55" s="5"/>
      <c r="T55" s="5"/>
      <c r="U55" s="5"/>
      <c r="V55" s="5"/>
      <c r="W55" s="5"/>
      <c r="X55" s="5"/>
      <c r="Y55" s="5"/>
      <c r="Z55" s="5"/>
    </row>
    <row r="56" spans="1:26" ht="15.75" customHeight="1">
      <c r="A56" s="5"/>
      <c r="B56" s="5"/>
      <c r="C56" s="7"/>
      <c r="D56" s="8"/>
      <c r="E56" s="8"/>
      <c r="F56" s="8"/>
      <c r="G56" s="8"/>
      <c r="H56" s="8"/>
      <c r="I56" s="5"/>
      <c r="J56" s="5"/>
      <c r="K56" s="5"/>
      <c r="L56" s="5"/>
      <c r="M56" s="5"/>
      <c r="N56" s="5"/>
      <c r="O56" s="5"/>
      <c r="P56" s="5"/>
      <c r="Q56" s="5"/>
      <c r="R56" s="5"/>
      <c r="S56" s="5"/>
      <c r="T56" s="5"/>
      <c r="U56" s="5"/>
      <c r="V56" s="5"/>
      <c r="W56" s="5"/>
      <c r="X56" s="5"/>
      <c r="Y56" s="5"/>
      <c r="Z56" s="5"/>
    </row>
    <row r="57" spans="1:26" ht="15.75" customHeight="1">
      <c r="A57" s="5"/>
      <c r="B57" s="5"/>
      <c r="C57" s="7"/>
      <c r="D57" s="8"/>
      <c r="E57" s="8"/>
      <c r="F57" s="8"/>
      <c r="G57" s="8"/>
      <c r="H57" s="8"/>
      <c r="I57" s="5"/>
      <c r="J57" s="5"/>
      <c r="K57" s="5"/>
      <c r="L57" s="5"/>
      <c r="M57" s="5"/>
      <c r="N57" s="5"/>
      <c r="O57" s="5"/>
      <c r="P57" s="5"/>
      <c r="Q57" s="5"/>
      <c r="R57" s="5"/>
      <c r="S57" s="5"/>
      <c r="T57" s="5"/>
      <c r="U57" s="5"/>
      <c r="V57" s="5"/>
      <c r="W57" s="5"/>
      <c r="X57" s="5"/>
      <c r="Y57" s="5"/>
      <c r="Z57" s="5"/>
    </row>
    <row r="58" spans="1:26" ht="15.75" customHeight="1">
      <c r="A58" s="5"/>
      <c r="B58" s="5"/>
      <c r="C58" s="7"/>
      <c r="D58" s="8"/>
      <c r="E58" s="8"/>
      <c r="F58" s="8"/>
      <c r="G58" s="8"/>
      <c r="H58" s="8"/>
      <c r="I58" s="5"/>
      <c r="J58" s="5"/>
      <c r="K58" s="5"/>
      <c r="L58" s="5"/>
      <c r="M58" s="5"/>
      <c r="N58" s="5"/>
      <c r="O58" s="5"/>
      <c r="P58" s="5"/>
      <c r="Q58" s="5"/>
      <c r="R58" s="5"/>
      <c r="S58" s="5"/>
      <c r="T58" s="5"/>
      <c r="U58" s="5"/>
      <c r="V58" s="5"/>
      <c r="W58" s="5"/>
      <c r="X58" s="5"/>
      <c r="Y58" s="5"/>
      <c r="Z58" s="5"/>
    </row>
    <row r="59" spans="1:26" ht="15.75" customHeight="1">
      <c r="A59" s="5"/>
      <c r="B59" s="5"/>
      <c r="C59" s="7"/>
      <c r="D59" s="8"/>
      <c r="E59" s="8"/>
      <c r="F59" s="8"/>
      <c r="G59" s="8"/>
      <c r="H59" s="8"/>
      <c r="I59" s="5"/>
      <c r="J59" s="5"/>
      <c r="K59" s="5"/>
      <c r="L59" s="5"/>
      <c r="M59" s="5"/>
      <c r="N59" s="5"/>
      <c r="O59" s="5"/>
      <c r="P59" s="5"/>
      <c r="Q59" s="5"/>
      <c r="R59" s="5"/>
      <c r="S59" s="5"/>
      <c r="T59" s="5"/>
      <c r="U59" s="5"/>
      <c r="V59" s="5"/>
      <c r="W59" s="5"/>
      <c r="X59" s="5"/>
      <c r="Y59" s="5"/>
      <c r="Z59" s="5"/>
    </row>
    <row r="60" spans="1:26" ht="15.75" customHeight="1">
      <c r="A60" s="5"/>
      <c r="B60" s="5"/>
      <c r="C60" s="7"/>
      <c r="D60" s="8"/>
      <c r="E60" s="8"/>
      <c r="F60" s="8"/>
      <c r="G60" s="8"/>
      <c r="H60" s="8"/>
      <c r="I60" s="5"/>
      <c r="J60" s="5"/>
      <c r="K60" s="5"/>
      <c r="L60" s="5"/>
      <c r="M60" s="5"/>
      <c r="N60" s="5"/>
      <c r="O60" s="5"/>
      <c r="P60" s="5"/>
      <c r="Q60" s="5"/>
      <c r="R60" s="5"/>
      <c r="S60" s="5"/>
      <c r="T60" s="5"/>
      <c r="U60" s="5"/>
      <c r="V60" s="5"/>
      <c r="W60" s="5"/>
      <c r="X60" s="5"/>
      <c r="Y60" s="5"/>
      <c r="Z60" s="5"/>
    </row>
    <row r="61" spans="1:26" ht="15.75" customHeight="1">
      <c r="A61" s="5"/>
      <c r="B61" s="5"/>
      <c r="C61" s="7"/>
      <c r="D61" s="8"/>
      <c r="E61" s="8"/>
      <c r="F61" s="8"/>
      <c r="G61" s="8"/>
      <c r="H61" s="8"/>
      <c r="I61" s="5"/>
      <c r="J61" s="5"/>
      <c r="K61" s="5"/>
      <c r="L61" s="5"/>
      <c r="M61" s="5"/>
      <c r="N61" s="5"/>
      <c r="O61" s="5"/>
      <c r="P61" s="5"/>
      <c r="Q61" s="5"/>
      <c r="R61" s="5"/>
      <c r="S61" s="5"/>
      <c r="T61" s="5"/>
      <c r="U61" s="5"/>
      <c r="V61" s="5"/>
      <c r="W61" s="5"/>
      <c r="X61" s="5"/>
      <c r="Y61" s="5"/>
      <c r="Z61" s="5"/>
    </row>
    <row r="62" spans="1:26" ht="15.75" customHeight="1">
      <c r="A62" s="5"/>
      <c r="B62" s="5"/>
      <c r="C62" s="7"/>
      <c r="D62" s="8"/>
      <c r="E62" s="8"/>
      <c r="F62" s="8"/>
      <c r="G62" s="8"/>
      <c r="H62" s="8"/>
      <c r="I62" s="5"/>
      <c r="J62" s="5"/>
      <c r="K62" s="5"/>
      <c r="L62" s="5"/>
      <c r="M62" s="5"/>
      <c r="N62" s="5"/>
      <c r="O62" s="5"/>
      <c r="P62" s="5"/>
      <c r="Q62" s="5"/>
      <c r="R62" s="5"/>
      <c r="S62" s="5"/>
      <c r="T62" s="5"/>
      <c r="U62" s="5"/>
      <c r="V62" s="5"/>
      <c r="W62" s="5"/>
      <c r="X62" s="5"/>
      <c r="Y62" s="5"/>
      <c r="Z62" s="5"/>
    </row>
    <row r="63" spans="1:26" ht="15.75" customHeight="1">
      <c r="A63" s="5"/>
      <c r="B63" s="5"/>
      <c r="C63" s="7"/>
      <c r="D63" s="8"/>
      <c r="E63" s="8"/>
      <c r="F63" s="8"/>
      <c r="G63" s="8"/>
      <c r="H63" s="8"/>
      <c r="I63" s="5"/>
      <c r="J63" s="5"/>
      <c r="K63" s="5"/>
      <c r="L63" s="5"/>
      <c r="M63" s="5"/>
      <c r="N63" s="5"/>
      <c r="O63" s="5"/>
      <c r="P63" s="5"/>
      <c r="Q63" s="5"/>
      <c r="R63" s="5"/>
      <c r="S63" s="5"/>
      <c r="T63" s="5"/>
      <c r="U63" s="5"/>
      <c r="V63" s="5"/>
      <c r="W63" s="5"/>
      <c r="X63" s="5"/>
      <c r="Y63" s="5"/>
      <c r="Z63" s="5"/>
    </row>
    <row r="64" spans="1:26" ht="15.75" customHeight="1">
      <c r="A64" s="5"/>
      <c r="B64" s="5"/>
      <c r="C64" s="7"/>
      <c r="D64" s="8"/>
      <c r="E64" s="8"/>
      <c r="F64" s="8"/>
      <c r="G64" s="8"/>
      <c r="H64" s="8"/>
      <c r="I64" s="5"/>
      <c r="J64" s="5"/>
      <c r="K64" s="5"/>
      <c r="L64" s="5"/>
      <c r="M64" s="5"/>
      <c r="N64" s="5"/>
      <c r="O64" s="5"/>
      <c r="P64" s="5"/>
      <c r="Q64" s="5"/>
      <c r="R64" s="5"/>
      <c r="S64" s="5"/>
      <c r="T64" s="5"/>
      <c r="U64" s="5"/>
      <c r="V64" s="5"/>
      <c r="W64" s="5"/>
      <c r="X64" s="5"/>
      <c r="Y64" s="5"/>
      <c r="Z64" s="5"/>
    </row>
    <row r="65" spans="1:26" ht="15.75" customHeight="1">
      <c r="A65" s="5"/>
      <c r="B65" s="5"/>
      <c r="C65" s="7"/>
      <c r="D65" s="8"/>
      <c r="E65" s="8"/>
      <c r="F65" s="8"/>
      <c r="G65" s="8"/>
      <c r="H65" s="8"/>
      <c r="I65" s="5"/>
      <c r="J65" s="5"/>
      <c r="K65" s="5"/>
      <c r="L65" s="5"/>
      <c r="M65" s="5"/>
      <c r="N65" s="5"/>
      <c r="O65" s="5"/>
      <c r="P65" s="5"/>
      <c r="Q65" s="5"/>
      <c r="R65" s="5"/>
      <c r="S65" s="5"/>
      <c r="T65" s="5"/>
      <c r="U65" s="5"/>
      <c r="V65" s="5"/>
      <c r="W65" s="5"/>
      <c r="X65" s="5"/>
      <c r="Y65" s="5"/>
      <c r="Z65" s="5"/>
    </row>
    <row r="66" spans="1:26" ht="15.75" customHeight="1">
      <c r="A66" s="5"/>
      <c r="B66" s="5"/>
      <c r="C66" s="7"/>
      <c r="D66" s="8"/>
      <c r="E66" s="8"/>
      <c r="F66" s="8"/>
      <c r="G66" s="8"/>
      <c r="H66" s="8"/>
      <c r="I66" s="5"/>
      <c r="J66" s="5"/>
      <c r="K66" s="5"/>
      <c r="L66" s="5"/>
      <c r="M66" s="5"/>
      <c r="N66" s="5"/>
      <c r="O66" s="5"/>
      <c r="P66" s="5"/>
      <c r="Q66" s="5"/>
      <c r="R66" s="5"/>
      <c r="S66" s="5"/>
      <c r="T66" s="5"/>
      <c r="U66" s="5"/>
      <c r="V66" s="5"/>
      <c r="W66" s="5"/>
      <c r="X66" s="5"/>
      <c r="Y66" s="5"/>
      <c r="Z66" s="5"/>
    </row>
    <row r="67" spans="1:26" ht="15.75" customHeight="1">
      <c r="A67" s="5"/>
      <c r="B67" s="5"/>
      <c r="C67" s="7"/>
      <c r="D67" s="8"/>
      <c r="E67" s="8"/>
      <c r="F67" s="8"/>
      <c r="G67" s="8"/>
      <c r="H67" s="8"/>
      <c r="I67" s="5"/>
      <c r="J67" s="5"/>
      <c r="K67" s="5"/>
      <c r="L67" s="5"/>
      <c r="M67" s="5"/>
      <c r="N67" s="5"/>
      <c r="O67" s="5"/>
      <c r="P67" s="5"/>
      <c r="Q67" s="5"/>
      <c r="R67" s="5"/>
      <c r="S67" s="5"/>
      <c r="T67" s="5"/>
      <c r="U67" s="5"/>
      <c r="V67" s="5"/>
      <c r="W67" s="5"/>
      <c r="X67" s="5"/>
      <c r="Y67" s="5"/>
      <c r="Z67" s="5"/>
    </row>
    <row r="68" spans="1:26" ht="15.75" customHeight="1">
      <c r="A68" s="5"/>
      <c r="B68" s="5"/>
      <c r="C68" s="7"/>
      <c r="D68" s="8"/>
      <c r="E68" s="8"/>
      <c r="F68" s="8"/>
      <c r="G68" s="8"/>
      <c r="H68" s="8"/>
      <c r="I68" s="5"/>
      <c r="J68" s="5"/>
      <c r="K68" s="5"/>
      <c r="L68" s="5"/>
      <c r="M68" s="5"/>
      <c r="N68" s="5"/>
      <c r="O68" s="5"/>
      <c r="P68" s="5"/>
      <c r="Q68" s="5"/>
      <c r="R68" s="5"/>
      <c r="S68" s="5"/>
      <c r="T68" s="5"/>
      <c r="U68" s="5"/>
      <c r="V68" s="5"/>
      <c r="W68" s="5"/>
      <c r="X68" s="5"/>
      <c r="Y68" s="5"/>
      <c r="Z68" s="5"/>
    </row>
    <row r="69" spans="1:26" ht="15.75" customHeight="1">
      <c r="A69" s="5"/>
      <c r="B69" s="5"/>
      <c r="C69" s="7"/>
      <c r="D69" s="8"/>
      <c r="E69" s="8"/>
      <c r="F69" s="8"/>
      <c r="G69" s="8"/>
      <c r="H69" s="8"/>
      <c r="I69" s="5"/>
      <c r="J69" s="5"/>
      <c r="K69" s="5"/>
      <c r="L69" s="5"/>
      <c r="M69" s="5"/>
      <c r="N69" s="5"/>
      <c r="O69" s="5"/>
      <c r="P69" s="5"/>
      <c r="Q69" s="5"/>
      <c r="R69" s="5"/>
      <c r="S69" s="5"/>
      <c r="T69" s="5"/>
      <c r="U69" s="5"/>
      <c r="V69" s="5"/>
      <c r="W69" s="5"/>
      <c r="X69" s="5"/>
      <c r="Y69" s="5"/>
      <c r="Z69" s="5"/>
    </row>
    <row r="70" spans="1:26" ht="15.75" customHeight="1">
      <c r="A70" s="5"/>
      <c r="B70" s="5"/>
      <c r="C70" s="7"/>
      <c r="D70" s="8"/>
      <c r="E70" s="8"/>
      <c r="F70" s="8"/>
      <c r="G70" s="8"/>
      <c r="H70" s="8"/>
      <c r="I70" s="5"/>
      <c r="J70" s="5"/>
      <c r="K70" s="5"/>
      <c r="L70" s="5"/>
      <c r="M70" s="5"/>
      <c r="N70" s="5"/>
      <c r="O70" s="5"/>
      <c r="P70" s="5"/>
      <c r="Q70" s="5"/>
      <c r="R70" s="5"/>
      <c r="S70" s="5"/>
      <c r="T70" s="5"/>
      <c r="U70" s="5"/>
      <c r="V70" s="5"/>
      <c r="W70" s="5"/>
      <c r="X70" s="5"/>
      <c r="Y70" s="5"/>
      <c r="Z70" s="5"/>
    </row>
    <row r="71" spans="1:26" ht="15.75" customHeight="1">
      <c r="A71" s="5"/>
      <c r="B71" s="5"/>
      <c r="C71" s="7"/>
      <c r="D71" s="8"/>
      <c r="E71" s="8"/>
      <c r="F71" s="8"/>
      <c r="G71" s="8"/>
      <c r="H71" s="8"/>
      <c r="I71" s="5"/>
      <c r="J71" s="5"/>
      <c r="K71" s="5"/>
      <c r="L71" s="5"/>
      <c r="M71" s="5"/>
      <c r="N71" s="5"/>
      <c r="O71" s="5"/>
      <c r="P71" s="5"/>
      <c r="Q71" s="5"/>
      <c r="R71" s="5"/>
      <c r="S71" s="5"/>
      <c r="T71" s="5"/>
      <c r="U71" s="5"/>
      <c r="V71" s="5"/>
      <c r="W71" s="5"/>
      <c r="X71" s="5"/>
      <c r="Y71" s="5"/>
      <c r="Z71" s="5"/>
    </row>
    <row r="72" spans="1:26" ht="15.75" customHeight="1">
      <c r="A72" s="5"/>
      <c r="B72" s="5"/>
      <c r="C72" s="7"/>
      <c r="D72" s="8"/>
      <c r="E72" s="8"/>
      <c r="F72" s="8"/>
      <c r="G72" s="8"/>
      <c r="H72" s="8"/>
      <c r="I72" s="5"/>
      <c r="J72" s="5"/>
      <c r="K72" s="5"/>
      <c r="L72" s="5"/>
      <c r="M72" s="5"/>
      <c r="N72" s="5"/>
      <c r="O72" s="5"/>
      <c r="P72" s="5"/>
      <c r="Q72" s="5"/>
      <c r="R72" s="5"/>
      <c r="S72" s="5"/>
      <c r="T72" s="5"/>
      <c r="U72" s="5"/>
      <c r="V72" s="5"/>
      <c r="W72" s="5"/>
      <c r="X72" s="5"/>
      <c r="Y72" s="5"/>
      <c r="Z72" s="5"/>
    </row>
    <row r="73" spans="1:26" ht="15.75" customHeight="1">
      <c r="A73" s="5"/>
      <c r="B73" s="5"/>
      <c r="C73" s="7"/>
      <c r="D73" s="8"/>
      <c r="E73" s="8"/>
      <c r="F73" s="8"/>
      <c r="G73" s="8"/>
      <c r="H73" s="8"/>
      <c r="I73" s="5"/>
      <c r="J73" s="5"/>
      <c r="K73" s="5"/>
      <c r="L73" s="5"/>
      <c r="M73" s="5"/>
      <c r="N73" s="5"/>
      <c r="O73" s="5"/>
      <c r="P73" s="5"/>
      <c r="Q73" s="5"/>
      <c r="R73" s="5"/>
      <c r="S73" s="5"/>
      <c r="T73" s="5"/>
      <c r="U73" s="5"/>
      <c r="V73" s="5"/>
      <c r="W73" s="5"/>
      <c r="X73" s="5"/>
      <c r="Y73" s="5"/>
      <c r="Z73" s="5"/>
    </row>
    <row r="74" spans="1:26" ht="15.75" customHeight="1">
      <c r="A74" s="5"/>
      <c r="B74" s="5"/>
      <c r="C74" s="7"/>
      <c r="D74" s="8"/>
      <c r="E74" s="8"/>
      <c r="F74" s="8"/>
      <c r="G74" s="8"/>
      <c r="H74" s="8"/>
      <c r="I74" s="5"/>
      <c r="J74" s="5"/>
      <c r="K74" s="5"/>
      <c r="L74" s="5"/>
      <c r="M74" s="5"/>
      <c r="N74" s="5"/>
      <c r="O74" s="5"/>
      <c r="P74" s="5"/>
      <c r="Q74" s="5"/>
      <c r="R74" s="5"/>
      <c r="S74" s="5"/>
      <c r="T74" s="5"/>
      <c r="U74" s="5"/>
      <c r="V74" s="5"/>
      <c r="W74" s="5"/>
      <c r="X74" s="5"/>
      <c r="Y74" s="5"/>
      <c r="Z74" s="5"/>
    </row>
    <row r="75" spans="1:26" ht="15.75" customHeight="1">
      <c r="A75" s="5"/>
      <c r="B75" s="5"/>
      <c r="C75" s="7"/>
      <c r="D75" s="8"/>
      <c r="E75" s="8"/>
      <c r="F75" s="8"/>
      <c r="G75" s="8"/>
      <c r="H75" s="8"/>
      <c r="I75" s="5"/>
      <c r="J75" s="5"/>
      <c r="K75" s="5"/>
      <c r="L75" s="5"/>
      <c r="M75" s="5"/>
      <c r="N75" s="5"/>
      <c r="O75" s="5"/>
      <c r="P75" s="5"/>
      <c r="Q75" s="5"/>
      <c r="R75" s="5"/>
      <c r="S75" s="5"/>
      <c r="T75" s="5"/>
      <c r="U75" s="5"/>
      <c r="V75" s="5"/>
      <c r="W75" s="5"/>
      <c r="X75" s="5"/>
      <c r="Y75" s="5"/>
      <c r="Z75" s="5"/>
    </row>
    <row r="76" spans="1:26" ht="15.75" customHeight="1">
      <c r="A76" s="5"/>
      <c r="B76" s="5"/>
      <c r="C76" s="7"/>
      <c r="D76" s="8"/>
      <c r="E76" s="8"/>
      <c r="F76" s="8"/>
      <c r="G76" s="8"/>
      <c r="H76" s="8"/>
      <c r="I76" s="5"/>
      <c r="J76" s="5"/>
      <c r="K76" s="5"/>
      <c r="L76" s="5"/>
      <c r="M76" s="5"/>
      <c r="N76" s="5"/>
      <c r="O76" s="5"/>
      <c r="P76" s="5"/>
      <c r="Q76" s="5"/>
      <c r="R76" s="5"/>
      <c r="S76" s="5"/>
      <c r="T76" s="5"/>
      <c r="U76" s="5"/>
      <c r="V76" s="5"/>
      <c r="W76" s="5"/>
      <c r="X76" s="5"/>
      <c r="Y76" s="5"/>
      <c r="Z76" s="5"/>
    </row>
    <row r="77" spans="1:26" ht="15.75" customHeight="1">
      <c r="A77" s="5"/>
      <c r="B77" s="5"/>
      <c r="C77" s="7"/>
      <c r="D77" s="8"/>
      <c r="E77" s="8"/>
      <c r="F77" s="8"/>
      <c r="G77" s="8"/>
      <c r="H77" s="8"/>
      <c r="I77" s="5"/>
      <c r="J77" s="5"/>
      <c r="K77" s="5"/>
      <c r="L77" s="5"/>
      <c r="M77" s="5"/>
      <c r="N77" s="5"/>
      <c r="O77" s="5"/>
      <c r="P77" s="5"/>
      <c r="Q77" s="5"/>
      <c r="R77" s="5"/>
      <c r="S77" s="5"/>
      <c r="T77" s="5"/>
      <c r="U77" s="5"/>
      <c r="V77" s="5"/>
      <c r="W77" s="5"/>
      <c r="X77" s="5"/>
      <c r="Y77" s="5"/>
      <c r="Z77" s="5"/>
    </row>
    <row r="78" spans="1:26" ht="15.75" customHeight="1">
      <c r="A78" s="5"/>
      <c r="B78" s="5"/>
      <c r="C78" s="7"/>
      <c r="D78" s="8"/>
      <c r="E78" s="8"/>
      <c r="F78" s="8"/>
      <c r="G78" s="8"/>
      <c r="H78" s="8"/>
      <c r="I78" s="5"/>
      <c r="J78" s="5"/>
      <c r="K78" s="5"/>
      <c r="L78" s="5"/>
      <c r="M78" s="5"/>
      <c r="N78" s="5"/>
      <c r="O78" s="5"/>
      <c r="P78" s="5"/>
      <c r="Q78" s="5"/>
      <c r="R78" s="5"/>
      <c r="S78" s="5"/>
      <c r="T78" s="5"/>
      <c r="U78" s="5"/>
      <c r="V78" s="5"/>
      <c r="W78" s="5"/>
      <c r="X78" s="5"/>
      <c r="Y78" s="5"/>
      <c r="Z78" s="5"/>
    </row>
    <row r="79" spans="1:26" ht="15.75" customHeight="1">
      <c r="A79" s="5"/>
      <c r="B79" s="5"/>
      <c r="C79" s="7"/>
      <c r="D79" s="8"/>
      <c r="E79" s="8"/>
      <c r="F79" s="8"/>
      <c r="G79" s="8"/>
      <c r="H79" s="8"/>
      <c r="I79" s="5"/>
      <c r="J79" s="5"/>
      <c r="K79" s="5"/>
      <c r="L79" s="5"/>
      <c r="M79" s="5"/>
      <c r="N79" s="5"/>
      <c r="O79" s="5"/>
      <c r="P79" s="5"/>
      <c r="Q79" s="5"/>
      <c r="R79" s="5"/>
      <c r="S79" s="5"/>
      <c r="T79" s="5"/>
      <c r="U79" s="5"/>
      <c r="V79" s="5"/>
      <c r="W79" s="5"/>
      <c r="X79" s="5"/>
      <c r="Y79" s="5"/>
      <c r="Z79" s="5"/>
    </row>
    <row r="80" spans="1:26" ht="15.75" customHeight="1">
      <c r="A80" s="5"/>
      <c r="B80" s="5"/>
      <c r="C80" s="7"/>
      <c r="D80" s="8"/>
      <c r="E80" s="8"/>
      <c r="F80" s="8"/>
      <c r="G80" s="8"/>
      <c r="H80" s="8"/>
      <c r="I80" s="5"/>
      <c r="J80" s="5"/>
      <c r="K80" s="5"/>
      <c r="L80" s="5"/>
      <c r="M80" s="5"/>
      <c r="N80" s="5"/>
      <c r="O80" s="5"/>
      <c r="P80" s="5"/>
      <c r="Q80" s="5"/>
      <c r="R80" s="5"/>
      <c r="S80" s="5"/>
      <c r="T80" s="5"/>
      <c r="U80" s="5"/>
      <c r="V80" s="5"/>
      <c r="W80" s="5"/>
      <c r="X80" s="5"/>
      <c r="Y80" s="5"/>
      <c r="Z80" s="5"/>
    </row>
    <row r="81" spans="1:26" ht="15.75" customHeight="1">
      <c r="A81" s="5"/>
      <c r="B81" s="5"/>
      <c r="C81" s="7"/>
      <c r="D81" s="8"/>
      <c r="E81" s="8"/>
      <c r="F81" s="8"/>
      <c r="G81" s="8"/>
      <c r="H81" s="8"/>
      <c r="I81" s="5"/>
      <c r="J81" s="5"/>
      <c r="K81" s="5"/>
      <c r="L81" s="5"/>
      <c r="M81" s="5"/>
      <c r="N81" s="5"/>
      <c r="O81" s="5"/>
      <c r="P81" s="5"/>
      <c r="Q81" s="5"/>
      <c r="R81" s="5"/>
      <c r="S81" s="5"/>
      <c r="T81" s="5"/>
      <c r="U81" s="5"/>
      <c r="V81" s="5"/>
      <c r="W81" s="5"/>
      <c r="X81" s="5"/>
      <c r="Y81" s="5"/>
      <c r="Z81" s="5"/>
    </row>
    <row r="82" spans="1:26" ht="15.75" customHeight="1">
      <c r="A82" s="5"/>
      <c r="B82" s="5"/>
      <c r="C82" s="7"/>
      <c r="D82" s="8"/>
      <c r="E82" s="8"/>
      <c r="F82" s="8"/>
      <c r="G82" s="8"/>
      <c r="H82" s="8"/>
      <c r="I82" s="5"/>
      <c r="J82" s="5"/>
      <c r="K82" s="5"/>
      <c r="L82" s="5"/>
      <c r="M82" s="5"/>
      <c r="N82" s="5"/>
      <c r="O82" s="5"/>
      <c r="P82" s="5"/>
      <c r="Q82" s="5"/>
      <c r="R82" s="5"/>
      <c r="S82" s="5"/>
      <c r="T82" s="5"/>
      <c r="U82" s="5"/>
      <c r="V82" s="5"/>
      <c r="W82" s="5"/>
      <c r="X82" s="5"/>
      <c r="Y82" s="5"/>
      <c r="Z82" s="5"/>
    </row>
    <row r="83" spans="1:26" ht="15.75" customHeight="1">
      <c r="A83" s="5"/>
      <c r="B83" s="5"/>
      <c r="C83" s="7"/>
      <c r="D83" s="8"/>
      <c r="E83" s="8"/>
      <c r="F83" s="8"/>
      <c r="G83" s="8"/>
      <c r="H83" s="8"/>
      <c r="I83" s="5"/>
      <c r="J83" s="5"/>
      <c r="K83" s="5"/>
      <c r="L83" s="5"/>
      <c r="M83" s="5"/>
      <c r="N83" s="5"/>
      <c r="O83" s="5"/>
      <c r="P83" s="5"/>
      <c r="Q83" s="5"/>
      <c r="R83" s="5"/>
      <c r="S83" s="5"/>
      <c r="T83" s="5"/>
      <c r="U83" s="5"/>
      <c r="V83" s="5"/>
      <c r="W83" s="5"/>
      <c r="X83" s="5"/>
      <c r="Y83" s="5"/>
      <c r="Z83" s="5"/>
    </row>
    <row r="84" spans="1:26" ht="15.75" customHeight="1">
      <c r="A84" s="5"/>
      <c r="B84" s="5"/>
      <c r="C84" s="7"/>
      <c r="D84" s="8"/>
      <c r="E84" s="8"/>
      <c r="F84" s="8"/>
      <c r="G84" s="8"/>
      <c r="H84" s="8"/>
      <c r="I84" s="5"/>
      <c r="J84" s="5"/>
      <c r="K84" s="5"/>
      <c r="L84" s="5"/>
      <c r="M84" s="5"/>
      <c r="N84" s="5"/>
      <c r="O84" s="5"/>
      <c r="P84" s="5"/>
      <c r="Q84" s="5"/>
      <c r="R84" s="5"/>
      <c r="S84" s="5"/>
      <c r="T84" s="5"/>
      <c r="U84" s="5"/>
      <c r="V84" s="5"/>
      <c r="W84" s="5"/>
      <c r="X84" s="5"/>
      <c r="Y84" s="5"/>
      <c r="Z84" s="5"/>
    </row>
    <row r="85" spans="1:26" ht="15.75" customHeight="1">
      <c r="A85" s="5"/>
      <c r="B85" s="5"/>
      <c r="C85" s="7"/>
      <c r="D85" s="8"/>
      <c r="E85" s="8"/>
      <c r="F85" s="8"/>
      <c r="G85" s="8"/>
      <c r="H85" s="8"/>
      <c r="I85" s="5"/>
      <c r="J85" s="5"/>
      <c r="K85" s="5"/>
      <c r="L85" s="5"/>
      <c r="M85" s="5"/>
      <c r="N85" s="5"/>
      <c r="O85" s="5"/>
      <c r="P85" s="5"/>
      <c r="Q85" s="5"/>
      <c r="R85" s="5"/>
      <c r="S85" s="5"/>
      <c r="T85" s="5"/>
      <c r="U85" s="5"/>
      <c r="V85" s="5"/>
      <c r="W85" s="5"/>
      <c r="X85" s="5"/>
      <c r="Y85" s="5"/>
      <c r="Z85" s="5"/>
    </row>
    <row r="86" spans="1:26" ht="15.75" customHeight="1">
      <c r="A86" s="5"/>
      <c r="B86" s="5"/>
      <c r="C86" s="7"/>
      <c r="D86" s="8"/>
      <c r="E86" s="8"/>
      <c r="F86" s="8"/>
      <c r="G86" s="8"/>
      <c r="H86" s="8"/>
      <c r="I86" s="5"/>
      <c r="J86" s="5"/>
      <c r="K86" s="5"/>
      <c r="L86" s="5"/>
      <c r="M86" s="5"/>
      <c r="N86" s="5"/>
      <c r="O86" s="5"/>
      <c r="P86" s="5"/>
      <c r="Q86" s="5"/>
      <c r="R86" s="5"/>
      <c r="S86" s="5"/>
      <c r="T86" s="5"/>
      <c r="U86" s="5"/>
      <c r="V86" s="5"/>
      <c r="W86" s="5"/>
      <c r="X86" s="5"/>
      <c r="Y86" s="5"/>
      <c r="Z86" s="5"/>
    </row>
    <row r="87" spans="1:26" ht="15.75" customHeight="1">
      <c r="A87" s="5"/>
      <c r="B87" s="5"/>
      <c r="C87" s="7"/>
      <c r="D87" s="8"/>
      <c r="E87" s="8"/>
      <c r="F87" s="8"/>
      <c r="G87" s="8"/>
      <c r="H87" s="8"/>
      <c r="I87" s="5"/>
      <c r="J87" s="5"/>
      <c r="K87" s="5"/>
      <c r="L87" s="5"/>
      <c r="M87" s="5"/>
      <c r="N87" s="5"/>
      <c r="O87" s="5"/>
      <c r="P87" s="5"/>
      <c r="Q87" s="5"/>
      <c r="R87" s="5"/>
      <c r="S87" s="5"/>
      <c r="T87" s="5"/>
      <c r="U87" s="5"/>
      <c r="V87" s="5"/>
      <c r="W87" s="5"/>
      <c r="X87" s="5"/>
      <c r="Y87" s="5"/>
      <c r="Z87" s="5"/>
    </row>
    <row r="88" spans="1:26" ht="15.75" customHeight="1">
      <c r="A88" s="5"/>
      <c r="B88" s="5"/>
      <c r="C88" s="7"/>
      <c r="D88" s="8"/>
      <c r="E88" s="8"/>
      <c r="F88" s="8"/>
      <c r="G88" s="8"/>
      <c r="H88" s="8"/>
      <c r="I88" s="5"/>
      <c r="J88" s="5"/>
      <c r="K88" s="5"/>
      <c r="L88" s="5"/>
      <c r="M88" s="5"/>
      <c r="N88" s="5"/>
      <c r="O88" s="5"/>
      <c r="P88" s="5"/>
      <c r="Q88" s="5"/>
      <c r="R88" s="5"/>
      <c r="S88" s="5"/>
      <c r="T88" s="5"/>
      <c r="U88" s="5"/>
      <c r="V88" s="5"/>
      <c r="W88" s="5"/>
      <c r="X88" s="5"/>
      <c r="Y88" s="5"/>
      <c r="Z88" s="5"/>
    </row>
    <row r="89" spans="1:26" ht="15.75" customHeight="1">
      <c r="A89" s="5"/>
      <c r="B89" s="5"/>
      <c r="C89" s="7"/>
      <c r="D89" s="8"/>
      <c r="E89" s="8"/>
      <c r="F89" s="8"/>
      <c r="G89" s="8"/>
      <c r="H89" s="8"/>
      <c r="I89" s="5"/>
      <c r="J89" s="5"/>
      <c r="K89" s="5"/>
      <c r="L89" s="5"/>
      <c r="M89" s="5"/>
      <c r="N89" s="5"/>
      <c r="O89" s="5"/>
      <c r="P89" s="5"/>
      <c r="Q89" s="5"/>
      <c r="R89" s="5"/>
      <c r="S89" s="5"/>
      <c r="T89" s="5"/>
      <c r="U89" s="5"/>
      <c r="V89" s="5"/>
      <c r="W89" s="5"/>
      <c r="X89" s="5"/>
      <c r="Y89" s="5"/>
      <c r="Z89" s="5"/>
    </row>
    <row r="90" spans="1:26" ht="15.75" customHeight="1">
      <c r="A90" s="5"/>
      <c r="B90" s="5"/>
      <c r="C90" s="7"/>
      <c r="D90" s="8"/>
      <c r="E90" s="8"/>
      <c r="F90" s="8"/>
      <c r="G90" s="8"/>
      <c r="H90" s="8"/>
      <c r="I90" s="5"/>
      <c r="J90" s="5"/>
      <c r="K90" s="5"/>
      <c r="L90" s="5"/>
      <c r="M90" s="5"/>
      <c r="N90" s="5"/>
      <c r="O90" s="5"/>
      <c r="P90" s="5"/>
      <c r="Q90" s="5"/>
      <c r="R90" s="5"/>
      <c r="S90" s="5"/>
      <c r="T90" s="5"/>
      <c r="U90" s="5"/>
      <c r="V90" s="5"/>
      <c r="W90" s="5"/>
      <c r="X90" s="5"/>
      <c r="Y90" s="5"/>
      <c r="Z90" s="5"/>
    </row>
    <row r="91" spans="1:26" ht="15.75" customHeight="1">
      <c r="A91" s="5"/>
      <c r="B91" s="5"/>
      <c r="C91" s="7"/>
      <c r="D91" s="8"/>
      <c r="E91" s="8"/>
      <c r="F91" s="8"/>
      <c r="G91" s="8"/>
      <c r="H91" s="8"/>
      <c r="I91" s="5"/>
      <c r="J91" s="5"/>
      <c r="K91" s="5"/>
      <c r="L91" s="5"/>
      <c r="M91" s="5"/>
      <c r="N91" s="5"/>
      <c r="O91" s="5"/>
      <c r="P91" s="5"/>
      <c r="Q91" s="5"/>
      <c r="R91" s="5"/>
      <c r="S91" s="5"/>
      <c r="T91" s="5"/>
      <c r="U91" s="5"/>
      <c r="V91" s="5"/>
      <c r="W91" s="5"/>
      <c r="X91" s="5"/>
      <c r="Y91" s="5"/>
      <c r="Z91" s="5"/>
    </row>
    <row r="92" spans="1:26" ht="15.75" customHeight="1">
      <c r="A92" s="5"/>
      <c r="B92" s="5"/>
      <c r="C92" s="7"/>
      <c r="D92" s="8"/>
      <c r="E92" s="8"/>
      <c r="F92" s="8"/>
      <c r="G92" s="8"/>
      <c r="H92" s="8"/>
      <c r="I92" s="5"/>
      <c r="J92" s="5"/>
      <c r="K92" s="5"/>
      <c r="L92" s="5"/>
      <c r="M92" s="5"/>
      <c r="N92" s="5"/>
      <c r="O92" s="5"/>
      <c r="P92" s="5"/>
      <c r="Q92" s="5"/>
      <c r="R92" s="5"/>
      <c r="S92" s="5"/>
      <c r="T92" s="5"/>
      <c r="U92" s="5"/>
      <c r="V92" s="5"/>
      <c r="W92" s="5"/>
      <c r="X92" s="5"/>
      <c r="Y92" s="5"/>
      <c r="Z92" s="5"/>
    </row>
    <row r="93" spans="1:26" ht="15.75" customHeight="1">
      <c r="A93" s="5"/>
      <c r="B93" s="5"/>
      <c r="C93" s="7"/>
      <c r="D93" s="8"/>
      <c r="E93" s="8"/>
      <c r="F93" s="8"/>
      <c r="G93" s="8"/>
      <c r="H93" s="8"/>
      <c r="I93" s="5"/>
      <c r="J93" s="5"/>
      <c r="K93" s="5"/>
      <c r="L93" s="5"/>
      <c r="M93" s="5"/>
      <c r="N93" s="5"/>
      <c r="O93" s="5"/>
      <c r="P93" s="5"/>
      <c r="Q93" s="5"/>
      <c r="R93" s="5"/>
      <c r="S93" s="5"/>
      <c r="T93" s="5"/>
      <c r="U93" s="5"/>
      <c r="V93" s="5"/>
      <c r="W93" s="5"/>
      <c r="X93" s="5"/>
      <c r="Y93" s="5"/>
      <c r="Z93" s="5"/>
    </row>
    <row r="94" spans="1:26" ht="15.75" customHeight="1">
      <c r="A94" s="5"/>
      <c r="B94" s="5"/>
      <c r="C94" s="7"/>
      <c r="D94" s="8"/>
      <c r="E94" s="8"/>
      <c r="F94" s="8"/>
      <c r="G94" s="8"/>
      <c r="H94" s="8"/>
      <c r="I94" s="5"/>
      <c r="J94" s="5"/>
      <c r="K94" s="5"/>
      <c r="L94" s="5"/>
      <c r="M94" s="5"/>
      <c r="N94" s="5"/>
      <c r="O94" s="5"/>
      <c r="P94" s="5"/>
      <c r="Q94" s="5"/>
      <c r="R94" s="5"/>
      <c r="S94" s="5"/>
      <c r="T94" s="5"/>
      <c r="U94" s="5"/>
      <c r="V94" s="5"/>
      <c r="W94" s="5"/>
      <c r="X94" s="5"/>
      <c r="Y94" s="5"/>
      <c r="Z94" s="5"/>
    </row>
    <row r="95" spans="1:26" ht="15.75" customHeight="1">
      <c r="A95" s="5"/>
      <c r="B95" s="5"/>
      <c r="C95" s="7"/>
      <c r="D95" s="8"/>
      <c r="E95" s="8"/>
      <c r="F95" s="8"/>
      <c r="G95" s="8"/>
      <c r="H95" s="8"/>
      <c r="I95" s="5"/>
      <c r="J95" s="5"/>
      <c r="K95" s="5"/>
      <c r="L95" s="5"/>
      <c r="M95" s="5"/>
      <c r="N95" s="5"/>
      <c r="O95" s="5"/>
      <c r="P95" s="5"/>
      <c r="Q95" s="5"/>
      <c r="R95" s="5"/>
      <c r="S95" s="5"/>
      <c r="T95" s="5"/>
      <c r="U95" s="5"/>
      <c r="V95" s="5"/>
      <c r="W95" s="5"/>
      <c r="X95" s="5"/>
      <c r="Y95" s="5"/>
      <c r="Z95" s="5"/>
    </row>
    <row r="96" spans="1:26" ht="15.75" customHeight="1">
      <c r="A96" s="5"/>
      <c r="B96" s="5"/>
      <c r="C96" s="7"/>
      <c r="D96" s="8"/>
      <c r="E96" s="8"/>
      <c r="F96" s="8"/>
      <c r="G96" s="8"/>
      <c r="H96" s="8"/>
      <c r="I96" s="5"/>
      <c r="J96" s="5"/>
      <c r="K96" s="5"/>
      <c r="L96" s="5"/>
      <c r="M96" s="5"/>
      <c r="N96" s="5"/>
      <c r="O96" s="5"/>
      <c r="P96" s="5"/>
      <c r="Q96" s="5"/>
      <c r="R96" s="5"/>
      <c r="S96" s="5"/>
      <c r="T96" s="5"/>
      <c r="U96" s="5"/>
      <c r="V96" s="5"/>
      <c r="W96" s="5"/>
      <c r="X96" s="5"/>
      <c r="Y96" s="5"/>
      <c r="Z96" s="5"/>
    </row>
    <row r="97" spans="1:26" ht="15.75" customHeight="1">
      <c r="A97" s="5"/>
      <c r="B97" s="5"/>
      <c r="C97" s="7"/>
      <c r="D97" s="8"/>
      <c r="E97" s="8"/>
      <c r="F97" s="8"/>
      <c r="G97" s="8"/>
      <c r="H97" s="8"/>
      <c r="I97" s="5"/>
      <c r="J97" s="5"/>
      <c r="K97" s="5"/>
      <c r="L97" s="5"/>
      <c r="M97" s="5"/>
      <c r="N97" s="5"/>
      <c r="O97" s="5"/>
      <c r="P97" s="5"/>
      <c r="Q97" s="5"/>
      <c r="R97" s="5"/>
      <c r="S97" s="5"/>
      <c r="T97" s="5"/>
      <c r="U97" s="5"/>
      <c r="V97" s="5"/>
      <c r="W97" s="5"/>
      <c r="X97" s="5"/>
      <c r="Y97" s="5"/>
      <c r="Z97" s="5"/>
    </row>
    <row r="98" spans="1:26" ht="15.75" customHeight="1">
      <c r="A98" s="5"/>
      <c r="B98" s="5"/>
      <c r="C98" s="7"/>
      <c r="D98" s="8"/>
      <c r="E98" s="8"/>
      <c r="F98" s="8"/>
      <c r="G98" s="8"/>
      <c r="H98" s="8"/>
      <c r="I98" s="5"/>
      <c r="J98" s="5"/>
      <c r="K98" s="5"/>
      <c r="L98" s="5"/>
      <c r="M98" s="5"/>
      <c r="N98" s="5"/>
      <c r="O98" s="5"/>
      <c r="P98" s="5"/>
      <c r="Q98" s="5"/>
      <c r="R98" s="5"/>
      <c r="S98" s="5"/>
      <c r="T98" s="5"/>
      <c r="U98" s="5"/>
      <c r="V98" s="5"/>
      <c r="W98" s="5"/>
      <c r="X98" s="5"/>
      <c r="Y98" s="5"/>
      <c r="Z98" s="5"/>
    </row>
    <row r="99" spans="1:26" ht="15.75" customHeight="1">
      <c r="A99" s="5"/>
      <c r="B99" s="5"/>
      <c r="C99" s="7"/>
      <c r="D99" s="8"/>
      <c r="E99" s="8"/>
      <c r="F99" s="8"/>
      <c r="G99" s="8"/>
      <c r="H99" s="8"/>
      <c r="I99" s="5"/>
      <c r="J99" s="5"/>
      <c r="K99" s="5"/>
      <c r="L99" s="5"/>
      <c r="M99" s="5"/>
      <c r="N99" s="5"/>
      <c r="O99" s="5"/>
      <c r="P99" s="5"/>
      <c r="Q99" s="5"/>
      <c r="R99" s="5"/>
      <c r="S99" s="5"/>
      <c r="T99" s="5"/>
      <c r="U99" s="5"/>
      <c r="V99" s="5"/>
      <c r="W99" s="5"/>
      <c r="X99" s="5"/>
      <c r="Y99" s="5"/>
      <c r="Z99" s="5"/>
    </row>
    <row r="100" spans="1:26" ht="15.75" customHeight="1">
      <c r="A100" s="5"/>
      <c r="B100" s="5"/>
      <c r="C100" s="7"/>
      <c r="D100" s="8"/>
      <c r="E100" s="8"/>
      <c r="F100" s="8"/>
      <c r="G100" s="8"/>
      <c r="H100" s="8"/>
      <c r="I100" s="5"/>
      <c r="J100" s="5"/>
      <c r="K100" s="5"/>
      <c r="L100" s="5"/>
      <c r="M100" s="5"/>
      <c r="N100" s="5"/>
      <c r="O100" s="5"/>
      <c r="P100" s="5"/>
      <c r="Q100" s="5"/>
      <c r="R100" s="5"/>
      <c r="S100" s="5"/>
      <c r="T100" s="5"/>
      <c r="U100" s="5"/>
      <c r="V100" s="5"/>
      <c r="W100" s="5"/>
      <c r="X100" s="5"/>
      <c r="Y100" s="5"/>
      <c r="Z100" s="5"/>
    </row>
    <row r="101" spans="1:26" ht="15.75" customHeight="1">
      <c r="A101" s="5"/>
      <c r="B101" s="5"/>
      <c r="C101" s="7"/>
      <c r="D101" s="8"/>
      <c r="E101" s="8"/>
      <c r="F101" s="8"/>
      <c r="G101" s="8"/>
      <c r="H101" s="8"/>
      <c r="I101" s="5"/>
      <c r="J101" s="5"/>
      <c r="K101" s="5"/>
      <c r="L101" s="5"/>
      <c r="M101" s="5"/>
      <c r="N101" s="5"/>
      <c r="O101" s="5"/>
      <c r="P101" s="5"/>
      <c r="Q101" s="5"/>
      <c r="R101" s="5"/>
      <c r="S101" s="5"/>
      <c r="T101" s="5"/>
      <c r="U101" s="5"/>
      <c r="V101" s="5"/>
      <c r="W101" s="5"/>
      <c r="X101" s="5"/>
      <c r="Y101" s="5"/>
      <c r="Z101" s="5"/>
    </row>
    <row r="102" spans="1:26" ht="15.75" customHeight="1">
      <c r="A102" s="5"/>
      <c r="B102" s="5"/>
      <c r="C102" s="7"/>
      <c r="D102" s="8"/>
      <c r="E102" s="8"/>
      <c r="F102" s="8"/>
      <c r="G102" s="8"/>
      <c r="H102" s="8"/>
      <c r="I102" s="5"/>
      <c r="J102" s="5"/>
      <c r="K102" s="5"/>
      <c r="L102" s="5"/>
      <c r="M102" s="5"/>
      <c r="N102" s="5"/>
      <c r="O102" s="5"/>
      <c r="P102" s="5"/>
      <c r="Q102" s="5"/>
      <c r="R102" s="5"/>
      <c r="S102" s="5"/>
      <c r="T102" s="5"/>
      <c r="U102" s="5"/>
      <c r="V102" s="5"/>
      <c r="W102" s="5"/>
      <c r="X102" s="5"/>
      <c r="Y102" s="5"/>
      <c r="Z102" s="5"/>
    </row>
    <row r="103" spans="1:26" ht="15.75" customHeight="1">
      <c r="A103" s="5"/>
      <c r="B103" s="5"/>
      <c r="C103" s="7"/>
      <c r="D103" s="8"/>
      <c r="E103" s="8"/>
      <c r="F103" s="8"/>
      <c r="G103" s="8"/>
      <c r="H103" s="8"/>
      <c r="I103" s="5"/>
      <c r="J103" s="5"/>
      <c r="K103" s="5"/>
      <c r="L103" s="5"/>
      <c r="M103" s="5"/>
      <c r="N103" s="5"/>
      <c r="O103" s="5"/>
      <c r="P103" s="5"/>
      <c r="Q103" s="5"/>
      <c r="R103" s="5"/>
      <c r="S103" s="5"/>
      <c r="T103" s="5"/>
      <c r="U103" s="5"/>
      <c r="V103" s="5"/>
      <c r="W103" s="5"/>
      <c r="X103" s="5"/>
      <c r="Y103" s="5"/>
      <c r="Z103" s="5"/>
    </row>
    <row r="104" spans="1:26" ht="15.75" customHeight="1">
      <c r="A104" s="5"/>
      <c r="B104" s="5"/>
      <c r="C104" s="7"/>
      <c r="D104" s="8"/>
      <c r="E104" s="8"/>
      <c r="F104" s="8"/>
      <c r="G104" s="8"/>
      <c r="H104" s="8"/>
      <c r="I104" s="5"/>
      <c r="J104" s="5"/>
      <c r="K104" s="5"/>
      <c r="L104" s="5"/>
      <c r="M104" s="5"/>
      <c r="N104" s="5"/>
      <c r="O104" s="5"/>
      <c r="P104" s="5"/>
      <c r="Q104" s="5"/>
      <c r="R104" s="5"/>
      <c r="S104" s="5"/>
      <c r="T104" s="5"/>
      <c r="U104" s="5"/>
      <c r="V104" s="5"/>
      <c r="W104" s="5"/>
      <c r="X104" s="5"/>
      <c r="Y104" s="5"/>
      <c r="Z104" s="5"/>
    </row>
    <row r="105" spans="1:26" ht="15.75" customHeight="1">
      <c r="A105" s="5"/>
      <c r="B105" s="5"/>
      <c r="C105" s="7"/>
      <c r="D105" s="8"/>
      <c r="E105" s="8"/>
      <c r="F105" s="8"/>
      <c r="G105" s="8"/>
      <c r="H105" s="8"/>
      <c r="I105" s="5"/>
      <c r="J105" s="5"/>
      <c r="K105" s="5"/>
      <c r="L105" s="5"/>
      <c r="M105" s="5"/>
      <c r="N105" s="5"/>
      <c r="O105" s="5"/>
      <c r="P105" s="5"/>
      <c r="Q105" s="5"/>
      <c r="R105" s="5"/>
      <c r="S105" s="5"/>
      <c r="T105" s="5"/>
      <c r="U105" s="5"/>
      <c r="V105" s="5"/>
      <c r="W105" s="5"/>
      <c r="X105" s="5"/>
      <c r="Y105" s="5"/>
      <c r="Z105" s="5"/>
    </row>
    <row r="106" spans="1:26" ht="15.75" customHeight="1">
      <c r="A106" s="5"/>
      <c r="B106" s="5"/>
      <c r="C106" s="7"/>
      <c r="D106" s="8"/>
      <c r="E106" s="8"/>
      <c r="F106" s="8"/>
      <c r="G106" s="8"/>
      <c r="H106" s="8"/>
      <c r="I106" s="5"/>
      <c r="J106" s="5"/>
      <c r="K106" s="5"/>
      <c r="L106" s="5"/>
      <c r="M106" s="5"/>
      <c r="N106" s="5"/>
      <c r="O106" s="5"/>
      <c r="P106" s="5"/>
      <c r="Q106" s="5"/>
      <c r="R106" s="5"/>
      <c r="S106" s="5"/>
      <c r="T106" s="5"/>
      <c r="U106" s="5"/>
      <c r="V106" s="5"/>
      <c r="W106" s="5"/>
      <c r="X106" s="5"/>
      <c r="Y106" s="5"/>
      <c r="Z106" s="5"/>
    </row>
    <row r="107" spans="1:26" ht="15.75" customHeight="1">
      <c r="A107" s="5"/>
      <c r="B107" s="5"/>
      <c r="C107" s="7"/>
      <c r="D107" s="8"/>
      <c r="E107" s="8"/>
      <c r="F107" s="8"/>
      <c r="G107" s="8"/>
      <c r="H107" s="8"/>
      <c r="I107" s="5"/>
      <c r="J107" s="5"/>
      <c r="K107" s="5"/>
      <c r="L107" s="5"/>
      <c r="M107" s="5"/>
      <c r="N107" s="5"/>
      <c r="O107" s="5"/>
      <c r="P107" s="5"/>
      <c r="Q107" s="5"/>
      <c r="R107" s="5"/>
      <c r="S107" s="5"/>
      <c r="T107" s="5"/>
      <c r="U107" s="5"/>
      <c r="V107" s="5"/>
      <c r="W107" s="5"/>
      <c r="X107" s="5"/>
      <c r="Y107" s="5"/>
      <c r="Z107" s="5"/>
    </row>
    <row r="108" spans="1:26" ht="15.75" customHeight="1">
      <c r="A108" s="5"/>
      <c r="B108" s="5"/>
      <c r="C108" s="7"/>
      <c r="D108" s="8"/>
      <c r="E108" s="8"/>
      <c r="F108" s="8"/>
      <c r="G108" s="8"/>
      <c r="H108" s="8"/>
      <c r="I108" s="5"/>
      <c r="J108" s="5"/>
      <c r="K108" s="5"/>
      <c r="L108" s="5"/>
      <c r="M108" s="5"/>
      <c r="N108" s="5"/>
      <c r="O108" s="5"/>
      <c r="P108" s="5"/>
      <c r="Q108" s="5"/>
      <c r="R108" s="5"/>
      <c r="S108" s="5"/>
      <c r="T108" s="5"/>
      <c r="U108" s="5"/>
      <c r="V108" s="5"/>
      <c r="W108" s="5"/>
      <c r="X108" s="5"/>
      <c r="Y108" s="5"/>
      <c r="Z108" s="5"/>
    </row>
    <row r="109" spans="1:26" ht="15.75" customHeight="1">
      <c r="A109" s="5"/>
      <c r="B109" s="5"/>
      <c r="C109" s="7"/>
      <c r="D109" s="8"/>
      <c r="E109" s="8"/>
      <c r="F109" s="8"/>
      <c r="G109" s="8"/>
      <c r="H109" s="8"/>
      <c r="I109" s="5"/>
      <c r="J109" s="5"/>
      <c r="K109" s="5"/>
      <c r="L109" s="5"/>
      <c r="M109" s="5"/>
      <c r="N109" s="5"/>
      <c r="O109" s="5"/>
      <c r="P109" s="5"/>
      <c r="Q109" s="5"/>
      <c r="R109" s="5"/>
      <c r="S109" s="5"/>
      <c r="T109" s="5"/>
      <c r="U109" s="5"/>
      <c r="V109" s="5"/>
      <c r="W109" s="5"/>
      <c r="X109" s="5"/>
      <c r="Y109" s="5"/>
      <c r="Z109" s="5"/>
    </row>
    <row r="110" spans="1:26" ht="15.75" customHeight="1">
      <c r="A110" s="5"/>
      <c r="B110" s="5"/>
      <c r="C110" s="7"/>
      <c r="D110" s="8"/>
      <c r="E110" s="8"/>
      <c r="F110" s="8"/>
      <c r="G110" s="8"/>
      <c r="H110" s="8"/>
      <c r="I110" s="5"/>
      <c r="J110" s="5"/>
      <c r="K110" s="5"/>
      <c r="L110" s="5"/>
      <c r="M110" s="5"/>
      <c r="N110" s="5"/>
      <c r="O110" s="5"/>
      <c r="P110" s="5"/>
      <c r="Q110" s="5"/>
      <c r="R110" s="5"/>
      <c r="S110" s="5"/>
      <c r="T110" s="5"/>
      <c r="U110" s="5"/>
      <c r="V110" s="5"/>
      <c r="W110" s="5"/>
      <c r="X110" s="5"/>
      <c r="Y110" s="5"/>
      <c r="Z110" s="5"/>
    </row>
    <row r="111" spans="1:26" ht="15.75" customHeight="1">
      <c r="A111" s="5"/>
      <c r="B111" s="5"/>
      <c r="C111" s="7"/>
      <c r="D111" s="8"/>
      <c r="E111" s="8"/>
      <c r="F111" s="8"/>
      <c r="G111" s="8"/>
      <c r="H111" s="8"/>
      <c r="I111" s="5"/>
      <c r="J111" s="5"/>
      <c r="K111" s="5"/>
      <c r="L111" s="5"/>
      <c r="M111" s="5"/>
      <c r="N111" s="5"/>
      <c r="O111" s="5"/>
      <c r="P111" s="5"/>
      <c r="Q111" s="5"/>
      <c r="R111" s="5"/>
      <c r="S111" s="5"/>
      <c r="T111" s="5"/>
      <c r="U111" s="5"/>
      <c r="V111" s="5"/>
      <c r="W111" s="5"/>
      <c r="X111" s="5"/>
      <c r="Y111" s="5"/>
      <c r="Z111" s="5"/>
    </row>
    <row r="112" spans="1:26" ht="15.75" customHeight="1">
      <c r="A112" s="5"/>
      <c r="B112" s="5"/>
      <c r="C112" s="7"/>
      <c r="D112" s="8"/>
      <c r="E112" s="8"/>
      <c r="F112" s="8"/>
      <c r="G112" s="8"/>
      <c r="H112" s="8"/>
      <c r="I112" s="5"/>
      <c r="J112" s="5"/>
      <c r="K112" s="5"/>
      <c r="L112" s="5"/>
      <c r="M112" s="5"/>
      <c r="N112" s="5"/>
      <c r="O112" s="5"/>
      <c r="P112" s="5"/>
      <c r="Q112" s="5"/>
      <c r="R112" s="5"/>
      <c r="S112" s="5"/>
      <c r="T112" s="5"/>
      <c r="U112" s="5"/>
      <c r="V112" s="5"/>
      <c r="W112" s="5"/>
      <c r="X112" s="5"/>
      <c r="Y112" s="5"/>
      <c r="Z112" s="5"/>
    </row>
    <row r="113" spans="1:26" ht="15.75" customHeight="1">
      <c r="A113" s="5"/>
      <c r="B113" s="5"/>
      <c r="C113" s="7"/>
      <c r="D113" s="8"/>
      <c r="E113" s="8"/>
      <c r="F113" s="8"/>
      <c r="G113" s="8"/>
      <c r="H113" s="8"/>
      <c r="I113" s="5"/>
      <c r="J113" s="5"/>
      <c r="K113" s="5"/>
      <c r="L113" s="5"/>
      <c r="M113" s="5"/>
      <c r="N113" s="5"/>
      <c r="O113" s="5"/>
      <c r="P113" s="5"/>
      <c r="Q113" s="5"/>
      <c r="R113" s="5"/>
      <c r="S113" s="5"/>
      <c r="T113" s="5"/>
      <c r="U113" s="5"/>
      <c r="V113" s="5"/>
      <c r="W113" s="5"/>
      <c r="X113" s="5"/>
      <c r="Y113" s="5"/>
      <c r="Z113" s="5"/>
    </row>
    <row r="114" spans="1:26" ht="15.75" customHeight="1">
      <c r="A114" s="5"/>
      <c r="B114" s="5"/>
      <c r="C114" s="7"/>
      <c r="D114" s="8"/>
      <c r="E114" s="8"/>
      <c r="F114" s="8"/>
      <c r="G114" s="8"/>
      <c r="H114" s="8"/>
      <c r="I114" s="5"/>
      <c r="J114" s="5"/>
      <c r="K114" s="5"/>
      <c r="L114" s="5"/>
      <c r="M114" s="5"/>
      <c r="N114" s="5"/>
      <c r="O114" s="5"/>
      <c r="P114" s="5"/>
      <c r="Q114" s="5"/>
      <c r="R114" s="5"/>
      <c r="S114" s="5"/>
      <c r="T114" s="5"/>
      <c r="U114" s="5"/>
      <c r="V114" s="5"/>
      <c r="W114" s="5"/>
      <c r="X114" s="5"/>
      <c r="Y114" s="5"/>
      <c r="Z114" s="5"/>
    </row>
    <row r="115" spans="1:26" ht="15.75" customHeight="1">
      <c r="A115" s="5"/>
      <c r="B115" s="5"/>
      <c r="C115" s="7"/>
      <c r="D115" s="8"/>
      <c r="E115" s="8"/>
      <c r="F115" s="8"/>
      <c r="G115" s="8"/>
      <c r="H115" s="8"/>
      <c r="I115" s="5"/>
      <c r="J115" s="5"/>
      <c r="K115" s="5"/>
      <c r="L115" s="5"/>
      <c r="M115" s="5"/>
      <c r="N115" s="5"/>
      <c r="O115" s="5"/>
      <c r="P115" s="5"/>
      <c r="Q115" s="5"/>
      <c r="R115" s="5"/>
      <c r="S115" s="5"/>
      <c r="T115" s="5"/>
      <c r="U115" s="5"/>
      <c r="V115" s="5"/>
      <c r="W115" s="5"/>
      <c r="X115" s="5"/>
      <c r="Y115" s="5"/>
      <c r="Z115" s="5"/>
    </row>
    <row r="116" spans="1:26" ht="15.75" customHeight="1">
      <c r="A116" s="5"/>
      <c r="B116" s="5"/>
      <c r="C116" s="7"/>
      <c r="D116" s="8"/>
      <c r="E116" s="8"/>
      <c r="F116" s="8"/>
      <c r="G116" s="8"/>
      <c r="H116" s="8"/>
      <c r="I116" s="5"/>
      <c r="J116" s="5"/>
      <c r="K116" s="5"/>
      <c r="L116" s="5"/>
      <c r="M116" s="5"/>
      <c r="N116" s="5"/>
      <c r="O116" s="5"/>
      <c r="P116" s="5"/>
      <c r="Q116" s="5"/>
      <c r="R116" s="5"/>
      <c r="S116" s="5"/>
      <c r="T116" s="5"/>
      <c r="U116" s="5"/>
      <c r="V116" s="5"/>
      <c r="W116" s="5"/>
      <c r="X116" s="5"/>
      <c r="Y116" s="5"/>
      <c r="Z116" s="5"/>
    </row>
    <row r="117" spans="1:26" ht="15.75" customHeight="1">
      <c r="A117" s="5"/>
      <c r="B117" s="5"/>
      <c r="C117" s="7"/>
      <c r="D117" s="8"/>
      <c r="E117" s="8"/>
      <c r="F117" s="8"/>
      <c r="G117" s="8"/>
      <c r="H117" s="8"/>
      <c r="I117" s="5"/>
      <c r="J117" s="5"/>
      <c r="K117" s="5"/>
      <c r="L117" s="5"/>
      <c r="M117" s="5"/>
      <c r="N117" s="5"/>
      <c r="O117" s="5"/>
      <c r="P117" s="5"/>
      <c r="Q117" s="5"/>
      <c r="R117" s="5"/>
      <c r="S117" s="5"/>
      <c r="T117" s="5"/>
      <c r="U117" s="5"/>
      <c r="V117" s="5"/>
      <c r="W117" s="5"/>
      <c r="X117" s="5"/>
      <c r="Y117" s="5"/>
      <c r="Z117" s="5"/>
    </row>
    <row r="118" spans="1:26" ht="15.75" customHeight="1">
      <c r="A118" s="5"/>
      <c r="B118" s="5"/>
      <c r="C118" s="7"/>
      <c r="D118" s="8"/>
      <c r="E118" s="8"/>
      <c r="F118" s="8"/>
      <c r="G118" s="8"/>
      <c r="H118" s="8"/>
      <c r="I118" s="5"/>
      <c r="J118" s="5"/>
      <c r="K118" s="5"/>
      <c r="L118" s="5"/>
      <c r="M118" s="5"/>
      <c r="N118" s="5"/>
      <c r="O118" s="5"/>
      <c r="P118" s="5"/>
      <c r="Q118" s="5"/>
      <c r="R118" s="5"/>
      <c r="S118" s="5"/>
      <c r="T118" s="5"/>
      <c r="U118" s="5"/>
      <c r="V118" s="5"/>
      <c r="W118" s="5"/>
      <c r="X118" s="5"/>
      <c r="Y118" s="5"/>
      <c r="Z118" s="5"/>
    </row>
    <row r="119" spans="1:26" ht="15.75" customHeight="1">
      <c r="A119" s="5"/>
      <c r="B119" s="5"/>
      <c r="C119" s="7"/>
      <c r="D119" s="8"/>
      <c r="E119" s="8"/>
      <c r="F119" s="8"/>
      <c r="G119" s="8"/>
      <c r="H119" s="8"/>
      <c r="I119" s="5"/>
      <c r="J119" s="5"/>
      <c r="K119" s="5"/>
      <c r="L119" s="5"/>
      <c r="M119" s="5"/>
      <c r="N119" s="5"/>
      <c r="O119" s="5"/>
      <c r="P119" s="5"/>
      <c r="Q119" s="5"/>
      <c r="R119" s="5"/>
      <c r="S119" s="5"/>
      <c r="T119" s="5"/>
      <c r="U119" s="5"/>
      <c r="V119" s="5"/>
      <c r="W119" s="5"/>
      <c r="X119" s="5"/>
      <c r="Y119" s="5"/>
      <c r="Z119" s="5"/>
    </row>
    <row r="120" spans="1:26" ht="15.75" customHeight="1">
      <c r="A120" s="5"/>
      <c r="B120" s="5"/>
      <c r="C120" s="7"/>
      <c r="D120" s="8"/>
      <c r="E120" s="8"/>
      <c r="F120" s="8"/>
      <c r="G120" s="8"/>
      <c r="H120" s="8"/>
      <c r="I120" s="5"/>
      <c r="J120" s="5"/>
      <c r="K120" s="5"/>
      <c r="L120" s="5"/>
      <c r="M120" s="5"/>
      <c r="N120" s="5"/>
      <c r="O120" s="5"/>
      <c r="P120" s="5"/>
      <c r="Q120" s="5"/>
      <c r="R120" s="5"/>
      <c r="S120" s="5"/>
      <c r="T120" s="5"/>
      <c r="U120" s="5"/>
      <c r="V120" s="5"/>
      <c r="W120" s="5"/>
      <c r="X120" s="5"/>
      <c r="Y120" s="5"/>
      <c r="Z120" s="5"/>
    </row>
    <row r="121" spans="1:26" ht="15.75" customHeight="1">
      <c r="A121" s="5"/>
      <c r="B121" s="5"/>
      <c r="C121" s="7"/>
      <c r="D121" s="8"/>
      <c r="E121" s="8"/>
      <c r="F121" s="8"/>
      <c r="G121" s="8"/>
      <c r="H121" s="8"/>
      <c r="I121" s="5"/>
      <c r="J121" s="5"/>
      <c r="K121" s="5"/>
      <c r="L121" s="5"/>
      <c r="M121" s="5"/>
      <c r="N121" s="5"/>
      <c r="O121" s="5"/>
      <c r="P121" s="5"/>
      <c r="Q121" s="5"/>
      <c r="R121" s="5"/>
      <c r="S121" s="5"/>
      <c r="T121" s="5"/>
      <c r="U121" s="5"/>
      <c r="V121" s="5"/>
      <c r="W121" s="5"/>
      <c r="X121" s="5"/>
      <c r="Y121" s="5"/>
      <c r="Z121" s="5"/>
    </row>
    <row r="122" spans="1:26" ht="15.75" customHeight="1">
      <c r="A122" s="5"/>
      <c r="B122" s="5"/>
      <c r="C122" s="7"/>
      <c r="D122" s="8"/>
      <c r="E122" s="8"/>
      <c r="F122" s="8"/>
      <c r="G122" s="8"/>
      <c r="H122" s="8"/>
      <c r="I122" s="5"/>
      <c r="J122" s="5"/>
      <c r="K122" s="5"/>
      <c r="L122" s="5"/>
      <c r="M122" s="5"/>
      <c r="N122" s="5"/>
      <c r="O122" s="5"/>
      <c r="P122" s="5"/>
      <c r="Q122" s="5"/>
      <c r="R122" s="5"/>
      <c r="S122" s="5"/>
      <c r="T122" s="5"/>
      <c r="U122" s="5"/>
      <c r="V122" s="5"/>
      <c r="W122" s="5"/>
      <c r="X122" s="5"/>
      <c r="Y122" s="5"/>
      <c r="Z122" s="5"/>
    </row>
    <row r="123" spans="1:26" ht="15.75" customHeight="1">
      <c r="A123" s="5"/>
      <c r="B123" s="5"/>
      <c r="C123" s="7"/>
      <c r="D123" s="8"/>
      <c r="E123" s="8"/>
      <c r="F123" s="8"/>
      <c r="G123" s="8"/>
      <c r="H123" s="8"/>
      <c r="I123" s="5"/>
      <c r="J123" s="5"/>
      <c r="K123" s="5"/>
      <c r="L123" s="5"/>
      <c r="M123" s="5"/>
      <c r="N123" s="5"/>
      <c r="O123" s="5"/>
      <c r="P123" s="5"/>
      <c r="Q123" s="5"/>
      <c r="R123" s="5"/>
      <c r="S123" s="5"/>
      <c r="T123" s="5"/>
      <c r="U123" s="5"/>
      <c r="V123" s="5"/>
      <c r="W123" s="5"/>
      <c r="X123" s="5"/>
      <c r="Y123" s="5"/>
      <c r="Z123" s="5"/>
    </row>
    <row r="124" spans="1:26" ht="15.75" customHeight="1">
      <c r="A124" s="5"/>
      <c r="B124" s="5"/>
      <c r="C124" s="7"/>
      <c r="D124" s="8"/>
      <c r="E124" s="8"/>
      <c r="F124" s="8"/>
      <c r="G124" s="8"/>
      <c r="H124" s="8"/>
      <c r="I124" s="5"/>
      <c r="J124" s="5"/>
      <c r="K124" s="5"/>
      <c r="L124" s="5"/>
      <c r="M124" s="5"/>
      <c r="N124" s="5"/>
      <c r="O124" s="5"/>
      <c r="P124" s="5"/>
      <c r="Q124" s="5"/>
      <c r="R124" s="5"/>
      <c r="S124" s="5"/>
      <c r="T124" s="5"/>
      <c r="U124" s="5"/>
      <c r="V124" s="5"/>
      <c r="W124" s="5"/>
      <c r="X124" s="5"/>
      <c r="Y124" s="5"/>
      <c r="Z124" s="5"/>
    </row>
    <row r="125" spans="1:26" ht="15.75" customHeight="1">
      <c r="A125" s="5"/>
      <c r="B125" s="5"/>
      <c r="C125" s="7"/>
      <c r="D125" s="8"/>
      <c r="E125" s="8"/>
      <c r="F125" s="8"/>
      <c r="G125" s="8"/>
      <c r="H125" s="8"/>
      <c r="I125" s="5"/>
      <c r="J125" s="5"/>
      <c r="K125" s="5"/>
      <c r="L125" s="5"/>
      <c r="M125" s="5"/>
      <c r="N125" s="5"/>
      <c r="O125" s="5"/>
      <c r="P125" s="5"/>
      <c r="Q125" s="5"/>
      <c r="R125" s="5"/>
      <c r="S125" s="5"/>
      <c r="T125" s="5"/>
      <c r="U125" s="5"/>
      <c r="V125" s="5"/>
      <c r="W125" s="5"/>
      <c r="X125" s="5"/>
      <c r="Y125" s="5"/>
      <c r="Z125" s="5"/>
    </row>
    <row r="126" spans="1:26" ht="15.75" customHeight="1">
      <c r="A126" s="5"/>
      <c r="B126" s="5"/>
      <c r="C126" s="7"/>
      <c r="D126" s="8"/>
      <c r="E126" s="8"/>
      <c r="F126" s="8"/>
      <c r="G126" s="8"/>
      <c r="H126" s="8"/>
      <c r="I126" s="5"/>
      <c r="J126" s="5"/>
      <c r="K126" s="5"/>
      <c r="L126" s="5"/>
      <c r="M126" s="5"/>
      <c r="N126" s="5"/>
      <c r="O126" s="5"/>
      <c r="P126" s="5"/>
      <c r="Q126" s="5"/>
      <c r="R126" s="5"/>
      <c r="S126" s="5"/>
      <c r="T126" s="5"/>
      <c r="U126" s="5"/>
      <c r="V126" s="5"/>
      <c r="W126" s="5"/>
      <c r="X126" s="5"/>
      <c r="Y126" s="5"/>
      <c r="Z126" s="5"/>
    </row>
    <row r="127" spans="1:26" ht="15.75" customHeight="1">
      <c r="A127" s="5"/>
      <c r="B127" s="5"/>
      <c r="C127" s="7"/>
      <c r="D127" s="8"/>
      <c r="E127" s="8"/>
      <c r="F127" s="8"/>
      <c r="G127" s="8"/>
      <c r="H127" s="8"/>
      <c r="I127" s="5"/>
      <c r="J127" s="5"/>
      <c r="K127" s="5"/>
      <c r="L127" s="5"/>
      <c r="M127" s="5"/>
      <c r="N127" s="5"/>
      <c r="O127" s="5"/>
      <c r="P127" s="5"/>
      <c r="Q127" s="5"/>
      <c r="R127" s="5"/>
      <c r="S127" s="5"/>
      <c r="T127" s="5"/>
      <c r="U127" s="5"/>
      <c r="V127" s="5"/>
      <c r="W127" s="5"/>
      <c r="X127" s="5"/>
      <c r="Y127" s="5"/>
      <c r="Z127" s="5"/>
    </row>
    <row r="128" spans="1:26" ht="15.75" customHeight="1">
      <c r="A128" s="5"/>
      <c r="B128" s="5"/>
      <c r="C128" s="7"/>
      <c r="D128" s="8"/>
      <c r="E128" s="8"/>
      <c r="F128" s="8"/>
      <c r="G128" s="8"/>
      <c r="H128" s="8"/>
      <c r="I128" s="5"/>
      <c r="J128" s="5"/>
      <c r="K128" s="5"/>
      <c r="L128" s="5"/>
      <c r="M128" s="5"/>
      <c r="N128" s="5"/>
      <c r="O128" s="5"/>
      <c r="P128" s="5"/>
      <c r="Q128" s="5"/>
      <c r="R128" s="5"/>
      <c r="S128" s="5"/>
      <c r="T128" s="5"/>
      <c r="U128" s="5"/>
      <c r="V128" s="5"/>
      <c r="W128" s="5"/>
      <c r="X128" s="5"/>
      <c r="Y128" s="5"/>
      <c r="Z128" s="5"/>
    </row>
    <row r="129" spans="1:26" ht="15.75" customHeight="1">
      <c r="A129" s="5"/>
      <c r="B129" s="5"/>
      <c r="C129" s="7"/>
      <c r="D129" s="8"/>
      <c r="E129" s="8"/>
      <c r="F129" s="8"/>
      <c r="G129" s="8"/>
      <c r="H129" s="8"/>
      <c r="I129" s="5"/>
      <c r="J129" s="5"/>
      <c r="K129" s="5"/>
      <c r="L129" s="5"/>
      <c r="M129" s="5"/>
      <c r="N129" s="5"/>
      <c r="O129" s="5"/>
      <c r="P129" s="5"/>
      <c r="Q129" s="5"/>
      <c r="R129" s="5"/>
      <c r="S129" s="5"/>
      <c r="T129" s="5"/>
      <c r="U129" s="5"/>
      <c r="V129" s="5"/>
      <c r="W129" s="5"/>
      <c r="X129" s="5"/>
      <c r="Y129" s="5"/>
      <c r="Z129" s="5"/>
    </row>
    <row r="130" spans="1:26" ht="15.75" customHeight="1">
      <c r="A130" s="5"/>
      <c r="B130" s="5"/>
      <c r="C130" s="7"/>
      <c r="D130" s="8"/>
      <c r="E130" s="8"/>
      <c r="F130" s="8"/>
      <c r="G130" s="8"/>
      <c r="H130" s="8"/>
      <c r="I130" s="5"/>
      <c r="J130" s="5"/>
      <c r="K130" s="5"/>
      <c r="L130" s="5"/>
      <c r="M130" s="5"/>
      <c r="N130" s="5"/>
      <c r="O130" s="5"/>
      <c r="P130" s="5"/>
      <c r="Q130" s="5"/>
      <c r="R130" s="5"/>
      <c r="S130" s="5"/>
      <c r="T130" s="5"/>
      <c r="U130" s="5"/>
      <c r="V130" s="5"/>
      <c r="W130" s="5"/>
      <c r="X130" s="5"/>
      <c r="Y130" s="5"/>
      <c r="Z130" s="5"/>
    </row>
    <row r="131" spans="1:26" ht="15.75" customHeight="1">
      <c r="A131" s="5"/>
      <c r="B131" s="5"/>
      <c r="C131" s="7"/>
      <c r="D131" s="8"/>
      <c r="E131" s="8"/>
      <c r="F131" s="8"/>
      <c r="G131" s="8"/>
      <c r="H131" s="8"/>
      <c r="I131" s="5"/>
      <c r="J131" s="5"/>
      <c r="K131" s="5"/>
      <c r="L131" s="5"/>
      <c r="M131" s="5"/>
      <c r="N131" s="5"/>
      <c r="O131" s="5"/>
      <c r="P131" s="5"/>
      <c r="Q131" s="5"/>
      <c r="R131" s="5"/>
      <c r="S131" s="5"/>
      <c r="T131" s="5"/>
      <c r="U131" s="5"/>
      <c r="V131" s="5"/>
      <c r="W131" s="5"/>
      <c r="X131" s="5"/>
      <c r="Y131" s="5"/>
      <c r="Z131" s="5"/>
    </row>
    <row r="132" spans="1:26" ht="15.75" customHeight="1">
      <c r="A132" s="5"/>
      <c r="B132" s="5"/>
      <c r="C132" s="7"/>
      <c r="D132" s="8"/>
      <c r="E132" s="8"/>
      <c r="F132" s="8"/>
      <c r="G132" s="8"/>
      <c r="H132" s="8"/>
      <c r="I132" s="5"/>
      <c r="J132" s="5"/>
      <c r="K132" s="5"/>
      <c r="L132" s="5"/>
      <c r="M132" s="5"/>
      <c r="N132" s="5"/>
      <c r="O132" s="5"/>
      <c r="P132" s="5"/>
      <c r="Q132" s="5"/>
      <c r="R132" s="5"/>
      <c r="S132" s="5"/>
      <c r="T132" s="5"/>
      <c r="U132" s="5"/>
      <c r="V132" s="5"/>
      <c r="W132" s="5"/>
      <c r="X132" s="5"/>
      <c r="Y132" s="5"/>
      <c r="Z132" s="5"/>
    </row>
    <row r="133" spans="1:26" ht="15.75" customHeight="1">
      <c r="A133" s="5"/>
      <c r="B133" s="5"/>
      <c r="C133" s="7"/>
      <c r="D133" s="8"/>
      <c r="E133" s="8"/>
      <c r="F133" s="8"/>
      <c r="G133" s="8"/>
      <c r="H133" s="8"/>
      <c r="I133" s="5"/>
      <c r="J133" s="5"/>
      <c r="K133" s="5"/>
      <c r="L133" s="5"/>
      <c r="M133" s="5"/>
      <c r="N133" s="5"/>
      <c r="O133" s="5"/>
      <c r="P133" s="5"/>
      <c r="Q133" s="5"/>
      <c r="R133" s="5"/>
      <c r="S133" s="5"/>
      <c r="T133" s="5"/>
      <c r="U133" s="5"/>
      <c r="V133" s="5"/>
      <c r="W133" s="5"/>
      <c r="X133" s="5"/>
      <c r="Y133" s="5"/>
      <c r="Z133" s="5"/>
    </row>
    <row r="134" spans="1:26" ht="15.75" customHeight="1">
      <c r="A134" s="5"/>
      <c r="B134" s="5"/>
      <c r="C134" s="7"/>
      <c r="D134" s="8"/>
      <c r="E134" s="8"/>
      <c r="F134" s="8"/>
      <c r="G134" s="8"/>
      <c r="H134" s="8"/>
      <c r="I134" s="5"/>
      <c r="J134" s="5"/>
      <c r="K134" s="5"/>
      <c r="L134" s="5"/>
      <c r="M134" s="5"/>
      <c r="N134" s="5"/>
      <c r="O134" s="5"/>
      <c r="P134" s="5"/>
      <c r="Q134" s="5"/>
      <c r="R134" s="5"/>
      <c r="S134" s="5"/>
      <c r="T134" s="5"/>
      <c r="U134" s="5"/>
      <c r="V134" s="5"/>
      <c r="W134" s="5"/>
      <c r="X134" s="5"/>
      <c r="Y134" s="5"/>
      <c r="Z134" s="5"/>
    </row>
    <row r="135" spans="1:26" ht="15.75" customHeight="1">
      <c r="A135" s="5"/>
      <c r="B135" s="5"/>
      <c r="C135" s="7"/>
      <c r="D135" s="8"/>
      <c r="E135" s="8"/>
      <c r="F135" s="8"/>
      <c r="G135" s="8"/>
      <c r="H135" s="8"/>
      <c r="I135" s="5"/>
      <c r="J135" s="5"/>
      <c r="K135" s="5"/>
      <c r="L135" s="5"/>
      <c r="M135" s="5"/>
      <c r="N135" s="5"/>
      <c r="O135" s="5"/>
      <c r="P135" s="5"/>
      <c r="Q135" s="5"/>
      <c r="R135" s="5"/>
      <c r="S135" s="5"/>
      <c r="T135" s="5"/>
      <c r="U135" s="5"/>
      <c r="V135" s="5"/>
      <c r="W135" s="5"/>
      <c r="X135" s="5"/>
      <c r="Y135" s="5"/>
      <c r="Z135" s="5"/>
    </row>
    <row r="136" spans="1:26" ht="15.75" customHeight="1">
      <c r="A136" s="5"/>
      <c r="B136" s="5"/>
      <c r="C136" s="7"/>
      <c r="D136" s="8"/>
      <c r="E136" s="8"/>
      <c r="F136" s="8"/>
      <c r="G136" s="8"/>
      <c r="H136" s="8"/>
      <c r="I136" s="5"/>
      <c r="J136" s="5"/>
      <c r="K136" s="5"/>
      <c r="L136" s="5"/>
      <c r="M136" s="5"/>
      <c r="N136" s="5"/>
      <c r="O136" s="5"/>
      <c r="P136" s="5"/>
      <c r="Q136" s="5"/>
      <c r="R136" s="5"/>
      <c r="S136" s="5"/>
      <c r="T136" s="5"/>
      <c r="U136" s="5"/>
      <c r="V136" s="5"/>
      <c r="W136" s="5"/>
      <c r="X136" s="5"/>
      <c r="Y136" s="5"/>
      <c r="Z136" s="5"/>
    </row>
    <row r="137" spans="1:26" ht="15.75" customHeight="1">
      <c r="A137" s="5"/>
      <c r="B137" s="5"/>
      <c r="C137" s="7"/>
      <c r="D137" s="8"/>
      <c r="E137" s="8"/>
      <c r="F137" s="8"/>
      <c r="G137" s="8"/>
      <c r="H137" s="8"/>
      <c r="I137" s="5"/>
      <c r="J137" s="5"/>
      <c r="K137" s="5"/>
      <c r="L137" s="5"/>
      <c r="M137" s="5"/>
      <c r="N137" s="5"/>
      <c r="O137" s="5"/>
      <c r="P137" s="5"/>
      <c r="Q137" s="5"/>
      <c r="R137" s="5"/>
      <c r="S137" s="5"/>
      <c r="T137" s="5"/>
      <c r="U137" s="5"/>
      <c r="V137" s="5"/>
      <c r="W137" s="5"/>
      <c r="X137" s="5"/>
      <c r="Y137" s="5"/>
      <c r="Z137" s="5"/>
    </row>
    <row r="138" spans="1:26" ht="15.75" customHeight="1">
      <c r="A138" s="5"/>
      <c r="B138" s="5"/>
      <c r="C138" s="7"/>
      <c r="D138" s="8"/>
      <c r="E138" s="8"/>
      <c r="F138" s="8"/>
      <c r="G138" s="8"/>
      <c r="H138" s="8"/>
      <c r="I138" s="5"/>
      <c r="J138" s="5"/>
      <c r="K138" s="5"/>
      <c r="L138" s="5"/>
      <c r="M138" s="5"/>
      <c r="N138" s="5"/>
      <c r="O138" s="5"/>
      <c r="P138" s="5"/>
      <c r="Q138" s="5"/>
      <c r="R138" s="5"/>
      <c r="S138" s="5"/>
      <c r="T138" s="5"/>
      <c r="U138" s="5"/>
      <c r="V138" s="5"/>
      <c r="W138" s="5"/>
      <c r="X138" s="5"/>
      <c r="Y138" s="5"/>
      <c r="Z138" s="5"/>
    </row>
    <row r="139" spans="1:26" ht="15.75" customHeight="1">
      <c r="A139" s="5"/>
      <c r="B139" s="5"/>
      <c r="C139" s="7"/>
      <c r="D139" s="8"/>
      <c r="E139" s="8"/>
      <c r="F139" s="8"/>
      <c r="G139" s="8"/>
      <c r="H139" s="8"/>
      <c r="I139" s="5"/>
      <c r="J139" s="5"/>
      <c r="K139" s="5"/>
      <c r="L139" s="5"/>
      <c r="M139" s="5"/>
      <c r="N139" s="5"/>
      <c r="O139" s="5"/>
      <c r="P139" s="5"/>
      <c r="Q139" s="5"/>
      <c r="R139" s="5"/>
      <c r="S139" s="5"/>
      <c r="T139" s="5"/>
      <c r="U139" s="5"/>
      <c r="V139" s="5"/>
      <c r="W139" s="5"/>
      <c r="X139" s="5"/>
      <c r="Y139" s="5"/>
      <c r="Z139" s="5"/>
    </row>
    <row r="140" spans="1:26" ht="15.75" customHeight="1">
      <c r="A140" s="5"/>
      <c r="B140" s="5"/>
      <c r="C140" s="7"/>
      <c r="D140" s="8"/>
      <c r="E140" s="8"/>
      <c r="F140" s="8"/>
      <c r="G140" s="8"/>
      <c r="H140" s="8"/>
      <c r="I140" s="5"/>
      <c r="J140" s="5"/>
      <c r="K140" s="5"/>
      <c r="L140" s="5"/>
      <c r="M140" s="5"/>
      <c r="N140" s="5"/>
      <c r="O140" s="5"/>
      <c r="P140" s="5"/>
      <c r="Q140" s="5"/>
      <c r="R140" s="5"/>
      <c r="S140" s="5"/>
      <c r="T140" s="5"/>
      <c r="U140" s="5"/>
      <c r="V140" s="5"/>
      <c r="W140" s="5"/>
      <c r="X140" s="5"/>
      <c r="Y140" s="5"/>
      <c r="Z140" s="5"/>
    </row>
    <row r="141" spans="1:26" ht="15.75" customHeight="1">
      <c r="A141" s="5"/>
      <c r="B141" s="5"/>
      <c r="C141" s="7"/>
      <c r="D141" s="8"/>
      <c r="E141" s="8"/>
      <c r="F141" s="8"/>
      <c r="G141" s="8"/>
      <c r="H141" s="8"/>
      <c r="I141" s="5"/>
      <c r="J141" s="5"/>
      <c r="K141" s="5"/>
      <c r="L141" s="5"/>
      <c r="M141" s="5"/>
      <c r="N141" s="5"/>
      <c r="O141" s="5"/>
      <c r="P141" s="5"/>
      <c r="Q141" s="5"/>
      <c r="R141" s="5"/>
      <c r="S141" s="5"/>
      <c r="T141" s="5"/>
      <c r="U141" s="5"/>
      <c r="V141" s="5"/>
      <c r="W141" s="5"/>
      <c r="X141" s="5"/>
      <c r="Y141" s="5"/>
      <c r="Z141" s="5"/>
    </row>
    <row r="142" spans="1:26" ht="15.75" customHeight="1">
      <c r="A142" s="5"/>
      <c r="B142" s="5"/>
      <c r="C142" s="7"/>
      <c r="D142" s="8"/>
      <c r="E142" s="8"/>
      <c r="F142" s="8"/>
      <c r="G142" s="8"/>
      <c r="H142" s="8"/>
      <c r="I142" s="5"/>
      <c r="J142" s="5"/>
      <c r="K142" s="5"/>
      <c r="L142" s="5"/>
      <c r="M142" s="5"/>
      <c r="N142" s="5"/>
      <c r="O142" s="5"/>
      <c r="P142" s="5"/>
      <c r="Q142" s="5"/>
      <c r="R142" s="5"/>
      <c r="S142" s="5"/>
      <c r="T142" s="5"/>
      <c r="U142" s="5"/>
      <c r="V142" s="5"/>
      <c r="W142" s="5"/>
      <c r="X142" s="5"/>
      <c r="Y142" s="5"/>
      <c r="Z142" s="5"/>
    </row>
    <row r="143" spans="1:26" ht="15.75" customHeight="1">
      <c r="A143" s="5"/>
      <c r="B143" s="5"/>
      <c r="C143" s="7"/>
      <c r="D143" s="8"/>
      <c r="E143" s="8"/>
      <c r="F143" s="8"/>
      <c r="G143" s="8"/>
      <c r="H143" s="8"/>
      <c r="I143" s="5"/>
      <c r="J143" s="5"/>
      <c r="K143" s="5"/>
      <c r="L143" s="5"/>
      <c r="M143" s="5"/>
      <c r="N143" s="5"/>
      <c r="O143" s="5"/>
      <c r="P143" s="5"/>
      <c r="Q143" s="5"/>
      <c r="R143" s="5"/>
      <c r="S143" s="5"/>
      <c r="T143" s="5"/>
      <c r="U143" s="5"/>
      <c r="V143" s="5"/>
      <c r="W143" s="5"/>
      <c r="X143" s="5"/>
      <c r="Y143" s="5"/>
      <c r="Z143" s="5"/>
    </row>
    <row r="144" spans="1:26" ht="15.75" customHeight="1">
      <c r="A144" s="5"/>
      <c r="B144" s="5"/>
      <c r="C144" s="7"/>
      <c r="D144" s="8"/>
      <c r="E144" s="8"/>
      <c r="F144" s="8"/>
      <c r="G144" s="8"/>
      <c r="H144" s="8"/>
      <c r="I144" s="5"/>
      <c r="J144" s="5"/>
      <c r="K144" s="5"/>
      <c r="L144" s="5"/>
      <c r="M144" s="5"/>
      <c r="N144" s="5"/>
      <c r="O144" s="5"/>
      <c r="P144" s="5"/>
      <c r="Q144" s="5"/>
      <c r="R144" s="5"/>
      <c r="S144" s="5"/>
      <c r="T144" s="5"/>
      <c r="U144" s="5"/>
      <c r="V144" s="5"/>
      <c r="W144" s="5"/>
      <c r="X144" s="5"/>
      <c r="Y144" s="5"/>
      <c r="Z144" s="5"/>
    </row>
    <row r="145" spans="1:26" ht="15.75" customHeight="1">
      <c r="A145" s="5"/>
      <c r="B145" s="5"/>
      <c r="C145" s="7"/>
      <c r="D145" s="8"/>
      <c r="E145" s="8"/>
      <c r="F145" s="8"/>
      <c r="G145" s="8"/>
      <c r="H145" s="8"/>
      <c r="I145" s="5"/>
      <c r="J145" s="5"/>
      <c r="K145" s="5"/>
      <c r="L145" s="5"/>
      <c r="M145" s="5"/>
      <c r="N145" s="5"/>
      <c r="O145" s="5"/>
      <c r="P145" s="5"/>
      <c r="Q145" s="5"/>
      <c r="R145" s="5"/>
      <c r="S145" s="5"/>
      <c r="T145" s="5"/>
      <c r="U145" s="5"/>
      <c r="V145" s="5"/>
      <c r="W145" s="5"/>
      <c r="X145" s="5"/>
      <c r="Y145" s="5"/>
      <c r="Z145" s="5"/>
    </row>
    <row r="146" spans="1:26" ht="15.75" customHeight="1">
      <c r="A146" s="5"/>
      <c r="B146" s="5"/>
      <c r="C146" s="7"/>
      <c r="D146" s="8"/>
      <c r="E146" s="8"/>
      <c r="F146" s="8"/>
      <c r="G146" s="8"/>
      <c r="H146" s="8"/>
      <c r="I146" s="5"/>
      <c r="J146" s="5"/>
      <c r="K146" s="5"/>
      <c r="L146" s="5"/>
      <c r="M146" s="5"/>
      <c r="N146" s="5"/>
      <c r="O146" s="5"/>
      <c r="P146" s="5"/>
      <c r="Q146" s="5"/>
      <c r="R146" s="5"/>
      <c r="S146" s="5"/>
      <c r="T146" s="5"/>
      <c r="U146" s="5"/>
      <c r="V146" s="5"/>
      <c r="W146" s="5"/>
      <c r="X146" s="5"/>
      <c r="Y146" s="5"/>
      <c r="Z146" s="5"/>
    </row>
    <row r="147" spans="1:26" ht="15.75" customHeight="1">
      <c r="A147" s="5"/>
      <c r="B147" s="5"/>
      <c r="C147" s="7"/>
      <c r="D147" s="8"/>
      <c r="E147" s="8"/>
      <c r="F147" s="8"/>
      <c r="G147" s="8"/>
      <c r="H147" s="8"/>
      <c r="I147" s="5"/>
      <c r="J147" s="5"/>
      <c r="K147" s="5"/>
      <c r="L147" s="5"/>
      <c r="M147" s="5"/>
      <c r="N147" s="5"/>
      <c r="O147" s="5"/>
      <c r="P147" s="5"/>
      <c r="Q147" s="5"/>
      <c r="R147" s="5"/>
      <c r="S147" s="5"/>
      <c r="T147" s="5"/>
      <c r="U147" s="5"/>
      <c r="V147" s="5"/>
      <c r="W147" s="5"/>
      <c r="X147" s="5"/>
      <c r="Y147" s="5"/>
      <c r="Z147" s="5"/>
    </row>
    <row r="148" spans="1:26" ht="15.75" customHeight="1">
      <c r="A148" s="5"/>
      <c r="B148" s="5"/>
      <c r="C148" s="7"/>
      <c r="D148" s="8"/>
      <c r="E148" s="8"/>
      <c r="F148" s="8"/>
      <c r="G148" s="8"/>
      <c r="H148" s="8"/>
      <c r="I148" s="5"/>
      <c r="J148" s="5"/>
      <c r="K148" s="5"/>
      <c r="L148" s="5"/>
      <c r="M148" s="5"/>
      <c r="N148" s="5"/>
      <c r="O148" s="5"/>
      <c r="P148" s="5"/>
      <c r="Q148" s="5"/>
      <c r="R148" s="5"/>
      <c r="S148" s="5"/>
      <c r="T148" s="5"/>
      <c r="U148" s="5"/>
      <c r="V148" s="5"/>
      <c r="W148" s="5"/>
      <c r="X148" s="5"/>
      <c r="Y148" s="5"/>
      <c r="Z148" s="5"/>
    </row>
    <row r="149" spans="1:26" ht="15.75" customHeight="1">
      <c r="A149" s="5"/>
      <c r="B149" s="5"/>
      <c r="C149" s="7"/>
      <c r="D149" s="8"/>
      <c r="E149" s="8"/>
      <c r="F149" s="8"/>
      <c r="G149" s="8"/>
      <c r="H149" s="8"/>
      <c r="I149" s="5"/>
      <c r="J149" s="5"/>
      <c r="K149" s="5"/>
      <c r="L149" s="5"/>
      <c r="M149" s="5"/>
      <c r="N149" s="5"/>
      <c r="O149" s="5"/>
      <c r="P149" s="5"/>
      <c r="Q149" s="5"/>
      <c r="R149" s="5"/>
      <c r="S149" s="5"/>
      <c r="T149" s="5"/>
      <c r="U149" s="5"/>
      <c r="V149" s="5"/>
      <c r="W149" s="5"/>
      <c r="X149" s="5"/>
      <c r="Y149" s="5"/>
      <c r="Z149" s="5"/>
    </row>
    <row r="150" spans="1:26" ht="15.75" customHeight="1">
      <c r="A150" s="5"/>
      <c r="B150" s="5"/>
      <c r="C150" s="7"/>
      <c r="D150" s="8"/>
      <c r="E150" s="8"/>
      <c r="F150" s="8"/>
      <c r="G150" s="8"/>
      <c r="H150" s="8"/>
      <c r="I150" s="5"/>
      <c r="J150" s="5"/>
      <c r="K150" s="5"/>
      <c r="L150" s="5"/>
      <c r="M150" s="5"/>
      <c r="N150" s="5"/>
      <c r="O150" s="5"/>
      <c r="P150" s="5"/>
      <c r="Q150" s="5"/>
      <c r="R150" s="5"/>
      <c r="S150" s="5"/>
      <c r="T150" s="5"/>
      <c r="U150" s="5"/>
      <c r="V150" s="5"/>
      <c r="W150" s="5"/>
      <c r="X150" s="5"/>
      <c r="Y150" s="5"/>
      <c r="Z150" s="5"/>
    </row>
    <row r="151" spans="1:26" ht="15.75" customHeight="1">
      <c r="A151" s="5"/>
      <c r="B151" s="5"/>
      <c r="C151" s="7"/>
      <c r="D151" s="8"/>
      <c r="E151" s="8"/>
      <c r="F151" s="8"/>
      <c r="G151" s="8"/>
      <c r="H151" s="8"/>
      <c r="I151" s="5"/>
      <c r="J151" s="5"/>
      <c r="K151" s="5"/>
      <c r="L151" s="5"/>
      <c r="M151" s="5"/>
      <c r="N151" s="5"/>
      <c r="O151" s="5"/>
      <c r="P151" s="5"/>
      <c r="Q151" s="5"/>
      <c r="R151" s="5"/>
      <c r="S151" s="5"/>
      <c r="T151" s="5"/>
      <c r="U151" s="5"/>
      <c r="V151" s="5"/>
      <c r="W151" s="5"/>
      <c r="X151" s="5"/>
      <c r="Y151" s="5"/>
      <c r="Z151" s="5"/>
    </row>
    <row r="152" spans="1:26" ht="15.75" customHeight="1">
      <c r="A152" s="5"/>
      <c r="B152" s="5"/>
      <c r="C152" s="7"/>
      <c r="D152" s="8"/>
      <c r="E152" s="8"/>
      <c r="F152" s="8"/>
      <c r="G152" s="8"/>
      <c r="H152" s="8"/>
      <c r="I152" s="5"/>
      <c r="J152" s="5"/>
      <c r="K152" s="5"/>
      <c r="L152" s="5"/>
      <c r="M152" s="5"/>
      <c r="N152" s="5"/>
      <c r="O152" s="5"/>
      <c r="P152" s="5"/>
      <c r="Q152" s="5"/>
      <c r="R152" s="5"/>
      <c r="S152" s="5"/>
      <c r="T152" s="5"/>
      <c r="U152" s="5"/>
      <c r="V152" s="5"/>
      <c r="W152" s="5"/>
      <c r="X152" s="5"/>
      <c r="Y152" s="5"/>
      <c r="Z152" s="5"/>
    </row>
    <row r="153" spans="1:26" ht="15.75" customHeight="1">
      <c r="A153" s="5"/>
      <c r="B153" s="5"/>
      <c r="C153" s="7"/>
      <c r="D153" s="8"/>
      <c r="E153" s="8"/>
      <c r="F153" s="8"/>
      <c r="G153" s="8"/>
      <c r="H153" s="8"/>
      <c r="I153" s="5"/>
      <c r="J153" s="5"/>
      <c r="K153" s="5"/>
      <c r="L153" s="5"/>
      <c r="M153" s="5"/>
      <c r="N153" s="5"/>
      <c r="O153" s="5"/>
      <c r="P153" s="5"/>
      <c r="Q153" s="5"/>
      <c r="R153" s="5"/>
      <c r="S153" s="5"/>
      <c r="T153" s="5"/>
      <c r="U153" s="5"/>
      <c r="V153" s="5"/>
      <c r="W153" s="5"/>
      <c r="X153" s="5"/>
      <c r="Y153" s="5"/>
      <c r="Z153" s="5"/>
    </row>
    <row r="154" spans="1:26" ht="15.75" customHeight="1">
      <c r="A154" s="5"/>
      <c r="B154" s="5"/>
      <c r="C154" s="7"/>
      <c r="D154" s="8"/>
      <c r="E154" s="8"/>
      <c r="F154" s="8"/>
      <c r="G154" s="8"/>
      <c r="H154" s="8"/>
      <c r="I154" s="5"/>
      <c r="J154" s="5"/>
      <c r="K154" s="5"/>
      <c r="L154" s="5"/>
      <c r="M154" s="5"/>
      <c r="N154" s="5"/>
      <c r="O154" s="5"/>
      <c r="P154" s="5"/>
      <c r="Q154" s="5"/>
      <c r="R154" s="5"/>
      <c r="S154" s="5"/>
      <c r="T154" s="5"/>
      <c r="U154" s="5"/>
      <c r="V154" s="5"/>
      <c r="W154" s="5"/>
      <c r="X154" s="5"/>
      <c r="Y154" s="5"/>
      <c r="Z154" s="5"/>
    </row>
    <row r="155" spans="1:26" ht="15.75" customHeight="1">
      <c r="A155" s="5"/>
      <c r="B155" s="5"/>
      <c r="C155" s="7"/>
      <c r="D155" s="8"/>
      <c r="E155" s="8"/>
      <c r="F155" s="8"/>
      <c r="G155" s="8"/>
      <c r="H155" s="8"/>
      <c r="I155" s="5"/>
      <c r="J155" s="5"/>
      <c r="K155" s="5"/>
      <c r="L155" s="5"/>
      <c r="M155" s="5"/>
      <c r="N155" s="5"/>
      <c r="O155" s="5"/>
      <c r="P155" s="5"/>
      <c r="Q155" s="5"/>
      <c r="R155" s="5"/>
      <c r="S155" s="5"/>
      <c r="T155" s="5"/>
      <c r="U155" s="5"/>
      <c r="V155" s="5"/>
      <c r="W155" s="5"/>
      <c r="X155" s="5"/>
      <c r="Y155" s="5"/>
      <c r="Z155" s="5"/>
    </row>
    <row r="156" spans="1:26" ht="15.75" customHeight="1">
      <c r="A156" s="5"/>
      <c r="B156" s="5"/>
      <c r="C156" s="7"/>
      <c r="D156" s="8"/>
      <c r="E156" s="8"/>
      <c r="F156" s="8"/>
      <c r="G156" s="8"/>
      <c r="H156" s="8"/>
      <c r="I156" s="5"/>
      <c r="J156" s="5"/>
      <c r="K156" s="5"/>
      <c r="L156" s="5"/>
      <c r="M156" s="5"/>
      <c r="N156" s="5"/>
      <c r="O156" s="5"/>
      <c r="P156" s="5"/>
      <c r="Q156" s="5"/>
      <c r="R156" s="5"/>
      <c r="S156" s="5"/>
      <c r="T156" s="5"/>
      <c r="U156" s="5"/>
      <c r="V156" s="5"/>
      <c r="W156" s="5"/>
      <c r="X156" s="5"/>
      <c r="Y156" s="5"/>
      <c r="Z156" s="5"/>
    </row>
    <row r="157" spans="1:26" ht="15.75" customHeight="1">
      <c r="A157" s="5"/>
      <c r="B157" s="5"/>
      <c r="C157" s="7"/>
      <c r="D157" s="8"/>
      <c r="E157" s="8"/>
      <c r="F157" s="8"/>
      <c r="G157" s="8"/>
      <c r="H157" s="8"/>
      <c r="I157" s="5"/>
      <c r="J157" s="5"/>
      <c r="K157" s="5"/>
      <c r="L157" s="5"/>
      <c r="M157" s="5"/>
      <c r="N157" s="5"/>
      <c r="O157" s="5"/>
      <c r="P157" s="5"/>
      <c r="Q157" s="5"/>
      <c r="R157" s="5"/>
      <c r="S157" s="5"/>
      <c r="T157" s="5"/>
      <c r="U157" s="5"/>
      <c r="V157" s="5"/>
      <c r="W157" s="5"/>
      <c r="X157" s="5"/>
      <c r="Y157" s="5"/>
      <c r="Z157" s="5"/>
    </row>
    <row r="158" spans="1:26" ht="15.75" customHeight="1">
      <c r="A158" s="5"/>
      <c r="B158" s="5"/>
      <c r="C158" s="7"/>
      <c r="D158" s="8"/>
      <c r="E158" s="8"/>
      <c r="F158" s="8"/>
      <c r="G158" s="8"/>
      <c r="H158" s="8"/>
      <c r="I158" s="5"/>
      <c r="J158" s="5"/>
      <c r="K158" s="5"/>
      <c r="L158" s="5"/>
      <c r="M158" s="5"/>
      <c r="N158" s="5"/>
      <c r="O158" s="5"/>
      <c r="P158" s="5"/>
      <c r="Q158" s="5"/>
      <c r="R158" s="5"/>
      <c r="S158" s="5"/>
      <c r="T158" s="5"/>
      <c r="U158" s="5"/>
      <c r="V158" s="5"/>
      <c r="W158" s="5"/>
      <c r="X158" s="5"/>
      <c r="Y158" s="5"/>
      <c r="Z158" s="5"/>
    </row>
    <row r="159" spans="1:26" ht="15.75" customHeight="1">
      <c r="A159" s="5"/>
      <c r="B159" s="5"/>
      <c r="C159" s="7"/>
      <c r="D159" s="8"/>
      <c r="E159" s="8"/>
      <c r="F159" s="8"/>
      <c r="G159" s="8"/>
      <c r="H159" s="8"/>
      <c r="I159" s="5"/>
      <c r="J159" s="5"/>
      <c r="K159" s="5"/>
      <c r="L159" s="5"/>
      <c r="M159" s="5"/>
      <c r="N159" s="5"/>
      <c r="O159" s="5"/>
      <c r="P159" s="5"/>
      <c r="Q159" s="5"/>
      <c r="R159" s="5"/>
      <c r="S159" s="5"/>
      <c r="T159" s="5"/>
      <c r="U159" s="5"/>
      <c r="V159" s="5"/>
      <c r="W159" s="5"/>
      <c r="X159" s="5"/>
      <c r="Y159" s="5"/>
      <c r="Z159" s="5"/>
    </row>
    <row r="160" spans="1:26" ht="15.75" customHeight="1">
      <c r="A160" s="5"/>
      <c r="B160" s="5"/>
      <c r="C160" s="7"/>
      <c r="D160" s="8"/>
      <c r="E160" s="8"/>
      <c r="F160" s="8"/>
      <c r="G160" s="8"/>
      <c r="H160" s="8"/>
      <c r="I160" s="5"/>
      <c r="J160" s="5"/>
      <c r="K160" s="5"/>
      <c r="L160" s="5"/>
      <c r="M160" s="5"/>
      <c r="N160" s="5"/>
      <c r="O160" s="5"/>
      <c r="P160" s="5"/>
      <c r="Q160" s="5"/>
      <c r="R160" s="5"/>
      <c r="S160" s="5"/>
      <c r="T160" s="5"/>
      <c r="U160" s="5"/>
      <c r="V160" s="5"/>
      <c r="W160" s="5"/>
      <c r="X160" s="5"/>
      <c r="Y160" s="5"/>
      <c r="Z160" s="5"/>
    </row>
    <row r="161" spans="1:26" ht="15.75" customHeight="1">
      <c r="A161" s="5"/>
      <c r="B161" s="5"/>
      <c r="C161" s="7"/>
      <c r="D161" s="8"/>
      <c r="E161" s="8"/>
      <c r="F161" s="8"/>
      <c r="G161" s="8"/>
      <c r="H161" s="8"/>
      <c r="I161" s="5"/>
      <c r="J161" s="5"/>
      <c r="K161" s="5"/>
      <c r="L161" s="5"/>
      <c r="M161" s="5"/>
      <c r="N161" s="5"/>
      <c r="O161" s="5"/>
      <c r="P161" s="5"/>
      <c r="Q161" s="5"/>
      <c r="R161" s="5"/>
      <c r="S161" s="5"/>
      <c r="T161" s="5"/>
      <c r="U161" s="5"/>
      <c r="V161" s="5"/>
      <c r="W161" s="5"/>
      <c r="X161" s="5"/>
      <c r="Y161" s="5"/>
      <c r="Z161" s="5"/>
    </row>
    <row r="162" spans="1:26" ht="15.75" customHeight="1">
      <c r="A162" s="5"/>
      <c r="B162" s="5"/>
      <c r="C162" s="7"/>
      <c r="D162" s="8"/>
      <c r="E162" s="8"/>
      <c r="F162" s="8"/>
      <c r="G162" s="8"/>
      <c r="H162" s="8"/>
      <c r="I162" s="5"/>
      <c r="J162" s="5"/>
      <c r="K162" s="5"/>
      <c r="L162" s="5"/>
      <c r="M162" s="5"/>
      <c r="N162" s="5"/>
      <c r="O162" s="5"/>
      <c r="P162" s="5"/>
      <c r="Q162" s="5"/>
      <c r="R162" s="5"/>
      <c r="S162" s="5"/>
      <c r="T162" s="5"/>
      <c r="U162" s="5"/>
      <c r="V162" s="5"/>
      <c r="W162" s="5"/>
      <c r="X162" s="5"/>
      <c r="Y162" s="5"/>
      <c r="Z162" s="5"/>
    </row>
    <row r="163" spans="1:26" ht="15.75" customHeight="1">
      <c r="A163" s="5"/>
      <c r="B163" s="5"/>
      <c r="C163" s="7"/>
      <c r="D163" s="8"/>
      <c r="E163" s="8"/>
      <c r="F163" s="8"/>
      <c r="G163" s="8"/>
      <c r="H163" s="8"/>
      <c r="I163" s="5"/>
      <c r="J163" s="5"/>
      <c r="K163" s="5"/>
      <c r="L163" s="5"/>
      <c r="M163" s="5"/>
      <c r="N163" s="5"/>
      <c r="O163" s="5"/>
      <c r="P163" s="5"/>
      <c r="Q163" s="5"/>
      <c r="R163" s="5"/>
      <c r="S163" s="5"/>
      <c r="T163" s="5"/>
      <c r="U163" s="5"/>
      <c r="V163" s="5"/>
      <c r="W163" s="5"/>
      <c r="X163" s="5"/>
      <c r="Y163" s="5"/>
      <c r="Z163" s="5"/>
    </row>
    <row r="164" spans="1:26" ht="15.75" customHeight="1">
      <c r="A164" s="5"/>
      <c r="B164" s="5"/>
      <c r="C164" s="7"/>
      <c r="D164" s="8"/>
      <c r="E164" s="8"/>
      <c r="F164" s="8"/>
      <c r="G164" s="8"/>
      <c r="H164" s="8"/>
      <c r="I164" s="5"/>
      <c r="J164" s="5"/>
      <c r="K164" s="5"/>
      <c r="L164" s="5"/>
      <c r="M164" s="5"/>
      <c r="N164" s="5"/>
      <c r="O164" s="5"/>
      <c r="P164" s="5"/>
      <c r="Q164" s="5"/>
      <c r="R164" s="5"/>
      <c r="S164" s="5"/>
      <c r="T164" s="5"/>
      <c r="U164" s="5"/>
      <c r="V164" s="5"/>
      <c r="W164" s="5"/>
      <c r="X164" s="5"/>
      <c r="Y164" s="5"/>
      <c r="Z164" s="5"/>
    </row>
    <row r="165" spans="1:26" ht="15.75" customHeight="1">
      <c r="A165" s="5"/>
      <c r="B165" s="5"/>
      <c r="C165" s="7"/>
      <c r="D165" s="8"/>
      <c r="E165" s="8"/>
      <c r="F165" s="8"/>
      <c r="G165" s="8"/>
      <c r="H165" s="8"/>
      <c r="I165" s="5"/>
      <c r="J165" s="5"/>
      <c r="K165" s="5"/>
      <c r="L165" s="5"/>
      <c r="M165" s="5"/>
      <c r="N165" s="5"/>
      <c r="O165" s="5"/>
      <c r="P165" s="5"/>
      <c r="Q165" s="5"/>
      <c r="R165" s="5"/>
      <c r="S165" s="5"/>
      <c r="T165" s="5"/>
      <c r="U165" s="5"/>
      <c r="V165" s="5"/>
      <c r="W165" s="5"/>
      <c r="X165" s="5"/>
      <c r="Y165" s="5"/>
      <c r="Z165" s="5"/>
    </row>
    <row r="166" spans="1:26" ht="15.75" customHeight="1">
      <c r="A166" s="5"/>
      <c r="B166" s="5"/>
      <c r="C166" s="7"/>
      <c r="D166" s="8"/>
      <c r="E166" s="8"/>
      <c r="F166" s="8"/>
      <c r="G166" s="8"/>
      <c r="H166" s="8"/>
      <c r="I166" s="5"/>
      <c r="J166" s="5"/>
      <c r="K166" s="5"/>
      <c r="L166" s="5"/>
      <c r="M166" s="5"/>
      <c r="N166" s="5"/>
      <c r="O166" s="5"/>
      <c r="P166" s="5"/>
      <c r="Q166" s="5"/>
      <c r="R166" s="5"/>
      <c r="S166" s="5"/>
      <c r="T166" s="5"/>
      <c r="U166" s="5"/>
      <c r="V166" s="5"/>
      <c r="W166" s="5"/>
      <c r="X166" s="5"/>
      <c r="Y166" s="5"/>
      <c r="Z166" s="5"/>
    </row>
    <row r="167" spans="1:26" ht="15.75" customHeight="1">
      <c r="A167" s="5"/>
      <c r="B167" s="5"/>
      <c r="C167" s="7"/>
      <c r="D167" s="8"/>
      <c r="E167" s="8"/>
      <c r="F167" s="8"/>
      <c r="G167" s="8"/>
      <c r="H167" s="8"/>
      <c r="I167" s="5"/>
      <c r="J167" s="5"/>
      <c r="K167" s="5"/>
      <c r="L167" s="5"/>
      <c r="M167" s="5"/>
      <c r="N167" s="5"/>
      <c r="O167" s="5"/>
      <c r="P167" s="5"/>
      <c r="Q167" s="5"/>
      <c r="R167" s="5"/>
      <c r="S167" s="5"/>
      <c r="T167" s="5"/>
      <c r="U167" s="5"/>
      <c r="V167" s="5"/>
      <c r="W167" s="5"/>
      <c r="X167" s="5"/>
      <c r="Y167" s="5"/>
      <c r="Z167" s="5"/>
    </row>
    <row r="168" spans="1:26" ht="15.75" customHeight="1">
      <c r="A168" s="5"/>
      <c r="B168" s="5"/>
      <c r="C168" s="7"/>
      <c r="D168" s="8"/>
      <c r="E168" s="8"/>
      <c r="F168" s="8"/>
      <c r="G168" s="8"/>
      <c r="H168" s="8"/>
      <c r="I168" s="5"/>
      <c r="J168" s="5"/>
      <c r="K168" s="5"/>
      <c r="L168" s="5"/>
      <c r="M168" s="5"/>
      <c r="N168" s="5"/>
      <c r="O168" s="5"/>
      <c r="P168" s="5"/>
      <c r="Q168" s="5"/>
      <c r="R168" s="5"/>
      <c r="S168" s="5"/>
      <c r="T168" s="5"/>
      <c r="U168" s="5"/>
      <c r="V168" s="5"/>
      <c r="W168" s="5"/>
      <c r="X168" s="5"/>
      <c r="Y168" s="5"/>
      <c r="Z168" s="5"/>
    </row>
    <row r="169" spans="1:26" ht="15.75" customHeight="1">
      <c r="A169" s="5"/>
      <c r="B169" s="5"/>
      <c r="C169" s="7"/>
      <c r="D169" s="8"/>
      <c r="E169" s="8"/>
      <c r="F169" s="8"/>
      <c r="G169" s="8"/>
      <c r="H169" s="8"/>
      <c r="I169" s="5"/>
      <c r="J169" s="5"/>
      <c r="K169" s="5"/>
      <c r="L169" s="5"/>
      <c r="M169" s="5"/>
      <c r="N169" s="5"/>
      <c r="O169" s="5"/>
      <c r="P169" s="5"/>
      <c r="Q169" s="5"/>
      <c r="R169" s="5"/>
      <c r="S169" s="5"/>
      <c r="T169" s="5"/>
      <c r="U169" s="5"/>
      <c r="V169" s="5"/>
      <c r="W169" s="5"/>
      <c r="X169" s="5"/>
      <c r="Y169" s="5"/>
      <c r="Z169" s="5"/>
    </row>
    <row r="170" spans="1:26" ht="15.75" customHeight="1">
      <c r="A170" s="5"/>
      <c r="B170" s="5"/>
      <c r="C170" s="7"/>
      <c r="D170" s="8"/>
      <c r="E170" s="8"/>
      <c r="F170" s="8"/>
      <c r="G170" s="8"/>
      <c r="H170" s="8"/>
      <c r="I170" s="5"/>
      <c r="J170" s="5"/>
      <c r="K170" s="5"/>
      <c r="L170" s="5"/>
      <c r="M170" s="5"/>
      <c r="N170" s="5"/>
      <c r="O170" s="5"/>
      <c r="P170" s="5"/>
      <c r="Q170" s="5"/>
      <c r="R170" s="5"/>
      <c r="S170" s="5"/>
      <c r="T170" s="5"/>
      <c r="U170" s="5"/>
      <c r="V170" s="5"/>
      <c r="W170" s="5"/>
      <c r="X170" s="5"/>
      <c r="Y170" s="5"/>
      <c r="Z170" s="5"/>
    </row>
    <row r="171" spans="1:26" ht="15.75" customHeight="1">
      <c r="A171" s="5"/>
      <c r="B171" s="5"/>
      <c r="C171" s="7"/>
      <c r="D171" s="8"/>
      <c r="E171" s="8"/>
      <c r="F171" s="8"/>
      <c r="G171" s="8"/>
      <c r="H171" s="8"/>
      <c r="I171" s="5"/>
      <c r="J171" s="5"/>
      <c r="K171" s="5"/>
      <c r="L171" s="5"/>
      <c r="M171" s="5"/>
      <c r="N171" s="5"/>
      <c r="O171" s="5"/>
      <c r="P171" s="5"/>
      <c r="Q171" s="5"/>
      <c r="R171" s="5"/>
      <c r="S171" s="5"/>
      <c r="T171" s="5"/>
      <c r="U171" s="5"/>
      <c r="V171" s="5"/>
      <c r="W171" s="5"/>
      <c r="X171" s="5"/>
      <c r="Y171" s="5"/>
      <c r="Z171" s="5"/>
    </row>
    <row r="172" spans="1:26" ht="15.75" customHeight="1">
      <c r="A172" s="5"/>
      <c r="B172" s="5"/>
      <c r="C172" s="7"/>
      <c r="D172" s="8"/>
      <c r="E172" s="8"/>
      <c r="F172" s="8"/>
      <c r="G172" s="8"/>
      <c r="H172" s="8"/>
      <c r="I172" s="5"/>
      <c r="J172" s="5"/>
      <c r="K172" s="5"/>
      <c r="L172" s="5"/>
      <c r="M172" s="5"/>
      <c r="N172" s="5"/>
      <c r="O172" s="5"/>
      <c r="P172" s="5"/>
      <c r="Q172" s="5"/>
      <c r="R172" s="5"/>
      <c r="S172" s="5"/>
      <c r="T172" s="5"/>
      <c r="U172" s="5"/>
      <c r="V172" s="5"/>
      <c r="W172" s="5"/>
      <c r="X172" s="5"/>
      <c r="Y172" s="5"/>
      <c r="Z172" s="5"/>
    </row>
    <row r="173" spans="1:26" ht="15.75" customHeight="1">
      <c r="A173" s="5"/>
      <c r="B173" s="5"/>
      <c r="C173" s="7"/>
      <c r="D173" s="8"/>
      <c r="E173" s="8"/>
      <c r="F173" s="8"/>
      <c r="G173" s="8"/>
      <c r="H173" s="8"/>
      <c r="I173" s="5"/>
      <c r="J173" s="5"/>
      <c r="K173" s="5"/>
      <c r="L173" s="5"/>
      <c r="M173" s="5"/>
      <c r="N173" s="5"/>
      <c r="O173" s="5"/>
      <c r="P173" s="5"/>
      <c r="Q173" s="5"/>
      <c r="R173" s="5"/>
      <c r="S173" s="5"/>
      <c r="T173" s="5"/>
      <c r="U173" s="5"/>
      <c r="V173" s="5"/>
      <c r="W173" s="5"/>
      <c r="X173" s="5"/>
      <c r="Y173" s="5"/>
      <c r="Z173" s="5"/>
    </row>
    <row r="174" spans="1:26" ht="15.75" customHeight="1">
      <c r="A174" s="5"/>
      <c r="B174" s="5"/>
      <c r="C174" s="7"/>
      <c r="D174" s="8"/>
      <c r="E174" s="8"/>
      <c r="F174" s="8"/>
      <c r="G174" s="8"/>
      <c r="H174" s="8"/>
      <c r="I174" s="5"/>
      <c r="J174" s="5"/>
      <c r="K174" s="5"/>
      <c r="L174" s="5"/>
      <c r="M174" s="5"/>
      <c r="N174" s="5"/>
      <c r="O174" s="5"/>
      <c r="P174" s="5"/>
      <c r="Q174" s="5"/>
      <c r="R174" s="5"/>
      <c r="S174" s="5"/>
      <c r="T174" s="5"/>
      <c r="U174" s="5"/>
      <c r="V174" s="5"/>
      <c r="W174" s="5"/>
      <c r="X174" s="5"/>
      <c r="Y174" s="5"/>
      <c r="Z174" s="5"/>
    </row>
    <row r="175" spans="1:26" ht="15.75" customHeight="1">
      <c r="A175" s="5"/>
      <c r="B175" s="5"/>
      <c r="C175" s="7"/>
      <c r="D175" s="8"/>
      <c r="E175" s="8"/>
      <c r="F175" s="8"/>
      <c r="G175" s="8"/>
      <c r="H175" s="8"/>
      <c r="I175" s="5"/>
      <c r="J175" s="5"/>
      <c r="K175" s="5"/>
      <c r="L175" s="5"/>
      <c r="M175" s="5"/>
      <c r="N175" s="5"/>
      <c r="O175" s="5"/>
      <c r="P175" s="5"/>
      <c r="Q175" s="5"/>
      <c r="R175" s="5"/>
      <c r="S175" s="5"/>
      <c r="T175" s="5"/>
      <c r="U175" s="5"/>
      <c r="V175" s="5"/>
      <c r="W175" s="5"/>
      <c r="X175" s="5"/>
      <c r="Y175" s="5"/>
      <c r="Z175" s="5"/>
    </row>
    <row r="176" spans="1:26" ht="15.75" customHeight="1">
      <c r="A176" s="5"/>
      <c r="B176" s="5"/>
      <c r="C176" s="7"/>
      <c r="D176" s="8"/>
      <c r="E176" s="8"/>
      <c r="F176" s="8"/>
      <c r="G176" s="8"/>
      <c r="H176" s="8"/>
      <c r="I176" s="5"/>
      <c r="J176" s="5"/>
      <c r="K176" s="5"/>
      <c r="L176" s="5"/>
      <c r="M176" s="5"/>
      <c r="N176" s="5"/>
      <c r="O176" s="5"/>
      <c r="P176" s="5"/>
      <c r="Q176" s="5"/>
      <c r="R176" s="5"/>
      <c r="S176" s="5"/>
      <c r="T176" s="5"/>
      <c r="U176" s="5"/>
      <c r="V176" s="5"/>
      <c r="W176" s="5"/>
      <c r="X176" s="5"/>
      <c r="Y176" s="5"/>
      <c r="Z176" s="5"/>
    </row>
    <row r="177" spans="1:26" ht="15.75" customHeight="1">
      <c r="A177" s="5"/>
      <c r="B177" s="5"/>
      <c r="C177" s="7"/>
      <c r="D177" s="8"/>
      <c r="E177" s="8"/>
      <c r="F177" s="8"/>
      <c r="G177" s="8"/>
      <c r="H177" s="8"/>
      <c r="I177" s="5"/>
      <c r="J177" s="5"/>
      <c r="K177" s="5"/>
      <c r="L177" s="5"/>
      <c r="M177" s="5"/>
      <c r="N177" s="5"/>
      <c r="O177" s="5"/>
      <c r="P177" s="5"/>
      <c r="Q177" s="5"/>
      <c r="R177" s="5"/>
      <c r="S177" s="5"/>
      <c r="T177" s="5"/>
      <c r="U177" s="5"/>
      <c r="V177" s="5"/>
      <c r="W177" s="5"/>
      <c r="X177" s="5"/>
      <c r="Y177" s="5"/>
      <c r="Z177" s="5"/>
    </row>
    <row r="178" spans="1:26" ht="15.75" customHeight="1">
      <c r="A178" s="5"/>
      <c r="B178" s="5"/>
      <c r="C178" s="7"/>
      <c r="D178" s="8"/>
      <c r="E178" s="8"/>
      <c r="F178" s="8"/>
      <c r="G178" s="8"/>
      <c r="H178" s="8"/>
      <c r="I178" s="5"/>
      <c r="J178" s="5"/>
      <c r="K178" s="5"/>
      <c r="L178" s="5"/>
      <c r="M178" s="5"/>
      <c r="N178" s="5"/>
      <c r="O178" s="5"/>
      <c r="P178" s="5"/>
      <c r="Q178" s="5"/>
      <c r="R178" s="5"/>
      <c r="S178" s="5"/>
      <c r="T178" s="5"/>
      <c r="U178" s="5"/>
      <c r="V178" s="5"/>
      <c r="W178" s="5"/>
      <c r="X178" s="5"/>
      <c r="Y178" s="5"/>
      <c r="Z178" s="5"/>
    </row>
    <row r="179" spans="1:26" ht="15.75" customHeight="1">
      <c r="A179" s="5"/>
      <c r="B179" s="5"/>
      <c r="C179" s="7"/>
      <c r="D179" s="8"/>
      <c r="E179" s="8"/>
      <c r="F179" s="8"/>
      <c r="G179" s="8"/>
      <c r="H179" s="8"/>
      <c r="I179" s="5"/>
      <c r="J179" s="5"/>
      <c r="K179" s="5"/>
      <c r="L179" s="5"/>
      <c r="M179" s="5"/>
      <c r="N179" s="5"/>
      <c r="O179" s="5"/>
      <c r="P179" s="5"/>
      <c r="Q179" s="5"/>
      <c r="R179" s="5"/>
      <c r="S179" s="5"/>
      <c r="T179" s="5"/>
      <c r="U179" s="5"/>
      <c r="V179" s="5"/>
      <c r="W179" s="5"/>
      <c r="X179" s="5"/>
      <c r="Y179" s="5"/>
      <c r="Z179" s="5"/>
    </row>
    <row r="180" spans="1:26" ht="15.75" customHeight="1">
      <c r="A180" s="5"/>
      <c r="B180" s="5"/>
      <c r="C180" s="7"/>
      <c r="D180" s="8"/>
      <c r="E180" s="8"/>
      <c r="F180" s="8"/>
      <c r="G180" s="8"/>
      <c r="H180" s="8"/>
      <c r="I180" s="5"/>
      <c r="J180" s="5"/>
      <c r="K180" s="5"/>
      <c r="L180" s="5"/>
      <c r="M180" s="5"/>
      <c r="N180" s="5"/>
      <c r="O180" s="5"/>
      <c r="P180" s="5"/>
      <c r="Q180" s="5"/>
      <c r="R180" s="5"/>
      <c r="S180" s="5"/>
      <c r="T180" s="5"/>
      <c r="U180" s="5"/>
      <c r="V180" s="5"/>
      <c r="W180" s="5"/>
      <c r="X180" s="5"/>
      <c r="Y180" s="5"/>
      <c r="Z180" s="5"/>
    </row>
    <row r="181" spans="1:26" ht="15.75" customHeight="1">
      <c r="A181" s="5"/>
      <c r="B181" s="5"/>
      <c r="C181" s="7"/>
      <c r="D181" s="8"/>
      <c r="E181" s="8"/>
      <c r="F181" s="8"/>
      <c r="G181" s="8"/>
      <c r="H181" s="8"/>
      <c r="I181" s="5"/>
      <c r="J181" s="5"/>
      <c r="K181" s="5"/>
      <c r="L181" s="5"/>
      <c r="M181" s="5"/>
      <c r="N181" s="5"/>
      <c r="O181" s="5"/>
      <c r="P181" s="5"/>
      <c r="Q181" s="5"/>
      <c r="R181" s="5"/>
      <c r="S181" s="5"/>
      <c r="T181" s="5"/>
      <c r="U181" s="5"/>
      <c r="V181" s="5"/>
      <c r="W181" s="5"/>
      <c r="X181" s="5"/>
      <c r="Y181" s="5"/>
      <c r="Z181" s="5"/>
    </row>
    <row r="182" spans="1:26" ht="15.75" customHeight="1">
      <c r="A182" s="5"/>
      <c r="B182" s="5"/>
      <c r="C182" s="7"/>
      <c r="D182" s="8"/>
      <c r="E182" s="8"/>
      <c r="F182" s="8"/>
      <c r="G182" s="8"/>
      <c r="H182" s="8"/>
      <c r="I182" s="5"/>
      <c r="J182" s="5"/>
      <c r="K182" s="5"/>
      <c r="L182" s="5"/>
      <c r="M182" s="5"/>
      <c r="N182" s="5"/>
      <c r="O182" s="5"/>
      <c r="P182" s="5"/>
      <c r="Q182" s="5"/>
      <c r="R182" s="5"/>
      <c r="S182" s="5"/>
      <c r="T182" s="5"/>
      <c r="U182" s="5"/>
      <c r="V182" s="5"/>
      <c r="W182" s="5"/>
      <c r="X182" s="5"/>
      <c r="Y182" s="5"/>
      <c r="Z182" s="5"/>
    </row>
    <row r="183" spans="1:26" ht="15.75" customHeight="1">
      <c r="A183" s="5"/>
      <c r="B183" s="5"/>
      <c r="C183" s="7"/>
      <c r="D183" s="8"/>
      <c r="E183" s="8"/>
      <c r="F183" s="8"/>
      <c r="G183" s="8"/>
      <c r="H183" s="8"/>
      <c r="I183" s="5"/>
      <c r="J183" s="5"/>
      <c r="K183" s="5"/>
      <c r="L183" s="5"/>
      <c r="M183" s="5"/>
      <c r="N183" s="5"/>
      <c r="O183" s="5"/>
      <c r="P183" s="5"/>
      <c r="Q183" s="5"/>
      <c r="R183" s="5"/>
      <c r="S183" s="5"/>
      <c r="T183" s="5"/>
      <c r="U183" s="5"/>
      <c r="V183" s="5"/>
      <c r="W183" s="5"/>
      <c r="X183" s="5"/>
      <c r="Y183" s="5"/>
      <c r="Z183" s="5"/>
    </row>
    <row r="184" spans="1:26" ht="15.75" customHeight="1">
      <c r="A184" s="5"/>
      <c r="B184" s="5"/>
      <c r="C184" s="7"/>
      <c r="D184" s="8"/>
      <c r="E184" s="8"/>
      <c r="F184" s="8"/>
      <c r="G184" s="8"/>
      <c r="H184" s="8"/>
      <c r="I184" s="5"/>
      <c r="J184" s="5"/>
      <c r="K184" s="5"/>
      <c r="L184" s="5"/>
      <c r="M184" s="5"/>
      <c r="N184" s="5"/>
      <c r="O184" s="5"/>
      <c r="P184" s="5"/>
      <c r="Q184" s="5"/>
      <c r="R184" s="5"/>
      <c r="S184" s="5"/>
      <c r="T184" s="5"/>
      <c r="U184" s="5"/>
      <c r="V184" s="5"/>
      <c r="W184" s="5"/>
      <c r="X184" s="5"/>
      <c r="Y184" s="5"/>
      <c r="Z184" s="5"/>
    </row>
    <row r="185" spans="1:26" ht="15.75" customHeight="1">
      <c r="A185" s="5"/>
      <c r="B185" s="5"/>
      <c r="C185" s="7"/>
      <c r="D185" s="8"/>
      <c r="E185" s="8"/>
      <c r="F185" s="8"/>
      <c r="G185" s="8"/>
      <c r="H185" s="8"/>
      <c r="I185" s="5"/>
      <c r="J185" s="5"/>
      <c r="K185" s="5"/>
      <c r="L185" s="5"/>
      <c r="M185" s="5"/>
      <c r="N185" s="5"/>
      <c r="O185" s="5"/>
      <c r="P185" s="5"/>
      <c r="Q185" s="5"/>
      <c r="R185" s="5"/>
      <c r="S185" s="5"/>
      <c r="T185" s="5"/>
      <c r="U185" s="5"/>
      <c r="V185" s="5"/>
      <c r="W185" s="5"/>
      <c r="X185" s="5"/>
      <c r="Y185" s="5"/>
      <c r="Z185" s="5"/>
    </row>
    <row r="186" spans="1:26" ht="15.75" customHeight="1">
      <c r="A186" s="5"/>
      <c r="B186" s="5"/>
      <c r="C186" s="7"/>
      <c r="D186" s="8"/>
      <c r="E186" s="8"/>
      <c r="F186" s="8"/>
      <c r="G186" s="8"/>
      <c r="H186" s="8"/>
      <c r="I186" s="5"/>
      <c r="J186" s="5"/>
      <c r="K186" s="5"/>
      <c r="L186" s="5"/>
      <c r="M186" s="5"/>
      <c r="N186" s="5"/>
      <c r="O186" s="5"/>
      <c r="P186" s="5"/>
      <c r="Q186" s="5"/>
      <c r="R186" s="5"/>
      <c r="S186" s="5"/>
      <c r="T186" s="5"/>
      <c r="U186" s="5"/>
      <c r="V186" s="5"/>
      <c r="W186" s="5"/>
      <c r="X186" s="5"/>
      <c r="Y186" s="5"/>
      <c r="Z186" s="5"/>
    </row>
    <row r="187" spans="1:26" ht="15.75" customHeight="1">
      <c r="A187" s="5"/>
      <c r="B187" s="5"/>
      <c r="C187" s="7"/>
      <c r="D187" s="8"/>
      <c r="E187" s="8"/>
      <c r="F187" s="8"/>
      <c r="G187" s="8"/>
      <c r="H187" s="8"/>
      <c r="I187" s="5"/>
      <c r="J187" s="5"/>
      <c r="K187" s="5"/>
      <c r="L187" s="5"/>
      <c r="M187" s="5"/>
      <c r="N187" s="5"/>
      <c r="O187" s="5"/>
      <c r="P187" s="5"/>
      <c r="Q187" s="5"/>
      <c r="R187" s="5"/>
      <c r="S187" s="5"/>
      <c r="T187" s="5"/>
      <c r="U187" s="5"/>
      <c r="V187" s="5"/>
      <c r="W187" s="5"/>
      <c r="X187" s="5"/>
      <c r="Y187" s="5"/>
      <c r="Z187" s="5"/>
    </row>
    <row r="188" spans="1:26" ht="15.75" customHeight="1">
      <c r="A188" s="5"/>
      <c r="B188" s="5"/>
      <c r="C188" s="7"/>
      <c r="D188" s="8"/>
      <c r="E188" s="8"/>
      <c r="F188" s="8"/>
      <c r="G188" s="8"/>
      <c r="H188" s="8"/>
      <c r="I188" s="5"/>
      <c r="J188" s="5"/>
      <c r="K188" s="5"/>
      <c r="L188" s="5"/>
      <c r="M188" s="5"/>
      <c r="N188" s="5"/>
      <c r="O188" s="5"/>
      <c r="P188" s="5"/>
      <c r="Q188" s="5"/>
      <c r="R188" s="5"/>
      <c r="S188" s="5"/>
      <c r="T188" s="5"/>
      <c r="U188" s="5"/>
      <c r="V188" s="5"/>
      <c r="W188" s="5"/>
      <c r="X188" s="5"/>
      <c r="Y188" s="5"/>
      <c r="Z188" s="5"/>
    </row>
    <row r="189" spans="1:26" ht="15.75" customHeight="1">
      <c r="A189" s="5"/>
      <c r="B189" s="5"/>
      <c r="C189" s="7"/>
      <c r="D189" s="8"/>
      <c r="E189" s="8"/>
      <c r="F189" s="8"/>
      <c r="G189" s="8"/>
      <c r="H189" s="8"/>
      <c r="I189" s="5"/>
      <c r="J189" s="5"/>
      <c r="K189" s="5"/>
      <c r="L189" s="5"/>
      <c r="M189" s="5"/>
      <c r="N189" s="5"/>
      <c r="O189" s="5"/>
      <c r="P189" s="5"/>
      <c r="Q189" s="5"/>
      <c r="R189" s="5"/>
      <c r="S189" s="5"/>
      <c r="T189" s="5"/>
      <c r="U189" s="5"/>
      <c r="V189" s="5"/>
      <c r="W189" s="5"/>
      <c r="X189" s="5"/>
      <c r="Y189" s="5"/>
      <c r="Z189" s="5"/>
    </row>
    <row r="190" spans="1:26" ht="15.75" customHeight="1">
      <c r="A190" s="5"/>
      <c r="B190" s="5"/>
      <c r="C190" s="7"/>
      <c r="D190" s="8"/>
      <c r="E190" s="8"/>
      <c r="F190" s="8"/>
      <c r="G190" s="8"/>
      <c r="H190" s="8"/>
      <c r="I190" s="5"/>
      <c r="J190" s="5"/>
      <c r="K190" s="5"/>
      <c r="L190" s="5"/>
      <c r="M190" s="5"/>
      <c r="N190" s="5"/>
      <c r="O190" s="5"/>
      <c r="P190" s="5"/>
      <c r="Q190" s="5"/>
      <c r="R190" s="5"/>
      <c r="S190" s="5"/>
      <c r="T190" s="5"/>
      <c r="U190" s="5"/>
      <c r="V190" s="5"/>
      <c r="W190" s="5"/>
      <c r="X190" s="5"/>
      <c r="Y190" s="5"/>
      <c r="Z190" s="5"/>
    </row>
    <row r="191" spans="1:26" ht="15.75" customHeight="1">
      <c r="A191" s="5"/>
      <c r="B191" s="5"/>
      <c r="C191" s="7"/>
      <c r="D191" s="8"/>
      <c r="E191" s="8"/>
      <c r="F191" s="8"/>
      <c r="G191" s="8"/>
      <c r="H191" s="8"/>
      <c r="I191" s="5"/>
      <c r="J191" s="5"/>
      <c r="K191" s="5"/>
      <c r="L191" s="5"/>
      <c r="M191" s="5"/>
      <c r="N191" s="5"/>
      <c r="O191" s="5"/>
      <c r="P191" s="5"/>
      <c r="Q191" s="5"/>
      <c r="R191" s="5"/>
      <c r="S191" s="5"/>
      <c r="T191" s="5"/>
      <c r="U191" s="5"/>
      <c r="V191" s="5"/>
      <c r="W191" s="5"/>
      <c r="X191" s="5"/>
      <c r="Y191" s="5"/>
      <c r="Z191" s="5"/>
    </row>
    <row r="192" spans="1:26" ht="15.75" customHeight="1">
      <c r="A192" s="5"/>
      <c r="B192" s="5"/>
      <c r="C192" s="7"/>
      <c r="D192" s="8"/>
      <c r="E192" s="8"/>
      <c r="F192" s="8"/>
      <c r="G192" s="8"/>
      <c r="H192" s="8"/>
      <c r="I192" s="5"/>
      <c r="J192" s="5"/>
      <c r="K192" s="5"/>
      <c r="L192" s="5"/>
      <c r="M192" s="5"/>
      <c r="N192" s="5"/>
      <c r="O192" s="5"/>
      <c r="P192" s="5"/>
      <c r="Q192" s="5"/>
      <c r="R192" s="5"/>
      <c r="S192" s="5"/>
      <c r="T192" s="5"/>
      <c r="U192" s="5"/>
      <c r="V192" s="5"/>
      <c r="W192" s="5"/>
      <c r="X192" s="5"/>
      <c r="Y192" s="5"/>
      <c r="Z192" s="5"/>
    </row>
    <row r="193" spans="1:26" ht="15.75" customHeight="1">
      <c r="A193" s="5"/>
      <c r="B193" s="5"/>
      <c r="C193" s="7"/>
      <c r="D193" s="8"/>
      <c r="E193" s="8"/>
      <c r="F193" s="8"/>
      <c r="G193" s="8"/>
      <c r="H193" s="8"/>
      <c r="I193" s="5"/>
      <c r="J193" s="5"/>
      <c r="K193" s="5"/>
      <c r="L193" s="5"/>
      <c r="M193" s="5"/>
      <c r="N193" s="5"/>
      <c r="O193" s="5"/>
      <c r="P193" s="5"/>
      <c r="Q193" s="5"/>
      <c r="R193" s="5"/>
      <c r="S193" s="5"/>
      <c r="T193" s="5"/>
      <c r="U193" s="5"/>
      <c r="V193" s="5"/>
      <c r="W193" s="5"/>
      <c r="X193" s="5"/>
      <c r="Y193" s="5"/>
      <c r="Z193" s="5"/>
    </row>
    <row r="194" spans="1:26" ht="15.75" customHeight="1">
      <c r="A194" s="5"/>
      <c r="B194" s="5"/>
      <c r="C194" s="7"/>
      <c r="D194" s="8"/>
      <c r="E194" s="8"/>
      <c r="F194" s="8"/>
      <c r="G194" s="8"/>
      <c r="H194" s="8"/>
      <c r="I194" s="5"/>
      <c r="J194" s="5"/>
      <c r="K194" s="5"/>
      <c r="L194" s="5"/>
      <c r="M194" s="5"/>
      <c r="N194" s="5"/>
      <c r="O194" s="5"/>
      <c r="P194" s="5"/>
      <c r="Q194" s="5"/>
      <c r="R194" s="5"/>
      <c r="S194" s="5"/>
      <c r="T194" s="5"/>
      <c r="U194" s="5"/>
      <c r="V194" s="5"/>
      <c r="W194" s="5"/>
      <c r="X194" s="5"/>
      <c r="Y194" s="5"/>
      <c r="Z194" s="5"/>
    </row>
    <row r="195" spans="1:26" ht="15.75" customHeight="1">
      <c r="A195" s="5"/>
      <c r="B195" s="5"/>
      <c r="C195" s="7"/>
      <c r="D195" s="8"/>
      <c r="E195" s="8"/>
      <c r="F195" s="8"/>
      <c r="G195" s="8"/>
      <c r="H195" s="8"/>
      <c r="I195" s="5"/>
      <c r="J195" s="5"/>
      <c r="K195" s="5"/>
      <c r="L195" s="5"/>
      <c r="M195" s="5"/>
      <c r="N195" s="5"/>
      <c r="O195" s="5"/>
      <c r="P195" s="5"/>
      <c r="Q195" s="5"/>
      <c r="R195" s="5"/>
      <c r="S195" s="5"/>
      <c r="T195" s="5"/>
      <c r="U195" s="5"/>
      <c r="V195" s="5"/>
      <c r="W195" s="5"/>
      <c r="X195" s="5"/>
      <c r="Y195" s="5"/>
      <c r="Z195" s="5"/>
    </row>
    <row r="196" spans="1:26" ht="15.75" customHeight="1">
      <c r="A196" s="5"/>
      <c r="B196" s="5"/>
      <c r="C196" s="7"/>
      <c r="D196" s="8"/>
      <c r="E196" s="8"/>
      <c r="F196" s="8"/>
      <c r="G196" s="8"/>
      <c r="H196" s="8"/>
      <c r="I196" s="5"/>
      <c r="J196" s="5"/>
      <c r="K196" s="5"/>
      <c r="L196" s="5"/>
      <c r="M196" s="5"/>
      <c r="N196" s="5"/>
      <c r="O196" s="5"/>
      <c r="P196" s="5"/>
      <c r="Q196" s="5"/>
      <c r="R196" s="5"/>
      <c r="S196" s="5"/>
      <c r="T196" s="5"/>
      <c r="U196" s="5"/>
      <c r="V196" s="5"/>
      <c r="W196" s="5"/>
      <c r="X196" s="5"/>
      <c r="Y196" s="5"/>
      <c r="Z196" s="5"/>
    </row>
    <row r="197" spans="1:26" ht="15.75" customHeight="1">
      <c r="A197" s="5"/>
      <c r="B197" s="5"/>
      <c r="C197" s="7"/>
      <c r="D197" s="8"/>
      <c r="E197" s="8"/>
      <c r="F197" s="8"/>
      <c r="G197" s="8"/>
      <c r="H197" s="8"/>
      <c r="I197" s="5"/>
      <c r="J197" s="5"/>
      <c r="K197" s="5"/>
      <c r="L197" s="5"/>
      <c r="M197" s="5"/>
      <c r="N197" s="5"/>
      <c r="O197" s="5"/>
      <c r="P197" s="5"/>
      <c r="Q197" s="5"/>
      <c r="R197" s="5"/>
      <c r="S197" s="5"/>
      <c r="T197" s="5"/>
      <c r="U197" s="5"/>
      <c r="V197" s="5"/>
      <c r="W197" s="5"/>
      <c r="X197" s="5"/>
      <c r="Y197" s="5"/>
      <c r="Z197" s="5"/>
    </row>
    <row r="198" spans="1:26" ht="15.75" customHeight="1">
      <c r="A198" s="5"/>
      <c r="B198" s="5"/>
      <c r="C198" s="7"/>
      <c r="D198" s="8"/>
      <c r="E198" s="8"/>
      <c r="F198" s="8"/>
      <c r="G198" s="8"/>
      <c r="H198" s="8"/>
      <c r="I198" s="5"/>
      <c r="J198" s="5"/>
      <c r="K198" s="5"/>
      <c r="L198" s="5"/>
      <c r="M198" s="5"/>
      <c r="N198" s="5"/>
      <c r="O198" s="5"/>
      <c r="P198" s="5"/>
      <c r="Q198" s="5"/>
      <c r="R198" s="5"/>
      <c r="S198" s="5"/>
      <c r="T198" s="5"/>
      <c r="U198" s="5"/>
      <c r="V198" s="5"/>
      <c r="W198" s="5"/>
      <c r="X198" s="5"/>
      <c r="Y198" s="5"/>
      <c r="Z198" s="5"/>
    </row>
    <row r="199" spans="1:26" ht="15.75" customHeight="1">
      <c r="A199" s="5"/>
      <c r="B199" s="5"/>
      <c r="C199" s="7"/>
      <c r="D199" s="8"/>
      <c r="E199" s="8"/>
      <c r="F199" s="8"/>
      <c r="G199" s="8"/>
      <c r="H199" s="8"/>
      <c r="I199" s="5"/>
      <c r="J199" s="5"/>
      <c r="K199" s="5"/>
      <c r="L199" s="5"/>
      <c r="M199" s="5"/>
      <c r="N199" s="5"/>
      <c r="O199" s="5"/>
      <c r="P199" s="5"/>
      <c r="Q199" s="5"/>
      <c r="R199" s="5"/>
      <c r="S199" s="5"/>
      <c r="T199" s="5"/>
      <c r="U199" s="5"/>
      <c r="V199" s="5"/>
      <c r="W199" s="5"/>
      <c r="X199" s="5"/>
      <c r="Y199" s="5"/>
      <c r="Z199" s="5"/>
    </row>
    <row r="200" spans="1:26" ht="15.75" customHeight="1">
      <c r="A200" s="5"/>
      <c r="B200" s="5"/>
      <c r="C200" s="7"/>
      <c r="D200" s="8"/>
      <c r="E200" s="8"/>
      <c r="F200" s="8"/>
      <c r="G200" s="8"/>
      <c r="H200" s="8"/>
      <c r="I200" s="5"/>
      <c r="J200" s="5"/>
      <c r="K200" s="5"/>
      <c r="L200" s="5"/>
      <c r="M200" s="5"/>
      <c r="N200" s="5"/>
      <c r="O200" s="5"/>
      <c r="P200" s="5"/>
      <c r="Q200" s="5"/>
      <c r="R200" s="5"/>
      <c r="S200" s="5"/>
      <c r="T200" s="5"/>
      <c r="U200" s="5"/>
      <c r="V200" s="5"/>
      <c r="W200" s="5"/>
      <c r="X200" s="5"/>
      <c r="Y200" s="5"/>
      <c r="Z200" s="5"/>
    </row>
    <row r="201" spans="1:26" ht="15.75" customHeight="1">
      <c r="A201" s="5"/>
      <c r="B201" s="5"/>
      <c r="C201" s="7"/>
      <c r="D201" s="8"/>
      <c r="E201" s="8"/>
      <c r="F201" s="8"/>
      <c r="G201" s="8"/>
      <c r="H201" s="8"/>
      <c r="I201" s="5"/>
      <c r="J201" s="5"/>
      <c r="K201" s="5"/>
      <c r="L201" s="5"/>
      <c r="M201" s="5"/>
      <c r="N201" s="5"/>
      <c r="O201" s="5"/>
      <c r="P201" s="5"/>
      <c r="Q201" s="5"/>
      <c r="R201" s="5"/>
      <c r="S201" s="5"/>
      <c r="T201" s="5"/>
      <c r="U201" s="5"/>
      <c r="V201" s="5"/>
      <c r="W201" s="5"/>
      <c r="X201" s="5"/>
      <c r="Y201" s="5"/>
      <c r="Z201" s="5"/>
    </row>
    <row r="202" spans="1:26" ht="15.75" customHeight="1">
      <c r="A202" s="5"/>
      <c r="B202" s="5"/>
      <c r="C202" s="7"/>
      <c r="D202" s="8"/>
      <c r="E202" s="8"/>
      <c r="F202" s="8"/>
      <c r="G202" s="8"/>
      <c r="H202" s="8"/>
      <c r="I202" s="5"/>
      <c r="J202" s="5"/>
      <c r="K202" s="5"/>
      <c r="L202" s="5"/>
      <c r="M202" s="5"/>
      <c r="N202" s="5"/>
      <c r="O202" s="5"/>
      <c r="P202" s="5"/>
      <c r="Q202" s="5"/>
      <c r="R202" s="5"/>
      <c r="S202" s="5"/>
      <c r="T202" s="5"/>
      <c r="U202" s="5"/>
      <c r="V202" s="5"/>
      <c r="W202" s="5"/>
      <c r="X202" s="5"/>
      <c r="Y202" s="5"/>
      <c r="Z202" s="5"/>
    </row>
    <row r="203" spans="1:26" ht="15.75" customHeight="1">
      <c r="A203" s="5"/>
      <c r="B203" s="5"/>
      <c r="C203" s="7"/>
      <c r="D203" s="8"/>
      <c r="E203" s="8"/>
      <c r="F203" s="8"/>
      <c r="G203" s="8"/>
      <c r="H203" s="8"/>
      <c r="I203" s="5"/>
      <c r="J203" s="5"/>
      <c r="K203" s="5"/>
      <c r="L203" s="5"/>
      <c r="M203" s="5"/>
      <c r="N203" s="5"/>
      <c r="O203" s="5"/>
      <c r="P203" s="5"/>
      <c r="Q203" s="5"/>
      <c r="R203" s="5"/>
      <c r="S203" s="5"/>
      <c r="T203" s="5"/>
      <c r="U203" s="5"/>
      <c r="V203" s="5"/>
      <c r="W203" s="5"/>
      <c r="X203" s="5"/>
      <c r="Y203" s="5"/>
      <c r="Z203" s="5"/>
    </row>
    <row r="204" spans="1:26" ht="15.75" customHeight="1">
      <c r="A204" s="5"/>
      <c r="B204" s="5"/>
      <c r="C204" s="7"/>
      <c r="D204" s="8"/>
      <c r="E204" s="8"/>
      <c r="F204" s="8"/>
      <c r="G204" s="8"/>
      <c r="H204" s="8"/>
      <c r="I204" s="5"/>
      <c r="J204" s="5"/>
      <c r="K204" s="5"/>
      <c r="L204" s="5"/>
      <c r="M204" s="5"/>
      <c r="N204" s="5"/>
      <c r="O204" s="5"/>
      <c r="P204" s="5"/>
      <c r="Q204" s="5"/>
      <c r="R204" s="5"/>
      <c r="S204" s="5"/>
      <c r="T204" s="5"/>
      <c r="U204" s="5"/>
      <c r="V204" s="5"/>
      <c r="W204" s="5"/>
      <c r="X204" s="5"/>
      <c r="Y204" s="5"/>
      <c r="Z204" s="5"/>
    </row>
    <row r="205" spans="1:26" ht="15.75" customHeight="1">
      <c r="A205" s="5"/>
      <c r="B205" s="5"/>
      <c r="C205" s="7"/>
      <c r="D205" s="8"/>
      <c r="E205" s="8"/>
      <c r="F205" s="8"/>
      <c r="G205" s="8"/>
      <c r="H205" s="8"/>
      <c r="I205" s="5"/>
      <c r="J205" s="5"/>
      <c r="K205" s="5"/>
      <c r="L205" s="5"/>
      <c r="M205" s="5"/>
      <c r="N205" s="5"/>
      <c r="O205" s="5"/>
      <c r="P205" s="5"/>
      <c r="Q205" s="5"/>
      <c r="R205" s="5"/>
      <c r="S205" s="5"/>
      <c r="T205" s="5"/>
      <c r="U205" s="5"/>
      <c r="V205" s="5"/>
      <c r="W205" s="5"/>
      <c r="X205" s="5"/>
      <c r="Y205" s="5"/>
      <c r="Z205" s="5"/>
    </row>
    <row r="206" spans="1:26" ht="15.75" customHeight="1">
      <c r="A206" s="5"/>
      <c r="B206" s="5"/>
      <c r="C206" s="7"/>
      <c r="D206" s="8"/>
      <c r="E206" s="8"/>
      <c r="F206" s="8"/>
      <c r="G206" s="8"/>
      <c r="H206" s="8"/>
      <c r="I206" s="5"/>
      <c r="J206" s="5"/>
      <c r="K206" s="5"/>
      <c r="L206" s="5"/>
      <c r="M206" s="5"/>
      <c r="N206" s="5"/>
      <c r="O206" s="5"/>
      <c r="P206" s="5"/>
      <c r="Q206" s="5"/>
      <c r="R206" s="5"/>
      <c r="S206" s="5"/>
      <c r="T206" s="5"/>
      <c r="U206" s="5"/>
      <c r="V206" s="5"/>
      <c r="W206" s="5"/>
      <c r="X206" s="5"/>
      <c r="Y206" s="5"/>
      <c r="Z206" s="5"/>
    </row>
    <row r="207" spans="1:26" ht="15.75" customHeight="1">
      <c r="A207" s="5"/>
      <c r="B207" s="5"/>
      <c r="C207" s="7"/>
      <c r="D207" s="8"/>
      <c r="E207" s="8"/>
      <c r="F207" s="8"/>
      <c r="G207" s="8"/>
      <c r="H207" s="8"/>
      <c r="I207" s="5"/>
      <c r="J207" s="5"/>
      <c r="K207" s="5"/>
      <c r="L207" s="5"/>
      <c r="M207" s="5"/>
      <c r="N207" s="5"/>
      <c r="O207" s="5"/>
      <c r="P207" s="5"/>
      <c r="Q207" s="5"/>
      <c r="R207" s="5"/>
      <c r="S207" s="5"/>
      <c r="T207" s="5"/>
      <c r="U207" s="5"/>
      <c r="V207" s="5"/>
      <c r="W207" s="5"/>
      <c r="X207" s="5"/>
      <c r="Y207" s="5"/>
      <c r="Z207" s="5"/>
    </row>
    <row r="208" spans="1:26" ht="15.75" customHeight="1">
      <c r="A208" s="5"/>
      <c r="B208" s="5"/>
      <c r="C208" s="7"/>
      <c r="D208" s="8"/>
      <c r="E208" s="8"/>
      <c r="F208" s="8"/>
      <c r="G208" s="8"/>
      <c r="H208" s="8"/>
      <c r="I208" s="5"/>
      <c r="J208" s="5"/>
      <c r="K208" s="5"/>
      <c r="L208" s="5"/>
      <c r="M208" s="5"/>
      <c r="N208" s="5"/>
      <c r="O208" s="5"/>
      <c r="P208" s="5"/>
      <c r="Q208" s="5"/>
      <c r="R208" s="5"/>
      <c r="S208" s="5"/>
      <c r="T208" s="5"/>
      <c r="U208" s="5"/>
      <c r="V208" s="5"/>
      <c r="W208" s="5"/>
      <c r="X208" s="5"/>
      <c r="Y208" s="5"/>
      <c r="Z208" s="5"/>
    </row>
    <row r="209" spans="1:26" ht="15.75" customHeight="1">
      <c r="A209" s="5"/>
      <c r="B209" s="5"/>
      <c r="C209" s="7"/>
      <c r="D209" s="8"/>
      <c r="E209" s="8"/>
      <c r="F209" s="8"/>
      <c r="G209" s="8"/>
      <c r="H209" s="8"/>
      <c r="I209" s="5"/>
      <c r="J209" s="5"/>
      <c r="K209" s="5"/>
      <c r="L209" s="5"/>
      <c r="M209" s="5"/>
      <c r="N209" s="5"/>
      <c r="O209" s="5"/>
      <c r="P209" s="5"/>
      <c r="Q209" s="5"/>
      <c r="R209" s="5"/>
      <c r="S209" s="5"/>
      <c r="T209" s="5"/>
      <c r="U209" s="5"/>
      <c r="V209" s="5"/>
      <c r="W209" s="5"/>
      <c r="X209" s="5"/>
      <c r="Y209" s="5"/>
      <c r="Z209" s="5"/>
    </row>
    <row r="210" spans="1:26" ht="15.75" customHeight="1">
      <c r="A210" s="5"/>
      <c r="B210" s="5"/>
      <c r="C210" s="7"/>
      <c r="D210" s="8"/>
      <c r="E210" s="8"/>
      <c r="F210" s="8"/>
      <c r="G210" s="8"/>
      <c r="H210" s="8"/>
      <c r="I210" s="5"/>
      <c r="J210" s="5"/>
      <c r="K210" s="5"/>
      <c r="L210" s="5"/>
      <c r="M210" s="5"/>
      <c r="N210" s="5"/>
      <c r="O210" s="5"/>
      <c r="P210" s="5"/>
      <c r="Q210" s="5"/>
      <c r="R210" s="5"/>
      <c r="S210" s="5"/>
      <c r="T210" s="5"/>
      <c r="U210" s="5"/>
      <c r="V210" s="5"/>
      <c r="W210" s="5"/>
      <c r="X210" s="5"/>
      <c r="Y210" s="5"/>
      <c r="Z210" s="5"/>
    </row>
    <row r="211" spans="1:26" ht="15.75" customHeight="1">
      <c r="A211" s="5"/>
      <c r="B211" s="5"/>
      <c r="C211" s="7"/>
      <c r="D211" s="8"/>
      <c r="E211" s="8"/>
      <c r="F211" s="8"/>
      <c r="G211" s="8"/>
      <c r="H211" s="8"/>
      <c r="I211" s="5"/>
      <c r="J211" s="5"/>
      <c r="K211" s="5"/>
      <c r="L211" s="5"/>
      <c r="M211" s="5"/>
      <c r="N211" s="5"/>
      <c r="O211" s="5"/>
      <c r="P211" s="5"/>
      <c r="Q211" s="5"/>
      <c r="R211" s="5"/>
      <c r="S211" s="5"/>
      <c r="T211" s="5"/>
      <c r="U211" s="5"/>
      <c r="V211" s="5"/>
      <c r="W211" s="5"/>
      <c r="X211" s="5"/>
      <c r="Y211" s="5"/>
      <c r="Z211" s="5"/>
    </row>
    <row r="212" spans="1:26" ht="15.75" customHeight="1">
      <c r="A212" s="5"/>
      <c r="B212" s="5"/>
      <c r="C212" s="7"/>
      <c r="D212" s="8"/>
      <c r="E212" s="8"/>
      <c r="F212" s="8"/>
      <c r="G212" s="8"/>
      <c r="H212" s="8"/>
      <c r="I212" s="5"/>
      <c r="J212" s="5"/>
      <c r="K212" s="5"/>
      <c r="L212" s="5"/>
      <c r="M212" s="5"/>
      <c r="N212" s="5"/>
      <c r="O212" s="5"/>
      <c r="P212" s="5"/>
      <c r="Q212" s="5"/>
      <c r="R212" s="5"/>
      <c r="S212" s="5"/>
      <c r="T212" s="5"/>
      <c r="U212" s="5"/>
      <c r="V212" s="5"/>
      <c r="W212" s="5"/>
      <c r="X212" s="5"/>
      <c r="Y212" s="5"/>
      <c r="Z212" s="5"/>
    </row>
    <row r="213" spans="1:26" ht="15.75" customHeight="1">
      <c r="A213" s="5"/>
      <c r="B213" s="5"/>
      <c r="C213" s="7"/>
      <c r="D213" s="8"/>
      <c r="E213" s="8"/>
      <c r="F213" s="8"/>
      <c r="G213" s="8"/>
      <c r="H213" s="8"/>
      <c r="I213" s="5"/>
      <c r="J213" s="5"/>
      <c r="K213" s="5"/>
      <c r="L213" s="5"/>
      <c r="M213" s="5"/>
      <c r="N213" s="5"/>
      <c r="O213" s="5"/>
      <c r="P213" s="5"/>
      <c r="Q213" s="5"/>
      <c r="R213" s="5"/>
      <c r="S213" s="5"/>
      <c r="T213" s="5"/>
      <c r="U213" s="5"/>
      <c r="V213" s="5"/>
      <c r="W213" s="5"/>
      <c r="X213" s="5"/>
      <c r="Y213" s="5"/>
      <c r="Z213" s="5"/>
    </row>
    <row r="214" spans="1:26" ht="15.75" customHeight="1">
      <c r="A214" s="5"/>
      <c r="B214" s="5"/>
      <c r="C214" s="7"/>
      <c r="D214" s="8"/>
      <c r="E214" s="8"/>
      <c r="F214" s="8"/>
      <c r="G214" s="8"/>
      <c r="H214" s="8"/>
      <c r="I214" s="5"/>
      <c r="J214" s="5"/>
      <c r="K214" s="5"/>
      <c r="L214" s="5"/>
      <c r="M214" s="5"/>
      <c r="N214" s="5"/>
      <c r="O214" s="5"/>
      <c r="P214" s="5"/>
      <c r="Q214" s="5"/>
      <c r="R214" s="5"/>
      <c r="S214" s="5"/>
      <c r="T214" s="5"/>
      <c r="U214" s="5"/>
      <c r="V214" s="5"/>
      <c r="W214" s="5"/>
      <c r="X214" s="5"/>
      <c r="Y214" s="5"/>
      <c r="Z214" s="5"/>
    </row>
    <row r="215" spans="1:26" ht="15.75" customHeight="1">
      <c r="A215" s="5"/>
      <c r="B215" s="5"/>
      <c r="C215" s="7"/>
      <c r="D215" s="8"/>
      <c r="E215" s="8"/>
      <c r="F215" s="8"/>
      <c r="G215" s="8"/>
      <c r="H215" s="8"/>
      <c r="I215" s="5"/>
      <c r="J215" s="5"/>
      <c r="K215" s="5"/>
      <c r="L215" s="5"/>
      <c r="M215" s="5"/>
      <c r="N215" s="5"/>
      <c r="O215" s="5"/>
      <c r="P215" s="5"/>
      <c r="Q215" s="5"/>
      <c r="R215" s="5"/>
      <c r="S215" s="5"/>
      <c r="T215" s="5"/>
      <c r="U215" s="5"/>
      <c r="V215" s="5"/>
      <c r="W215" s="5"/>
      <c r="X215" s="5"/>
      <c r="Y215" s="5"/>
      <c r="Z215" s="5"/>
    </row>
    <row r="216" spans="1:26" ht="15.75" customHeight="1">
      <c r="A216" s="5"/>
      <c r="B216" s="5"/>
      <c r="C216" s="7"/>
      <c r="D216" s="8"/>
      <c r="E216" s="8"/>
      <c r="F216" s="8"/>
      <c r="G216" s="8"/>
      <c r="H216" s="8"/>
      <c r="I216" s="5"/>
      <c r="J216" s="5"/>
      <c r="K216" s="5"/>
      <c r="L216" s="5"/>
      <c r="M216" s="5"/>
      <c r="N216" s="5"/>
      <c r="O216" s="5"/>
      <c r="P216" s="5"/>
      <c r="Q216" s="5"/>
      <c r="R216" s="5"/>
      <c r="S216" s="5"/>
      <c r="T216" s="5"/>
      <c r="U216" s="5"/>
      <c r="V216" s="5"/>
      <c r="W216" s="5"/>
      <c r="X216" s="5"/>
      <c r="Y216" s="5"/>
      <c r="Z216" s="5"/>
    </row>
    <row r="217" spans="1:26" ht="15.75" customHeight="1">
      <c r="A217" s="5"/>
      <c r="B217" s="5"/>
      <c r="C217" s="7"/>
      <c r="D217" s="8"/>
      <c r="E217" s="8"/>
      <c r="F217" s="8"/>
      <c r="G217" s="8"/>
      <c r="H217" s="8"/>
      <c r="I217" s="5"/>
      <c r="J217" s="5"/>
      <c r="K217" s="5"/>
      <c r="L217" s="5"/>
      <c r="M217" s="5"/>
      <c r="N217" s="5"/>
      <c r="O217" s="5"/>
      <c r="P217" s="5"/>
      <c r="Q217" s="5"/>
      <c r="R217" s="5"/>
      <c r="S217" s="5"/>
      <c r="T217" s="5"/>
      <c r="U217" s="5"/>
      <c r="V217" s="5"/>
      <c r="W217" s="5"/>
      <c r="X217" s="5"/>
      <c r="Y217" s="5"/>
      <c r="Z217" s="5"/>
    </row>
    <row r="218" spans="1:26" ht="15.75" customHeight="1">
      <c r="A218" s="5"/>
      <c r="B218" s="5"/>
      <c r="C218" s="7"/>
      <c r="D218" s="8"/>
      <c r="E218" s="8"/>
      <c r="F218" s="8"/>
      <c r="G218" s="8"/>
      <c r="H218" s="8"/>
      <c r="I218" s="5"/>
      <c r="J218" s="5"/>
      <c r="K218" s="5"/>
      <c r="L218" s="5"/>
      <c r="M218" s="5"/>
      <c r="N218" s="5"/>
      <c r="O218" s="5"/>
      <c r="P218" s="5"/>
      <c r="Q218" s="5"/>
      <c r="R218" s="5"/>
      <c r="S218" s="5"/>
      <c r="T218" s="5"/>
      <c r="U218" s="5"/>
      <c r="V218" s="5"/>
      <c r="W218" s="5"/>
      <c r="X218" s="5"/>
      <c r="Y218" s="5"/>
      <c r="Z218" s="5"/>
    </row>
    <row r="219" spans="1:26" ht="15.75" customHeight="1">
      <c r="A219" s="5"/>
      <c r="B219" s="5"/>
      <c r="C219" s="7"/>
      <c r="D219" s="8"/>
      <c r="E219" s="8"/>
      <c r="F219" s="8"/>
      <c r="G219" s="8"/>
      <c r="H219" s="8"/>
      <c r="I219" s="5"/>
      <c r="J219" s="5"/>
      <c r="K219" s="5"/>
      <c r="L219" s="5"/>
      <c r="M219" s="5"/>
      <c r="N219" s="5"/>
      <c r="O219" s="5"/>
      <c r="P219" s="5"/>
      <c r="Q219" s="5"/>
      <c r="R219" s="5"/>
      <c r="S219" s="5"/>
      <c r="T219" s="5"/>
      <c r="U219" s="5"/>
      <c r="V219" s="5"/>
      <c r="W219" s="5"/>
      <c r="X219" s="5"/>
      <c r="Y219" s="5"/>
      <c r="Z219" s="5"/>
    </row>
    <row r="220" spans="1:26" ht="15.75" customHeight="1">
      <c r="A220" s="5"/>
      <c r="B220" s="5"/>
      <c r="C220" s="7"/>
      <c r="D220" s="8"/>
      <c r="E220" s="8"/>
      <c r="F220" s="8"/>
      <c r="G220" s="8"/>
      <c r="H220" s="8"/>
      <c r="I220" s="5"/>
      <c r="J220" s="5"/>
      <c r="K220" s="5"/>
      <c r="L220" s="5"/>
      <c r="M220" s="5"/>
      <c r="N220" s="5"/>
      <c r="O220" s="5"/>
      <c r="P220" s="5"/>
      <c r="Q220" s="5"/>
      <c r="R220" s="5"/>
      <c r="S220" s="5"/>
      <c r="T220" s="5"/>
      <c r="U220" s="5"/>
      <c r="V220" s="5"/>
      <c r="W220" s="5"/>
      <c r="X220" s="5"/>
      <c r="Y220" s="5"/>
      <c r="Z220" s="5"/>
    </row>
    <row r="221" spans="1:26" ht="15.75" customHeight="1">
      <c r="A221" s="5"/>
      <c r="B221" s="5"/>
      <c r="C221" s="7"/>
      <c r="D221" s="8"/>
      <c r="E221" s="8"/>
      <c r="F221" s="8"/>
      <c r="G221" s="8"/>
      <c r="H221" s="8"/>
      <c r="I221" s="5"/>
      <c r="J221" s="5"/>
      <c r="K221" s="5"/>
      <c r="L221" s="5"/>
      <c r="M221" s="5"/>
      <c r="N221" s="5"/>
      <c r="O221" s="5"/>
      <c r="P221" s="5"/>
      <c r="Q221" s="5"/>
      <c r="R221" s="5"/>
      <c r="S221" s="5"/>
      <c r="T221" s="5"/>
      <c r="U221" s="5"/>
      <c r="V221" s="5"/>
      <c r="W221" s="5"/>
      <c r="X221" s="5"/>
      <c r="Y221" s="5"/>
      <c r="Z221" s="5"/>
    </row>
    <row r="222" spans="1:26" ht="15.75" customHeight="1">
      <c r="A222" s="5"/>
      <c r="B222" s="5"/>
      <c r="C222" s="7"/>
      <c r="D222" s="8"/>
      <c r="E222" s="8"/>
      <c r="F222" s="8"/>
      <c r="G222" s="8"/>
      <c r="H222" s="8"/>
      <c r="I222" s="5"/>
      <c r="J222" s="5"/>
      <c r="K222" s="5"/>
      <c r="L222" s="5"/>
      <c r="M222" s="5"/>
      <c r="N222" s="5"/>
      <c r="O222" s="5"/>
      <c r="P222" s="5"/>
      <c r="Q222" s="5"/>
      <c r="R222" s="5"/>
      <c r="S222" s="5"/>
      <c r="T222" s="5"/>
      <c r="U222" s="5"/>
      <c r="V222" s="5"/>
      <c r="W222" s="5"/>
      <c r="X222" s="5"/>
      <c r="Y222" s="5"/>
      <c r="Z222" s="5"/>
    </row>
    <row r="223" spans="1:26" ht="15.75" customHeight="1">
      <c r="A223" s="5"/>
      <c r="B223" s="5"/>
      <c r="C223" s="7"/>
      <c r="D223" s="8"/>
      <c r="E223" s="8"/>
      <c r="F223" s="8"/>
      <c r="G223" s="8"/>
      <c r="H223" s="8"/>
      <c r="I223" s="5"/>
      <c r="J223" s="5"/>
      <c r="K223" s="5"/>
      <c r="L223" s="5"/>
      <c r="M223" s="5"/>
      <c r="N223" s="5"/>
      <c r="O223" s="5"/>
      <c r="P223" s="5"/>
      <c r="Q223" s="5"/>
      <c r="R223" s="5"/>
      <c r="S223" s="5"/>
      <c r="T223" s="5"/>
      <c r="U223" s="5"/>
      <c r="V223" s="5"/>
      <c r="W223" s="5"/>
      <c r="X223" s="5"/>
      <c r="Y223" s="5"/>
      <c r="Z223" s="5"/>
    </row>
    <row r="224" spans="1:26" ht="15.75" customHeight="1">
      <c r="A224" s="5"/>
      <c r="B224" s="5"/>
      <c r="C224" s="7"/>
      <c r="D224" s="8"/>
      <c r="E224" s="8"/>
      <c r="F224" s="8"/>
      <c r="G224" s="8"/>
      <c r="H224" s="8"/>
      <c r="I224" s="5"/>
      <c r="J224" s="5"/>
      <c r="K224" s="5"/>
      <c r="L224" s="5"/>
      <c r="M224" s="5"/>
      <c r="N224" s="5"/>
      <c r="O224" s="5"/>
      <c r="P224" s="5"/>
      <c r="Q224" s="5"/>
      <c r="R224" s="5"/>
      <c r="S224" s="5"/>
      <c r="T224" s="5"/>
      <c r="U224" s="5"/>
      <c r="V224" s="5"/>
      <c r="W224" s="5"/>
      <c r="X224" s="5"/>
      <c r="Y224" s="5"/>
      <c r="Z224" s="5"/>
    </row>
    <row r="225" spans="1:26" ht="15.75" customHeight="1">
      <c r="A225" s="5"/>
      <c r="B225" s="5"/>
      <c r="C225" s="7"/>
      <c r="D225" s="8"/>
      <c r="E225" s="8"/>
      <c r="F225" s="8"/>
      <c r="G225" s="8"/>
      <c r="H225" s="8"/>
      <c r="I225" s="5"/>
      <c r="J225" s="5"/>
      <c r="K225" s="5"/>
      <c r="L225" s="5"/>
      <c r="M225" s="5"/>
      <c r="N225" s="5"/>
      <c r="O225" s="5"/>
      <c r="P225" s="5"/>
      <c r="Q225" s="5"/>
      <c r="R225" s="5"/>
      <c r="S225" s="5"/>
      <c r="T225" s="5"/>
      <c r="U225" s="5"/>
      <c r="V225" s="5"/>
      <c r="W225" s="5"/>
      <c r="X225" s="5"/>
      <c r="Y225" s="5"/>
      <c r="Z225" s="5"/>
    </row>
    <row r="226" spans="1:26" ht="15.75" customHeight="1">
      <c r="A226" s="5"/>
      <c r="B226" s="5"/>
      <c r="C226" s="7"/>
      <c r="D226" s="8"/>
      <c r="E226" s="8"/>
      <c r="F226" s="8"/>
      <c r="G226" s="8"/>
      <c r="H226" s="8"/>
      <c r="I226" s="5"/>
      <c r="J226" s="5"/>
      <c r="K226" s="5"/>
      <c r="L226" s="5"/>
      <c r="M226" s="5"/>
      <c r="N226" s="5"/>
      <c r="O226" s="5"/>
      <c r="P226" s="5"/>
      <c r="Q226" s="5"/>
      <c r="R226" s="5"/>
      <c r="S226" s="5"/>
      <c r="T226" s="5"/>
      <c r="U226" s="5"/>
      <c r="V226" s="5"/>
      <c r="W226" s="5"/>
      <c r="X226" s="5"/>
      <c r="Y226" s="5"/>
      <c r="Z226" s="5"/>
    </row>
    <row r="227" spans="1:26" ht="15.75" customHeight="1">
      <c r="A227" s="5"/>
      <c r="B227" s="5"/>
      <c r="C227" s="7"/>
      <c r="D227" s="8"/>
      <c r="E227" s="8"/>
      <c r="F227" s="8"/>
      <c r="G227" s="8"/>
      <c r="H227" s="8"/>
      <c r="I227" s="5"/>
      <c r="J227" s="5"/>
      <c r="K227" s="5"/>
      <c r="L227" s="5"/>
      <c r="M227" s="5"/>
      <c r="N227" s="5"/>
      <c r="O227" s="5"/>
      <c r="P227" s="5"/>
      <c r="Q227" s="5"/>
      <c r="R227" s="5"/>
      <c r="S227" s="5"/>
      <c r="T227" s="5"/>
      <c r="U227" s="5"/>
      <c r="V227" s="5"/>
      <c r="W227" s="5"/>
      <c r="X227" s="5"/>
      <c r="Y227" s="5"/>
      <c r="Z227" s="5"/>
    </row>
    <row r="228" spans="1:26" ht="15.75" customHeight="1">
      <c r="A228" s="5"/>
      <c r="B228" s="5"/>
      <c r="C228" s="7"/>
      <c r="D228" s="8"/>
      <c r="E228" s="8"/>
      <c r="F228" s="8"/>
      <c r="G228" s="8"/>
      <c r="H228" s="8"/>
      <c r="I228" s="5"/>
      <c r="J228" s="5"/>
      <c r="K228" s="5"/>
      <c r="L228" s="5"/>
      <c r="M228" s="5"/>
      <c r="N228" s="5"/>
      <c r="O228" s="5"/>
      <c r="P228" s="5"/>
      <c r="Q228" s="5"/>
      <c r="R228" s="5"/>
      <c r="S228" s="5"/>
      <c r="T228" s="5"/>
      <c r="U228" s="5"/>
      <c r="V228" s="5"/>
      <c r="W228" s="5"/>
      <c r="X228" s="5"/>
      <c r="Y228" s="5"/>
      <c r="Z228" s="5"/>
    </row>
    <row r="229" spans="1:26" ht="15.75" customHeight="1">
      <c r="A229" s="5"/>
      <c r="B229" s="5"/>
      <c r="C229" s="7"/>
      <c r="D229" s="8"/>
      <c r="E229" s="8"/>
      <c r="F229" s="8"/>
      <c r="G229" s="8"/>
      <c r="H229" s="8"/>
      <c r="I229" s="5"/>
      <c r="J229" s="5"/>
      <c r="K229" s="5"/>
      <c r="L229" s="5"/>
      <c r="M229" s="5"/>
      <c r="N229" s="5"/>
      <c r="O229" s="5"/>
      <c r="P229" s="5"/>
      <c r="Q229" s="5"/>
      <c r="R229" s="5"/>
      <c r="S229" s="5"/>
      <c r="T229" s="5"/>
      <c r="U229" s="5"/>
      <c r="V229" s="5"/>
      <c r="W229" s="5"/>
      <c r="X229" s="5"/>
      <c r="Y229" s="5"/>
      <c r="Z229" s="5"/>
    </row>
    <row r="230" spans="1:26" ht="15.75" customHeight="1">
      <c r="A230" s="5"/>
      <c r="B230" s="5"/>
      <c r="C230" s="7"/>
      <c r="D230" s="8"/>
      <c r="E230" s="8"/>
      <c r="F230" s="8"/>
      <c r="G230" s="8"/>
      <c r="H230" s="8"/>
      <c r="I230" s="5"/>
      <c r="J230" s="5"/>
      <c r="K230" s="5"/>
      <c r="L230" s="5"/>
      <c r="M230" s="5"/>
      <c r="N230" s="5"/>
      <c r="O230" s="5"/>
      <c r="P230" s="5"/>
      <c r="Q230" s="5"/>
      <c r="R230" s="5"/>
      <c r="S230" s="5"/>
      <c r="T230" s="5"/>
      <c r="U230" s="5"/>
      <c r="V230" s="5"/>
      <c r="W230" s="5"/>
      <c r="X230" s="5"/>
      <c r="Y230" s="5"/>
      <c r="Z230" s="5"/>
    </row>
    <row r="231" spans="1:26" ht="15.75" customHeight="1">
      <c r="A231" s="5"/>
      <c r="B231" s="5"/>
      <c r="C231" s="7"/>
      <c r="D231" s="8"/>
      <c r="E231" s="8"/>
      <c r="F231" s="8"/>
      <c r="G231" s="8"/>
      <c r="H231" s="8"/>
      <c r="I231" s="5"/>
      <c r="J231" s="5"/>
      <c r="K231" s="5"/>
      <c r="L231" s="5"/>
      <c r="M231" s="5"/>
      <c r="N231" s="5"/>
      <c r="O231" s="5"/>
      <c r="P231" s="5"/>
      <c r="Q231" s="5"/>
      <c r="R231" s="5"/>
      <c r="S231" s="5"/>
      <c r="T231" s="5"/>
      <c r="U231" s="5"/>
      <c r="V231" s="5"/>
      <c r="W231" s="5"/>
      <c r="X231" s="5"/>
      <c r="Y231" s="5"/>
      <c r="Z231" s="5"/>
    </row>
    <row r="232" spans="1:26" ht="15.75" customHeight="1">
      <c r="A232" s="5"/>
      <c r="B232" s="5"/>
      <c r="C232" s="7"/>
      <c r="D232" s="8"/>
      <c r="E232" s="8"/>
      <c r="F232" s="8"/>
      <c r="G232" s="8"/>
      <c r="H232" s="8"/>
      <c r="I232" s="5"/>
      <c r="J232" s="5"/>
      <c r="K232" s="5"/>
      <c r="L232" s="5"/>
      <c r="M232" s="5"/>
      <c r="N232" s="5"/>
      <c r="O232" s="5"/>
      <c r="P232" s="5"/>
      <c r="Q232" s="5"/>
      <c r="R232" s="5"/>
      <c r="S232" s="5"/>
      <c r="T232" s="5"/>
      <c r="U232" s="5"/>
      <c r="V232" s="5"/>
      <c r="W232" s="5"/>
      <c r="X232" s="5"/>
      <c r="Y232" s="5"/>
      <c r="Z232" s="5"/>
    </row>
    <row r="233" spans="1:26" ht="15.75" customHeight="1">
      <c r="A233" s="5"/>
      <c r="B233" s="5"/>
      <c r="C233" s="7"/>
      <c r="D233" s="8"/>
      <c r="E233" s="8"/>
      <c r="F233" s="8"/>
      <c r="G233" s="8"/>
      <c r="H233" s="8"/>
      <c r="I233" s="5"/>
      <c r="J233" s="5"/>
      <c r="K233" s="5"/>
      <c r="L233" s="5"/>
      <c r="M233" s="5"/>
      <c r="N233" s="5"/>
      <c r="O233" s="5"/>
      <c r="P233" s="5"/>
      <c r="Q233" s="5"/>
      <c r="R233" s="5"/>
      <c r="S233" s="5"/>
      <c r="T233" s="5"/>
      <c r="U233" s="5"/>
      <c r="V233" s="5"/>
      <c r="W233" s="5"/>
      <c r="X233" s="5"/>
      <c r="Y233" s="5"/>
      <c r="Z233" s="5"/>
    </row>
    <row r="234" spans="1:26" ht="15.75" customHeight="1">
      <c r="A234" s="5"/>
      <c r="B234" s="5"/>
      <c r="C234" s="7"/>
      <c r="D234" s="8"/>
      <c r="E234" s="8"/>
      <c r="F234" s="8"/>
      <c r="G234" s="8"/>
      <c r="H234" s="8"/>
      <c r="I234" s="5"/>
      <c r="J234" s="5"/>
      <c r="K234" s="5"/>
      <c r="L234" s="5"/>
      <c r="M234" s="5"/>
      <c r="N234" s="5"/>
      <c r="O234" s="5"/>
      <c r="P234" s="5"/>
      <c r="Q234" s="5"/>
      <c r="R234" s="5"/>
      <c r="S234" s="5"/>
      <c r="T234" s="5"/>
      <c r="U234" s="5"/>
      <c r="V234" s="5"/>
      <c r="W234" s="5"/>
      <c r="X234" s="5"/>
      <c r="Y234" s="5"/>
      <c r="Z234" s="5"/>
    </row>
    <row r="235" spans="1:26" ht="15.75" customHeight="1">
      <c r="A235" s="5"/>
      <c r="B235" s="5"/>
      <c r="C235" s="7"/>
      <c r="D235" s="8"/>
      <c r="E235" s="8"/>
      <c r="F235" s="8"/>
      <c r="G235" s="8"/>
      <c r="H235" s="8"/>
      <c r="I235" s="5"/>
      <c r="J235" s="5"/>
      <c r="K235" s="5"/>
      <c r="L235" s="5"/>
      <c r="M235" s="5"/>
      <c r="N235" s="5"/>
      <c r="O235" s="5"/>
      <c r="P235" s="5"/>
      <c r="Q235" s="5"/>
      <c r="R235" s="5"/>
      <c r="S235" s="5"/>
      <c r="T235" s="5"/>
      <c r="U235" s="5"/>
      <c r="V235" s="5"/>
      <c r="W235" s="5"/>
      <c r="X235" s="5"/>
      <c r="Y235" s="5"/>
      <c r="Z235" s="5"/>
    </row>
    <row r="236" spans="1:26" ht="15.75" customHeight="1">
      <c r="A236" s="5"/>
      <c r="B236" s="5"/>
      <c r="C236" s="7"/>
      <c r="D236" s="8"/>
      <c r="E236" s="8"/>
      <c r="F236" s="8"/>
      <c r="G236" s="8"/>
      <c r="H236" s="8"/>
      <c r="I236" s="5"/>
      <c r="J236" s="5"/>
      <c r="K236" s="5"/>
      <c r="L236" s="5"/>
      <c r="M236" s="5"/>
      <c r="N236" s="5"/>
      <c r="O236" s="5"/>
      <c r="P236" s="5"/>
      <c r="Q236" s="5"/>
      <c r="R236" s="5"/>
      <c r="S236" s="5"/>
      <c r="T236" s="5"/>
      <c r="U236" s="5"/>
      <c r="V236" s="5"/>
      <c r="W236" s="5"/>
      <c r="X236" s="5"/>
      <c r="Y236" s="5"/>
      <c r="Z236" s="5"/>
    </row>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D2:H2"/>
    <mergeCell ref="I2:M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980"/>
  <sheetViews>
    <sheetView showGridLines="0" tabSelected="1" topLeftCell="A47" workbookViewId="0">
      <selection activeCell="D59" sqref="D59"/>
    </sheetView>
  </sheetViews>
  <sheetFormatPr defaultColWidth="10.1796875" defaultRowHeight="15" customHeight="1"/>
  <cols>
    <col min="1" max="1" width="6.1796875" customWidth="1"/>
    <col min="2" max="2" width="30.453125" customWidth="1"/>
    <col min="3" max="3" width="11.7265625" customWidth="1"/>
    <col min="4" max="6" width="10.26953125" customWidth="1"/>
    <col min="7" max="7" width="13.26953125" customWidth="1"/>
    <col min="8" max="25" width="10.26953125" customWidth="1"/>
  </cols>
  <sheetData>
    <row r="1" spans="1:25" ht="15" customHeight="1">
      <c r="A1" s="4" t="s">
        <v>230</v>
      </c>
      <c r="B1" s="5"/>
      <c r="C1" s="7"/>
      <c r="D1" s="8"/>
      <c r="E1" s="8"/>
      <c r="F1" s="8"/>
      <c r="G1" s="5"/>
      <c r="H1" s="5"/>
      <c r="I1" s="5"/>
      <c r="J1" s="5"/>
      <c r="K1" s="5"/>
      <c r="L1" s="5"/>
      <c r="M1" s="5"/>
      <c r="N1" s="5"/>
      <c r="O1" s="5"/>
      <c r="P1" s="5"/>
      <c r="Q1" s="5"/>
      <c r="R1" s="5"/>
      <c r="S1" s="5"/>
      <c r="T1" s="5"/>
      <c r="U1" s="5"/>
      <c r="V1" s="5"/>
      <c r="W1" s="5"/>
      <c r="X1" s="5"/>
      <c r="Y1" s="5"/>
    </row>
    <row r="2" spans="1:25" ht="15" customHeight="1">
      <c r="A2" s="9"/>
      <c r="B2" s="9"/>
      <c r="C2" s="10"/>
      <c r="D2" s="386" t="s">
        <v>7</v>
      </c>
      <c r="E2" s="387"/>
      <c r="F2" s="387"/>
      <c r="G2" s="387"/>
      <c r="H2" s="388"/>
      <c r="Q2" s="5"/>
      <c r="R2" s="5"/>
      <c r="S2" s="5"/>
      <c r="T2" s="5"/>
      <c r="U2" s="5"/>
      <c r="V2" s="5"/>
      <c r="W2" s="5"/>
      <c r="X2" s="5"/>
      <c r="Y2" s="5"/>
    </row>
    <row r="3" spans="1:25">
      <c r="A3" s="12"/>
      <c r="B3" s="12" t="s">
        <v>235</v>
      </c>
      <c r="C3" s="15" t="s">
        <v>11</v>
      </c>
      <c r="D3" s="18" t="s">
        <v>20</v>
      </c>
      <c r="E3" s="19" t="s">
        <v>21</v>
      </c>
      <c r="F3" s="19" t="s">
        <v>22</v>
      </c>
      <c r="G3" s="19" t="s">
        <v>24</v>
      </c>
      <c r="H3" s="19" t="s">
        <v>25</v>
      </c>
      <c r="Q3" s="5"/>
      <c r="R3" s="5"/>
      <c r="S3" s="5"/>
      <c r="T3" s="5"/>
      <c r="U3" s="5"/>
      <c r="V3" s="5"/>
      <c r="W3" s="5"/>
      <c r="X3" s="5"/>
      <c r="Y3" s="5"/>
    </row>
    <row r="4" spans="1:25" ht="15" customHeight="1">
      <c r="A4" s="5"/>
      <c r="B4" s="5"/>
      <c r="C4" s="7"/>
      <c r="D4" s="21"/>
      <c r="E4" s="8"/>
      <c r="F4" s="8"/>
      <c r="G4" s="8"/>
      <c r="H4" s="8"/>
      <c r="Q4" s="5"/>
      <c r="R4" s="5"/>
      <c r="S4" s="5"/>
      <c r="T4" s="5"/>
      <c r="U4" s="5"/>
      <c r="V4" s="5"/>
      <c r="W4" s="5"/>
      <c r="X4" s="5"/>
      <c r="Y4" s="5"/>
    </row>
    <row r="5" spans="1:25">
      <c r="A5" s="5"/>
      <c r="B5" s="57" t="s">
        <v>238</v>
      </c>
      <c r="C5" s="45" t="s">
        <v>28</v>
      </c>
      <c r="D5" s="67">
        <f>'Income Statement'!I33</f>
        <v>1515.9961964337929</v>
      </c>
      <c r="E5" s="65">
        <f>'Income Statement'!J33</f>
        <v>1552.0818063567278</v>
      </c>
      <c r="F5" s="65">
        <f>'Income Statement'!K33</f>
        <v>1569.2580567458901</v>
      </c>
      <c r="G5" s="65">
        <f>'Income Statement'!L33</f>
        <v>1598.2070137843871</v>
      </c>
      <c r="H5" s="65">
        <f>'Income Statement'!M33</f>
        <v>1607.0819142091648</v>
      </c>
      <c r="Q5" s="5"/>
      <c r="R5" s="5"/>
      <c r="S5" s="5"/>
      <c r="T5" s="5"/>
      <c r="U5" s="5"/>
      <c r="V5" s="5"/>
      <c r="W5" s="5"/>
      <c r="X5" s="5"/>
      <c r="Y5" s="5"/>
    </row>
    <row r="6" spans="1:25" ht="15" customHeight="1">
      <c r="A6" s="5"/>
      <c r="B6" s="5"/>
      <c r="C6" s="7"/>
      <c r="D6" s="21"/>
      <c r="E6" s="8"/>
      <c r="F6" s="8"/>
      <c r="G6" s="8"/>
      <c r="H6" s="8"/>
      <c r="Q6" s="5"/>
      <c r="R6" s="5"/>
      <c r="S6" s="5"/>
      <c r="T6" s="5"/>
      <c r="U6" s="5"/>
      <c r="V6" s="5"/>
      <c r="W6" s="5"/>
      <c r="X6" s="5"/>
      <c r="Y6" s="5"/>
    </row>
    <row r="7" spans="1:25">
      <c r="A7" s="5"/>
      <c r="B7" s="57" t="s">
        <v>203</v>
      </c>
      <c r="C7" s="45" t="s">
        <v>30</v>
      </c>
      <c r="D7" s="229">
        <f>'Income Assumptions'!J93</f>
        <v>0</v>
      </c>
      <c r="E7" s="230">
        <f>'Income Assumptions'!K93</f>
        <v>0</v>
      </c>
      <c r="F7" s="230">
        <f>'Income Assumptions'!L93</f>
        <v>0</v>
      </c>
      <c r="G7" s="230">
        <f>'Income Assumptions'!M93</f>
        <v>0</v>
      </c>
      <c r="H7" s="230">
        <f>'Income Assumptions'!N93</f>
        <v>0</v>
      </c>
      <c r="Q7" s="5"/>
      <c r="R7" s="5"/>
      <c r="S7" s="5"/>
      <c r="T7" s="5"/>
      <c r="U7" s="5"/>
      <c r="V7" s="5"/>
      <c r="W7" s="5"/>
      <c r="X7" s="5"/>
      <c r="Y7" s="5"/>
    </row>
    <row r="8" spans="1:25" ht="15" customHeight="1">
      <c r="A8" s="5"/>
      <c r="B8" s="5"/>
      <c r="C8" s="7"/>
      <c r="D8" s="21"/>
      <c r="E8" s="8"/>
      <c r="F8" s="8"/>
      <c r="G8" s="8"/>
      <c r="H8" s="8"/>
      <c r="Q8" s="5"/>
      <c r="R8" s="5"/>
      <c r="S8" s="5"/>
      <c r="T8" s="5"/>
      <c r="U8" s="5"/>
      <c r="V8" s="5"/>
      <c r="W8" s="5"/>
      <c r="X8" s="5"/>
      <c r="Y8" s="5"/>
    </row>
    <row r="9" spans="1:25">
      <c r="A9" s="5"/>
      <c r="B9" s="57" t="s">
        <v>220</v>
      </c>
      <c r="C9" s="45" t="s">
        <v>28</v>
      </c>
      <c r="D9" s="199">
        <f t="shared" ref="D9:H9" si="0">SUM(D10)</f>
        <v>1157.2619554162077</v>
      </c>
      <c r="E9" s="198">
        <f t="shared" si="0"/>
        <v>1203.3156032573236</v>
      </c>
      <c r="F9" s="198">
        <f t="shared" si="0"/>
        <v>1255.1487205947424</v>
      </c>
      <c r="G9" s="198">
        <f t="shared" si="0"/>
        <v>1312.9368911065196</v>
      </c>
      <c r="H9" s="198">
        <f t="shared" si="0"/>
        <v>1376.8611093519016</v>
      </c>
      <c r="I9" s="222"/>
      <c r="J9" s="222"/>
      <c r="K9" s="222"/>
      <c r="L9" s="222"/>
      <c r="M9" s="222"/>
      <c r="Q9" s="5"/>
      <c r="R9" s="5"/>
      <c r="S9" s="5"/>
      <c r="T9" s="5"/>
      <c r="U9" s="5"/>
      <c r="V9" s="5"/>
      <c r="W9" s="5"/>
      <c r="X9" s="5"/>
      <c r="Y9" s="5"/>
    </row>
    <row r="10" spans="1:25" ht="15" customHeight="1">
      <c r="A10" s="5"/>
      <c r="B10" s="64" t="s">
        <v>225</v>
      </c>
      <c r="C10" s="7" t="s">
        <v>28</v>
      </c>
      <c r="D10" s="135">
        <f>'Balance Assumptions'!I78</f>
        <v>1157.2619554162077</v>
      </c>
      <c r="E10" s="133">
        <f>'Balance Assumptions'!J78</f>
        <v>1203.3156032573236</v>
      </c>
      <c r="F10" s="133">
        <f>'Balance Assumptions'!K78</f>
        <v>1255.1487205947424</v>
      </c>
      <c r="G10" s="133">
        <f>'Balance Assumptions'!L78</f>
        <v>1312.9368911065196</v>
      </c>
      <c r="H10" s="133">
        <f>'Balance Assumptions'!M78</f>
        <v>1376.8611093519016</v>
      </c>
      <c r="I10" s="222"/>
      <c r="J10" s="222"/>
      <c r="K10" s="222"/>
      <c r="L10" s="222"/>
      <c r="M10" s="222"/>
      <c r="Q10" s="5"/>
      <c r="R10" s="5"/>
      <c r="S10" s="5"/>
      <c r="T10" s="5"/>
      <c r="U10" s="5"/>
      <c r="V10" s="5"/>
      <c r="W10" s="5"/>
      <c r="X10" s="5"/>
      <c r="Y10" s="5"/>
    </row>
    <row r="11" spans="1:25" ht="15" customHeight="1">
      <c r="A11" s="5"/>
      <c r="B11" s="5"/>
      <c r="C11" s="7"/>
      <c r="D11" s="81"/>
      <c r="E11" s="46"/>
      <c r="F11" s="46"/>
      <c r="G11" s="46"/>
      <c r="H11" s="46"/>
      <c r="I11" s="222"/>
      <c r="J11" s="222"/>
      <c r="K11" s="222"/>
      <c r="L11" s="222"/>
      <c r="M11" s="222"/>
      <c r="Q11" s="5"/>
      <c r="R11" s="5"/>
      <c r="S11" s="5"/>
      <c r="T11" s="5"/>
      <c r="U11" s="5"/>
      <c r="V11" s="5"/>
      <c r="W11" s="5"/>
      <c r="X11" s="5"/>
      <c r="Y11" s="5"/>
    </row>
    <row r="12" spans="1:25">
      <c r="A12" s="5"/>
      <c r="B12" s="57" t="s">
        <v>239</v>
      </c>
      <c r="C12" s="45" t="s">
        <v>28</v>
      </c>
      <c r="D12" s="67">
        <f>'Balance Assumptions'!I31</f>
        <v>15.598407130593841</v>
      </c>
      <c r="E12" s="65">
        <f>'Balance Assumptions'!J31</f>
        <v>-66.414220678389029</v>
      </c>
      <c r="F12" s="65">
        <f>'Balance Assumptions'!K31</f>
        <v>-65.230238061698401</v>
      </c>
      <c r="G12" s="65">
        <f>'Balance Assumptions'!L31</f>
        <v>-69.012112140859699</v>
      </c>
      <c r="H12" s="65">
        <f>-'Balance Assumptions'!M30*$D$59</f>
        <v>-47.955203301315585</v>
      </c>
      <c r="I12" s="389" t="s">
        <v>242</v>
      </c>
      <c r="J12" s="384"/>
      <c r="K12" s="384"/>
      <c r="L12" s="384"/>
      <c r="M12" s="222"/>
      <c r="Q12" s="5"/>
      <c r="R12" s="5"/>
      <c r="S12" s="5"/>
      <c r="T12" s="5"/>
      <c r="U12" s="5"/>
      <c r="V12" s="5"/>
      <c r="W12" s="5"/>
      <c r="X12" s="5"/>
      <c r="Y12" s="5"/>
    </row>
    <row r="13" spans="1:25" ht="15" customHeight="1">
      <c r="A13" s="5"/>
      <c r="B13" s="5"/>
      <c r="C13" s="7"/>
      <c r="D13" s="21"/>
      <c r="E13" s="8"/>
      <c r="F13" s="8"/>
      <c r="G13" s="8"/>
      <c r="H13" s="8"/>
      <c r="I13" s="48"/>
      <c r="J13" s="48"/>
      <c r="K13" s="48"/>
      <c r="L13" s="48"/>
      <c r="M13" s="222"/>
      <c r="Q13" s="5"/>
      <c r="R13" s="5"/>
      <c r="S13" s="5"/>
      <c r="T13" s="5"/>
      <c r="U13" s="5"/>
      <c r="V13" s="5"/>
      <c r="W13" s="5"/>
      <c r="X13" s="5"/>
      <c r="Y13" s="5"/>
    </row>
    <row r="14" spans="1:25" ht="15.75" customHeight="1">
      <c r="A14" s="5"/>
      <c r="B14" s="57" t="s">
        <v>244</v>
      </c>
      <c r="C14" s="45" t="s">
        <v>28</v>
      </c>
      <c r="D14" s="67">
        <f>-'Balance Assumptions'!I61</f>
        <v>-1267.885751478366</v>
      </c>
      <c r="E14" s="65">
        <f>-'Balance Assumptions'!J61</f>
        <v>-1305.8202988912828</v>
      </c>
      <c r="F14" s="65">
        <f>-'Balance Assumptions'!K61</f>
        <v>-1344.9068323204096</v>
      </c>
      <c r="G14" s="65">
        <f>-'Balance Assumptions'!L61</f>
        <v>-1385.1808375938517</v>
      </c>
      <c r="H14" s="65">
        <f>-H9</f>
        <v>-1376.8611093519016</v>
      </c>
      <c r="I14" s="389" t="s">
        <v>245</v>
      </c>
      <c r="J14" s="384"/>
      <c r="K14" s="48"/>
      <c r="L14" s="48"/>
      <c r="M14" s="222"/>
      <c r="Q14" s="234"/>
      <c r="R14" s="234"/>
      <c r="S14" s="234"/>
      <c r="T14" s="234"/>
      <c r="U14" s="5"/>
      <c r="V14" s="5"/>
      <c r="W14" s="5"/>
      <c r="X14" s="5"/>
      <c r="Y14" s="5"/>
    </row>
    <row r="15" spans="1:25" ht="15" customHeight="1">
      <c r="A15" s="5"/>
      <c r="B15" s="5"/>
      <c r="C15" s="7"/>
      <c r="D15" s="21"/>
      <c r="E15" s="8"/>
      <c r="F15" s="8"/>
      <c r="G15" s="8"/>
      <c r="H15" s="8"/>
      <c r="I15" s="222"/>
      <c r="J15" s="222"/>
      <c r="K15" s="222"/>
      <c r="L15" s="222"/>
      <c r="M15" s="222"/>
      <c r="Q15" s="234"/>
      <c r="R15" s="234"/>
      <c r="S15" s="234"/>
      <c r="T15" s="234"/>
      <c r="U15" s="5"/>
      <c r="V15" s="5"/>
      <c r="W15" s="5"/>
      <c r="X15" s="5"/>
      <c r="Y15" s="5"/>
    </row>
    <row r="16" spans="1:25" ht="15.75" customHeight="1">
      <c r="A16" s="12"/>
      <c r="B16" s="236" t="s">
        <v>247</v>
      </c>
      <c r="C16" s="237"/>
      <c r="D16" s="238">
        <f t="shared" ref="D16:H16" si="1">D5*(1-D7)+SUM(D9,D12,D14)</f>
        <v>1420.9708075022284</v>
      </c>
      <c r="E16" s="238">
        <f t="shared" si="1"/>
        <v>1383.1628900443795</v>
      </c>
      <c r="F16" s="238">
        <f t="shared" si="1"/>
        <v>1414.2697069585245</v>
      </c>
      <c r="G16" s="238">
        <f t="shared" si="1"/>
        <v>1456.9509551561953</v>
      </c>
      <c r="H16" s="238">
        <f t="shared" si="1"/>
        <v>1559.1267109078492</v>
      </c>
      <c r="I16" s="222"/>
      <c r="J16" s="222"/>
      <c r="K16" s="222"/>
      <c r="L16" s="222"/>
      <c r="M16" s="222"/>
      <c r="Q16" s="5"/>
      <c r="R16" s="5"/>
      <c r="S16" s="5"/>
      <c r="T16" s="5"/>
      <c r="U16" s="5"/>
      <c r="V16" s="5"/>
      <c r="W16" s="5"/>
      <c r="X16" s="5"/>
      <c r="Y16" s="5"/>
    </row>
    <row r="17" spans="1:25" ht="15" customHeight="1">
      <c r="A17" s="5"/>
      <c r="B17" s="5"/>
      <c r="C17" s="7"/>
      <c r="D17" s="133"/>
      <c r="E17" s="133"/>
      <c r="F17" s="133"/>
      <c r="G17" s="133"/>
      <c r="H17" s="133"/>
      <c r="I17" s="222"/>
      <c r="J17" s="222"/>
      <c r="K17" s="222"/>
      <c r="L17" s="222"/>
      <c r="M17" s="222"/>
      <c r="N17" s="5"/>
      <c r="O17" s="5"/>
      <c r="P17" s="5"/>
      <c r="Q17" s="5"/>
      <c r="R17" s="5"/>
      <c r="S17" s="5"/>
      <c r="T17" s="5"/>
      <c r="U17" s="5"/>
      <c r="V17" s="5"/>
      <c r="W17" s="5"/>
      <c r="X17" s="5"/>
      <c r="Y17" s="5"/>
    </row>
    <row r="18" spans="1:25" ht="15.75" customHeight="1" thickBot="1">
      <c r="A18" s="239" t="s">
        <v>252</v>
      </c>
      <c r="B18" s="240" t="s">
        <v>254</v>
      </c>
      <c r="C18" s="240" t="s">
        <v>255</v>
      </c>
      <c r="D18" s="240" t="s">
        <v>256</v>
      </c>
      <c r="E18" s="240" t="s">
        <v>257</v>
      </c>
      <c r="F18" s="240" t="s">
        <v>258</v>
      </c>
      <c r="G18" s="241" t="s">
        <v>259</v>
      </c>
      <c r="H18" s="5"/>
      <c r="I18" s="222"/>
      <c r="J18" s="222"/>
      <c r="K18" s="222"/>
      <c r="L18" s="222"/>
      <c r="M18" s="222"/>
      <c r="N18" s="5"/>
      <c r="O18" s="5"/>
      <c r="P18" s="5"/>
      <c r="Q18" s="5"/>
      <c r="R18" s="5"/>
      <c r="S18" s="5"/>
      <c r="T18" s="5"/>
      <c r="U18" s="5"/>
      <c r="V18" s="5"/>
      <c r="W18" s="5"/>
      <c r="X18" s="5"/>
      <c r="Y18" s="5"/>
    </row>
    <row r="19" spans="1:25" ht="15.75" customHeight="1">
      <c r="A19" s="242" t="s">
        <v>260</v>
      </c>
      <c r="B19" s="242" t="s">
        <v>261</v>
      </c>
      <c r="C19" s="243">
        <v>0.54</v>
      </c>
      <c r="D19" s="244">
        <v>9435248</v>
      </c>
      <c r="E19" s="244">
        <v>40406490</v>
      </c>
      <c r="F19" s="370">
        <v>0.24</v>
      </c>
      <c r="G19" s="245">
        <f t="shared" ref="G19:G23" si="2">C19/(1+(1-F19)*(D19/E19))</f>
        <v>0.45861186888132405</v>
      </c>
      <c r="H19" s="5"/>
      <c r="I19" s="222"/>
      <c r="J19" s="222"/>
      <c r="K19" s="222"/>
      <c r="L19" s="222"/>
      <c r="M19" s="222"/>
      <c r="N19" s="5"/>
      <c r="O19" s="5"/>
      <c r="P19" s="5"/>
      <c r="Q19" s="5"/>
      <c r="R19" s="5"/>
      <c r="S19" s="5"/>
      <c r="T19" s="5"/>
      <c r="U19" s="5"/>
      <c r="V19" s="5"/>
      <c r="W19" s="5"/>
      <c r="X19" s="5"/>
      <c r="Y19" s="5"/>
    </row>
    <row r="20" spans="1:25" ht="15.75" customHeight="1">
      <c r="A20" s="21" t="s">
        <v>262</v>
      </c>
      <c r="B20" s="21" t="s">
        <v>263</v>
      </c>
      <c r="C20" s="246">
        <v>0.44</v>
      </c>
      <c r="D20" s="56">
        <v>14087000</v>
      </c>
      <c r="E20" s="56">
        <v>65406310</v>
      </c>
      <c r="F20" s="371">
        <v>0.17</v>
      </c>
      <c r="G20" s="247">
        <f t="shared" si="2"/>
        <v>0.37327274764807417</v>
      </c>
      <c r="H20" s="5"/>
      <c r="I20" s="222"/>
      <c r="J20" s="222"/>
      <c r="K20" s="222"/>
      <c r="L20" s="222"/>
      <c r="M20" s="222"/>
      <c r="N20" s="5"/>
      <c r="O20" s="5"/>
      <c r="P20" s="5"/>
      <c r="Q20" s="5"/>
      <c r="R20" s="5"/>
      <c r="S20" s="5"/>
      <c r="T20" s="5"/>
      <c r="U20" s="5"/>
      <c r="V20" s="5"/>
      <c r="W20" s="5"/>
      <c r="X20" s="5"/>
      <c r="Y20" s="5"/>
    </row>
    <row r="21" spans="1:25" ht="15.75" customHeight="1">
      <c r="A21" s="21" t="s">
        <v>266</v>
      </c>
      <c r="B21" s="21" t="s">
        <v>267</v>
      </c>
      <c r="C21" s="246">
        <v>0.5</v>
      </c>
      <c r="D21" s="56">
        <v>22891000</v>
      </c>
      <c r="E21" s="56">
        <v>90065410</v>
      </c>
      <c r="F21" s="371">
        <v>0.21</v>
      </c>
      <c r="G21" s="247">
        <f t="shared" si="2"/>
        <v>0.4163938647776731</v>
      </c>
      <c r="H21" s="5"/>
      <c r="K21" s="5"/>
      <c r="L21" s="5"/>
      <c r="M21" s="5"/>
      <c r="N21" s="5"/>
      <c r="O21" s="5"/>
      <c r="P21" s="5"/>
      <c r="Q21" s="5"/>
      <c r="R21" s="5"/>
      <c r="S21" s="5"/>
      <c r="T21" s="5"/>
      <c r="U21" s="5"/>
      <c r="V21" s="5"/>
      <c r="W21" s="5"/>
      <c r="X21" s="5"/>
      <c r="Y21" s="5"/>
    </row>
    <row r="22" spans="1:25" ht="15.75" customHeight="1">
      <c r="A22" s="21" t="s">
        <v>268</v>
      </c>
      <c r="B22" s="21" t="s">
        <v>269</v>
      </c>
      <c r="C22" s="246">
        <v>0.77</v>
      </c>
      <c r="D22" s="56">
        <v>1242125</v>
      </c>
      <c r="E22" s="56">
        <v>5790410</v>
      </c>
      <c r="F22" s="371">
        <v>0.35</v>
      </c>
      <c r="G22" s="247">
        <f t="shared" si="2"/>
        <v>0.67577398724156357</v>
      </c>
      <c r="H22" s="5"/>
      <c r="K22" s="5"/>
      <c r="L22" s="5"/>
      <c r="M22" s="5"/>
      <c r="N22" s="5"/>
      <c r="O22" s="5"/>
      <c r="P22" s="5"/>
      <c r="Q22" s="5"/>
      <c r="R22" s="5"/>
      <c r="S22" s="5"/>
      <c r="T22" s="5"/>
      <c r="U22" s="5"/>
      <c r="V22" s="5"/>
      <c r="W22" s="5"/>
      <c r="X22" s="5"/>
      <c r="Y22" s="5"/>
    </row>
    <row r="23" spans="1:25" ht="15.75" customHeight="1">
      <c r="A23" s="21" t="s">
        <v>272</v>
      </c>
      <c r="B23" s="21" t="s">
        <v>273</v>
      </c>
      <c r="C23" s="246">
        <v>0.51</v>
      </c>
      <c r="D23" s="56">
        <v>9893100</v>
      </c>
      <c r="E23" s="56">
        <v>18424840</v>
      </c>
      <c r="F23" s="372">
        <v>0.21</v>
      </c>
      <c r="G23" s="247">
        <f t="shared" si="2"/>
        <v>0.35809943213875373</v>
      </c>
      <c r="H23" s="5"/>
      <c r="K23" s="5"/>
      <c r="L23" s="5"/>
      <c r="M23" s="5"/>
      <c r="N23" s="5"/>
      <c r="O23" s="5"/>
      <c r="P23" s="5"/>
      <c r="Q23" s="5"/>
      <c r="R23" s="5"/>
      <c r="S23" s="5"/>
      <c r="T23" s="5"/>
      <c r="U23" s="5"/>
      <c r="V23" s="5"/>
      <c r="W23" s="5"/>
      <c r="X23" s="5"/>
      <c r="Y23" s="5"/>
    </row>
    <row r="24" spans="1:25" ht="15.75" customHeight="1">
      <c r="A24" s="248"/>
      <c r="B24" s="249"/>
      <c r="C24" s="250"/>
      <c r="D24" s="390" t="s">
        <v>275</v>
      </c>
      <c r="E24" s="374"/>
      <c r="F24" s="391"/>
      <c r="G24" s="251">
        <f>MEDIAN(G19:G23)</f>
        <v>0.4163938647776731</v>
      </c>
      <c r="H24" s="44"/>
      <c r="K24" s="5"/>
      <c r="L24" s="5"/>
      <c r="M24" s="5"/>
      <c r="N24" s="5"/>
      <c r="O24" s="5"/>
      <c r="P24" s="5"/>
      <c r="Q24" s="5"/>
      <c r="R24" s="5"/>
      <c r="S24" s="5"/>
      <c r="T24" s="5"/>
      <c r="U24" s="5"/>
      <c r="V24" s="5"/>
      <c r="W24" s="5"/>
      <c r="X24" s="5"/>
      <c r="Y24" s="5"/>
    </row>
    <row r="25" spans="1:25" ht="15.75" customHeight="1">
      <c r="A25" s="252"/>
      <c r="B25" s="252"/>
      <c r="C25" s="253"/>
      <c r="D25" s="254"/>
      <c r="E25" s="254"/>
      <c r="F25" s="254"/>
      <c r="G25" s="256"/>
      <c r="H25" s="44"/>
      <c r="K25" s="5"/>
      <c r="L25" s="5"/>
      <c r="M25" s="5"/>
      <c r="N25" s="5"/>
      <c r="O25" s="5"/>
      <c r="P25" s="5"/>
      <c r="Q25" s="5"/>
      <c r="R25" s="5"/>
      <c r="S25" s="5"/>
      <c r="T25" s="5"/>
      <c r="U25" s="5"/>
      <c r="V25" s="5"/>
      <c r="W25" s="5"/>
      <c r="X25" s="5"/>
      <c r="Y25" s="5"/>
    </row>
    <row r="26" spans="1:25" ht="15" customHeight="1">
      <c r="A26" s="5"/>
      <c r="B26" s="259" t="s">
        <v>283</v>
      </c>
      <c r="C26" s="260"/>
      <c r="D26" s="261"/>
      <c r="E26" s="262"/>
      <c r="O26" s="5"/>
      <c r="P26" s="5"/>
      <c r="Q26" s="5"/>
      <c r="R26" s="5"/>
      <c r="S26" s="5"/>
      <c r="T26" s="5"/>
      <c r="U26" s="5"/>
      <c r="V26" s="5"/>
      <c r="W26" s="5"/>
      <c r="X26" s="5"/>
      <c r="Y26" s="5"/>
    </row>
    <row r="27" spans="1:25" ht="15" customHeight="1">
      <c r="A27" s="5"/>
      <c r="B27" s="465" t="e" vm="1">
        <v>#VALUE!</v>
      </c>
      <c r="C27" s="6"/>
      <c r="D27" s="466" cm="1">
        <f t="array" aca="1" ref="D27" ca="1">(_FV(B27,"Previous close",TRUE))/100</f>
        <v>4.6580000000000003E-2</v>
      </c>
      <c r="E27" s="48" t="s">
        <v>567</v>
      </c>
      <c r="F27" s="6"/>
      <c r="G27" s="6"/>
      <c r="H27" s="6"/>
      <c r="I27" s="263"/>
      <c r="J27" s="6"/>
      <c r="K27" s="6"/>
      <c r="L27" s="6"/>
      <c r="M27" s="6"/>
      <c r="N27" s="6"/>
      <c r="O27" s="5"/>
      <c r="P27" s="5"/>
      <c r="Q27" s="5"/>
      <c r="R27" s="5"/>
      <c r="S27" s="5"/>
      <c r="T27" s="5"/>
      <c r="U27" s="5"/>
      <c r="V27" s="5"/>
      <c r="W27" s="5"/>
      <c r="X27" s="5"/>
      <c r="Y27" s="5"/>
    </row>
    <row r="28" spans="1:25" ht="15" customHeight="1">
      <c r="A28" s="5"/>
      <c r="B28" s="20" t="s">
        <v>285</v>
      </c>
      <c r="C28" s="7"/>
      <c r="D28" s="264">
        <f>'ERPs by Country'!E3</f>
        <v>4.1700000000000001E-2</v>
      </c>
      <c r="E28" s="429" t="s">
        <v>568</v>
      </c>
      <c r="I28" s="265" t="s">
        <v>287</v>
      </c>
      <c r="J28" s="4"/>
      <c r="K28" s="5"/>
      <c r="L28" s="5"/>
      <c r="M28" s="5"/>
      <c r="O28" s="5"/>
      <c r="P28" s="5"/>
      <c r="Q28" s="5"/>
      <c r="R28" s="5"/>
      <c r="S28" s="5"/>
      <c r="T28" s="5"/>
      <c r="U28" s="5"/>
      <c r="V28" s="5"/>
      <c r="W28" s="5"/>
      <c r="X28" s="5"/>
      <c r="Y28" s="5"/>
    </row>
    <row r="29" spans="1:25" ht="15" customHeight="1">
      <c r="A29" s="5"/>
      <c r="B29" s="20" t="s">
        <v>288</v>
      </c>
      <c r="C29" s="7"/>
      <c r="D29" s="433">
        <f>'ERPs by Country'!F17</f>
        <v>5.1299999999999998E-2</v>
      </c>
      <c r="E29" s="430" t="s">
        <v>287</v>
      </c>
      <c r="F29" s="4"/>
      <c r="G29" s="4"/>
      <c r="H29" s="4"/>
      <c r="I29" s="4"/>
      <c r="J29" s="4"/>
      <c r="K29" s="5"/>
      <c r="L29" s="5"/>
      <c r="M29" s="5"/>
      <c r="O29" s="5"/>
      <c r="P29" s="5"/>
      <c r="Q29" s="5"/>
      <c r="R29" s="5"/>
      <c r="S29" s="5"/>
      <c r="T29" s="5"/>
      <c r="U29" s="5"/>
      <c r="V29" s="5"/>
      <c r="W29" s="5"/>
      <c r="X29" s="5"/>
      <c r="Y29" s="5"/>
    </row>
    <row r="30" spans="1:25" ht="15.75" customHeight="1">
      <c r="A30" s="5"/>
      <c r="B30" s="258" t="s">
        <v>289</v>
      </c>
      <c r="C30" s="162"/>
      <c r="D30" s="266">
        <f>G24*(1+(1-0%)*(C40/C36))</f>
        <v>0.4163938647776731</v>
      </c>
      <c r="E30" s="4"/>
      <c r="F30" s="5"/>
      <c r="G30" s="6"/>
      <c r="H30" s="5"/>
      <c r="I30" s="5"/>
      <c r="J30" s="5"/>
      <c r="K30" s="5"/>
      <c r="L30" s="5"/>
      <c r="M30" s="5"/>
      <c r="O30" s="5"/>
      <c r="P30" s="5"/>
      <c r="Q30" s="5"/>
      <c r="R30" s="5"/>
      <c r="S30" s="5"/>
      <c r="T30" s="5"/>
      <c r="U30" s="5"/>
      <c r="V30" s="5"/>
      <c r="W30" s="5"/>
      <c r="X30" s="5"/>
      <c r="Y30" s="5"/>
    </row>
    <row r="31" spans="1:25" ht="15.75" customHeight="1">
      <c r="A31" s="5"/>
      <c r="B31" s="57"/>
      <c r="C31" s="86"/>
      <c r="D31" s="5"/>
      <c r="E31" s="428"/>
      <c r="F31" s="428"/>
      <c r="G31" s="428"/>
      <c r="H31" s="428"/>
      <c r="I31" s="428"/>
      <c r="J31" s="428"/>
      <c r="K31" s="428"/>
      <c r="L31" s="428"/>
      <c r="M31" s="5"/>
      <c r="N31" s="5"/>
      <c r="O31" s="5"/>
      <c r="P31" s="5"/>
      <c r="Q31" s="5"/>
      <c r="R31" s="5"/>
      <c r="S31" s="5"/>
      <c r="T31" s="5"/>
      <c r="U31" s="5"/>
      <c r="V31" s="5"/>
      <c r="W31" s="5"/>
      <c r="X31" s="5"/>
      <c r="Y31" s="5"/>
    </row>
    <row r="32" spans="1:25" ht="15.75" customHeight="1">
      <c r="A32" s="5"/>
      <c r="B32" s="76" t="s">
        <v>291</v>
      </c>
      <c r="C32" s="463">
        <f ca="1">D27+(D30*D28)+D29</f>
        <v>0.11524362416122898</v>
      </c>
      <c r="D32" s="5"/>
      <c r="E32" s="428"/>
      <c r="F32" s="428"/>
      <c r="G32" s="428"/>
      <c r="H32" s="428"/>
      <c r="I32" s="428"/>
      <c r="J32" s="428"/>
      <c r="K32" s="428"/>
      <c r="L32" s="428"/>
      <c r="M32" s="5"/>
      <c r="N32" s="5"/>
      <c r="O32" s="5"/>
      <c r="P32" s="5"/>
      <c r="Q32" s="5"/>
      <c r="R32" s="5"/>
      <c r="S32" s="5"/>
      <c r="T32" s="5"/>
      <c r="U32" s="5"/>
      <c r="V32" s="5"/>
      <c r="W32" s="5"/>
      <c r="X32" s="5"/>
      <c r="Y32" s="5"/>
    </row>
    <row r="33" spans="1:25" ht="15.75" customHeight="1">
      <c r="A33" s="5"/>
      <c r="B33" s="85" t="s">
        <v>572</v>
      </c>
      <c r="C33" s="267">
        <v>0</v>
      </c>
      <c r="D33" s="5"/>
      <c r="E33" s="428"/>
      <c r="F33" s="428"/>
      <c r="G33" s="428"/>
      <c r="H33" s="428"/>
      <c r="I33" s="428"/>
      <c r="J33" s="428"/>
      <c r="K33" s="428"/>
      <c r="L33" s="428"/>
      <c r="M33" s="5"/>
      <c r="N33" s="5"/>
      <c r="O33" s="5"/>
      <c r="P33" s="5"/>
      <c r="Q33" s="5"/>
      <c r="R33" s="5"/>
      <c r="S33" s="5"/>
      <c r="T33" s="5"/>
      <c r="U33" s="5"/>
      <c r="V33" s="5"/>
      <c r="W33" s="5"/>
      <c r="X33" s="5"/>
      <c r="Y33" s="5"/>
    </row>
    <row r="34" spans="1:25" ht="15.75" customHeight="1">
      <c r="A34" s="5"/>
      <c r="B34" s="85" t="s">
        <v>294</v>
      </c>
      <c r="C34" s="267">
        <v>0</v>
      </c>
      <c r="D34" s="5"/>
      <c r="E34" s="428"/>
      <c r="F34" s="428"/>
      <c r="G34" s="428"/>
      <c r="H34" s="428"/>
      <c r="I34" s="428"/>
      <c r="J34" s="428"/>
      <c r="K34" s="428"/>
      <c r="L34" s="428"/>
      <c r="M34" s="5"/>
      <c r="N34" s="5"/>
      <c r="O34" s="5"/>
      <c r="P34" s="5"/>
      <c r="Q34" s="5"/>
      <c r="R34" s="5"/>
      <c r="S34" s="5"/>
      <c r="T34" s="5"/>
      <c r="U34" s="5"/>
      <c r="V34" s="5"/>
      <c r="W34" s="5"/>
      <c r="X34" s="5"/>
      <c r="Y34" s="5"/>
    </row>
    <row r="35" spans="1:25" ht="15.75" customHeight="1">
      <c r="A35" s="5"/>
      <c r="B35" s="85"/>
      <c r="C35" s="270"/>
      <c r="D35" s="5"/>
      <c r="E35" s="428"/>
      <c r="F35" s="428"/>
      <c r="G35" s="428"/>
      <c r="H35" s="428"/>
      <c r="I35" s="428"/>
      <c r="J35" s="428"/>
      <c r="K35" s="428"/>
      <c r="L35" s="428"/>
      <c r="M35" s="5"/>
      <c r="N35" s="5"/>
      <c r="O35" s="5"/>
      <c r="P35" s="5"/>
      <c r="Q35" s="5"/>
      <c r="R35" s="5"/>
      <c r="S35" s="5"/>
      <c r="T35" s="5"/>
      <c r="U35" s="5"/>
      <c r="V35" s="5"/>
      <c r="W35" s="5"/>
      <c r="X35" s="5"/>
      <c r="Y35" s="5"/>
    </row>
    <row r="36" spans="1:25" ht="15.75" customHeight="1">
      <c r="A36" s="5"/>
      <c r="B36" s="85" t="s">
        <v>296</v>
      </c>
      <c r="C36" s="271">
        <f>C37*C38</f>
        <v>40752.720000000001</v>
      </c>
      <c r="D36" s="5"/>
      <c r="E36" s="428"/>
      <c r="F36" s="428"/>
      <c r="G36" s="428"/>
      <c r="H36" s="428"/>
      <c r="I36" s="428"/>
      <c r="J36" s="428"/>
      <c r="K36" s="428"/>
      <c r="L36" s="428"/>
      <c r="M36" s="5"/>
      <c r="N36" s="5"/>
      <c r="O36" s="5"/>
      <c r="P36" s="5"/>
      <c r="Q36" s="5"/>
      <c r="R36" s="5"/>
      <c r="S36" s="5"/>
      <c r="T36" s="5"/>
      <c r="U36" s="5"/>
      <c r="V36" s="5"/>
      <c r="W36" s="5"/>
      <c r="X36" s="5"/>
      <c r="Y36" s="5"/>
    </row>
    <row r="37" spans="1:25" ht="15.75" customHeight="1">
      <c r="A37" s="5"/>
      <c r="B37" s="20" t="s">
        <v>45</v>
      </c>
      <c r="C37" s="272">
        <v>10.26</v>
      </c>
      <c r="D37" s="5"/>
      <c r="E37" s="428"/>
      <c r="F37" s="428"/>
      <c r="G37" s="428"/>
      <c r="H37" s="428"/>
      <c r="I37" s="428"/>
      <c r="J37" s="428"/>
      <c r="K37" s="428"/>
      <c r="L37" s="428"/>
      <c r="M37" s="5"/>
      <c r="N37" s="5"/>
      <c r="O37" s="5"/>
      <c r="P37" s="5"/>
      <c r="Q37" s="5"/>
      <c r="R37" s="5"/>
      <c r="S37" s="5"/>
      <c r="T37" s="5"/>
      <c r="U37" s="5"/>
      <c r="V37" s="5"/>
      <c r="W37" s="5"/>
      <c r="X37" s="5"/>
      <c r="Y37" s="5"/>
    </row>
    <row r="38" spans="1:25" ht="15.75" customHeight="1">
      <c r="A38" s="5"/>
      <c r="B38" s="20" t="s">
        <v>297</v>
      </c>
      <c r="C38" s="273">
        <f>'Income Statement'!H44</f>
        <v>3972</v>
      </c>
      <c r="D38" s="5"/>
      <c r="E38" s="428"/>
      <c r="F38" s="428"/>
      <c r="G38" s="428"/>
      <c r="H38" s="428"/>
      <c r="I38" s="428"/>
      <c r="J38" s="428"/>
      <c r="K38" s="428"/>
      <c r="L38" s="428"/>
      <c r="M38" s="5"/>
      <c r="N38" s="5"/>
      <c r="O38" s="5"/>
      <c r="P38" s="5"/>
      <c r="Q38" s="5"/>
      <c r="R38" s="5"/>
      <c r="S38" s="5"/>
      <c r="T38" s="5"/>
      <c r="U38" s="5"/>
      <c r="V38" s="5"/>
      <c r="W38" s="5"/>
      <c r="X38" s="5"/>
      <c r="Y38" s="5"/>
    </row>
    <row r="39" spans="1:25" ht="15.75" customHeight="1">
      <c r="A39" s="5"/>
      <c r="B39" s="85"/>
      <c r="C39" s="270"/>
      <c r="D39" s="5"/>
      <c r="E39" s="428"/>
      <c r="F39" s="428"/>
      <c r="G39" s="428"/>
      <c r="H39" s="428"/>
      <c r="I39" s="428"/>
      <c r="J39" s="428"/>
      <c r="K39" s="428"/>
      <c r="L39" s="428"/>
      <c r="M39" s="5"/>
      <c r="N39" s="5"/>
      <c r="O39" s="5"/>
      <c r="P39" s="5"/>
      <c r="Q39" s="5"/>
      <c r="R39" s="5"/>
      <c r="S39" s="5"/>
      <c r="T39" s="5"/>
      <c r="U39" s="5"/>
      <c r="V39" s="5"/>
      <c r="W39" s="5"/>
      <c r="X39" s="5"/>
      <c r="Y39" s="5"/>
    </row>
    <row r="40" spans="1:25" ht="15.75" customHeight="1">
      <c r="A40" s="5"/>
      <c r="B40" s="85" t="s">
        <v>298</v>
      </c>
      <c r="C40" s="271">
        <v>0</v>
      </c>
      <c r="D40" s="5"/>
      <c r="E40" s="428"/>
      <c r="F40" s="428"/>
      <c r="G40" s="428"/>
      <c r="H40" s="428"/>
      <c r="I40" s="428"/>
      <c r="J40" s="428"/>
      <c r="K40" s="428"/>
      <c r="L40" s="428"/>
      <c r="M40" s="5"/>
      <c r="N40" s="5"/>
      <c r="O40" s="5"/>
      <c r="P40" s="5"/>
      <c r="Q40" s="5"/>
      <c r="R40" s="5"/>
      <c r="S40" s="5"/>
      <c r="T40" s="5"/>
      <c r="U40" s="5"/>
      <c r="V40" s="5"/>
      <c r="W40" s="5"/>
      <c r="X40" s="5"/>
      <c r="Y40" s="5"/>
    </row>
    <row r="41" spans="1:25" ht="15.75" customHeight="1">
      <c r="A41" s="5"/>
      <c r="B41" s="85" t="s">
        <v>299</v>
      </c>
      <c r="C41" s="271">
        <v>0</v>
      </c>
      <c r="D41" s="5"/>
      <c r="E41" s="428"/>
      <c r="F41" s="428"/>
      <c r="G41" s="428"/>
      <c r="H41" s="428"/>
      <c r="I41" s="428"/>
      <c r="J41" s="428"/>
      <c r="K41" s="428"/>
      <c r="L41" s="428"/>
      <c r="M41" s="5"/>
      <c r="N41" s="5"/>
      <c r="O41" s="5"/>
      <c r="P41" s="5"/>
      <c r="Q41" s="5"/>
      <c r="R41" s="5"/>
      <c r="S41" s="5"/>
      <c r="T41" s="5"/>
      <c r="U41" s="5"/>
      <c r="V41" s="5"/>
      <c r="W41" s="5"/>
      <c r="X41" s="5"/>
      <c r="Y41" s="5"/>
    </row>
    <row r="42" spans="1:25" ht="15.75" customHeight="1">
      <c r="A42" s="5"/>
      <c r="B42" s="85"/>
      <c r="C42" s="270"/>
      <c r="D42" s="5"/>
      <c r="E42" s="428"/>
      <c r="F42" s="428"/>
      <c r="G42" s="428"/>
      <c r="H42" s="428"/>
      <c r="I42" s="428"/>
      <c r="J42" s="428"/>
      <c r="K42" s="428"/>
      <c r="L42" s="428"/>
      <c r="M42" s="5"/>
      <c r="N42" s="5"/>
      <c r="O42" s="5"/>
      <c r="P42" s="5"/>
      <c r="Q42" s="5"/>
      <c r="R42" s="5"/>
      <c r="S42" s="5"/>
      <c r="T42" s="5"/>
      <c r="U42" s="5"/>
      <c r="V42" s="5"/>
      <c r="W42" s="5"/>
      <c r="X42" s="5"/>
      <c r="Y42" s="5"/>
    </row>
    <row r="43" spans="1:25" ht="15.75" customHeight="1">
      <c r="A43" s="5"/>
      <c r="B43" s="85" t="s">
        <v>300</v>
      </c>
      <c r="C43" s="274">
        <f>C36/(SUM(C36,C40,C41))</f>
        <v>1</v>
      </c>
      <c r="D43" s="5"/>
      <c r="E43" s="428"/>
      <c r="F43" s="428"/>
      <c r="G43" s="428"/>
      <c r="H43" s="428"/>
      <c r="I43" s="428"/>
      <c r="J43" s="428"/>
      <c r="K43" s="428"/>
      <c r="L43" s="428"/>
      <c r="M43" s="5"/>
      <c r="N43" s="5"/>
      <c r="O43" s="5"/>
      <c r="P43" s="5"/>
      <c r="Q43" s="5"/>
      <c r="R43" s="5"/>
      <c r="S43" s="5"/>
      <c r="T43" s="5"/>
      <c r="U43" s="5"/>
      <c r="V43" s="5"/>
      <c r="W43" s="5"/>
      <c r="X43" s="5"/>
      <c r="Y43" s="5"/>
    </row>
    <row r="44" spans="1:25" ht="15.75" customHeight="1">
      <c r="A44" s="5"/>
      <c r="B44" s="85" t="s">
        <v>301</v>
      </c>
      <c r="C44" s="274">
        <f>C40/(SUM(C36,C40,C41))</f>
        <v>0</v>
      </c>
      <c r="D44" s="5"/>
      <c r="E44" s="428"/>
      <c r="F44" s="428"/>
      <c r="G44" s="428"/>
      <c r="H44" s="428"/>
      <c r="I44" s="428"/>
      <c r="J44" s="428"/>
      <c r="K44" s="428"/>
      <c r="L44" s="428"/>
      <c r="M44" s="5"/>
      <c r="N44" s="5"/>
      <c r="O44" s="5"/>
      <c r="P44" s="5"/>
      <c r="Q44" s="5"/>
      <c r="R44" s="5"/>
      <c r="S44" s="5"/>
      <c r="T44" s="5"/>
      <c r="U44" s="5"/>
      <c r="V44" s="5"/>
      <c r="W44" s="5"/>
      <c r="X44" s="5"/>
      <c r="Y44" s="5"/>
    </row>
    <row r="45" spans="1:25" ht="15.75" customHeight="1">
      <c r="A45" s="5"/>
      <c r="B45" s="85" t="s">
        <v>302</v>
      </c>
      <c r="C45" s="274">
        <f>C41/SUM(C36,C40,C41)</f>
        <v>0</v>
      </c>
      <c r="D45" s="5"/>
      <c r="E45" s="428"/>
      <c r="F45" s="428"/>
      <c r="G45" s="428"/>
      <c r="H45" s="428"/>
      <c r="I45" s="428"/>
      <c r="J45" s="428"/>
      <c r="K45" s="428"/>
      <c r="L45" s="428"/>
      <c r="M45" s="5"/>
      <c r="N45" s="5"/>
      <c r="O45" s="5"/>
      <c r="P45" s="5"/>
      <c r="Q45" s="5"/>
      <c r="R45" s="5"/>
      <c r="S45" s="5"/>
      <c r="T45" s="5"/>
      <c r="U45" s="5"/>
      <c r="V45" s="5"/>
      <c r="W45" s="5"/>
      <c r="X45" s="5"/>
      <c r="Y45" s="5"/>
    </row>
    <row r="46" spans="1:25" ht="15.75" customHeight="1">
      <c r="A46" s="5"/>
      <c r="B46" s="85"/>
      <c r="C46" s="270"/>
      <c r="D46" s="5"/>
      <c r="E46" s="428"/>
      <c r="F46" s="428"/>
      <c r="G46" s="428"/>
      <c r="H46" s="428"/>
      <c r="I46" s="428"/>
      <c r="J46" s="428"/>
      <c r="K46" s="428"/>
      <c r="L46" s="428"/>
      <c r="M46" s="5"/>
      <c r="N46" s="5"/>
      <c r="O46" s="5"/>
      <c r="P46" s="5"/>
      <c r="Q46" s="5"/>
      <c r="R46" s="5"/>
      <c r="S46" s="5"/>
      <c r="T46" s="5"/>
      <c r="U46" s="5"/>
      <c r="V46" s="5"/>
      <c r="W46" s="5"/>
      <c r="X46" s="5"/>
      <c r="Y46" s="5"/>
    </row>
    <row r="47" spans="1:25" ht="15.75" customHeight="1">
      <c r="A47" s="5"/>
      <c r="B47" s="431" t="s">
        <v>569</v>
      </c>
      <c r="C47" s="432">
        <f ca="1">(C43*C32)+(C44*C33)+(C45*C34)</f>
        <v>0.11524362416122898</v>
      </c>
      <c r="D47" s="5"/>
      <c r="E47" s="428"/>
      <c r="F47" s="428"/>
      <c r="G47" s="428"/>
      <c r="H47" s="428"/>
      <c r="I47" s="428"/>
      <c r="J47" s="428"/>
      <c r="K47" s="428"/>
      <c r="L47" s="428"/>
      <c r="M47" s="5"/>
      <c r="N47" s="5"/>
      <c r="O47" s="5"/>
      <c r="P47" s="5"/>
      <c r="Q47" s="5"/>
      <c r="R47" s="5"/>
      <c r="S47" s="5"/>
      <c r="T47" s="5"/>
      <c r="U47" s="5"/>
      <c r="V47" s="5"/>
      <c r="W47" s="5"/>
      <c r="X47" s="5"/>
      <c r="Y47" s="5"/>
    </row>
    <row r="48" spans="1:25" ht="15.75" customHeight="1">
      <c r="A48" s="5"/>
      <c r="B48" s="275" t="s">
        <v>303</v>
      </c>
      <c r="C48" s="276">
        <f>Metrics!E22</f>
        <v>0.17431169363599336</v>
      </c>
      <c r="D48" s="5"/>
      <c r="E48" s="6"/>
      <c r="F48" s="6"/>
      <c r="G48" s="6"/>
      <c r="H48" s="6"/>
      <c r="I48" s="6"/>
      <c r="J48" s="6"/>
      <c r="K48" s="6"/>
      <c r="L48" s="5"/>
      <c r="M48" s="5"/>
      <c r="N48" s="5"/>
      <c r="O48" s="5"/>
      <c r="P48" s="5"/>
      <c r="Q48" s="5"/>
      <c r="R48" s="5"/>
      <c r="S48" s="5"/>
      <c r="T48" s="5"/>
      <c r="U48" s="5"/>
      <c r="V48" s="5"/>
      <c r="W48" s="5"/>
      <c r="X48" s="5"/>
      <c r="Y48" s="5"/>
    </row>
    <row r="49" spans="1:25" ht="15.75" customHeight="1">
      <c r="A49" s="5"/>
      <c r="B49" s="5"/>
      <c r="C49" s="7"/>
      <c r="D49" s="5"/>
      <c r="E49" s="6"/>
      <c r="F49" s="6"/>
      <c r="G49" s="6"/>
      <c r="H49" s="6"/>
      <c r="I49" s="6"/>
      <c r="J49" s="6"/>
      <c r="K49" s="6"/>
      <c r="L49" s="5"/>
      <c r="M49" s="5"/>
      <c r="N49" s="5"/>
      <c r="O49" s="5"/>
      <c r="P49" s="5"/>
      <c r="Q49" s="5"/>
      <c r="R49" s="5"/>
      <c r="S49" s="5"/>
      <c r="T49" s="5"/>
      <c r="U49" s="5"/>
      <c r="V49" s="5"/>
      <c r="W49" s="5"/>
      <c r="X49" s="5"/>
      <c r="Y49" s="5"/>
    </row>
    <row r="50" spans="1:25" ht="15.75" customHeight="1">
      <c r="A50" s="5"/>
      <c r="B50" s="57" t="s">
        <v>304</v>
      </c>
      <c r="C50" s="86" t="s">
        <v>181</v>
      </c>
      <c r="D50" s="86">
        <v>1</v>
      </c>
      <c r="E50" s="86">
        <v>2</v>
      </c>
      <c r="F50" s="86">
        <v>3</v>
      </c>
      <c r="G50" s="86">
        <v>4</v>
      </c>
      <c r="H50" s="86">
        <v>5</v>
      </c>
      <c r="L50" s="5"/>
      <c r="M50" s="5"/>
      <c r="N50" s="5"/>
      <c r="O50" s="5"/>
      <c r="P50" s="5"/>
      <c r="Q50" s="5"/>
      <c r="R50" s="5"/>
      <c r="S50" s="5"/>
      <c r="T50" s="5"/>
      <c r="U50" s="5"/>
      <c r="V50" s="5"/>
      <c r="W50" s="5"/>
      <c r="X50" s="5"/>
      <c r="Y50" s="5"/>
    </row>
    <row r="51" spans="1:25" ht="15.75" customHeight="1">
      <c r="A51" s="5"/>
      <c r="B51" s="5"/>
      <c r="C51" s="7"/>
      <c r="D51" s="5"/>
      <c r="E51" s="5"/>
      <c r="F51" s="5"/>
      <c r="G51" s="8"/>
      <c r="H51" s="8"/>
      <c r="I51" s="8"/>
      <c r="J51" s="8"/>
      <c r="K51" s="8"/>
      <c r="L51" s="5"/>
      <c r="M51" s="5"/>
      <c r="N51" s="5"/>
      <c r="O51" s="5"/>
      <c r="P51" s="5"/>
      <c r="Q51" s="5"/>
      <c r="R51" s="5"/>
      <c r="S51" s="5"/>
      <c r="T51" s="5"/>
      <c r="U51" s="5"/>
      <c r="V51" s="5"/>
      <c r="W51" s="5"/>
      <c r="X51" s="5"/>
      <c r="Y51" s="5"/>
    </row>
    <row r="52" spans="1:25" ht="15.75" customHeight="1">
      <c r="A52" s="259"/>
      <c r="B52" s="259" t="s">
        <v>305</v>
      </c>
      <c r="C52" s="277" t="s">
        <v>28</v>
      </c>
      <c r="D52" s="278">
        <f ca="1">D16/(1+$C$47)^D50</f>
        <v>1274.134885613837</v>
      </c>
      <c r="E52" s="278">
        <f ca="1">E16/(1+$C$47)^E50</f>
        <v>1112.0743664161776</v>
      </c>
      <c r="F52" s="278">
        <f ca="1">F16/(1+$C$47)^F50</f>
        <v>1019.5839536993747</v>
      </c>
      <c r="G52" s="278">
        <f ca="1">G16/(1+$C$47)^G50</f>
        <v>941.81572262538862</v>
      </c>
      <c r="H52" s="278">
        <f ca="1">H16/(1+$C$47)^H50</f>
        <v>903.717446671022</v>
      </c>
      <c r="L52" s="5"/>
      <c r="M52" s="5"/>
      <c r="N52" s="5"/>
      <c r="O52" s="5"/>
      <c r="P52" s="5"/>
      <c r="Q52" s="5"/>
      <c r="R52" s="5"/>
      <c r="S52" s="5"/>
      <c r="T52" s="5"/>
      <c r="U52" s="5"/>
      <c r="V52" s="5"/>
      <c r="W52" s="5"/>
      <c r="X52" s="5"/>
      <c r="Y52" s="5"/>
    </row>
    <row r="53" spans="1:25" ht="15.75" customHeight="1">
      <c r="A53" s="5"/>
      <c r="B53" s="5"/>
      <c r="C53" s="7"/>
      <c r="D53" s="5"/>
      <c r="E53" s="5"/>
      <c r="F53" s="5"/>
      <c r="G53" s="5"/>
      <c r="H53" s="5"/>
      <c r="I53" s="5"/>
      <c r="J53" s="5"/>
      <c r="K53" s="5"/>
      <c r="L53" s="5"/>
      <c r="M53" s="5"/>
      <c r="N53" s="5"/>
      <c r="O53" s="5"/>
      <c r="P53" s="5"/>
      <c r="Q53" s="5"/>
      <c r="R53" s="5"/>
      <c r="S53" s="5"/>
      <c r="T53" s="5"/>
      <c r="U53" s="5"/>
      <c r="V53" s="5"/>
      <c r="W53" s="5"/>
      <c r="X53" s="5"/>
      <c r="Y53" s="5"/>
    </row>
    <row r="54" spans="1:25" ht="15.75" customHeight="1">
      <c r="A54" s="259"/>
      <c r="B54" s="259"/>
      <c r="C54" s="279"/>
      <c r="D54" s="259"/>
      <c r="E54" s="259"/>
      <c r="F54" s="280" t="s">
        <v>306</v>
      </c>
      <c r="G54" s="468" t="s">
        <v>574</v>
      </c>
      <c r="H54" s="468" t="s">
        <v>280</v>
      </c>
      <c r="I54" s="468" t="s">
        <v>575</v>
      </c>
      <c r="Q54" s="5"/>
      <c r="R54" s="5"/>
      <c r="S54" s="5"/>
      <c r="T54" s="5"/>
      <c r="U54" s="5"/>
      <c r="V54" s="5"/>
      <c r="W54" s="5"/>
      <c r="X54" s="5"/>
      <c r="Y54" s="5"/>
    </row>
    <row r="55" spans="1:25" ht="15.75" customHeight="1">
      <c r="A55" s="259"/>
      <c r="B55" s="259" t="s">
        <v>307</v>
      </c>
      <c r="C55" s="277" t="s">
        <v>11</v>
      </c>
      <c r="D55" s="277" t="s">
        <v>308</v>
      </c>
      <c r="E55" s="277"/>
      <c r="F55" s="281" t="s">
        <v>280</v>
      </c>
      <c r="G55" s="469">
        <v>1.4999999999999999E-2</v>
      </c>
      <c r="H55" s="469">
        <v>0.02</v>
      </c>
      <c r="I55" s="469">
        <v>2.5000000000000001E-2</v>
      </c>
      <c r="M55" s="5"/>
      <c r="N55" s="5"/>
      <c r="O55" s="5"/>
      <c r="P55" s="5"/>
      <c r="Q55" s="5"/>
      <c r="R55" s="5"/>
      <c r="S55" s="5"/>
      <c r="T55" s="5"/>
      <c r="U55" s="5"/>
      <c r="V55" s="5"/>
      <c r="W55" s="5"/>
      <c r="X55" s="5"/>
      <c r="Y55" s="5"/>
    </row>
    <row r="56" spans="1:25" ht="15.75" customHeight="1">
      <c r="A56" s="5"/>
      <c r="B56" s="5"/>
      <c r="C56" s="7"/>
      <c r="D56" s="8"/>
      <c r="E56" s="8"/>
      <c r="F56" s="5"/>
      <c r="G56" s="5"/>
      <c r="H56" s="5"/>
      <c r="I56" s="5"/>
      <c r="J56" s="5"/>
      <c r="K56" s="5"/>
      <c r="L56" s="5"/>
      <c r="P56" s="5"/>
      <c r="Q56" s="5"/>
      <c r="R56" s="5"/>
      <c r="S56" s="5"/>
      <c r="T56" s="5"/>
      <c r="U56" s="5"/>
      <c r="V56" s="5"/>
      <c r="W56" s="5"/>
      <c r="X56" s="5"/>
      <c r="Y56" s="5"/>
    </row>
    <row r="57" spans="1:25" ht="15.75" customHeight="1">
      <c r="A57" s="5"/>
      <c r="B57" s="282" t="s">
        <v>309</v>
      </c>
      <c r="C57" s="283" t="s">
        <v>30</v>
      </c>
      <c r="D57" s="284">
        <f>D58+1.5%</f>
        <v>3.5000000000000003E-2</v>
      </c>
      <c r="E57" s="392" t="s">
        <v>310</v>
      </c>
      <c r="F57" s="377"/>
      <c r="G57" s="377"/>
      <c r="H57" s="377"/>
      <c r="I57" s="378"/>
      <c r="J57" s="395" t="s">
        <v>311</v>
      </c>
      <c r="K57" s="384"/>
      <c r="L57" s="384"/>
      <c r="M57" s="384"/>
      <c r="N57" s="384"/>
      <c r="O57" s="384"/>
      <c r="R57" s="5"/>
      <c r="S57" s="5"/>
      <c r="T57" s="5"/>
      <c r="U57" s="5"/>
      <c r="V57" s="5"/>
      <c r="W57" s="5"/>
      <c r="X57" s="5"/>
      <c r="Y57" s="5"/>
    </row>
    <row r="58" spans="1:25" ht="15.75" customHeight="1">
      <c r="A58" s="5"/>
      <c r="B58" s="285" t="s">
        <v>312</v>
      </c>
      <c r="C58" s="7" t="s">
        <v>30</v>
      </c>
      <c r="D58" s="58">
        <v>0.02</v>
      </c>
      <c r="E58" s="397" t="s">
        <v>313</v>
      </c>
      <c r="F58" s="384"/>
      <c r="G58" s="384"/>
      <c r="H58" s="384"/>
      <c r="I58" s="385"/>
      <c r="J58" s="383"/>
      <c r="K58" s="384"/>
      <c r="L58" s="384"/>
      <c r="M58" s="384"/>
      <c r="N58" s="384"/>
      <c r="O58" s="384"/>
      <c r="R58" s="5"/>
      <c r="S58" s="5"/>
      <c r="T58" s="5"/>
      <c r="U58" s="5"/>
      <c r="V58" s="5"/>
      <c r="W58" s="5"/>
      <c r="X58" s="5"/>
      <c r="Y58" s="5"/>
    </row>
    <row r="59" spans="1:25" ht="15.75" customHeight="1">
      <c r="A59" s="5"/>
      <c r="B59" s="172" t="s">
        <v>119</v>
      </c>
      <c r="C59" s="24" t="s">
        <v>30</v>
      </c>
      <c r="D59" s="286">
        <f>_xlfn.XLOOKUP(F55,G54:I54,G55:I55)</f>
        <v>0.02</v>
      </c>
      <c r="E59" s="287" t="s">
        <v>314</v>
      </c>
      <c r="F59" s="288"/>
      <c r="G59" s="288"/>
      <c r="H59" s="288"/>
      <c r="I59" s="289"/>
      <c r="J59" s="290"/>
      <c r="K59" s="291"/>
      <c r="L59" s="291"/>
      <c r="M59" s="291"/>
      <c r="N59" s="291"/>
      <c r="O59" s="291"/>
      <c r="R59" s="5"/>
      <c r="S59" s="5"/>
      <c r="T59" s="5"/>
      <c r="U59" s="5"/>
      <c r="V59" s="5"/>
      <c r="W59" s="5"/>
      <c r="X59" s="5"/>
      <c r="Y59" s="5"/>
    </row>
    <row r="60" spans="1:25" ht="15.75" customHeight="1">
      <c r="A60" s="5"/>
      <c r="B60" s="292" t="s">
        <v>315</v>
      </c>
      <c r="C60" s="7" t="s">
        <v>28</v>
      </c>
      <c r="D60" s="46">
        <f ca="1">H16*(1+D59)/(C47-D59)</f>
        <v>16697.277735189091</v>
      </c>
      <c r="E60" s="293"/>
      <c r="F60" s="5"/>
      <c r="G60" s="5"/>
      <c r="H60" s="216"/>
      <c r="I60" s="293"/>
      <c r="J60" s="396" t="s">
        <v>316</v>
      </c>
      <c r="K60" s="384"/>
      <c r="L60" s="384"/>
      <c r="M60" s="384"/>
      <c r="N60" s="384"/>
      <c r="O60" s="384"/>
      <c r="R60" s="5"/>
      <c r="S60" s="5"/>
      <c r="T60" s="5"/>
      <c r="U60" s="5"/>
      <c r="V60" s="5"/>
      <c r="W60" s="5"/>
      <c r="X60" s="5"/>
      <c r="Y60" s="5"/>
    </row>
    <row r="61" spans="1:25" ht="15.75" customHeight="1">
      <c r="A61" s="5"/>
      <c r="B61" s="294" t="s">
        <v>317</v>
      </c>
      <c r="C61" s="162" t="s">
        <v>318</v>
      </c>
      <c r="D61" s="295">
        <f ca="1">D60/'Income Statement'!M35</f>
        <v>5.5957093025396976</v>
      </c>
      <c r="E61" s="296"/>
      <c r="F61" s="160"/>
      <c r="G61" s="160"/>
      <c r="H61" s="160"/>
      <c r="I61" s="160"/>
      <c r="J61" s="383"/>
      <c r="K61" s="384"/>
      <c r="L61" s="384"/>
      <c r="M61" s="384"/>
      <c r="N61" s="384"/>
      <c r="O61" s="384"/>
      <c r="R61" s="5"/>
      <c r="S61" s="5"/>
      <c r="T61" s="5"/>
      <c r="U61" s="5"/>
      <c r="V61" s="5"/>
      <c r="W61" s="5"/>
      <c r="X61" s="5"/>
      <c r="Y61" s="5"/>
    </row>
    <row r="62" spans="1:25" ht="15.75" customHeight="1">
      <c r="A62" s="297"/>
      <c r="B62" s="298" t="s">
        <v>319</v>
      </c>
      <c r="C62" s="299" t="s">
        <v>28</v>
      </c>
      <c r="D62" s="300">
        <f ca="1">D60/(1+C47)^H50</f>
        <v>9678.251995577446</v>
      </c>
      <c r="E62" s="301"/>
      <c r="F62" s="302"/>
      <c r="G62" s="300"/>
      <c r="H62" s="300"/>
      <c r="I62" s="300"/>
      <c r="J62" s="197"/>
      <c r="K62" s="197"/>
      <c r="L62" s="197"/>
      <c r="M62" s="197"/>
      <c r="N62" s="197"/>
      <c r="O62" s="197"/>
      <c r="R62" s="5"/>
      <c r="S62" s="5"/>
      <c r="T62" s="5"/>
      <c r="U62" s="5"/>
      <c r="V62" s="5"/>
      <c r="W62" s="5"/>
      <c r="X62" s="5"/>
      <c r="Y62" s="5"/>
    </row>
    <row r="63" spans="1:25" ht="15.75" customHeight="1">
      <c r="A63" s="5"/>
      <c r="B63" s="5"/>
      <c r="C63" s="7"/>
      <c r="D63" s="5"/>
      <c r="E63" s="5"/>
      <c r="F63" s="5"/>
      <c r="G63" s="5"/>
      <c r="H63" s="5"/>
      <c r="I63" s="5"/>
      <c r="J63" s="5"/>
      <c r="K63" s="5"/>
      <c r="L63" s="5"/>
      <c r="M63" s="5"/>
      <c r="N63" s="5"/>
      <c r="O63" s="5"/>
      <c r="P63" s="5"/>
      <c r="Q63" s="5"/>
      <c r="R63" s="5"/>
      <c r="S63" s="5"/>
      <c r="T63" s="5"/>
      <c r="U63" s="5"/>
      <c r="V63" s="5"/>
      <c r="W63" s="5"/>
      <c r="X63" s="5"/>
      <c r="Y63" s="5"/>
    </row>
    <row r="64" spans="1:25" ht="15.75" customHeight="1">
      <c r="A64" s="5"/>
      <c r="B64" s="373" t="s">
        <v>320</v>
      </c>
      <c r="C64" s="374"/>
      <c r="D64" s="375"/>
      <c r="E64" s="5"/>
      <c r="F64" s="5"/>
      <c r="G64" s="5"/>
      <c r="H64" s="5"/>
      <c r="I64" s="5"/>
      <c r="J64" s="5"/>
      <c r="K64" s="5"/>
      <c r="L64" s="5"/>
      <c r="M64" s="5"/>
      <c r="N64" s="5"/>
      <c r="O64" s="5"/>
      <c r="P64" s="5"/>
      <c r="Q64" s="5"/>
      <c r="R64" s="5"/>
      <c r="S64" s="5"/>
      <c r="T64" s="5"/>
      <c r="U64" s="5"/>
      <c r="V64" s="5"/>
      <c r="W64" s="5"/>
      <c r="X64" s="5"/>
      <c r="Y64" s="5"/>
    </row>
    <row r="65" spans="1:25" ht="15.75" customHeight="1">
      <c r="A65" s="5"/>
      <c r="B65" s="76" t="s">
        <v>321</v>
      </c>
      <c r="C65" s="303" t="s">
        <v>28</v>
      </c>
      <c r="D65" s="304">
        <f ca="1">SUM(D52:H52)+D62</f>
        <v>14929.578370603245</v>
      </c>
      <c r="E65" s="5"/>
      <c r="F65" s="5"/>
      <c r="G65" s="5"/>
      <c r="H65" s="5"/>
      <c r="I65" s="5"/>
      <c r="J65" s="5"/>
      <c r="K65" s="5"/>
      <c r="R65" s="5"/>
      <c r="S65" s="5"/>
      <c r="T65" s="5"/>
      <c r="U65" s="5"/>
      <c r="V65" s="5"/>
      <c r="W65" s="5"/>
      <c r="X65" s="5"/>
      <c r="Y65" s="5"/>
    </row>
    <row r="66" spans="1:25" ht="15.75" customHeight="1">
      <c r="A66" s="5"/>
      <c r="B66" s="20"/>
      <c r="C66" s="7"/>
      <c r="D66" s="305"/>
      <c r="E66" s="5"/>
      <c r="F66" s="5"/>
      <c r="G66" s="5"/>
      <c r="H66" s="5"/>
      <c r="I66" s="5"/>
      <c r="J66" s="5"/>
      <c r="K66" s="5"/>
      <c r="R66" s="5"/>
      <c r="S66" s="5"/>
      <c r="T66" s="5"/>
      <c r="U66" s="5"/>
      <c r="V66" s="5"/>
      <c r="W66" s="5"/>
      <c r="X66" s="5"/>
      <c r="Y66" s="5"/>
    </row>
    <row r="67" spans="1:25" ht="15.75" customHeight="1">
      <c r="A67" s="5"/>
      <c r="B67" s="306" t="s">
        <v>52</v>
      </c>
      <c r="C67" s="45" t="s">
        <v>28</v>
      </c>
      <c r="D67" s="307">
        <f>-SUM(D68:D70)</f>
        <v>0</v>
      </c>
      <c r="E67" s="4"/>
      <c r="F67" s="5"/>
      <c r="G67" s="5"/>
      <c r="H67" s="5"/>
      <c r="I67" s="5"/>
      <c r="J67" s="5"/>
      <c r="K67" s="5"/>
      <c r="L67" s="5"/>
      <c r="M67" s="5"/>
      <c r="N67" s="5"/>
      <c r="O67" s="5"/>
      <c r="P67" s="5"/>
      <c r="Q67" s="5"/>
      <c r="R67" s="5"/>
      <c r="S67" s="5"/>
      <c r="T67" s="5"/>
      <c r="U67" s="5"/>
      <c r="V67" s="5"/>
      <c r="W67" s="5"/>
      <c r="X67" s="5"/>
      <c r="Y67" s="5"/>
    </row>
    <row r="68" spans="1:25" ht="15.75" customHeight="1">
      <c r="A68" s="5"/>
      <c r="B68" s="80" t="s">
        <v>322</v>
      </c>
      <c r="C68" s="7" t="s">
        <v>28</v>
      </c>
      <c r="D68" s="308">
        <v>0</v>
      </c>
      <c r="E68" s="5"/>
      <c r="H68" s="5"/>
      <c r="I68" s="5"/>
      <c r="J68" s="309"/>
      <c r="K68" s="5"/>
      <c r="L68" s="5"/>
      <c r="M68" s="5"/>
      <c r="N68" s="5"/>
      <c r="O68" s="5"/>
      <c r="P68" s="5"/>
      <c r="Q68" s="5"/>
      <c r="R68" s="5"/>
      <c r="S68" s="5"/>
      <c r="T68" s="5"/>
      <c r="U68" s="5"/>
      <c r="V68" s="5"/>
      <c r="W68" s="5"/>
      <c r="X68" s="5"/>
      <c r="Y68" s="5"/>
    </row>
    <row r="69" spans="1:25" ht="15.75" customHeight="1">
      <c r="A69" s="5"/>
      <c r="B69" s="80" t="s">
        <v>323</v>
      </c>
      <c r="C69" s="7" t="s">
        <v>28</v>
      </c>
      <c r="D69" s="308">
        <v>0</v>
      </c>
      <c r="F69" s="5"/>
      <c r="G69" s="5"/>
      <c r="H69" s="5"/>
      <c r="I69" s="5"/>
      <c r="J69" s="5"/>
      <c r="K69" s="5"/>
      <c r="L69" s="5"/>
      <c r="M69" s="5"/>
      <c r="N69" s="5"/>
      <c r="O69" s="5"/>
      <c r="P69" s="5"/>
      <c r="Q69" s="5"/>
      <c r="R69" s="5"/>
      <c r="S69" s="5"/>
      <c r="T69" s="5"/>
      <c r="U69" s="5"/>
      <c r="V69" s="5"/>
      <c r="W69" s="5"/>
      <c r="X69" s="5"/>
      <c r="Y69" s="5"/>
    </row>
    <row r="70" spans="1:25" ht="15.75" customHeight="1">
      <c r="A70" s="5"/>
      <c r="B70" s="80" t="s">
        <v>324</v>
      </c>
      <c r="C70" s="7" t="s">
        <v>28</v>
      </c>
      <c r="D70" s="308">
        <v>0</v>
      </c>
      <c r="E70" s="5"/>
      <c r="F70" s="5"/>
      <c r="G70" s="5"/>
      <c r="H70" s="5"/>
      <c r="I70" s="5"/>
      <c r="J70" s="5"/>
      <c r="K70" s="5"/>
      <c r="L70" s="5"/>
      <c r="M70" s="5"/>
      <c r="N70" s="5"/>
      <c r="O70" s="5"/>
      <c r="P70" s="5"/>
      <c r="Q70" s="5"/>
      <c r="R70" s="5"/>
      <c r="S70" s="5"/>
      <c r="T70" s="5"/>
      <c r="U70" s="5"/>
      <c r="V70" s="5"/>
      <c r="W70" s="5"/>
      <c r="X70" s="5"/>
      <c r="Y70" s="5"/>
    </row>
    <row r="71" spans="1:25" ht="15.75" customHeight="1">
      <c r="A71" s="5"/>
      <c r="B71" s="20"/>
      <c r="C71" s="7"/>
      <c r="D71" s="308"/>
      <c r="E71" s="5"/>
      <c r="F71" s="5"/>
      <c r="G71" s="5"/>
      <c r="H71" s="5"/>
      <c r="I71" s="5"/>
      <c r="J71" s="5"/>
      <c r="K71" s="5"/>
      <c r="L71" s="5"/>
      <c r="M71" s="5"/>
      <c r="N71" s="5"/>
      <c r="O71" s="5"/>
      <c r="P71" s="5"/>
      <c r="Q71" s="5"/>
      <c r="R71" s="5"/>
      <c r="S71" s="5"/>
      <c r="T71" s="5"/>
      <c r="U71" s="5"/>
      <c r="V71" s="5"/>
      <c r="W71" s="5"/>
      <c r="X71" s="5"/>
      <c r="Y71" s="5"/>
    </row>
    <row r="72" spans="1:25" ht="15.75" customHeight="1">
      <c r="A72" s="5"/>
      <c r="B72" s="306" t="s">
        <v>56</v>
      </c>
      <c r="C72" s="45" t="s">
        <v>28</v>
      </c>
      <c r="D72" s="88">
        <f>SUM(D73)</f>
        <v>3404.0469999999968</v>
      </c>
      <c r="E72" s="5"/>
      <c r="F72" s="5"/>
      <c r="G72" s="5"/>
      <c r="H72" s="5"/>
      <c r="I72" s="5"/>
      <c r="J72" s="5"/>
      <c r="K72" s="5"/>
      <c r="L72" s="5"/>
      <c r="M72" s="5"/>
      <c r="N72" s="5"/>
      <c r="O72" s="5"/>
      <c r="P72" s="5"/>
      <c r="Q72" s="5"/>
      <c r="R72" s="5"/>
      <c r="S72" s="5"/>
      <c r="T72" s="5"/>
      <c r="U72" s="5"/>
      <c r="V72" s="5"/>
      <c r="W72" s="5"/>
      <c r="X72" s="5"/>
      <c r="Y72" s="5"/>
    </row>
    <row r="73" spans="1:25" ht="15.75" customHeight="1">
      <c r="A73" s="5"/>
      <c r="B73" s="80" t="s">
        <v>325</v>
      </c>
      <c r="C73" s="7" t="s">
        <v>28</v>
      </c>
      <c r="D73" s="82">
        <f>'Balance Sheet'!H7</f>
        <v>3404.0469999999968</v>
      </c>
      <c r="E73" s="5"/>
      <c r="F73" s="5"/>
      <c r="G73" s="5"/>
      <c r="H73" s="5"/>
      <c r="I73" s="5"/>
      <c r="J73" s="5"/>
      <c r="K73" s="5"/>
      <c r="L73" s="5"/>
      <c r="M73" s="5"/>
      <c r="N73" s="5"/>
      <c r="O73" s="5"/>
      <c r="P73" s="5"/>
      <c r="Q73" s="5"/>
      <c r="R73" s="5"/>
      <c r="S73" s="5"/>
      <c r="T73" s="5"/>
      <c r="U73" s="5"/>
      <c r="V73" s="5"/>
      <c r="W73" s="5"/>
      <c r="X73" s="5"/>
      <c r="Y73" s="5"/>
    </row>
    <row r="74" spans="1:25" ht="15.75" customHeight="1">
      <c r="A74" s="5"/>
      <c r="B74" s="20"/>
      <c r="C74" s="7"/>
      <c r="D74" s="305"/>
      <c r="E74" s="5"/>
      <c r="F74" s="5"/>
      <c r="G74" s="5"/>
      <c r="H74" s="5"/>
      <c r="I74" s="5"/>
      <c r="J74" s="5"/>
      <c r="K74" s="5"/>
      <c r="L74" s="5"/>
      <c r="M74" s="5"/>
      <c r="N74" s="5"/>
      <c r="O74" s="5"/>
      <c r="P74" s="5"/>
      <c r="Q74" s="5"/>
      <c r="R74" s="5"/>
      <c r="S74" s="5"/>
      <c r="T74" s="5"/>
      <c r="U74" s="5"/>
      <c r="V74" s="5"/>
      <c r="W74" s="5"/>
      <c r="X74" s="5"/>
      <c r="Y74" s="5"/>
    </row>
    <row r="75" spans="1:25" ht="15.75" customHeight="1">
      <c r="A75" s="5"/>
      <c r="B75" s="85" t="s">
        <v>326</v>
      </c>
      <c r="C75" s="45" t="s">
        <v>28</v>
      </c>
      <c r="D75" s="310">
        <f ca="1">SUM(D65,D67,D72)</f>
        <v>18333.625370603244</v>
      </c>
      <c r="E75" s="5"/>
      <c r="F75" s="5"/>
      <c r="G75" s="5"/>
      <c r="H75" s="5"/>
      <c r="I75" s="5"/>
      <c r="J75" s="5"/>
      <c r="K75" s="5"/>
      <c r="L75" s="5"/>
      <c r="M75" s="5"/>
      <c r="N75" s="5"/>
      <c r="O75" s="5"/>
      <c r="P75" s="5"/>
      <c r="Q75" s="5"/>
      <c r="R75" s="5"/>
      <c r="S75" s="5"/>
      <c r="T75" s="5"/>
      <c r="U75" s="5"/>
      <c r="V75" s="5"/>
      <c r="W75" s="5"/>
      <c r="X75" s="5"/>
      <c r="Y75" s="5"/>
    </row>
    <row r="76" spans="1:25" ht="15.75" customHeight="1">
      <c r="A76" s="5"/>
      <c r="B76" s="85" t="s">
        <v>46</v>
      </c>
      <c r="C76" s="45" t="s">
        <v>28</v>
      </c>
      <c r="D76" s="88">
        <f>'Income Statement'!H44</f>
        <v>3972</v>
      </c>
      <c r="E76" s="5"/>
      <c r="F76" s="5"/>
      <c r="G76" s="5"/>
      <c r="H76" s="5"/>
      <c r="I76" s="5"/>
      <c r="J76" s="5"/>
      <c r="K76" s="5"/>
      <c r="L76" s="5"/>
      <c r="M76" s="5"/>
      <c r="N76" s="5"/>
      <c r="O76" s="5"/>
      <c r="P76" s="5"/>
      <c r="Q76" s="5"/>
      <c r="R76" s="5"/>
      <c r="S76" s="5"/>
      <c r="T76" s="5"/>
      <c r="U76" s="5"/>
      <c r="V76" s="5"/>
      <c r="W76" s="5"/>
      <c r="X76" s="5"/>
      <c r="Y76" s="5"/>
    </row>
    <row r="77" spans="1:25" ht="15.75" customHeight="1">
      <c r="A77" s="5"/>
      <c r="B77" s="89"/>
      <c r="C77" s="6"/>
      <c r="D77" s="90"/>
      <c r="E77" s="5"/>
      <c r="F77" s="5"/>
      <c r="G77" s="5"/>
      <c r="H77" s="5"/>
      <c r="I77" s="5"/>
      <c r="J77" s="5"/>
      <c r="K77" s="5"/>
      <c r="L77" s="5"/>
      <c r="M77" s="5"/>
      <c r="N77" s="5"/>
      <c r="O77" s="5"/>
      <c r="P77" s="5"/>
      <c r="Q77" s="5"/>
      <c r="R77" s="5"/>
      <c r="S77" s="5"/>
      <c r="T77" s="5"/>
      <c r="U77" s="5"/>
      <c r="V77" s="5"/>
      <c r="W77" s="5"/>
      <c r="X77" s="5"/>
      <c r="Y77" s="5"/>
    </row>
    <row r="78" spans="1:25" ht="15.75" customHeight="1">
      <c r="A78" s="5"/>
      <c r="B78" s="85" t="s">
        <v>31</v>
      </c>
      <c r="C78" s="45" t="s">
        <v>168</v>
      </c>
      <c r="D78" s="311">
        <f ca="1">D75/D76</f>
        <v>4.615716357150867</v>
      </c>
      <c r="E78" s="5"/>
      <c r="F78" s="5"/>
      <c r="G78" s="5"/>
      <c r="H78" s="5"/>
      <c r="I78" s="5"/>
      <c r="J78" s="5"/>
      <c r="K78" s="5"/>
      <c r="L78" s="5"/>
      <c r="M78" s="5"/>
      <c r="N78" s="5"/>
      <c r="O78" s="5"/>
      <c r="P78" s="5"/>
      <c r="Q78" s="5"/>
      <c r="R78" s="5"/>
      <c r="S78" s="5"/>
      <c r="T78" s="5"/>
      <c r="U78" s="5"/>
      <c r="V78" s="5"/>
      <c r="W78" s="5"/>
      <c r="X78" s="5"/>
      <c r="Y78" s="5"/>
    </row>
    <row r="79" spans="1:25" ht="15.75" customHeight="1">
      <c r="A79" s="5"/>
      <c r="B79" s="294" t="s">
        <v>38</v>
      </c>
      <c r="C79" s="162" t="s">
        <v>30</v>
      </c>
      <c r="D79" s="312">
        <f ca="1">(D78/C37)-1</f>
        <v>-0.55012511138880438</v>
      </c>
      <c r="E79" s="5"/>
      <c r="F79" s="5"/>
      <c r="G79" s="5"/>
      <c r="H79" s="5"/>
      <c r="I79" s="5"/>
      <c r="J79" s="5"/>
      <c r="K79" s="5"/>
      <c r="L79" s="5"/>
      <c r="M79" s="5"/>
      <c r="N79" s="5"/>
      <c r="O79" s="5"/>
      <c r="P79" s="5"/>
      <c r="Q79" s="5"/>
      <c r="R79" s="5"/>
      <c r="S79" s="5"/>
      <c r="T79" s="5"/>
      <c r="U79" s="5"/>
      <c r="V79" s="5"/>
      <c r="W79" s="5"/>
      <c r="X79" s="5"/>
      <c r="Y79" s="5"/>
    </row>
    <row r="80" spans="1:25" ht="15.75" customHeight="1">
      <c r="A80" s="5"/>
      <c r="E80" s="5"/>
      <c r="F80" s="5"/>
      <c r="G80" s="5"/>
      <c r="H80" s="5"/>
      <c r="I80" s="5"/>
      <c r="J80" s="5"/>
      <c r="K80" s="5"/>
      <c r="L80" s="5"/>
      <c r="M80" s="5"/>
      <c r="N80" s="5"/>
      <c r="O80" s="5"/>
      <c r="P80" s="5"/>
      <c r="Q80" s="5"/>
      <c r="R80" s="5"/>
      <c r="S80" s="5"/>
      <c r="T80" s="5"/>
      <c r="U80" s="5"/>
      <c r="V80" s="5"/>
      <c r="W80" s="5"/>
      <c r="X80" s="5"/>
      <c r="Y80" s="5"/>
    </row>
    <row r="81" spans="1:25" ht="15.75" customHeight="1">
      <c r="A81" s="376" t="s">
        <v>327</v>
      </c>
      <c r="B81" s="377"/>
      <c r="C81" s="377"/>
      <c r="D81" s="377"/>
      <c r="E81" s="377"/>
      <c r="F81" s="377"/>
      <c r="G81" s="377"/>
      <c r="H81" s="377"/>
      <c r="I81" s="378"/>
      <c r="J81" s="313"/>
      <c r="K81" s="313"/>
      <c r="L81" s="6"/>
      <c r="M81" s="6"/>
      <c r="N81" s="6"/>
      <c r="O81" s="6"/>
      <c r="P81" s="6"/>
      <c r="Q81" s="6"/>
      <c r="R81" s="6"/>
      <c r="S81" s="6"/>
      <c r="T81" s="6"/>
      <c r="U81" s="6"/>
      <c r="V81" s="6"/>
      <c r="W81" s="6"/>
      <c r="X81" s="6"/>
      <c r="Y81" s="6"/>
    </row>
    <row r="82" spans="1:25" ht="15.75" customHeight="1">
      <c r="A82" s="379"/>
      <c r="B82" s="380"/>
      <c r="C82" s="380"/>
      <c r="D82" s="380"/>
      <c r="E82" s="380"/>
      <c r="F82" s="380"/>
      <c r="G82" s="380"/>
      <c r="H82" s="380"/>
      <c r="I82" s="381"/>
      <c r="J82" s="313"/>
      <c r="K82" s="313"/>
      <c r="L82" s="6"/>
      <c r="M82" s="6"/>
      <c r="N82" s="6"/>
      <c r="O82" s="6"/>
      <c r="P82" s="6"/>
      <c r="Q82" s="6"/>
      <c r="R82" s="6"/>
      <c r="S82" s="6"/>
      <c r="T82" s="6"/>
      <c r="U82" s="6"/>
      <c r="V82" s="6"/>
      <c r="W82" s="6"/>
      <c r="X82" s="6"/>
      <c r="Y82" s="6"/>
    </row>
    <row r="83" spans="1:25" ht="27.6">
      <c r="A83" s="78"/>
      <c r="B83" s="77"/>
      <c r="C83" s="77"/>
      <c r="D83" s="314" t="s">
        <v>328</v>
      </c>
      <c r="E83" s="315" t="s">
        <v>329</v>
      </c>
      <c r="F83" s="316" t="s">
        <v>287</v>
      </c>
      <c r="G83" s="317"/>
      <c r="H83" s="317"/>
      <c r="I83" s="318"/>
      <c r="J83" s="313"/>
      <c r="K83" s="313"/>
      <c r="L83" s="6"/>
      <c r="M83" s="6"/>
      <c r="N83" s="6"/>
      <c r="O83" s="6"/>
      <c r="P83" s="6"/>
      <c r="Q83" s="6"/>
      <c r="R83" s="6"/>
      <c r="S83" s="6"/>
      <c r="T83" s="6"/>
      <c r="U83" s="6"/>
      <c r="V83" s="6"/>
      <c r="W83" s="6"/>
      <c r="X83" s="6"/>
      <c r="Y83" s="6"/>
    </row>
    <row r="84" spans="1:25" ht="15.75" customHeight="1">
      <c r="A84" s="89"/>
      <c r="B84" s="5" t="s">
        <v>330</v>
      </c>
      <c r="C84" s="319"/>
      <c r="D84" s="320">
        <f ca="1">D27</f>
        <v>4.6580000000000003E-2</v>
      </c>
      <c r="E84" s="321">
        <v>5.4239999999999997E-2</v>
      </c>
      <c r="F84" s="55" t="s">
        <v>331</v>
      </c>
      <c r="G84" s="322"/>
      <c r="H84" s="313"/>
      <c r="I84" s="323"/>
      <c r="J84" s="313"/>
      <c r="K84" s="313"/>
      <c r="L84" s="6"/>
      <c r="M84" s="6"/>
      <c r="N84" s="6"/>
      <c r="O84" s="6"/>
      <c r="P84" s="6"/>
      <c r="Q84" s="6"/>
      <c r="R84" s="6"/>
      <c r="S84" s="6"/>
      <c r="T84" s="6"/>
      <c r="U84" s="6"/>
      <c r="V84" s="6"/>
      <c r="W84" s="6"/>
      <c r="X84" s="6"/>
      <c r="Y84" s="6"/>
    </row>
    <row r="85" spans="1:25" ht="15.75" customHeight="1">
      <c r="A85" s="89"/>
      <c r="B85" s="5" t="s">
        <v>285</v>
      </c>
      <c r="C85" s="319"/>
      <c r="D85" s="320">
        <f t="shared" ref="D85:E85" si="3">$D$28</f>
        <v>4.1700000000000001E-2</v>
      </c>
      <c r="E85" s="324">
        <f t="shared" si="3"/>
        <v>4.1700000000000001E-2</v>
      </c>
      <c r="F85" s="313"/>
      <c r="G85" s="313"/>
      <c r="H85" s="313"/>
      <c r="I85" s="323"/>
      <c r="J85" s="313"/>
      <c r="K85" s="313"/>
      <c r="L85" s="6"/>
      <c r="M85" s="6"/>
      <c r="N85" s="6"/>
      <c r="O85" s="6"/>
      <c r="P85" s="6"/>
      <c r="Q85" s="6"/>
      <c r="R85" s="6"/>
      <c r="S85" s="6"/>
      <c r="T85" s="6"/>
      <c r="U85" s="6"/>
      <c r="V85" s="6"/>
      <c r="W85" s="6"/>
      <c r="X85" s="6"/>
      <c r="Y85" s="6"/>
    </row>
    <row r="86" spans="1:25" ht="15.75" customHeight="1">
      <c r="A86" s="89"/>
      <c r="B86" s="5" t="s">
        <v>288</v>
      </c>
      <c r="C86" s="6"/>
      <c r="D86" s="320">
        <f>$D$29</f>
        <v>5.1299999999999998E-2</v>
      </c>
      <c r="E86" s="321">
        <v>0</v>
      </c>
      <c r="F86" s="6"/>
      <c r="G86" s="313"/>
      <c r="H86" s="313"/>
      <c r="I86" s="323"/>
      <c r="J86" s="313"/>
      <c r="K86" s="313"/>
      <c r="L86" s="6"/>
      <c r="M86" s="6"/>
      <c r="N86" s="6"/>
      <c r="O86" s="6"/>
      <c r="P86" s="6"/>
      <c r="Q86" s="6"/>
      <c r="R86" s="6"/>
      <c r="S86" s="6"/>
      <c r="T86" s="6"/>
      <c r="U86" s="6"/>
      <c r="V86" s="6"/>
      <c r="W86" s="6"/>
      <c r="X86" s="6"/>
      <c r="Y86" s="6"/>
    </row>
    <row r="87" spans="1:25" ht="15.75" customHeight="1">
      <c r="A87" s="89"/>
      <c r="B87" s="5" t="s">
        <v>289</v>
      </c>
      <c r="C87" s="6"/>
      <c r="D87" s="95">
        <f t="shared" ref="D87:E87" si="4">$G$24</f>
        <v>0.4163938647776731</v>
      </c>
      <c r="E87" s="453">
        <f t="shared" si="4"/>
        <v>0.4163938647776731</v>
      </c>
      <c r="F87" s="6"/>
      <c r="G87" s="6"/>
      <c r="H87" s="6"/>
      <c r="I87" s="90"/>
      <c r="J87" s="6"/>
      <c r="K87" s="6"/>
      <c r="L87" s="6"/>
      <c r="M87" s="6"/>
      <c r="N87" s="6"/>
      <c r="O87" s="6"/>
      <c r="P87" s="6"/>
      <c r="Q87" s="6"/>
      <c r="R87" s="6"/>
      <c r="S87" s="6"/>
      <c r="T87" s="6"/>
      <c r="U87" s="6"/>
      <c r="V87" s="6"/>
      <c r="W87" s="6"/>
      <c r="X87" s="6"/>
      <c r="Y87" s="6"/>
    </row>
    <row r="88" spans="1:25" ht="15.75" customHeight="1">
      <c r="A88" s="434"/>
      <c r="B88" s="5"/>
      <c r="C88" s="6"/>
      <c r="D88" s="95"/>
      <c r="E88" s="453"/>
      <c r="F88" s="6"/>
      <c r="G88" s="6"/>
      <c r="H88" s="6"/>
      <c r="I88" s="435"/>
      <c r="J88" s="6"/>
      <c r="K88" s="6"/>
      <c r="L88" s="6"/>
      <c r="M88" s="6"/>
      <c r="N88" s="6"/>
      <c r="O88" s="6"/>
      <c r="P88" s="6"/>
      <c r="Q88" s="6"/>
      <c r="R88" s="6"/>
      <c r="S88" s="6"/>
      <c r="T88" s="6"/>
      <c r="U88" s="6"/>
      <c r="V88" s="6"/>
      <c r="W88" s="6"/>
      <c r="X88" s="6"/>
      <c r="Y88" s="6"/>
    </row>
    <row r="89" spans="1:25" ht="15.75" customHeight="1">
      <c r="A89" s="89"/>
      <c r="B89" s="437" t="s">
        <v>571</v>
      </c>
      <c r="C89" s="438"/>
      <c r="D89" s="439">
        <f ca="1">D84+(D87*D85)+D86</f>
        <v>0.11524362416122898</v>
      </c>
      <c r="E89" s="440">
        <f>E84+(E87*E85)+E86</f>
        <v>7.1603624161228965E-2</v>
      </c>
      <c r="F89" s="382" t="s">
        <v>332</v>
      </c>
      <c r="G89" s="377"/>
      <c r="H89" s="377"/>
      <c r="I89" s="378"/>
      <c r="J89" s="6"/>
      <c r="K89" s="6"/>
      <c r="L89" s="6"/>
      <c r="M89" s="6"/>
      <c r="N89" s="6"/>
      <c r="O89" s="6"/>
      <c r="P89" s="6"/>
      <c r="Q89" s="6"/>
      <c r="R89" s="6"/>
      <c r="S89" s="6"/>
      <c r="T89" s="6"/>
      <c r="U89" s="6"/>
      <c r="V89" s="6"/>
      <c r="W89" s="6"/>
      <c r="X89" s="6"/>
      <c r="Y89" s="6"/>
    </row>
    <row r="90" spans="1:25" ht="15.75" customHeight="1">
      <c r="A90" s="434"/>
      <c r="B90" s="38" t="s">
        <v>300</v>
      </c>
      <c r="C90" s="438"/>
      <c r="D90" s="441">
        <f>$C$43</f>
        <v>1</v>
      </c>
      <c r="E90" s="442">
        <f>$C$43</f>
        <v>1</v>
      </c>
      <c r="F90" s="436"/>
      <c r="G90" s="421"/>
      <c r="H90" s="421"/>
      <c r="I90" s="412"/>
      <c r="J90" s="6"/>
      <c r="K90" s="6"/>
      <c r="L90" s="6"/>
      <c r="M90" s="6"/>
      <c r="N90" s="6"/>
      <c r="O90" s="6"/>
      <c r="P90" s="6"/>
      <c r="Q90" s="6"/>
      <c r="R90" s="6"/>
      <c r="S90" s="6"/>
      <c r="T90" s="6"/>
      <c r="U90" s="6"/>
      <c r="V90" s="6"/>
      <c r="W90" s="6"/>
      <c r="X90" s="6"/>
      <c r="Y90" s="6"/>
    </row>
    <row r="91" spans="1:25" ht="15.75" customHeight="1">
      <c r="A91" s="434"/>
      <c r="B91" s="437" t="s">
        <v>572</v>
      </c>
      <c r="C91" s="438"/>
      <c r="D91" s="444">
        <f>$C$33</f>
        <v>0</v>
      </c>
      <c r="E91" s="446">
        <f>$C$33</f>
        <v>0</v>
      </c>
      <c r="F91" s="436"/>
      <c r="G91" s="421"/>
      <c r="H91" s="421"/>
      <c r="I91" s="412"/>
      <c r="J91" s="6"/>
      <c r="K91" s="6"/>
      <c r="L91" s="6"/>
      <c r="M91" s="6"/>
      <c r="N91" s="6"/>
      <c r="O91" s="6"/>
      <c r="P91" s="6"/>
      <c r="Q91" s="6"/>
      <c r="R91" s="6"/>
      <c r="S91" s="6"/>
      <c r="T91" s="6"/>
      <c r="U91" s="6"/>
      <c r="V91" s="6"/>
      <c r="W91" s="6"/>
      <c r="X91" s="6"/>
      <c r="Y91" s="6"/>
    </row>
    <row r="92" spans="1:25" ht="15.75" customHeight="1">
      <c r="A92" s="434"/>
      <c r="B92" s="38" t="s">
        <v>301</v>
      </c>
      <c r="C92" s="438"/>
      <c r="D92" s="441">
        <f>$C$44</f>
        <v>0</v>
      </c>
      <c r="E92" s="442">
        <f>$C$44</f>
        <v>0</v>
      </c>
      <c r="F92" s="436"/>
      <c r="G92" s="421"/>
      <c r="H92" s="421"/>
      <c r="I92" s="412"/>
      <c r="J92" s="6"/>
      <c r="K92" s="6"/>
      <c r="L92" s="6"/>
      <c r="M92" s="6"/>
      <c r="N92" s="6"/>
      <c r="O92" s="6"/>
      <c r="P92" s="6"/>
      <c r="Q92" s="6"/>
      <c r="R92" s="6"/>
      <c r="S92" s="6"/>
      <c r="T92" s="6"/>
      <c r="U92" s="6"/>
      <c r="V92" s="6"/>
      <c r="W92" s="6"/>
      <c r="X92" s="6"/>
      <c r="Y92" s="6"/>
    </row>
    <row r="93" spans="1:25" ht="15.75" customHeight="1">
      <c r="A93" s="434"/>
      <c r="B93" s="437" t="s">
        <v>573</v>
      </c>
      <c r="C93" s="438"/>
      <c r="D93" s="444">
        <f>$C$45</f>
        <v>0</v>
      </c>
      <c r="E93" s="446">
        <f>$C$45</f>
        <v>0</v>
      </c>
      <c r="F93" s="436"/>
      <c r="G93" s="421"/>
      <c r="H93" s="421"/>
      <c r="I93" s="412"/>
      <c r="J93" s="6"/>
      <c r="K93" s="6"/>
      <c r="L93" s="6"/>
      <c r="M93" s="6"/>
      <c r="N93" s="6"/>
      <c r="O93" s="6"/>
      <c r="P93" s="6"/>
      <c r="Q93" s="6"/>
      <c r="R93" s="6"/>
      <c r="S93" s="6"/>
      <c r="T93" s="6"/>
      <c r="U93" s="6"/>
      <c r="V93" s="6"/>
      <c r="W93" s="6"/>
      <c r="X93" s="6"/>
      <c r="Y93" s="6"/>
    </row>
    <row r="94" spans="1:25" ht="15.75" customHeight="1">
      <c r="A94" s="434"/>
      <c r="B94" s="38" t="s">
        <v>300</v>
      </c>
      <c r="C94" s="438"/>
      <c r="D94" s="441">
        <f>$C$45</f>
        <v>0</v>
      </c>
      <c r="E94" s="442">
        <f>$C$45</f>
        <v>0</v>
      </c>
      <c r="F94" s="436"/>
      <c r="G94" s="421"/>
      <c r="H94" s="421"/>
      <c r="I94" s="412"/>
      <c r="J94" s="6"/>
      <c r="K94" s="6"/>
      <c r="L94" s="6"/>
      <c r="M94" s="6"/>
      <c r="N94" s="6"/>
      <c r="O94" s="6"/>
      <c r="P94" s="6"/>
      <c r="Q94" s="6"/>
      <c r="R94" s="6"/>
      <c r="S94" s="6"/>
      <c r="T94" s="6"/>
      <c r="U94" s="6"/>
      <c r="V94" s="6"/>
      <c r="W94" s="6"/>
      <c r="X94" s="6"/>
      <c r="Y94" s="6"/>
    </row>
    <row r="95" spans="1:25" ht="15.75" customHeight="1">
      <c r="A95" s="434"/>
      <c r="B95" s="438"/>
      <c r="C95" s="438"/>
      <c r="D95" s="438"/>
      <c r="E95" s="443"/>
      <c r="F95" s="436"/>
      <c r="G95" s="421"/>
      <c r="H95" s="421"/>
      <c r="I95" s="412"/>
      <c r="J95" s="6"/>
      <c r="K95" s="6"/>
      <c r="L95" s="6"/>
      <c r="M95" s="6"/>
      <c r="N95" s="6"/>
      <c r="O95" s="6"/>
      <c r="P95" s="6"/>
      <c r="Q95" s="6"/>
      <c r="R95" s="6"/>
      <c r="S95" s="6"/>
      <c r="T95" s="6"/>
      <c r="U95" s="6"/>
      <c r="V95" s="6"/>
      <c r="W95" s="6"/>
      <c r="X95" s="6"/>
      <c r="Y95" s="6"/>
    </row>
    <row r="96" spans="1:25" ht="15.75" customHeight="1">
      <c r="A96" s="434"/>
      <c r="B96" s="252" t="s">
        <v>569</v>
      </c>
      <c r="C96" s="438"/>
      <c r="D96" s="444">
        <f ca="1">(D89*D90)+(D91*D92)+(D93*D94)</f>
        <v>0.11524362416122898</v>
      </c>
      <c r="E96" s="445">
        <f>(E89*E90)+(E91*E92)+(E93*E94)</f>
        <v>7.1603624161228965E-2</v>
      </c>
      <c r="F96" s="436"/>
      <c r="G96" s="421"/>
      <c r="H96" s="421"/>
      <c r="I96" s="412"/>
      <c r="J96" s="6"/>
      <c r="K96" s="6"/>
      <c r="L96" s="6"/>
      <c r="M96" s="6"/>
      <c r="N96" s="6"/>
      <c r="O96" s="6"/>
      <c r="P96" s="6"/>
      <c r="Q96" s="6"/>
      <c r="R96" s="6"/>
      <c r="S96" s="6"/>
      <c r="T96" s="6"/>
      <c r="U96" s="6"/>
      <c r="V96" s="6"/>
      <c r="W96" s="6"/>
      <c r="X96" s="6"/>
      <c r="Y96" s="6"/>
    </row>
    <row r="97" spans="1:25" ht="15.75" customHeight="1">
      <c r="A97" s="89"/>
      <c r="B97" s="6"/>
      <c r="C97" s="6"/>
      <c r="D97" s="6"/>
      <c r="E97" s="454"/>
      <c r="F97" s="383"/>
      <c r="G97" s="384"/>
      <c r="H97" s="384"/>
      <c r="I97" s="385"/>
      <c r="J97" s="6"/>
      <c r="K97" s="6"/>
      <c r="L97" s="6"/>
      <c r="M97" s="6"/>
      <c r="N97" s="6"/>
      <c r="O97" s="6"/>
      <c r="P97" s="6"/>
      <c r="Q97" s="6"/>
      <c r="R97" s="6"/>
      <c r="S97" s="6"/>
      <c r="T97" s="6"/>
      <c r="U97" s="6"/>
      <c r="V97" s="6"/>
      <c r="W97" s="6"/>
      <c r="X97" s="6"/>
      <c r="Y97" s="6"/>
    </row>
    <row r="98" spans="1:25" ht="15.75" customHeight="1">
      <c r="A98" s="89"/>
      <c r="B98" s="5" t="s">
        <v>333</v>
      </c>
      <c r="C98" s="6"/>
      <c r="D98" s="447">
        <f ca="1">$D$16/(1+$D$96)^1+$E$16/(1+$D$96)^2+$F$16/(1+$D$96)^3+$G$16/(1+$D$96)^4+$H$16/(1+$D$96)^5</f>
        <v>5251.3263750258002</v>
      </c>
      <c r="E98" s="448">
        <f>$D$16/(1+$E$96)^1+$E$16/(1+$E$96)^2+$F$16/(1+$E$96)^3+$G$16/(1+$E$96)^4+$H$16/(1+$E$96)^5</f>
        <v>5888.0134611304875</v>
      </c>
      <c r="F98" s="383"/>
      <c r="G98" s="384"/>
      <c r="H98" s="384"/>
      <c r="I98" s="385"/>
      <c r="J98" s="6"/>
      <c r="K98" s="6"/>
      <c r="L98" s="6"/>
      <c r="M98" s="6"/>
      <c r="N98" s="6"/>
      <c r="O98" s="6"/>
      <c r="P98" s="6"/>
      <c r="Q98" s="6"/>
      <c r="R98" s="6"/>
      <c r="S98" s="6"/>
      <c r="T98" s="6"/>
      <c r="U98" s="6"/>
      <c r="V98" s="6"/>
      <c r="W98" s="6"/>
      <c r="X98" s="6"/>
      <c r="Y98" s="6"/>
    </row>
    <row r="99" spans="1:25" ht="15.75" customHeight="1">
      <c r="A99" s="89"/>
      <c r="B99" s="5" t="s">
        <v>334</v>
      </c>
      <c r="C99" s="6"/>
      <c r="D99" s="447">
        <f ca="1">$H$16*(1+$D$59)/($D$96-$D$59)</f>
        <v>16697.277735189091</v>
      </c>
      <c r="E99" s="448">
        <f>$H$16*(1+$D$59)/($E$96-$D$59)</f>
        <v>30817.782103002832</v>
      </c>
      <c r="F99" s="383"/>
      <c r="G99" s="384"/>
      <c r="H99" s="384"/>
      <c r="I99" s="385"/>
      <c r="J99" s="6"/>
      <c r="K99" s="6"/>
      <c r="L99" s="6"/>
      <c r="M99" s="6"/>
      <c r="N99" s="6"/>
      <c r="O99" s="6"/>
      <c r="P99" s="6"/>
      <c r="Q99" s="6"/>
      <c r="R99" s="6"/>
      <c r="S99" s="6"/>
      <c r="T99" s="6"/>
      <c r="U99" s="6"/>
      <c r="V99" s="6"/>
      <c r="W99" s="6"/>
      <c r="X99" s="6"/>
      <c r="Y99" s="6"/>
    </row>
    <row r="100" spans="1:25" ht="15.75" customHeight="1">
      <c r="A100" s="89"/>
      <c r="B100" s="5" t="s">
        <v>335</v>
      </c>
      <c r="C100" s="6"/>
      <c r="D100" s="449">
        <f ca="1">D99/'[1]Income Statement'!$M$31</f>
        <v>0.56321601277540223</v>
      </c>
      <c r="E100" s="450">
        <f>E99/'[1]Income Statement'!$M$31</f>
        <v>1.0395148618780428</v>
      </c>
      <c r="F100" s="383"/>
      <c r="G100" s="384"/>
      <c r="H100" s="384"/>
      <c r="I100" s="385"/>
      <c r="J100" s="6"/>
      <c r="K100" s="6"/>
      <c r="L100" s="6"/>
      <c r="M100" s="6"/>
      <c r="N100" s="6"/>
      <c r="O100" s="6"/>
      <c r="P100" s="6"/>
      <c r="Q100" s="6"/>
      <c r="R100" s="6"/>
      <c r="S100" s="6"/>
      <c r="T100" s="6"/>
      <c r="U100" s="6"/>
      <c r="V100" s="6"/>
      <c r="W100" s="6"/>
      <c r="X100" s="6"/>
      <c r="Y100" s="6"/>
    </row>
    <row r="101" spans="1:25" ht="15.75" customHeight="1">
      <c r="A101" s="89"/>
      <c r="B101" s="5" t="s">
        <v>336</v>
      </c>
      <c r="C101" s="6"/>
      <c r="D101" s="447">
        <f ca="1">D99/(1+$D$96)^5</f>
        <v>9678.251995577446</v>
      </c>
      <c r="E101" s="448">
        <f>E99/(1+$E$96)^5</f>
        <v>21808.736816988789</v>
      </c>
      <c r="F101" s="383"/>
      <c r="G101" s="384"/>
      <c r="H101" s="384"/>
      <c r="I101" s="385"/>
      <c r="J101" s="6"/>
      <c r="K101" s="6"/>
      <c r="L101" s="6"/>
      <c r="M101" s="6"/>
      <c r="N101" s="6"/>
      <c r="O101" s="6"/>
      <c r="P101" s="6"/>
      <c r="Q101" s="6"/>
      <c r="R101" s="6"/>
      <c r="S101" s="6"/>
      <c r="T101" s="6"/>
      <c r="U101" s="6"/>
      <c r="V101" s="6"/>
      <c r="W101" s="6"/>
      <c r="X101" s="6"/>
      <c r="Y101" s="6"/>
    </row>
    <row r="102" spans="1:25" ht="15.75" customHeight="1">
      <c r="A102" s="89"/>
      <c r="B102" s="57" t="s">
        <v>59</v>
      </c>
      <c r="C102" s="6"/>
      <c r="D102" s="451">
        <f ca="1">D98+D101</f>
        <v>14929.578370603245</v>
      </c>
      <c r="E102" s="452">
        <f>E98+E101</f>
        <v>27696.750278119274</v>
      </c>
      <c r="F102" s="383"/>
      <c r="G102" s="384"/>
      <c r="H102" s="384"/>
      <c r="I102" s="385"/>
      <c r="J102" s="6"/>
      <c r="K102" s="6"/>
      <c r="L102" s="6"/>
      <c r="M102" s="6"/>
      <c r="N102" s="6"/>
      <c r="O102" s="6"/>
      <c r="P102" s="6"/>
      <c r="Q102" s="6"/>
      <c r="R102" s="6"/>
      <c r="S102" s="6"/>
      <c r="T102" s="6"/>
      <c r="U102" s="6"/>
      <c r="V102" s="6"/>
      <c r="W102" s="6"/>
      <c r="X102" s="6"/>
      <c r="Y102" s="6"/>
    </row>
    <row r="103" spans="1:25" ht="15.75" customHeight="1">
      <c r="A103" s="89"/>
      <c r="B103" s="6"/>
      <c r="C103" s="6"/>
      <c r="D103" s="325"/>
      <c r="E103" s="455"/>
      <c r="F103" s="383"/>
      <c r="G103" s="384"/>
      <c r="H103" s="384"/>
      <c r="I103" s="385"/>
      <c r="J103" s="6"/>
      <c r="K103" s="6"/>
      <c r="L103" s="6"/>
      <c r="M103" s="6"/>
      <c r="N103" s="6"/>
      <c r="O103" s="6"/>
      <c r="P103" s="6"/>
      <c r="Q103" s="6"/>
      <c r="R103" s="6"/>
      <c r="S103" s="6"/>
      <c r="T103" s="6"/>
      <c r="U103" s="6"/>
      <c r="V103" s="6"/>
      <c r="W103" s="6"/>
      <c r="X103" s="6"/>
      <c r="Y103" s="6"/>
    </row>
    <row r="104" spans="1:25" ht="15.75" customHeight="1">
      <c r="A104" s="89"/>
      <c r="B104" s="64" t="s">
        <v>52</v>
      </c>
      <c r="C104" s="6"/>
      <c r="D104" s="46">
        <f t="shared" ref="D104:E104" si="5">$D$67</f>
        <v>0</v>
      </c>
      <c r="E104" s="456">
        <f t="shared" si="5"/>
        <v>0</v>
      </c>
      <c r="F104" s="383"/>
      <c r="G104" s="384"/>
      <c r="H104" s="384"/>
      <c r="I104" s="385"/>
      <c r="J104" s="6"/>
      <c r="K104" s="6"/>
      <c r="L104" s="6"/>
      <c r="M104" s="6"/>
      <c r="N104" s="6"/>
      <c r="O104" s="6"/>
      <c r="P104" s="6"/>
      <c r="Q104" s="6"/>
      <c r="R104" s="6"/>
      <c r="S104" s="6"/>
      <c r="T104" s="6"/>
      <c r="U104" s="6"/>
      <c r="V104" s="6"/>
      <c r="W104" s="6"/>
      <c r="X104" s="6"/>
      <c r="Y104" s="6"/>
    </row>
    <row r="105" spans="1:25" ht="15.75" customHeight="1">
      <c r="A105" s="89"/>
      <c r="B105" s="64" t="s">
        <v>56</v>
      </c>
      <c r="C105" s="6"/>
      <c r="D105" s="53">
        <f t="shared" ref="D105:E105" si="6">$D$72</f>
        <v>3404.0469999999968</v>
      </c>
      <c r="E105" s="457">
        <f t="shared" si="6"/>
        <v>3404.0469999999968</v>
      </c>
      <c r="F105" s="383"/>
      <c r="G105" s="384"/>
      <c r="H105" s="384"/>
      <c r="I105" s="385"/>
      <c r="J105" s="6"/>
      <c r="K105" s="6"/>
      <c r="L105" s="6"/>
      <c r="M105" s="6"/>
      <c r="N105" s="6"/>
      <c r="O105" s="6"/>
      <c r="P105" s="6"/>
      <c r="Q105" s="6"/>
      <c r="R105" s="6"/>
      <c r="S105" s="6"/>
      <c r="T105" s="6"/>
      <c r="U105" s="6"/>
      <c r="V105" s="6"/>
      <c r="W105" s="6"/>
      <c r="X105" s="6"/>
      <c r="Y105" s="6"/>
    </row>
    <row r="106" spans="1:25" ht="15.75" customHeight="1">
      <c r="A106" s="89"/>
      <c r="B106" s="6"/>
      <c r="C106" s="6"/>
      <c r="D106" s="325"/>
      <c r="E106" s="455"/>
      <c r="F106" s="383"/>
      <c r="G106" s="384"/>
      <c r="H106" s="384"/>
      <c r="I106" s="385"/>
      <c r="J106" s="6"/>
      <c r="K106" s="6"/>
      <c r="L106" s="6"/>
      <c r="M106" s="6"/>
      <c r="N106" s="6"/>
      <c r="O106" s="6"/>
      <c r="P106" s="6"/>
      <c r="Q106" s="6"/>
      <c r="R106" s="6"/>
      <c r="S106" s="6"/>
      <c r="T106" s="6"/>
      <c r="U106" s="6"/>
      <c r="V106" s="6"/>
      <c r="W106" s="6"/>
      <c r="X106" s="6"/>
      <c r="Y106" s="6"/>
    </row>
    <row r="107" spans="1:25" ht="15.75" customHeight="1">
      <c r="A107" s="89"/>
      <c r="B107" s="57" t="s">
        <v>337</v>
      </c>
      <c r="C107" s="6"/>
      <c r="D107" s="59">
        <f ca="1">SUM(D102,D104:D105)</f>
        <v>18333.625370603244</v>
      </c>
      <c r="E107" s="458">
        <f>SUM(E102,E104:E105)</f>
        <v>31100.797278119273</v>
      </c>
      <c r="F107" s="383"/>
      <c r="G107" s="384"/>
      <c r="H107" s="384"/>
      <c r="I107" s="385"/>
      <c r="J107" s="6"/>
      <c r="K107" s="6"/>
      <c r="L107" s="6"/>
      <c r="M107" s="6"/>
      <c r="N107" s="6"/>
      <c r="O107" s="6"/>
      <c r="P107" s="6"/>
      <c r="Q107" s="6"/>
      <c r="R107" s="6"/>
      <c r="S107" s="6"/>
      <c r="T107" s="6"/>
      <c r="U107" s="6"/>
      <c r="V107" s="6"/>
      <c r="W107" s="6"/>
      <c r="X107" s="6"/>
      <c r="Y107" s="6"/>
    </row>
    <row r="108" spans="1:25" ht="15.75" customHeight="1">
      <c r="A108" s="89"/>
      <c r="B108" s="5" t="s">
        <v>338</v>
      </c>
      <c r="C108" s="6"/>
      <c r="D108" s="53">
        <f t="shared" ref="D108:E108" si="7">$D$76</f>
        <v>3972</v>
      </c>
      <c r="E108" s="457">
        <f t="shared" si="7"/>
        <v>3972</v>
      </c>
      <c r="F108" s="383"/>
      <c r="G108" s="384"/>
      <c r="H108" s="384"/>
      <c r="I108" s="385"/>
      <c r="J108" s="6"/>
      <c r="K108" s="6"/>
      <c r="L108" s="6"/>
      <c r="M108" s="6"/>
      <c r="N108" s="6"/>
      <c r="O108" s="6"/>
      <c r="P108" s="6"/>
      <c r="Q108" s="6"/>
      <c r="R108" s="6"/>
      <c r="S108" s="6"/>
      <c r="T108" s="6"/>
      <c r="U108" s="6"/>
      <c r="V108" s="6"/>
      <c r="W108" s="6"/>
      <c r="X108" s="6"/>
      <c r="Y108" s="6"/>
    </row>
    <row r="109" spans="1:25" ht="15.75" customHeight="1">
      <c r="A109" s="89"/>
      <c r="B109" s="6"/>
      <c r="C109" s="6"/>
      <c r="D109" s="43"/>
      <c r="E109" s="459"/>
      <c r="F109" s="383"/>
      <c r="G109" s="384"/>
      <c r="H109" s="384"/>
      <c r="I109" s="385"/>
      <c r="J109" s="6"/>
      <c r="K109" s="6"/>
      <c r="L109" s="6"/>
      <c r="M109" s="6"/>
      <c r="N109" s="6"/>
      <c r="O109" s="6"/>
      <c r="P109" s="6"/>
      <c r="Q109" s="6"/>
      <c r="R109" s="6"/>
      <c r="S109" s="6"/>
      <c r="T109" s="6"/>
      <c r="U109" s="6"/>
      <c r="V109" s="6"/>
      <c r="W109" s="6"/>
      <c r="X109" s="6"/>
      <c r="Y109" s="6"/>
    </row>
    <row r="110" spans="1:25" ht="15.75" customHeight="1">
      <c r="A110" s="89"/>
      <c r="B110" s="57" t="s">
        <v>31</v>
      </c>
      <c r="C110" s="6"/>
      <c r="D110" s="29">
        <f t="shared" ref="D110" ca="1" si="8">D107/D108</f>
        <v>4.615716357150867</v>
      </c>
      <c r="E110" s="460">
        <f>E107/E108</f>
        <v>7.8300093852264032</v>
      </c>
      <c r="F110" s="383"/>
      <c r="G110" s="384"/>
      <c r="H110" s="384"/>
      <c r="I110" s="385"/>
      <c r="J110" s="6"/>
      <c r="K110" s="6"/>
      <c r="L110" s="6"/>
      <c r="M110" s="6"/>
      <c r="N110" s="6"/>
      <c r="O110" s="6"/>
      <c r="P110" s="6"/>
      <c r="Q110" s="6"/>
      <c r="R110" s="6"/>
      <c r="S110" s="6"/>
      <c r="T110" s="6"/>
      <c r="U110" s="6"/>
      <c r="V110" s="6"/>
      <c r="W110" s="6"/>
      <c r="X110" s="6"/>
      <c r="Y110" s="6"/>
    </row>
    <row r="111" spans="1:25" ht="15.75" customHeight="1">
      <c r="A111" s="89"/>
      <c r="B111" s="64" t="s">
        <v>32</v>
      </c>
      <c r="C111" s="6"/>
      <c r="D111" s="34">
        <f>$C$37</f>
        <v>10.26</v>
      </c>
      <c r="E111" s="461">
        <f>$C$37</f>
        <v>10.26</v>
      </c>
      <c r="F111" s="383"/>
      <c r="G111" s="384"/>
      <c r="H111" s="384"/>
      <c r="I111" s="385"/>
      <c r="J111" s="6"/>
      <c r="K111" s="6"/>
      <c r="L111" s="6"/>
      <c r="M111" s="6"/>
      <c r="N111" s="6"/>
      <c r="O111" s="6"/>
      <c r="P111" s="6"/>
      <c r="Q111" s="6"/>
      <c r="R111" s="6"/>
      <c r="S111" s="6"/>
      <c r="T111" s="6"/>
      <c r="U111" s="6"/>
      <c r="V111" s="6"/>
      <c r="W111" s="6"/>
      <c r="X111" s="6"/>
      <c r="Y111" s="6"/>
    </row>
    <row r="112" spans="1:25" ht="15.75" customHeight="1">
      <c r="A112" s="128"/>
      <c r="B112" s="22" t="s">
        <v>38</v>
      </c>
      <c r="C112" s="107"/>
      <c r="D112" s="326">
        <f t="shared" ref="D112:E112" ca="1" si="9">D110/D111-1</f>
        <v>-0.55012511138880438</v>
      </c>
      <c r="E112" s="462">
        <f t="shared" si="9"/>
        <v>-0.23684119052374231</v>
      </c>
      <c r="F112" s="379"/>
      <c r="G112" s="380"/>
      <c r="H112" s="380"/>
      <c r="I112" s="381"/>
      <c r="J112" s="6"/>
      <c r="K112" s="6"/>
      <c r="L112" s="6"/>
      <c r="M112" s="6"/>
      <c r="N112" s="6"/>
      <c r="O112" s="6"/>
      <c r="P112" s="6"/>
      <c r="Q112" s="6"/>
      <c r="R112" s="6"/>
      <c r="S112" s="6"/>
      <c r="T112" s="6"/>
      <c r="U112" s="6"/>
      <c r="V112" s="6"/>
      <c r="W112" s="6"/>
      <c r="X112" s="6"/>
      <c r="Y112" s="6"/>
    </row>
    <row r="113" spans="1:25" ht="15.75" customHeight="1">
      <c r="A113" s="5"/>
      <c r="B113" s="5"/>
      <c r="C113" s="7"/>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7"/>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7"/>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7"/>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7"/>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7"/>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7"/>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7"/>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7"/>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7"/>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7"/>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7"/>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7"/>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7"/>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7"/>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7"/>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7"/>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7"/>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7"/>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7"/>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7"/>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7"/>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7"/>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7"/>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7"/>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7"/>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7"/>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7"/>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7"/>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7"/>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7"/>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7"/>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7"/>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7"/>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7"/>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7"/>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7"/>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7"/>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7"/>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7"/>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7"/>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7"/>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7"/>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7"/>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7"/>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7"/>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7"/>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7"/>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7"/>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7"/>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7"/>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7"/>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7"/>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7"/>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7"/>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7"/>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7"/>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7"/>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7"/>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7"/>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7"/>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7"/>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7"/>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7"/>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7"/>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7"/>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7"/>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7"/>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7"/>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7"/>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7"/>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7"/>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7"/>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7"/>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7"/>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7"/>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7"/>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7"/>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7"/>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7"/>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7"/>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7"/>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7"/>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7"/>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7"/>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7"/>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7"/>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7"/>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7"/>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7"/>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7"/>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7"/>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7"/>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7"/>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7"/>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7"/>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7"/>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7"/>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7"/>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7"/>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7"/>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7"/>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7"/>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7"/>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7"/>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7"/>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7"/>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7"/>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c r="A221" s="5"/>
      <c r="B221" s="5"/>
      <c r="C221" s="7"/>
      <c r="D221" s="5"/>
      <c r="E221" s="5"/>
      <c r="F221" s="5"/>
      <c r="G221" s="5"/>
      <c r="H221" s="5"/>
      <c r="I221" s="5"/>
      <c r="J221" s="5"/>
      <c r="K221" s="5"/>
      <c r="L221" s="5"/>
      <c r="M221" s="5"/>
      <c r="N221" s="5"/>
      <c r="O221" s="5"/>
      <c r="P221" s="5"/>
      <c r="Q221" s="5"/>
      <c r="R221" s="5"/>
      <c r="S221" s="5"/>
      <c r="T221" s="5"/>
      <c r="U221" s="5"/>
      <c r="V221" s="5"/>
      <c r="W221" s="5"/>
      <c r="X221" s="5"/>
      <c r="Y221" s="5"/>
    </row>
    <row r="222" spans="1:25" ht="15.75" customHeight="1">
      <c r="A222" s="5"/>
      <c r="B222" s="5"/>
      <c r="C222" s="7"/>
      <c r="D222" s="5"/>
      <c r="E222" s="5"/>
      <c r="F222" s="5"/>
      <c r="G222" s="5"/>
      <c r="H222" s="5"/>
      <c r="I222" s="5"/>
      <c r="J222" s="5"/>
      <c r="K222" s="5"/>
      <c r="L222" s="5"/>
      <c r="M222" s="5"/>
      <c r="N222" s="5"/>
      <c r="O222" s="5"/>
      <c r="P222" s="5"/>
      <c r="Q222" s="5"/>
      <c r="R222" s="5"/>
      <c r="S222" s="5"/>
      <c r="T222" s="5"/>
      <c r="U222" s="5"/>
      <c r="V222" s="5"/>
      <c r="W222" s="5"/>
      <c r="X222" s="5"/>
      <c r="Y222" s="5"/>
    </row>
    <row r="223" spans="1:25" ht="15.75" customHeight="1">
      <c r="A223" s="5"/>
      <c r="B223" s="5"/>
      <c r="C223" s="7"/>
      <c r="D223" s="5"/>
      <c r="E223" s="5"/>
      <c r="F223" s="5"/>
      <c r="G223" s="5"/>
      <c r="H223" s="5"/>
      <c r="I223" s="5"/>
      <c r="J223" s="5"/>
      <c r="K223" s="5"/>
      <c r="L223" s="5"/>
      <c r="M223" s="5"/>
      <c r="N223" s="5"/>
      <c r="O223" s="5"/>
      <c r="P223" s="5"/>
      <c r="Q223" s="5"/>
      <c r="R223" s="5"/>
      <c r="S223" s="5"/>
      <c r="T223" s="5"/>
      <c r="U223" s="5"/>
      <c r="V223" s="5"/>
      <c r="W223" s="5"/>
      <c r="X223" s="5"/>
      <c r="Y223" s="5"/>
    </row>
    <row r="224" spans="1:25" ht="15.75" customHeight="1">
      <c r="A224" s="5"/>
      <c r="B224" s="5"/>
      <c r="C224" s="7"/>
      <c r="D224" s="5"/>
      <c r="E224" s="5"/>
      <c r="F224" s="5"/>
      <c r="G224" s="5"/>
      <c r="H224" s="5"/>
      <c r="I224" s="5"/>
      <c r="J224" s="5"/>
      <c r="K224" s="5"/>
      <c r="L224" s="5"/>
      <c r="M224" s="5"/>
      <c r="N224" s="5"/>
      <c r="O224" s="5"/>
      <c r="P224" s="5"/>
      <c r="Q224" s="5"/>
      <c r="R224" s="5"/>
      <c r="S224" s="5"/>
      <c r="T224" s="5"/>
      <c r="U224" s="5"/>
      <c r="V224" s="5"/>
      <c r="W224" s="5"/>
      <c r="X224" s="5"/>
      <c r="Y224" s="5"/>
    </row>
    <row r="225" spans="1:25" ht="15.75" customHeight="1">
      <c r="A225" s="5"/>
      <c r="B225" s="5"/>
      <c r="C225" s="7"/>
      <c r="D225" s="5"/>
      <c r="E225" s="5"/>
      <c r="F225" s="5"/>
      <c r="G225" s="5"/>
      <c r="H225" s="5"/>
      <c r="I225" s="5"/>
      <c r="J225" s="5"/>
      <c r="K225" s="5"/>
      <c r="L225" s="5"/>
      <c r="M225" s="5"/>
      <c r="N225" s="5"/>
      <c r="O225" s="5"/>
      <c r="P225" s="5"/>
      <c r="Q225" s="5"/>
      <c r="R225" s="5"/>
      <c r="S225" s="5"/>
      <c r="T225" s="5"/>
      <c r="U225" s="5"/>
      <c r="V225" s="5"/>
      <c r="W225" s="5"/>
      <c r="X225" s="5"/>
      <c r="Y225" s="5"/>
    </row>
    <row r="226" spans="1:25" ht="15.75" customHeight="1">
      <c r="A226" s="5"/>
      <c r="B226" s="5"/>
      <c r="C226" s="7"/>
      <c r="D226" s="5"/>
      <c r="E226" s="5"/>
      <c r="F226" s="5"/>
      <c r="G226" s="5"/>
      <c r="H226" s="5"/>
      <c r="I226" s="5"/>
      <c r="J226" s="5"/>
      <c r="K226" s="5"/>
      <c r="L226" s="5"/>
      <c r="M226" s="5"/>
      <c r="N226" s="5"/>
      <c r="O226" s="5"/>
      <c r="P226" s="5"/>
      <c r="Q226" s="5"/>
      <c r="R226" s="5"/>
      <c r="S226" s="5"/>
      <c r="T226" s="5"/>
      <c r="U226" s="5"/>
      <c r="V226" s="5"/>
      <c r="W226" s="5"/>
      <c r="X226" s="5"/>
      <c r="Y226" s="5"/>
    </row>
    <row r="227" spans="1:25" ht="15.75" customHeight="1">
      <c r="A227" s="5"/>
      <c r="B227" s="5"/>
      <c r="C227" s="7"/>
      <c r="D227" s="5"/>
      <c r="E227" s="5"/>
      <c r="F227" s="5"/>
      <c r="G227" s="5"/>
      <c r="H227" s="5"/>
      <c r="I227" s="5"/>
      <c r="J227" s="5"/>
      <c r="K227" s="5"/>
      <c r="L227" s="5"/>
      <c r="M227" s="5"/>
      <c r="N227" s="5"/>
      <c r="O227" s="5"/>
      <c r="P227" s="5"/>
      <c r="Q227" s="5"/>
      <c r="R227" s="5"/>
      <c r="S227" s="5"/>
      <c r="T227" s="5"/>
      <c r="U227" s="5"/>
      <c r="V227" s="5"/>
      <c r="W227" s="5"/>
      <c r="X227" s="5"/>
      <c r="Y227" s="5"/>
    </row>
    <row r="228" spans="1:25" ht="15.75" customHeight="1">
      <c r="A228" s="5"/>
      <c r="B228" s="5"/>
      <c r="C228" s="7"/>
      <c r="D228" s="5"/>
      <c r="E228" s="5"/>
      <c r="F228" s="5"/>
      <c r="G228" s="5"/>
      <c r="H228" s="5"/>
      <c r="I228" s="5"/>
      <c r="J228" s="5"/>
      <c r="K228" s="5"/>
      <c r="L228" s="5"/>
      <c r="M228" s="5"/>
      <c r="N228" s="5"/>
      <c r="O228" s="5"/>
      <c r="P228" s="5"/>
      <c r="Q228" s="5"/>
      <c r="R228" s="5"/>
      <c r="S228" s="5"/>
      <c r="T228" s="5"/>
      <c r="U228" s="5"/>
      <c r="V228" s="5"/>
      <c r="W228" s="5"/>
      <c r="X228" s="5"/>
      <c r="Y228" s="5"/>
    </row>
    <row r="229" spans="1:25" ht="15.75" customHeight="1">
      <c r="A229" s="5"/>
      <c r="B229" s="5"/>
      <c r="C229" s="7"/>
      <c r="D229" s="5"/>
      <c r="E229" s="5"/>
      <c r="F229" s="5"/>
      <c r="G229" s="5"/>
      <c r="H229" s="5"/>
      <c r="I229" s="5"/>
      <c r="J229" s="5"/>
      <c r="K229" s="5"/>
      <c r="L229" s="5"/>
      <c r="M229" s="5"/>
      <c r="N229" s="5"/>
      <c r="O229" s="5"/>
      <c r="P229" s="5"/>
      <c r="Q229" s="5"/>
      <c r="R229" s="5"/>
      <c r="S229" s="5"/>
      <c r="T229" s="5"/>
      <c r="U229" s="5"/>
      <c r="V229" s="5"/>
      <c r="W229" s="5"/>
      <c r="X229" s="5"/>
      <c r="Y229" s="5"/>
    </row>
    <row r="230" spans="1:25" ht="15.75" customHeight="1">
      <c r="A230" s="5"/>
      <c r="B230" s="5"/>
      <c r="C230" s="7"/>
      <c r="D230" s="5"/>
      <c r="E230" s="5"/>
      <c r="F230" s="5"/>
      <c r="G230" s="5"/>
      <c r="H230" s="5"/>
      <c r="I230" s="5"/>
      <c r="J230" s="5"/>
      <c r="K230" s="5"/>
      <c r="L230" s="5"/>
      <c r="M230" s="5"/>
      <c r="N230" s="5"/>
      <c r="O230" s="5"/>
      <c r="P230" s="5"/>
      <c r="Q230" s="5"/>
      <c r="R230" s="5"/>
      <c r="S230" s="5"/>
      <c r="T230" s="5"/>
      <c r="U230" s="5"/>
      <c r="V230" s="5"/>
      <c r="W230" s="5"/>
      <c r="X230" s="5"/>
      <c r="Y230" s="5"/>
    </row>
    <row r="231" spans="1:25" ht="15.75" customHeight="1">
      <c r="A231" s="5"/>
      <c r="B231" s="5"/>
      <c r="C231" s="7"/>
      <c r="D231" s="5"/>
      <c r="E231" s="5"/>
      <c r="F231" s="5"/>
      <c r="G231" s="5"/>
      <c r="H231" s="5"/>
      <c r="I231" s="5"/>
      <c r="J231" s="5"/>
      <c r="K231" s="5"/>
      <c r="L231" s="5"/>
      <c r="M231" s="5"/>
      <c r="N231" s="5"/>
      <c r="O231" s="5"/>
      <c r="P231" s="5"/>
      <c r="Q231" s="5"/>
      <c r="R231" s="5"/>
      <c r="S231" s="5"/>
      <c r="T231" s="5"/>
      <c r="U231" s="5"/>
      <c r="V231" s="5"/>
      <c r="W231" s="5"/>
      <c r="X231" s="5"/>
      <c r="Y231" s="5"/>
    </row>
    <row r="232" spans="1:25" ht="15.75" customHeight="1">
      <c r="A232" s="5"/>
      <c r="B232" s="5"/>
      <c r="C232" s="7"/>
      <c r="D232" s="5"/>
      <c r="E232" s="5"/>
      <c r="F232" s="5"/>
      <c r="G232" s="5"/>
      <c r="H232" s="5"/>
      <c r="I232" s="5"/>
      <c r="J232" s="5"/>
      <c r="K232" s="5"/>
      <c r="L232" s="5"/>
      <c r="M232" s="5"/>
      <c r="N232" s="5"/>
      <c r="O232" s="5"/>
      <c r="P232" s="5"/>
      <c r="Q232" s="5"/>
      <c r="R232" s="5"/>
      <c r="S232" s="5"/>
      <c r="T232" s="5"/>
      <c r="U232" s="5"/>
      <c r="V232" s="5"/>
      <c r="W232" s="5"/>
      <c r="X232" s="5"/>
      <c r="Y232" s="5"/>
    </row>
    <row r="233" spans="1:25" ht="15.75" customHeight="1">
      <c r="A233" s="5"/>
      <c r="B233" s="5"/>
      <c r="C233" s="7"/>
      <c r="D233" s="5"/>
      <c r="E233" s="5"/>
      <c r="F233" s="5"/>
      <c r="G233" s="5"/>
      <c r="H233" s="5"/>
      <c r="I233" s="5"/>
      <c r="J233" s="5"/>
      <c r="K233" s="5"/>
      <c r="L233" s="5"/>
      <c r="M233" s="5"/>
      <c r="N233" s="5"/>
      <c r="O233" s="5"/>
      <c r="P233" s="5"/>
      <c r="Q233" s="5"/>
      <c r="R233" s="5"/>
      <c r="S233" s="5"/>
      <c r="T233" s="5"/>
      <c r="U233" s="5"/>
      <c r="V233" s="5"/>
      <c r="W233" s="5"/>
      <c r="X233" s="5"/>
      <c r="Y233" s="5"/>
    </row>
    <row r="234" spans="1:25" ht="15.75" customHeight="1">
      <c r="A234" s="5"/>
      <c r="B234" s="5"/>
      <c r="C234" s="7"/>
      <c r="D234" s="5"/>
      <c r="E234" s="5"/>
      <c r="F234" s="5"/>
      <c r="G234" s="5"/>
      <c r="H234" s="5"/>
      <c r="I234" s="5"/>
      <c r="J234" s="5"/>
      <c r="K234" s="5"/>
      <c r="L234" s="5"/>
      <c r="M234" s="5"/>
      <c r="N234" s="5"/>
      <c r="O234" s="5"/>
      <c r="P234" s="5"/>
      <c r="Q234" s="5"/>
      <c r="R234" s="5"/>
      <c r="S234" s="5"/>
      <c r="T234" s="5"/>
      <c r="U234" s="5"/>
      <c r="V234" s="5"/>
      <c r="W234" s="5"/>
      <c r="X234" s="5"/>
      <c r="Y234" s="5"/>
    </row>
    <row r="235" spans="1:25" ht="15.75" customHeight="1">
      <c r="A235" s="5"/>
      <c r="B235" s="5"/>
      <c r="C235" s="7"/>
      <c r="D235" s="5"/>
      <c r="E235" s="5"/>
      <c r="F235" s="5"/>
      <c r="G235" s="5"/>
      <c r="H235" s="5"/>
      <c r="I235" s="5"/>
      <c r="J235" s="5"/>
      <c r="K235" s="5"/>
      <c r="L235" s="5"/>
      <c r="M235" s="5"/>
      <c r="N235" s="5"/>
      <c r="O235" s="5"/>
      <c r="P235" s="5"/>
      <c r="Q235" s="5"/>
      <c r="R235" s="5"/>
      <c r="S235" s="5"/>
      <c r="T235" s="5"/>
      <c r="U235" s="5"/>
      <c r="V235" s="5"/>
      <c r="W235" s="5"/>
      <c r="X235" s="5"/>
      <c r="Y235" s="5"/>
    </row>
    <row r="236" spans="1:25" ht="15.75" customHeight="1">
      <c r="A236" s="5"/>
      <c r="B236" s="5"/>
      <c r="C236" s="7"/>
      <c r="D236" s="5"/>
      <c r="E236" s="5"/>
      <c r="F236" s="5"/>
      <c r="G236" s="5"/>
      <c r="H236" s="5"/>
      <c r="I236" s="5"/>
      <c r="J236" s="5"/>
      <c r="K236" s="5"/>
      <c r="L236" s="5"/>
      <c r="M236" s="5"/>
      <c r="N236" s="5"/>
      <c r="O236" s="5"/>
      <c r="P236" s="5"/>
      <c r="Q236" s="5"/>
      <c r="R236" s="5"/>
      <c r="S236" s="5"/>
      <c r="T236" s="5"/>
      <c r="U236" s="5"/>
      <c r="V236" s="5"/>
      <c r="W236" s="5"/>
      <c r="X236" s="5"/>
      <c r="Y236" s="5"/>
    </row>
    <row r="237" spans="1:25" ht="15.75" customHeight="1">
      <c r="A237" s="5"/>
      <c r="B237" s="5"/>
      <c r="C237" s="7"/>
      <c r="D237" s="5"/>
      <c r="E237" s="5"/>
      <c r="F237" s="5"/>
      <c r="G237" s="5"/>
      <c r="H237" s="5"/>
      <c r="I237" s="5"/>
      <c r="J237" s="5"/>
      <c r="K237" s="5"/>
      <c r="L237" s="5"/>
      <c r="M237" s="5"/>
      <c r="N237" s="5"/>
      <c r="O237" s="5"/>
      <c r="P237" s="5"/>
      <c r="Q237" s="5"/>
      <c r="R237" s="5"/>
      <c r="S237" s="5"/>
      <c r="T237" s="5"/>
      <c r="U237" s="5"/>
      <c r="V237" s="5"/>
      <c r="W237" s="5"/>
      <c r="X237" s="5"/>
      <c r="Y237" s="5"/>
    </row>
    <row r="238" spans="1:25" ht="15.75" customHeight="1">
      <c r="A238" s="5"/>
      <c r="B238" s="5"/>
      <c r="C238" s="7"/>
      <c r="D238" s="5"/>
      <c r="E238" s="5"/>
      <c r="F238" s="5"/>
      <c r="G238" s="5"/>
      <c r="H238" s="5"/>
      <c r="I238" s="5"/>
      <c r="J238" s="5"/>
      <c r="K238" s="5"/>
      <c r="L238" s="5"/>
      <c r="M238" s="5"/>
      <c r="N238" s="5"/>
      <c r="O238" s="5"/>
      <c r="P238" s="5"/>
      <c r="Q238" s="5"/>
      <c r="R238" s="5"/>
      <c r="S238" s="5"/>
      <c r="T238" s="5"/>
      <c r="U238" s="5"/>
      <c r="V238" s="5"/>
      <c r="W238" s="5"/>
      <c r="X238" s="5"/>
      <c r="Y238" s="5"/>
    </row>
    <row r="239" spans="1:25" ht="15.75" customHeight="1">
      <c r="A239" s="5"/>
      <c r="B239" s="5"/>
      <c r="C239" s="7"/>
      <c r="D239" s="5"/>
      <c r="E239" s="5"/>
      <c r="F239" s="5"/>
      <c r="G239" s="5"/>
      <c r="H239" s="5"/>
      <c r="I239" s="5"/>
      <c r="J239" s="5"/>
      <c r="K239" s="5"/>
      <c r="L239" s="5"/>
      <c r="M239" s="5"/>
      <c r="N239" s="5"/>
      <c r="O239" s="5"/>
      <c r="P239" s="5"/>
      <c r="Q239" s="5"/>
      <c r="R239" s="5"/>
      <c r="S239" s="5"/>
      <c r="T239" s="5"/>
      <c r="U239" s="5"/>
      <c r="V239" s="5"/>
      <c r="W239" s="5"/>
      <c r="X239" s="5"/>
      <c r="Y239" s="5"/>
    </row>
    <row r="240" spans="1:25" ht="15.75" customHeight="1">
      <c r="A240" s="5"/>
      <c r="B240" s="5"/>
      <c r="C240" s="7"/>
      <c r="D240" s="5"/>
      <c r="E240" s="5"/>
      <c r="F240" s="5"/>
      <c r="G240" s="5"/>
      <c r="H240" s="5"/>
      <c r="I240" s="5"/>
      <c r="J240" s="5"/>
      <c r="K240" s="5"/>
      <c r="L240" s="5"/>
      <c r="M240" s="5"/>
      <c r="N240" s="5"/>
      <c r="O240" s="5"/>
      <c r="P240" s="5"/>
      <c r="Q240" s="5"/>
      <c r="R240" s="5"/>
      <c r="S240" s="5"/>
      <c r="T240" s="5"/>
      <c r="U240" s="5"/>
      <c r="V240" s="5"/>
      <c r="W240" s="5"/>
      <c r="X240" s="5"/>
      <c r="Y240" s="5"/>
    </row>
    <row r="241" spans="1:25" ht="15.75" customHeight="1">
      <c r="A241" s="5"/>
      <c r="B241" s="5"/>
      <c r="C241" s="7"/>
      <c r="D241" s="5"/>
      <c r="E241" s="5"/>
      <c r="F241" s="5"/>
      <c r="G241" s="5"/>
      <c r="H241" s="5"/>
      <c r="I241" s="5"/>
      <c r="J241" s="5"/>
      <c r="K241" s="5"/>
      <c r="L241" s="5"/>
      <c r="M241" s="5"/>
      <c r="N241" s="5"/>
      <c r="O241" s="5"/>
      <c r="P241" s="5"/>
      <c r="Q241" s="5"/>
      <c r="R241" s="5"/>
      <c r="S241" s="5"/>
      <c r="T241" s="5"/>
      <c r="U241" s="5"/>
      <c r="V241" s="5"/>
      <c r="W241" s="5"/>
      <c r="X241" s="5"/>
      <c r="Y241" s="5"/>
    </row>
    <row r="242" spans="1:25" ht="15.75" customHeight="1">
      <c r="A242" s="5"/>
      <c r="B242" s="5"/>
      <c r="C242" s="7"/>
      <c r="D242" s="5"/>
      <c r="E242" s="5"/>
      <c r="F242" s="5"/>
      <c r="G242" s="5"/>
      <c r="H242" s="5"/>
      <c r="I242" s="5"/>
      <c r="J242" s="5"/>
      <c r="K242" s="5"/>
      <c r="L242" s="5"/>
      <c r="M242" s="5"/>
      <c r="N242" s="5"/>
      <c r="O242" s="5"/>
      <c r="P242" s="5"/>
      <c r="Q242" s="5"/>
      <c r="R242" s="5"/>
      <c r="S242" s="5"/>
      <c r="T242" s="5"/>
      <c r="U242" s="5"/>
      <c r="V242" s="5"/>
      <c r="W242" s="5"/>
      <c r="X242" s="5"/>
      <c r="Y242" s="5"/>
    </row>
    <row r="243" spans="1:25" ht="15.75" customHeight="1">
      <c r="A243" s="5"/>
      <c r="B243" s="5"/>
      <c r="C243" s="7"/>
      <c r="D243" s="5"/>
      <c r="E243" s="5"/>
      <c r="F243" s="5"/>
      <c r="G243" s="5"/>
      <c r="H243" s="5"/>
      <c r="I243" s="5"/>
      <c r="J243" s="5"/>
      <c r="K243" s="5"/>
      <c r="L243" s="5"/>
      <c r="M243" s="5"/>
      <c r="N243" s="5"/>
      <c r="O243" s="5"/>
      <c r="P243" s="5"/>
      <c r="Q243" s="5"/>
      <c r="R243" s="5"/>
      <c r="S243" s="5"/>
      <c r="T243" s="5"/>
      <c r="U243" s="5"/>
      <c r="V243" s="5"/>
      <c r="W243" s="5"/>
      <c r="X243" s="5"/>
      <c r="Y243" s="5"/>
    </row>
    <row r="244" spans="1:25" ht="15.75" customHeight="1">
      <c r="A244" s="5"/>
      <c r="B244" s="5"/>
      <c r="C244" s="7"/>
      <c r="D244" s="5"/>
      <c r="E244" s="5"/>
      <c r="F244" s="5"/>
      <c r="G244" s="5"/>
      <c r="H244" s="5"/>
      <c r="I244" s="5"/>
      <c r="J244" s="5"/>
      <c r="K244" s="5"/>
      <c r="L244" s="5"/>
      <c r="M244" s="5"/>
      <c r="N244" s="5"/>
      <c r="O244" s="5"/>
      <c r="P244" s="5"/>
      <c r="Q244" s="5"/>
      <c r="R244" s="5"/>
      <c r="S244" s="5"/>
      <c r="T244" s="5"/>
      <c r="U244" s="5"/>
      <c r="V244" s="5"/>
      <c r="W244" s="5"/>
      <c r="X244" s="5"/>
      <c r="Y244" s="5"/>
    </row>
    <row r="245" spans="1:25" ht="15.75" customHeight="1">
      <c r="A245" s="5"/>
      <c r="B245" s="5"/>
      <c r="C245" s="7"/>
      <c r="D245" s="5"/>
      <c r="E245" s="5"/>
      <c r="F245" s="5"/>
      <c r="G245" s="5"/>
      <c r="H245" s="5"/>
      <c r="I245" s="5"/>
      <c r="J245" s="5"/>
      <c r="K245" s="5"/>
      <c r="L245" s="5"/>
      <c r="M245" s="5"/>
      <c r="N245" s="5"/>
      <c r="O245" s="5"/>
      <c r="P245" s="5"/>
      <c r="Q245" s="5"/>
      <c r="R245" s="5"/>
      <c r="S245" s="5"/>
      <c r="T245" s="5"/>
      <c r="U245" s="5"/>
      <c r="V245" s="5"/>
      <c r="W245" s="5"/>
      <c r="X245" s="5"/>
      <c r="Y245" s="5"/>
    </row>
    <row r="246" spans="1:25" ht="15.75" customHeight="1">
      <c r="A246" s="5"/>
      <c r="B246" s="5"/>
      <c r="C246" s="7"/>
      <c r="D246" s="5"/>
      <c r="E246" s="5"/>
      <c r="F246" s="5"/>
      <c r="G246" s="5"/>
      <c r="H246" s="5"/>
      <c r="I246" s="5"/>
      <c r="J246" s="5"/>
      <c r="K246" s="5"/>
      <c r="L246" s="5"/>
      <c r="M246" s="5"/>
      <c r="N246" s="5"/>
      <c r="O246" s="5"/>
      <c r="P246" s="5"/>
      <c r="Q246" s="5"/>
      <c r="R246" s="5"/>
      <c r="S246" s="5"/>
      <c r="T246" s="5"/>
      <c r="U246" s="5"/>
      <c r="V246" s="5"/>
      <c r="W246" s="5"/>
      <c r="X246" s="5"/>
      <c r="Y246" s="5"/>
    </row>
    <row r="247" spans="1:25" ht="15.75" customHeight="1">
      <c r="A247" s="5"/>
      <c r="B247" s="5"/>
      <c r="C247" s="7"/>
      <c r="D247" s="5"/>
      <c r="E247" s="5"/>
      <c r="F247" s="5"/>
      <c r="G247" s="5"/>
      <c r="H247" s="5"/>
      <c r="I247" s="5"/>
      <c r="J247" s="5"/>
      <c r="K247" s="5"/>
      <c r="L247" s="5"/>
      <c r="M247" s="5"/>
      <c r="N247" s="5"/>
      <c r="O247" s="5"/>
      <c r="P247" s="5"/>
      <c r="Q247" s="5"/>
      <c r="R247" s="5"/>
      <c r="S247" s="5"/>
      <c r="T247" s="5"/>
      <c r="U247" s="5"/>
      <c r="V247" s="5"/>
      <c r="W247" s="5"/>
      <c r="X247" s="5"/>
      <c r="Y247" s="5"/>
    </row>
    <row r="248" spans="1:25" ht="15.75" customHeight="1">
      <c r="A248" s="5"/>
      <c r="B248" s="5"/>
      <c r="C248" s="7"/>
      <c r="D248" s="5"/>
      <c r="E248" s="5"/>
      <c r="F248" s="5"/>
      <c r="G248" s="5"/>
      <c r="H248" s="5"/>
      <c r="I248" s="5"/>
      <c r="J248" s="5"/>
      <c r="K248" s="5"/>
      <c r="L248" s="5"/>
      <c r="M248" s="5"/>
      <c r="N248" s="5"/>
      <c r="O248" s="5"/>
      <c r="P248" s="5"/>
      <c r="Q248" s="5"/>
      <c r="R248" s="5"/>
      <c r="S248" s="5"/>
      <c r="T248" s="5"/>
      <c r="U248" s="5"/>
      <c r="V248" s="5"/>
      <c r="W248" s="5"/>
      <c r="X248" s="5"/>
      <c r="Y248" s="5"/>
    </row>
    <row r="249" spans="1:25" ht="15.75" customHeight="1">
      <c r="A249" s="5"/>
      <c r="B249" s="5"/>
      <c r="C249" s="7"/>
      <c r="D249" s="5"/>
      <c r="E249" s="5"/>
      <c r="F249" s="5"/>
      <c r="G249" s="5"/>
      <c r="H249" s="5"/>
      <c r="I249" s="5"/>
      <c r="J249" s="5"/>
      <c r="K249" s="5"/>
      <c r="L249" s="5"/>
      <c r="M249" s="5"/>
      <c r="N249" s="5"/>
      <c r="O249" s="5"/>
      <c r="P249" s="5"/>
      <c r="Q249" s="5"/>
      <c r="R249" s="5"/>
      <c r="S249" s="5"/>
      <c r="T249" s="5"/>
      <c r="U249" s="5"/>
      <c r="V249" s="5"/>
      <c r="W249" s="5"/>
      <c r="X249" s="5"/>
      <c r="Y249" s="5"/>
    </row>
    <row r="250" spans="1:25" ht="15.75" customHeight="1">
      <c r="A250" s="5"/>
      <c r="B250" s="5"/>
      <c r="C250" s="7"/>
      <c r="D250" s="5"/>
      <c r="E250" s="5"/>
      <c r="F250" s="5"/>
      <c r="G250" s="5"/>
      <c r="H250" s="5"/>
      <c r="I250" s="5"/>
      <c r="J250" s="5"/>
      <c r="K250" s="5"/>
      <c r="L250" s="5"/>
      <c r="M250" s="5"/>
      <c r="N250" s="5"/>
      <c r="O250" s="5"/>
      <c r="P250" s="5"/>
      <c r="Q250" s="5"/>
      <c r="R250" s="5"/>
      <c r="S250" s="5"/>
      <c r="T250" s="5"/>
      <c r="U250" s="5"/>
      <c r="V250" s="5"/>
      <c r="W250" s="5"/>
      <c r="X250" s="5"/>
      <c r="Y250" s="5"/>
    </row>
    <row r="251" spans="1:25" ht="15.75" customHeight="1">
      <c r="A251" s="5"/>
      <c r="B251" s="5"/>
      <c r="C251" s="7"/>
      <c r="D251" s="5"/>
      <c r="E251" s="5"/>
      <c r="F251" s="5"/>
      <c r="G251" s="5"/>
      <c r="H251" s="5"/>
      <c r="I251" s="5"/>
      <c r="J251" s="5"/>
      <c r="K251" s="5"/>
      <c r="L251" s="5"/>
      <c r="M251" s="5"/>
      <c r="N251" s="5"/>
      <c r="O251" s="5"/>
      <c r="P251" s="5"/>
      <c r="Q251" s="5"/>
      <c r="R251" s="5"/>
      <c r="S251" s="5"/>
      <c r="T251" s="5"/>
      <c r="U251" s="5"/>
      <c r="V251" s="5"/>
      <c r="W251" s="5"/>
      <c r="X251" s="5"/>
      <c r="Y251" s="5"/>
    </row>
    <row r="252" spans="1:25" ht="15.75" customHeight="1">
      <c r="A252" s="5"/>
      <c r="B252" s="5"/>
      <c r="C252" s="7"/>
      <c r="D252" s="5"/>
      <c r="E252" s="5"/>
      <c r="F252" s="5"/>
      <c r="G252" s="5"/>
      <c r="H252" s="5"/>
      <c r="I252" s="5"/>
      <c r="J252" s="5"/>
      <c r="K252" s="5"/>
      <c r="L252" s="5"/>
      <c r="M252" s="5"/>
      <c r="N252" s="5"/>
      <c r="O252" s="5"/>
      <c r="P252" s="5"/>
      <c r="Q252" s="5"/>
      <c r="R252" s="5"/>
      <c r="S252" s="5"/>
      <c r="T252" s="5"/>
      <c r="U252" s="5"/>
      <c r="V252" s="5"/>
      <c r="W252" s="5"/>
      <c r="X252" s="5"/>
      <c r="Y252" s="5"/>
    </row>
    <row r="253" spans="1:25" ht="15.75" customHeight="1">
      <c r="A253" s="5"/>
      <c r="B253" s="5"/>
      <c r="C253" s="7"/>
      <c r="D253" s="5"/>
      <c r="E253" s="5"/>
      <c r="F253" s="5"/>
      <c r="G253" s="5"/>
      <c r="H253" s="5"/>
      <c r="I253" s="5"/>
      <c r="J253" s="5"/>
      <c r="K253" s="5"/>
      <c r="L253" s="5"/>
      <c r="M253" s="5"/>
      <c r="N253" s="5"/>
      <c r="O253" s="5"/>
      <c r="P253" s="5"/>
      <c r="Q253" s="5"/>
      <c r="R253" s="5"/>
      <c r="S253" s="5"/>
      <c r="T253" s="5"/>
      <c r="U253" s="5"/>
      <c r="V253" s="5"/>
      <c r="W253" s="5"/>
      <c r="X253" s="5"/>
      <c r="Y253" s="5"/>
    </row>
    <row r="254" spans="1:25" ht="15.75" customHeight="1">
      <c r="A254" s="5"/>
      <c r="B254" s="5"/>
      <c r="C254" s="7"/>
      <c r="D254" s="5"/>
      <c r="E254" s="5"/>
      <c r="F254" s="5"/>
      <c r="G254" s="5"/>
      <c r="H254" s="5"/>
      <c r="I254" s="5"/>
      <c r="J254" s="5"/>
      <c r="K254" s="5"/>
      <c r="L254" s="5"/>
      <c r="M254" s="5"/>
      <c r="N254" s="5"/>
      <c r="O254" s="5"/>
      <c r="P254" s="5"/>
      <c r="Q254" s="5"/>
      <c r="R254" s="5"/>
      <c r="S254" s="5"/>
      <c r="T254" s="5"/>
      <c r="U254" s="5"/>
      <c r="V254" s="5"/>
      <c r="W254" s="5"/>
      <c r="X254" s="5"/>
      <c r="Y254" s="5"/>
    </row>
    <row r="255" spans="1:25" ht="15.75" customHeight="1">
      <c r="A255" s="5"/>
      <c r="B255" s="5"/>
      <c r="C255" s="7"/>
      <c r="D255" s="5"/>
      <c r="E255" s="5"/>
      <c r="F255" s="5"/>
      <c r="G255" s="5"/>
      <c r="H255" s="5"/>
      <c r="I255" s="5"/>
      <c r="J255" s="5"/>
      <c r="K255" s="5"/>
      <c r="L255" s="5"/>
      <c r="M255" s="5"/>
      <c r="N255" s="5"/>
      <c r="O255" s="5"/>
      <c r="P255" s="5"/>
      <c r="Q255" s="5"/>
      <c r="R255" s="5"/>
      <c r="S255" s="5"/>
      <c r="T255" s="5"/>
      <c r="U255" s="5"/>
      <c r="V255" s="5"/>
      <c r="W255" s="5"/>
      <c r="X255" s="5"/>
      <c r="Y255" s="5"/>
    </row>
    <row r="256" spans="1:25" ht="15.75" customHeight="1">
      <c r="A256" s="5"/>
      <c r="B256" s="5"/>
      <c r="C256" s="7"/>
      <c r="D256" s="5"/>
      <c r="E256" s="5"/>
      <c r="F256" s="5"/>
      <c r="G256" s="5"/>
      <c r="H256" s="5"/>
      <c r="I256" s="5"/>
      <c r="J256" s="5"/>
      <c r="K256" s="5"/>
      <c r="L256" s="5"/>
      <c r="M256" s="5"/>
      <c r="N256" s="5"/>
      <c r="O256" s="5"/>
      <c r="P256" s="5"/>
      <c r="Q256" s="5"/>
      <c r="R256" s="5"/>
      <c r="S256" s="5"/>
      <c r="T256" s="5"/>
      <c r="U256" s="5"/>
      <c r="V256" s="5"/>
      <c r="W256" s="5"/>
      <c r="X256" s="5"/>
      <c r="Y256" s="5"/>
    </row>
    <row r="257" spans="1:25" ht="15.75" customHeight="1">
      <c r="A257" s="5"/>
      <c r="B257" s="5"/>
      <c r="C257" s="7"/>
      <c r="D257" s="5"/>
      <c r="E257" s="5"/>
      <c r="F257" s="5"/>
      <c r="G257" s="5"/>
      <c r="H257" s="5"/>
      <c r="I257" s="5"/>
      <c r="J257" s="5"/>
      <c r="K257" s="5"/>
      <c r="L257" s="5"/>
      <c r="M257" s="5"/>
      <c r="N257" s="5"/>
      <c r="O257" s="5"/>
      <c r="P257" s="5"/>
      <c r="Q257" s="5"/>
      <c r="R257" s="5"/>
      <c r="S257" s="5"/>
      <c r="T257" s="5"/>
      <c r="U257" s="5"/>
      <c r="V257" s="5"/>
      <c r="W257" s="5"/>
      <c r="X257" s="5"/>
      <c r="Y257" s="5"/>
    </row>
    <row r="258" spans="1:25" ht="15.75" customHeight="1">
      <c r="A258" s="5"/>
      <c r="B258" s="5"/>
      <c r="C258" s="7"/>
      <c r="D258" s="5"/>
      <c r="E258" s="5"/>
      <c r="F258" s="5"/>
      <c r="G258" s="5"/>
      <c r="H258" s="5"/>
      <c r="I258" s="5"/>
      <c r="J258" s="5"/>
      <c r="K258" s="5"/>
      <c r="L258" s="5"/>
      <c r="M258" s="5"/>
      <c r="N258" s="5"/>
      <c r="O258" s="5"/>
      <c r="P258" s="5"/>
      <c r="Q258" s="5"/>
      <c r="R258" s="5"/>
      <c r="S258" s="5"/>
      <c r="T258" s="5"/>
      <c r="U258" s="5"/>
      <c r="V258" s="5"/>
      <c r="W258" s="5"/>
      <c r="X258" s="5"/>
      <c r="Y258" s="5"/>
    </row>
    <row r="259" spans="1:25" ht="15.75" customHeight="1">
      <c r="A259" s="5"/>
      <c r="B259" s="5"/>
      <c r="C259" s="7"/>
      <c r="D259" s="5"/>
      <c r="E259" s="5"/>
      <c r="F259" s="5"/>
      <c r="G259" s="5"/>
      <c r="H259" s="5"/>
      <c r="I259" s="5"/>
      <c r="J259" s="5"/>
      <c r="K259" s="5"/>
      <c r="L259" s="5"/>
      <c r="M259" s="5"/>
      <c r="N259" s="5"/>
      <c r="O259" s="5"/>
      <c r="P259" s="5"/>
      <c r="Q259" s="5"/>
      <c r="R259" s="5"/>
      <c r="S259" s="5"/>
      <c r="T259" s="5"/>
      <c r="U259" s="5"/>
      <c r="V259" s="5"/>
      <c r="W259" s="5"/>
      <c r="X259" s="5"/>
      <c r="Y259" s="5"/>
    </row>
    <row r="260" spans="1:25" ht="15.75" customHeight="1">
      <c r="A260" s="5"/>
      <c r="B260" s="5"/>
      <c r="C260" s="7"/>
      <c r="D260" s="5"/>
      <c r="E260" s="5"/>
      <c r="F260" s="5"/>
      <c r="G260" s="5"/>
      <c r="H260" s="5"/>
      <c r="I260" s="5"/>
      <c r="J260" s="5"/>
      <c r="K260" s="5"/>
      <c r="L260" s="5"/>
      <c r="M260" s="5"/>
      <c r="N260" s="5"/>
      <c r="O260" s="5"/>
      <c r="P260" s="5"/>
      <c r="Q260" s="5"/>
      <c r="R260" s="5"/>
      <c r="S260" s="5"/>
      <c r="T260" s="5"/>
      <c r="U260" s="5"/>
      <c r="V260" s="5"/>
      <c r="W260" s="5"/>
      <c r="X260" s="5"/>
      <c r="Y260" s="5"/>
    </row>
    <row r="261" spans="1:25" ht="15.75" customHeight="1">
      <c r="A261" s="5"/>
      <c r="B261" s="5"/>
      <c r="C261" s="7"/>
      <c r="D261" s="5"/>
      <c r="E261" s="5"/>
      <c r="F261" s="5"/>
      <c r="G261" s="5"/>
      <c r="H261" s="5"/>
      <c r="I261" s="5"/>
      <c r="J261" s="5"/>
      <c r="K261" s="5"/>
      <c r="L261" s="5"/>
      <c r="M261" s="5"/>
      <c r="N261" s="5"/>
      <c r="O261" s="5"/>
      <c r="P261" s="5"/>
      <c r="Q261" s="5"/>
      <c r="R261" s="5"/>
      <c r="S261" s="5"/>
      <c r="T261" s="5"/>
      <c r="U261" s="5"/>
      <c r="V261" s="5"/>
      <c r="W261" s="5"/>
      <c r="X261" s="5"/>
      <c r="Y261" s="5"/>
    </row>
    <row r="262" spans="1:25" ht="15.75" customHeight="1">
      <c r="A262" s="5"/>
      <c r="B262" s="5"/>
      <c r="C262" s="7"/>
      <c r="D262" s="5"/>
      <c r="E262" s="5"/>
      <c r="F262" s="5"/>
      <c r="G262" s="5"/>
      <c r="H262" s="5"/>
      <c r="I262" s="5"/>
      <c r="J262" s="5"/>
      <c r="K262" s="5"/>
      <c r="L262" s="5"/>
      <c r="M262" s="5"/>
      <c r="N262" s="5"/>
      <c r="O262" s="5"/>
      <c r="P262" s="5"/>
      <c r="Q262" s="5"/>
      <c r="R262" s="5"/>
      <c r="S262" s="5"/>
      <c r="T262" s="5"/>
      <c r="U262" s="5"/>
      <c r="V262" s="5"/>
      <c r="W262" s="5"/>
      <c r="X262" s="5"/>
      <c r="Y262" s="5"/>
    </row>
    <row r="263" spans="1:25" ht="15.75" customHeight="1">
      <c r="A263" s="5"/>
      <c r="B263" s="5"/>
      <c r="C263" s="7"/>
      <c r="D263" s="5"/>
      <c r="E263" s="5"/>
      <c r="F263" s="5"/>
      <c r="G263" s="5"/>
      <c r="H263" s="5"/>
      <c r="I263" s="5"/>
      <c r="J263" s="5"/>
      <c r="K263" s="5"/>
      <c r="L263" s="5"/>
      <c r="M263" s="5"/>
      <c r="N263" s="5"/>
      <c r="O263" s="5"/>
      <c r="P263" s="5"/>
      <c r="Q263" s="5"/>
      <c r="R263" s="5"/>
      <c r="S263" s="5"/>
      <c r="T263" s="5"/>
      <c r="U263" s="5"/>
      <c r="V263" s="5"/>
      <c r="W263" s="5"/>
      <c r="X263" s="5"/>
      <c r="Y263" s="5"/>
    </row>
    <row r="264" spans="1:25" ht="15.75" customHeight="1">
      <c r="A264" s="5"/>
      <c r="B264" s="5"/>
      <c r="C264" s="7"/>
      <c r="D264" s="5"/>
      <c r="E264" s="5"/>
      <c r="F264" s="5"/>
      <c r="G264" s="5"/>
      <c r="H264" s="5"/>
      <c r="I264" s="5"/>
      <c r="J264" s="5"/>
      <c r="K264" s="5"/>
      <c r="L264" s="5"/>
      <c r="M264" s="5"/>
      <c r="N264" s="5"/>
      <c r="O264" s="5"/>
      <c r="P264" s="5"/>
      <c r="Q264" s="5"/>
      <c r="R264" s="5"/>
      <c r="S264" s="5"/>
      <c r="T264" s="5"/>
      <c r="U264" s="5"/>
      <c r="V264" s="5"/>
      <c r="W264" s="5"/>
      <c r="X264" s="5"/>
      <c r="Y264" s="5"/>
    </row>
    <row r="265" spans="1:25" ht="15.75" customHeight="1">
      <c r="A265" s="5"/>
      <c r="B265" s="5"/>
      <c r="C265" s="7"/>
      <c r="D265" s="5"/>
      <c r="E265" s="5"/>
      <c r="F265" s="5"/>
      <c r="G265" s="5"/>
      <c r="H265" s="5"/>
      <c r="I265" s="5"/>
      <c r="J265" s="5"/>
      <c r="K265" s="5"/>
      <c r="L265" s="5"/>
      <c r="M265" s="5"/>
      <c r="N265" s="5"/>
      <c r="O265" s="5"/>
      <c r="P265" s="5"/>
      <c r="Q265" s="5"/>
      <c r="R265" s="5"/>
      <c r="S265" s="5"/>
      <c r="T265" s="5"/>
      <c r="U265" s="5"/>
      <c r="V265" s="5"/>
      <c r="W265" s="5"/>
      <c r="X265" s="5"/>
      <c r="Y265" s="5"/>
    </row>
    <row r="266" spans="1:25" ht="15.75" customHeight="1">
      <c r="A266" s="5"/>
      <c r="B266" s="5"/>
      <c r="C266" s="7"/>
      <c r="D266" s="5"/>
      <c r="E266" s="5"/>
      <c r="F266" s="5"/>
      <c r="G266" s="5"/>
      <c r="H266" s="5"/>
      <c r="I266" s="5"/>
      <c r="J266" s="5"/>
      <c r="K266" s="5"/>
      <c r="L266" s="5"/>
      <c r="M266" s="5"/>
      <c r="N266" s="5"/>
      <c r="O266" s="5"/>
      <c r="P266" s="5"/>
      <c r="Q266" s="5"/>
      <c r="R266" s="5"/>
      <c r="S266" s="5"/>
      <c r="T266" s="5"/>
      <c r="U266" s="5"/>
      <c r="V266" s="5"/>
      <c r="W266" s="5"/>
      <c r="X266" s="5"/>
      <c r="Y266" s="5"/>
    </row>
    <row r="267" spans="1:25" ht="15.75" customHeight="1">
      <c r="A267" s="5"/>
      <c r="B267" s="5"/>
      <c r="C267" s="7"/>
      <c r="D267" s="5"/>
      <c r="E267" s="5"/>
      <c r="F267" s="5"/>
      <c r="G267" s="5"/>
      <c r="H267" s="5"/>
      <c r="I267" s="5"/>
      <c r="J267" s="5"/>
      <c r="K267" s="5"/>
      <c r="L267" s="5"/>
      <c r="M267" s="5"/>
      <c r="N267" s="5"/>
      <c r="O267" s="5"/>
      <c r="P267" s="5"/>
      <c r="Q267" s="5"/>
      <c r="R267" s="5"/>
      <c r="S267" s="5"/>
      <c r="T267" s="5"/>
      <c r="U267" s="5"/>
      <c r="V267" s="5"/>
      <c r="W267" s="5"/>
      <c r="X267" s="5"/>
      <c r="Y267" s="5"/>
    </row>
    <row r="268" spans="1:25" ht="15.75" customHeight="1">
      <c r="A268" s="5"/>
      <c r="B268" s="5"/>
      <c r="C268" s="7"/>
      <c r="D268" s="5"/>
      <c r="E268" s="5"/>
      <c r="F268" s="5"/>
      <c r="G268" s="5"/>
      <c r="H268" s="5"/>
      <c r="I268" s="5"/>
      <c r="J268" s="5"/>
      <c r="K268" s="5"/>
      <c r="L268" s="5"/>
      <c r="M268" s="5"/>
      <c r="N268" s="5"/>
      <c r="O268" s="5"/>
      <c r="P268" s="5"/>
      <c r="Q268" s="5"/>
      <c r="R268" s="5"/>
      <c r="S268" s="5"/>
      <c r="T268" s="5"/>
      <c r="U268" s="5"/>
      <c r="V268" s="5"/>
      <c r="W268" s="5"/>
      <c r="X268" s="5"/>
      <c r="Y268" s="5"/>
    </row>
    <row r="269" spans="1:25" ht="15.75" customHeight="1">
      <c r="A269" s="5"/>
      <c r="B269" s="5"/>
      <c r="C269" s="7"/>
      <c r="D269" s="5"/>
      <c r="E269" s="5"/>
      <c r="F269" s="5"/>
      <c r="G269" s="5"/>
      <c r="H269" s="5"/>
      <c r="I269" s="5"/>
      <c r="J269" s="5"/>
      <c r="K269" s="5"/>
      <c r="L269" s="5"/>
      <c r="M269" s="5"/>
      <c r="N269" s="5"/>
      <c r="O269" s="5"/>
      <c r="P269" s="5"/>
      <c r="Q269" s="5"/>
      <c r="R269" s="5"/>
      <c r="S269" s="5"/>
      <c r="T269" s="5"/>
      <c r="U269" s="5"/>
      <c r="V269" s="5"/>
      <c r="W269" s="5"/>
      <c r="X269" s="5"/>
      <c r="Y269" s="5"/>
    </row>
    <row r="270" spans="1:25" ht="15.75" customHeight="1">
      <c r="A270" s="5"/>
      <c r="B270" s="5"/>
      <c r="C270" s="7"/>
      <c r="D270" s="5"/>
      <c r="E270" s="5"/>
      <c r="F270" s="5"/>
      <c r="G270" s="5"/>
      <c r="H270" s="5"/>
      <c r="I270" s="5"/>
      <c r="J270" s="5"/>
      <c r="K270" s="5"/>
      <c r="L270" s="5"/>
      <c r="M270" s="5"/>
      <c r="N270" s="5"/>
      <c r="O270" s="5"/>
      <c r="P270" s="5"/>
      <c r="Q270" s="5"/>
      <c r="R270" s="5"/>
      <c r="S270" s="5"/>
      <c r="T270" s="5"/>
      <c r="U270" s="5"/>
      <c r="V270" s="5"/>
      <c r="W270" s="5"/>
      <c r="X270" s="5"/>
      <c r="Y270" s="5"/>
    </row>
    <row r="271" spans="1:25" ht="15.75" customHeight="1">
      <c r="A271" s="5"/>
      <c r="B271" s="5"/>
      <c r="C271" s="7"/>
      <c r="D271" s="5"/>
      <c r="E271" s="5"/>
      <c r="F271" s="5"/>
      <c r="G271" s="5"/>
      <c r="H271" s="5"/>
      <c r="I271" s="5"/>
      <c r="J271" s="5"/>
      <c r="K271" s="5"/>
      <c r="L271" s="5"/>
      <c r="M271" s="5"/>
      <c r="N271" s="5"/>
      <c r="O271" s="5"/>
      <c r="P271" s="5"/>
      <c r="Q271" s="5"/>
      <c r="R271" s="5"/>
      <c r="S271" s="5"/>
      <c r="T271" s="5"/>
      <c r="U271" s="5"/>
      <c r="V271" s="5"/>
      <c r="W271" s="5"/>
      <c r="X271" s="5"/>
      <c r="Y271" s="5"/>
    </row>
    <row r="272" spans="1:25" ht="15.75" customHeight="1">
      <c r="A272" s="5"/>
      <c r="B272" s="5"/>
      <c r="C272" s="7"/>
      <c r="D272" s="5"/>
      <c r="E272" s="5"/>
      <c r="F272" s="5"/>
      <c r="G272" s="5"/>
      <c r="H272" s="5"/>
      <c r="I272" s="5"/>
      <c r="J272" s="5"/>
      <c r="K272" s="5"/>
      <c r="L272" s="5"/>
      <c r="M272" s="5"/>
      <c r="N272" s="5"/>
      <c r="O272" s="5"/>
      <c r="P272" s="5"/>
      <c r="Q272" s="5"/>
      <c r="R272" s="5"/>
      <c r="S272" s="5"/>
      <c r="T272" s="5"/>
      <c r="U272" s="5"/>
      <c r="V272" s="5"/>
      <c r="W272" s="5"/>
      <c r="X272" s="5"/>
      <c r="Y272" s="5"/>
    </row>
    <row r="273" spans="1:25" ht="15.75" customHeight="1">
      <c r="A273" s="5"/>
      <c r="B273" s="5"/>
      <c r="C273" s="7"/>
      <c r="D273" s="5"/>
      <c r="E273" s="5"/>
      <c r="F273" s="5"/>
      <c r="G273" s="5"/>
      <c r="H273" s="5"/>
      <c r="I273" s="5"/>
      <c r="J273" s="5"/>
      <c r="K273" s="5"/>
      <c r="L273" s="5"/>
      <c r="M273" s="5"/>
      <c r="N273" s="5"/>
      <c r="O273" s="5"/>
      <c r="P273" s="5"/>
      <c r="Q273" s="5"/>
      <c r="R273" s="5"/>
      <c r="S273" s="5"/>
      <c r="T273" s="5"/>
      <c r="U273" s="5"/>
      <c r="V273" s="5"/>
      <c r="W273" s="5"/>
      <c r="X273" s="5"/>
      <c r="Y273" s="5"/>
    </row>
    <row r="274" spans="1:25" ht="15.75" customHeight="1">
      <c r="A274" s="5"/>
      <c r="B274" s="5"/>
      <c r="C274" s="7"/>
      <c r="D274" s="5"/>
      <c r="E274" s="5"/>
      <c r="F274" s="5"/>
      <c r="G274" s="5"/>
      <c r="H274" s="5"/>
      <c r="I274" s="5"/>
      <c r="J274" s="5"/>
      <c r="K274" s="5"/>
      <c r="L274" s="5"/>
      <c r="M274" s="5"/>
      <c r="N274" s="5"/>
      <c r="O274" s="5"/>
      <c r="P274" s="5"/>
      <c r="Q274" s="5"/>
      <c r="R274" s="5"/>
      <c r="S274" s="5"/>
      <c r="T274" s="5"/>
      <c r="U274" s="5"/>
      <c r="V274" s="5"/>
      <c r="W274" s="5"/>
      <c r="X274" s="5"/>
      <c r="Y274" s="5"/>
    </row>
    <row r="275" spans="1:25" ht="15.75" customHeight="1">
      <c r="A275" s="5"/>
      <c r="B275" s="5"/>
      <c r="C275" s="7"/>
      <c r="D275" s="5"/>
      <c r="E275" s="5"/>
      <c r="F275" s="5"/>
      <c r="G275" s="5"/>
      <c r="H275" s="5"/>
      <c r="I275" s="5"/>
      <c r="J275" s="5"/>
      <c r="K275" s="5"/>
      <c r="L275" s="5"/>
      <c r="M275" s="5"/>
      <c r="N275" s="5"/>
      <c r="O275" s="5"/>
      <c r="P275" s="5"/>
      <c r="Q275" s="5"/>
      <c r="R275" s="5"/>
      <c r="S275" s="5"/>
      <c r="T275" s="5"/>
      <c r="U275" s="5"/>
      <c r="V275" s="5"/>
      <c r="W275" s="5"/>
      <c r="X275" s="5"/>
      <c r="Y275" s="5"/>
    </row>
    <row r="276" spans="1:25" ht="15.75" customHeight="1">
      <c r="A276" s="5"/>
      <c r="B276" s="5"/>
      <c r="C276" s="7"/>
      <c r="D276" s="5"/>
      <c r="E276" s="5"/>
      <c r="F276" s="5"/>
      <c r="G276" s="5"/>
      <c r="H276" s="5"/>
      <c r="I276" s="5"/>
      <c r="J276" s="5"/>
      <c r="K276" s="5"/>
      <c r="L276" s="5"/>
      <c r="M276" s="5"/>
      <c r="N276" s="5"/>
      <c r="O276" s="5"/>
      <c r="P276" s="5"/>
      <c r="Q276" s="5"/>
      <c r="R276" s="5"/>
      <c r="S276" s="5"/>
      <c r="T276" s="5"/>
      <c r="U276" s="5"/>
      <c r="V276" s="5"/>
      <c r="W276" s="5"/>
      <c r="X276" s="5"/>
      <c r="Y276" s="5"/>
    </row>
    <row r="277" spans="1:25" ht="15.75" customHeight="1">
      <c r="A277" s="5"/>
      <c r="B277" s="5"/>
      <c r="C277" s="7"/>
      <c r="D277" s="5"/>
      <c r="E277" s="5"/>
      <c r="F277" s="5"/>
      <c r="G277" s="5"/>
      <c r="H277" s="5"/>
      <c r="I277" s="5"/>
      <c r="J277" s="5"/>
      <c r="K277" s="5"/>
      <c r="L277" s="5"/>
      <c r="M277" s="5"/>
      <c r="N277" s="5"/>
      <c r="O277" s="5"/>
      <c r="P277" s="5"/>
      <c r="Q277" s="5"/>
      <c r="R277" s="5"/>
      <c r="S277" s="5"/>
      <c r="T277" s="5"/>
      <c r="U277" s="5"/>
      <c r="V277" s="5"/>
      <c r="W277" s="5"/>
      <c r="X277" s="5"/>
      <c r="Y277" s="5"/>
    </row>
    <row r="278" spans="1:25" ht="15.75" customHeight="1">
      <c r="A278" s="5"/>
      <c r="B278" s="5"/>
      <c r="C278" s="7"/>
      <c r="D278" s="5"/>
      <c r="E278" s="5"/>
      <c r="F278" s="5"/>
      <c r="G278" s="5"/>
      <c r="H278" s="5"/>
      <c r="I278" s="5"/>
      <c r="J278" s="5"/>
      <c r="K278" s="5"/>
      <c r="L278" s="5"/>
      <c r="M278" s="5"/>
      <c r="N278" s="5"/>
      <c r="O278" s="5"/>
      <c r="P278" s="5"/>
      <c r="Q278" s="5"/>
      <c r="R278" s="5"/>
      <c r="S278" s="5"/>
      <c r="T278" s="5"/>
      <c r="U278" s="5"/>
      <c r="V278" s="5"/>
      <c r="W278" s="5"/>
      <c r="X278" s="5"/>
      <c r="Y278" s="5"/>
    </row>
    <row r="279" spans="1:25" ht="15.75" customHeight="1">
      <c r="A279" s="5"/>
      <c r="B279" s="5"/>
      <c r="C279" s="7"/>
      <c r="D279" s="5"/>
      <c r="E279" s="5"/>
      <c r="F279" s="5"/>
      <c r="G279" s="5"/>
      <c r="H279" s="5"/>
      <c r="I279" s="5"/>
      <c r="J279" s="5"/>
      <c r="K279" s="5"/>
      <c r="L279" s="5"/>
      <c r="M279" s="5"/>
      <c r="N279" s="5"/>
      <c r="O279" s="5"/>
      <c r="P279" s="5"/>
      <c r="Q279" s="5"/>
      <c r="R279" s="5"/>
      <c r="S279" s="5"/>
      <c r="T279" s="5"/>
      <c r="U279" s="5"/>
      <c r="V279" s="5"/>
      <c r="W279" s="5"/>
      <c r="X279" s="5"/>
      <c r="Y279" s="5"/>
    </row>
    <row r="280" spans="1:25" ht="15.75" customHeight="1">
      <c r="A280" s="5"/>
      <c r="B280" s="5"/>
      <c r="C280" s="7"/>
      <c r="D280" s="5"/>
      <c r="E280" s="5"/>
      <c r="F280" s="5"/>
      <c r="G280" s="5"/>
      <c r="H280" s="5"/>
      <c r="I280" s="5"/>
      <c r="J280" s="5"/>
      <c r="K280" s="5"/>
      <c r="L280" s="5"/>
      <c r="M280" s="5"/>
      <c r="N280" s="5"/>
      <c r="O280" s="5"/>
      <c r="P280" s="5"/>
      <c r="Q280" s="5"/>
      <c r="R280" s="5"/>
      <c r="S280" s="5"/>
      <c r="T280" s="5"/>
      <c r="U280" s="5"/>
      <c r="V280" s="5"/>
      <c r="W280" s="5"/>
      <c r="X280" s="5"/>
      <c r="Y280" s="5"/>
    </row>
    <row r="281" spans="1:25" ht="15.75" customHeight="1">
      <c r="A281" s="5"/>
      <c r="B281" s="5"/>
      <c r="C281" s="7"/>
      <c r="D281" s="5"/>
      <c r="E281" s="5"/>
      <c r="F281" s="5"/>
      <c r="G281" s="5"/>
      <c r="H281" s="5"/>
      <c r="I281" s="5"/>
      <c r="J281" s="5"/>
      <c r="K281" s="5"/>
      <c r="L281" s="5"/>
      <c r="M281" s="5"/>
      <c r="N281" s="5"/>
      <c r="O281" s="5"/>
      <c r="P281" s="5"/>
      <c r="Q281" s="5"/>
      <c r="R281" s="5"/>
      <c r="S281" s="5"/>
      <c r="T281" s="5"/>
      <c r="U281" s="5"/>
      <c r="V281" s="5"/>
      <c r="W281" s="5"/>
      <c r="X281" s="5"/>
      <c r="Y281" s="5"/>
    </row>
    <row r="282" spans="1:25" ht="15.75" customHeight="1">
      <c r="A282" s="5"/>
      <c r="B282" s="5"/>
      <c r="C282" s="7"/>
      <c r="D282" s="5"/>
      <c r="E282" s="5"/>
      <c r="F282" s="5"/>
      <c r="G282" s="5"/>
      <c r="H282" s="5"/>
      <c r="I282" s="5"/>
      <c r="J282" s="5"/>
      <c r="K282" s="5"/>
      <c r="L282" s="5"/>
      <c r="M282" s="5"/>
      <c r="N282" s="5"/>
      <c r="O282" s="5"/>
      <c r="P282" s="5"/>
      <c r="Q282" s="5"/>
      <c r="R282" s="5"/>
      <c r="S282" s="5"/>
      <c r="T282" s="5"/>
      <c r="U282" s="5"/>
      <c r="V282" s="5"/>
      <c r="W282" s="5"/>
      <c r="X282" s="5"/>
      <c r="Y282" s="5"/>
    </row>
    <row r="283" spans="1:25" ht="15.75" customHeight="1">
      <c r="A283" s="5"/>
      <c r="B283" s="5"/>
      <c r="C283" s="7"/>
      <c r="D283" s="5"/>
      <c r="E283" s="5"/>
      <c r="F283" s="5"/>
      <c r="G283" s="5"/>
      <c r="H283" s="5"/>
      <c r="I283" s="5"/>
      <c r="J283" s="5"/>
      <c r="K283" s="5"/>
      <c r="L283" s="5"/>
      <c r="M283" s="5"/>
      <c r="N283" s="5"/>
      <c r="O283" s="5"/>
      <c r="P283" s="5"/>
      <c r="Q283" s="5"/>
      <c r="R283" s="5"/>
      <c r="S283" s="5"/>
      <c r="T283" s="5"/>
      <c r="U283" s="5"/>
      <c r="V283" s="5"/>
      <c r="W283" s="5"/>
      <c r="X283" s="5"/>
      <c r="Y283" s="5"/>
    </row>
    <row r="284" spans="1:25" ht="15.75" customHeight="1">
      <c r="A284" s="5"/>
      <c r="B284" s="5"/>
      <c r="C284" s="7"/>
      <c r="D284" s="5"/>
      <c r="E284" s="5"/>
      <c r="F284" s="5"/>
      <c r="G284" s="5"/>
      <c r="H284" s="5"/>
      <c r="I284" s="5"/>
      <c r="J284" s="5"/>
      <c r="K284" s="5"/>
      <c r="L284" s="5"/>
      <c r="M284" s="5"/>
      <c r="N284" s="5"/>
      <c r="O284" s="5"/>
      <c r="P284" s="5"/>
      <c r="Q284" s="5"/>
      <c r="R284" s="5"/>
      <c r="S284" s="5"/>
      <c r="T284" s="5"/>
      <c r="U284" s="5"/>
      <c r="V284" s="5"/>
      <c r="W284" s="5"/>
      <c r="X284" s="5"/>
      <c r="Y284" s="5"/>
    </row>
    <row r="285" spans="1:25" ht="15.75" customHeight="1">
      <c r="A285" s="5"/>
      <c r="B285" s="5"/>
      <c r="C285" s="7"/>
      <c r="D285" s="5"/>
      <c r="E285" s="5"/>
      <c r="F285" s="5"/>
      <c r="G285" s="5"/>
      <c r="H285" s="5"/>
      <c r="I285" s="5"/>
      <c r="J285" s="5"/>
      <c r="K285" s="5"/>
      <c r="L285" s="5"/>
      <c r="M285" s="5"/>
      <c r="N285" s="5"/>
      <c r="O285" s="5"/>
      <c r="P285" s="5"/>
      <c r="Q285" s="5"/>
      <c r="R285" s="5"/>
      <c r="S285" s="5"/>
      <c r="T285" s="5"/>
      <c r="U285" s="5"/>
      <c r="V285" s="5"/>
      <c r="W285" s="5"/>
      <c r="X285" s="5"/>
      <c r="Y285" s="5"/>
    </row>
    <row r="286" spans="1:25" ht="15.75" customHeight="1">
      <c r="A286" s="5"/>
      <c r="B286" s="5"/>
      <c r="C286" s="7"/>
      <c r="D286" s="5"/>
      <c r="E286" s="5"/>
      <c r="F286" s="5"/>
      <c r="G286" s="5"/>
      <c r="H286" s="5"/>
      <c r="I286" s="5"/>
      <c r="J286" s="5"/>
      <c r="K286" s="5"/>
      <c r="L286" s="5"/>
      <c r="M286" s="5"/>
      <c r="N286" s="5"/>
      <c r="O286" s="5"/>
      <c r="P286" s="5"/>
      <c r="Q286" s="5"/>
      <c r="R286" s="5"/>
      <c r="S286" s="5"/>
      <c r="T286" s="5"/>
      <c r="U286" s="5"/>
      <c r="V286" s="5"/>
      <c r="W286" s="5"/>
      <c r="X286" s="5"/>
      <c r="Y286" s="5"/>
    </row>
    <row r="287" spans="1:25" ht="15.75" customHeight="1">
      <c r="A287" s="5"/>
      <c r="B287" s="5"/>
      <c r="C287" s="7"/>
      <c r="D287" s="5"/>
      <c r="E287" s="5"/>
      <c r="F287" s="5"/>
      <c r="G287" s="5"/>
      <c r="H287" s="5"/>
      <c r="I287" s="5"/>
      <c r="J287" s="5"/>
      <c r="K287" s="5"/>
      <c r="L287" s="5"/>
      <c r="M287" s="5"/>
      <c r="N287" s="5"/>
      <c r="O287" s="5"/>
      <c r="P287" s="5"/>
      <c r="Q287" s="5"/>
      <c r="R287" s="5"/>
      <c r="S287" s="5"/>
      <c r="T287" s="5"/>
      <c r="U287" s="5"/>
      <c r="V287" s="5"/>
      <c r="W287" s="5"/>
      <c r="X287" s="5"/>
      <c r="Y287" s="5"/>
    </row>
    <row r="288" spans="1:25" ht="15.75" customHeight="1">
      <c r="A288" s="5"/>
      <c r="B288" s="5"/>
      <c r="C288" s="7"/>
      <c r="D288" s="5"/>
      <c r="E288" s="5"/>
      <c r="F288" s="5"/>
      <c r="G288" s="5"/>
      <c r="H288" s="5"/>
      <c r="I288" s="5"/>
      <c r="J288" s="5"/>
      <c r="K288" s="5"/>
      <c r="L288" s="5"/>
      <c r="M288" s="5"/>
      <c r="N288" s="5"/>
      <c r="O288" s="5"/>
      <c r="P288" s="5"/>
      <c r="Q288" s="5"/>
      <c r="R288" s="5"/>
      <c r="S288" s="5"/>
      <c r="T288" s="5"/>
      <c r="U288" s="5"/>
      <c r="V288" s="5"/>
      <c r="W288" s="5"/>
      <c r="X288" s="5"/>
      <c r="Y288" s="5"/>
    </row>
    <row r="289" spans="1:25" ht="15.75" customHeight="1">
      <c r="A289" s="5"/>
      <c r="B289" s="5"/>
      <c r="C289" s="7"/>
      <c r="D289" s="5"/>
      <c r="E289" s="5"/>
      <c r="F289" s="5"/>
      <c r="G289" s="5"/>
      <c r="H289" s="5"/>
      <c r="I289" s="5"/>
      <c r="J289" s="5"/>
      <c r="K289" s="5"/>
      <c r="L289" s="5"/>
      <c r="M289" s="5"/>
      <c r="N289" s="5"/>
      <c r="O289" s="5"/>
      <c r="P289" s="5"/>
      <c r="Q289" s="5"/>
      <c r="R289" s="5"/>
      <c r="S289" s="5"/>
      <c r="T289" s="5"/>
      <c r="U289" s="5"/>
      <c r="V289" s="5"/>
      <c r="W289" s="5"/>
      <c r="X289" s="5"/>
      <c r="Y289" s="5"/>
    </row>
    <row r="290" spans="1:25" ht="15.75" customHeight="1">
      <c r="A290" s="5"/>
      <c r="B290" s="5"/>
      <c r="C290" s="7"/>
      <c r="D290" s="5"/>
      <c r="E290" s="5"/>
      <c r="F290" s="5"/>
      <c r="G290" s="5"/>
      <c r="H290" s="5"/>
      <c r="I290" s="5"/>
      <c r="J290" s="5"/>
      <c r="K290" s="5"/>
      <c r="L290" s="5"/>
      <c r="M290" s="5"/>
      <c r="N290" s="5"/>
      <c r="O290" s="5"/>
      <c r="P290" s="5"/>
      <c r="Q290" s="5"/>
      <c r="R290" s="5"/>
      <c r="S290" s="5"/>
      <c r="T290" s="5"/>
      <c r="U290" s="5"/>
      <c r="V290" s="5"/>
      <c r="W290" s="5"/>
      <c r="X290" s="5"/>
      <c r="Y290" s="5"/>
    </row>
    <row r="291" spans="1:25" ht="15.75" customHeight="1"/>
    <row r="292" spans="1:25" ht="15.75" customHeight="1"/>
    <row r="293" spans="1:25" ht="15.75" customHeight="1"/>
    <row r="294" spans="1:25" ht="15.75" customHeight="1"/>
    <row r="295" spans="1:25" ht="15.75" customHeight="1"/>
    <row r="296" spans="1:25" ht="15.75" customHeight="1"/>
    <row r="297" spans="1:25" ht="15.75" customHeight="1"/>
    <row r="298" spans="1:25" ht="15.75" customHeight="1"/>
    <row r="299" spans="1:25" ht="15.75" customHeight="1"/>
    <row r="300" spans="1:25" ht="15.75" customHeight="1"/>
    <row r="301" spans="1:25" ht="15.75" customHeight="1"/>
    <row r="302" spans="1:25" ht="15.75" customHeight="1"/>
    <row r="303" spans="1:25" ht="15.75" customHeight="1"/>
    <row r="304" spans="1:2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sheetData>
  <mergeCells count="11">
    <mergeCell ref="B64:D64"/>
    <mergeCell ref="A81:I82"/>
    <mergeCell ref="F89:I112"/>
    <mergeCell ref="D2:H2"/>
    <mergeCell ref="I12:L12"/>
    <mergeCell ref="I14:J14"/>
    <mergeCell ref="D24:F24"/>
    <mergeCell ref="E57:I57"/>
    <mergeCell ref="J57:O58"/>
    <mergeCell ref="J60:O61"/>
    <mergeCell ref="E58:I58"/>
  </mergeCells>
  <conditionalFormatting sqref="C48">
    <cfRule type="cellIs" dxfId="5" priority="3" operator="greaterThan">
      <formula>$C$47</formula>
    </cfRule>
    <cfRule type="cellIs" dxfId="4" priority="4" operator="lessThan">
      <formula>$C$47</formula>
    </cfRule>
  </conditionalFormatting>
  <conditionalFormatting sqref="D79">
    <cfRule type="cellIs" dxfId="3" priority="5" operator="greaterThan">
      <formula>0</formula>
    </cfRule>
    <cfRule type="cellIs" dxfId="2" priority="6" operator="lessThan">
      <formula>0</formula>
    </cfRule>
  </conditionalFormatting>
  <conditionalFormatting sqref="D112:E112">
    <cfRule type="cellIs" dxfId="1" priority="1" operator="greaterThan">
      <formula>0</formula>
    </cfRule>
    <cfRule type="cellIs" dxfId="0" priority="2" operator="lessThan">
      <formula>0</formula>
    </cfRule>
  </conditionalFormatting>
  <dataValidations count="1">
    <dataValidation type="list" allowBlank="1" showErrorMessage="1" sqref="F55" xr:uid="{00000000-0002-0000-0600-000000000000}">
      <formula1>"Lower,Base,Upper"</formula1>
    </dataValidation>
  </dataValidations>
  <hyperlinks>
    <hyperlink ref="I28" r:id="rId1" xr:uid="{00000000-0004-0000-0600-000001000000}"/>
    <hyperlink ref="E57" r:id="rId2" xr:uid="{00000000-0004-0000-0600-000002000000}"/>
    <hyperlink ref="E58" r:id="rId3" xr:uid="{00000000-0004-0000-0600-000003000000}"/>
    <hyperlink ref="F83" r:id="rId4" xr:uid="{00000000-0004-0000-0600-000004000000}"/>
    <hyperlink ref="E29" r:id="rId5" xr:uid="{EA251FFB-C88B-4B65-9AA7-0A304D861877}"/>
  </hyperlinks>
  <pageMargins left="0.7" right="0.7" top="0.75" bottom="0.75" header="0" footer="0"/>
  <pageSetup orientation="portrait"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workbookViewId="0"/>
  </sheetViews>
  <sheetFormatPr defaultColWidth="10.1796875" defaultRowHeight="15" customHeight="1"/>
  <cols>
    <col min="1" max="1" width="25.453125" customWidth="1"/>
    <col min="2" max="9" width="18.1796875" customWidth="1"/>
  </cols>
  <sheetData>
    <row r="1" spans="1:26" ht="15" customHeight="1">
      <c r="A1" s="327" t="s">
        <v>339</v>
      </c>
      <c r="B1" s="328" t="s">
        <v>287</v>
      </c>
      <c r="C1" s="6"/>
      <c r="D1" s="6"/>
      <c r="E1" s="6"/>
      <c r="F1" s="6"/>
      <c r="G1" s="6"/>
      <c r="H1" s="6"/>
      <c r="I1" s="6"/>
      <c r="J1" s="6"/>
      <c r="K1" s="6"/>
      <c r="L1" s="6"/>
      <c r="M1" s="6"/>
      <c r="N1" s="6"/>
      <c r="O1" s="6"/>
      <c r="P1" s="6"/>
      <c r="Q1" s="6"/>
      <c r="R1" s="6"/>
      <c r="S1" s="6"/>
      <c r="T1" s="6"/>
      <c r="U1" s="6"/>
      <c r="V1" s="6"/>
      <c r="W1" s="6"/>
      <c r="X1" s="6"/>
      <c r="Y1" s="6"/>
      <c r="Z1" s="6"/>
    </row>
    <row r="2" spans="1:26" ht="15" customHeight="1">
      <c r="A2" s="329" t="s">
        <v>340</v>
      </c>
      <c r="B2" s="330">
        <v>46204</v>
      </c>
      <c r="C2" s="6"/>
      <c r="D2" s="6"/>
      <c r="E2" s="6"/>
      <c r="F2" s="6"/>
      <c r="G2" s="6"/>
      <c r="H2" s="6"/>
      <c r="I2" s="6"/>
      <c r="J2" s="6"/>
      <c r="K2" s="6"/>
      <c r="L2" s="6"/>
      <c r="M2" s="6"/>
      <c r="N2" s="6"/>
      <c r="O2" s="6"/>
      <c r="P2" s="6"/>
      <c r="Q2" s="6"/>
      <c r="R2" s="6"/>
      <c r="S2" s="6"/>
      <c r="T2" s="6"/>
      <c r="U2" s="6"/>
      <c r="V2" s="6"/>
      <c r="W2" s="6"/>
      <c r="X2" s="6"/>
      <c r="Y2" s="6"/>
      <c r="Z2" s="6"/>
    </row>
    <row r="3" spans="1:26">
      <c r="A3" s="6"/>
      <c r="B3" s="6"/>
      <c r="C3" s="6"/>
      <c r="D3" s="6"/>
      <c r="E3" s="331">
        <v>4.1700000000000001E-2</v>
      </c>
      <c r="F3" s="332" t="s">
        <v>341</v>
      </c>
      <c r="G3" s="6"/>
      <c r="H3" s="6"/>
      <c r="I3" s="6"/>
      <c r="J3" s="6"/>
      <c r="K3" s="6"/>
      <c r="L3" s="6"/>
      <c r="M3" s="6"/>
      <c r="N3" s="6"/>
      <c r="O3" s="6"/>
      <c r="P3" s="6"/>
      <c r="Q3" s="6"/>
      <c r="R3" s="6"/>
      <c r="S3" s="6"/>
      <c r="T3" s="6"/>
      <c r="U3" s="6"/>
      <c r="V3" s="6"/>
      <c r="W3" s="6"/>
      <c r="X3" s="6"/>
      <c r="Y3" s="6"/>
      <c r="Z3" s="6"/>
    </row>
    <row r="4" spans="1:26">
      <c r="A4" s="6"/>
      <c r="B4" s="6"/>
      <c r="C4" s="6"/>
      <c r="D4" s="6"/>
      <c r="E4" s="331">
        <v>4.4499999999999998E-2</v>
      </c>
      <c r="F4" s="332" t="s">
        <v>342</v>
      </c>
      <c r="G4" s="6"/>
      <c r="H4" s="6"/>
      <c r="I4" s="6"/>
      <c r="J4" s="6"/>
      <c r="K4" s="6"/>
      <c r="L4" s="6"/>
      <c r="M4" s="6"/>
      <c r="N4" s="6"/>
      <c r="O4" s="6"/>
      <c r="P4" s="6"/>
      <c r="Q4" s="6"/>
      <c r="R4" s="6"/>
      <c r="S4" s="6"/>
      <c r="T4" s="6"/>
      <c r="U4" s="6"/>
      <c r="V4" s="6"/>
      <c r="W4" s="6"/>
      <c r="X4" s="6"/>
      <c r="Y4" s="6"/>
      <c r="Z4" s="6"/>
    </row>
    <row r="5" spans="1:26">
      <c r="A5" s="6"/>
      <c r="B5" s="6"/>
      <c r="C5" s="6"/>
      <c r="D5" s="6"/>
      <c r="E5" s="6"/>
      <c r="F5" s="6"/>
      <c r="G5" s="6"/>
      <c r="H5" s="6"/>
      <c r="I5" s="6"/>
      <c r="J5" s="6"/>
      <c r="K5" s="6"/>
      <c r="L5" s="6"/>
      <c r="M5" s="6"/>
      <c r="N5" s="6"/>
      <c r="O5" s="6"/>
      <c r="P5" s="6"/>
      <c r="Q5" s="6"/>
      <c r="R5" s="6"/>
      <c r="S5" s="6"/>
      <c r="T5" s="6"/>
      <c r="U5" s="6"/>
      <c r="V5" s="6"/>
      <c r="W5" s="6"/>
      <c r="X5" s="6"/>
      <c r="Y5" s="6"/>
      <c r="Z5" s="6"/>
    </row>
    <row r="6" spans="1:26" ht="15" customHeight="1">
      <c r="A6" s="333" t="s">
        <v>343</v>
      </c>
      <c r="B6" s="334" t="s">
        <v>344</v>
      </c>
      <c r="C6" s="335" t="s">
        <v>345</v>
      </c>
      <c r="D6" s="336" t="s">
        <v>346</v>
      </c>
      <c r="E6" s="336" t="s">
        <v>347</v>
      </c>
      <c r="F6" s="336" t="s">
        <v>288</v>
      </c>
      <c r="G6" s="336" t="s">
        <v>348</v>
      </c>
      <c r="H6" s="336" t="s">
        <v>349</v>
      </c>
      <c r="I6" s="337" t="s">
        <v>350</v>
      </c>
      <c r="J6" s="6"/>
      <c r="K6" s="6"/>
      <c r="L6" s="6"/>
      <c r="M6" s="6"/>
      <c r="N6" s="6"/>
      <c r="O6" s="6"/>
      <c r="P6" s="6"/>
      <c r="Q6" s="6"/>
      <c r="R6" s="6"/>
      <c r="S6" s="6"/>
      <c r="T6" s="6"/>
      <c r="U6" s="6"/>
      <c r="V6" s="6"/>
      <c r="W6" s="6"/>
      <c r="X6" s="6"/>
      <c r="Y6" s="6"/>
      <c r="Z6" s="6"/>
    </row>
    <row r="7" spans="1:26" ht="15" customHeight="1">
      <c r="A7" s="338" t="s">
        <v>351</v>
      </c>
      <c r="B7" s="339" t="s">
        <v>352</v>
      </c>
      <c r="C7" s="340" t="s">
        <v>353</v>
      </c>
      <c r="D7" s="341">
        <v>4.4999999999999997E-3</v>
      </c>
      <c r="E7" s="341">
        <v>4.87E-2</v>
      </c>
      <c r="F7" s="341">
        <v>7.0000000000000001E-3</v>
      </c>
      <c r="G7" s="341">
        <v>5.1999999999999998E-3</v>
      </c>
      <c r="H7" s="341">
        <v>4.9799999999999997E-2</v>
      </c>
      <c r="I7" s="342">
        <v>8.0999999999999996E-3</v>
      </c>
      <c r="J7" s="6"/>
      <c r="K7" s="6"/>
      <c r="L7" s="6"/>
      <c r="M7" s="6"/>
      <c r="N7" s="6"/>
      <c r="O7" s="6"/>
      <c r="P7" s="6"/>
      <c r="Q7" s="6"/>
      <c r="R7" s="6"/>
      <c r="S7" s="6"/>
      <c r="T7" s="6"/>
      <c r="U7" s="6"/>
      <c r="V7" s="6"/>
      <c r="W7" s="6"/>
      <c r="X7" s="6"/>
      <c r="Y7" s="6"/>
      <c r="Z7" s="6"/>
    </row>
    <row r="8" spans="1:26" ht="15" customHeight="1">
      <c r="A8" s="343" t="s">
        <v>354</v>
      </c>
      <c r="B8" s="344" t="s">
        <v>355</v>
      </c>
      <c r="C8" s="345" t="s">
        <v>356</v>
      </c>
      <c r="D8" s="346">
        <v>3.3000000000000002E-2</v>
      </c>
      <c r="E8" s="346">
        <v>9.2999999999999999E-2</v>
      </c>
      <c r="F8" s="346">
        <v>5.1299999999999998E-2</v>
      </c>
      <c r="G8" s="345" t="s">
        <v>357</v>
      </c>
      <c r="H8" s="345" t="s">
        <v>357</v>
      </c>
      <c r="I8" s="347" t="s">
        <v>357</v>
      </c>
      <c r="J8" s="6"/>
      <c r="K8" s="6"/>
      <c r="L8" s="6"/>
      <c r="M8" s="6"/>
      <c r="N8" s="6"/>
      <c r="O8" s="6"/>
      <c r="P8" s="6"/>
      <c r="Q8" s="6"/>
      <c r="R8" s="6"/>
      <c r="S8" s="6"/>
      <c r="T8" s="6"/>
      <c r="U8" s="6"/>
      <c r="V8" s="6"/>
      <c r="W8" s="6"/>
      <c r="X8" s="6"/>
      <c r="Y8" s="6"/>
      <c r="Z8" s="6"/>
    </row>
    <row r="9" spans="1:26" ht="15" customHeight="1">
      <c r="A9" s="338" t="s">
        <v>358</v>
      </c>
      <c r="B9" s="339" t="s">
        <v>359</v>
      </c>
      <c r="C9" s="340" t="s">
        <v>360</v>
      </c>
      <c r="D9" s="341">
        <v>1.47E-2</v>
      </c>
      <c r="E9" s="341">
        <v>6.4500000000000002E-2</v>
      </c>
      <c r="F9" s="341">
        <v>2.2800000000000001E-2</v>
      </c>
      <c r="G9" s="340" t="s">
        <v>357</v>
      </c>
      <c r="H9" s="340" t="s">
        <v>357</v>
      </c>
      <c r="I9" s="348" t="s">
        <v>357</v>
      </c>
      <c r="J9" s="6"/>
      <c r="K9" s="6"/>
      <c r="L9" s="6"/>
      <c r="M9" s="6"/>
      <c r="N9" s="6"/>
      <c r="O9" s="6"/>
      <c r="P9" s="6"/>
      <c r="Q9" s="6"/>
      <c r="R9" s="6"/>
      <c r="S9" s="6"/>
      <c r="T9" s="6"/>
      <c r="U9" s="6"/>
      <c r="V9" s="6"/>
      <c r="W9" s="6"/>
      <c r="X9" s="6"/>
      <c r="Y9" s="6"/>
      <c r="Z9" s="6"/>
    </row>
    <row r="10" spans="1:26" ht="15" customHeight="1">
      <c r="A10" s="343" t="s">
        <v>361</v>
      </c>
      <c r="B10" s="344" t="s">
        <v>344</v>
      </c>
      <c r="C10" s="345" t="s">
        <v>362</v>
      </c>
      <c r="D10" s="346">
        <v>5.96E-2</v>
      </c>
      <c r="E10" s="346">
        <v>0.13439999999999999</v>
      </c>
      <c r="F10" s="346">
        <v>9.2700000000000005E-2</v>
      </c>
      <c r="G10" s="346">
        <v>4.9000000000000002E-2</v>
      </c>
      <c r="H10" s="346">
        <v>0.1179</v>
      </c>
      <c r="I10" s="349">
        <v>7.6200000000000004E-2</v>
      </c>
      <c r="J10" s="6"/>
      <c r="K10" s="6"/>
      <c r="L10" s="6"/>
      <c r="M10" s="6"/>
      <c r="N10" s="6"/>
      <c r="O10" s="6"/>
      <c r="P10" s="6"/>
      <c r="Q10" s="6"/>
      <c r="R10" s="6"/>
      <c r="S10" s="6"/>
      <c r="T10" s="6"/>
      <c r="U10" s="6"/>
      <c r="V10" s="6"/>
      <c r="W10" s="6"/>
      <c r="X10" s="6"/>
      <c r="Y10" s="6"/>
      <c r="Z10" s="6"/>
    </row>
    <row r="11" spans="1:26" ht="15" customHeight="1">
      <c r="A11" s="338" t="s">
        <v>363</v>
      </c>
      <c r="B11" s="339" t="s">
        <v>364</v>
      </c>
      <c r="C11" s="340" t="s">
        <v>365</v>
      </c>
      <c r="D11" s="341">
        <v>6.88E-2</v>
      </c>
      <c r="E11" s="341">
        <v>0.1487</v>
      </c>
      <c r="F11" s="341">
        <v>0.107</v>
      </c>
      <c r="G11" s="340" t="s">
        <v>357</v>
      </c>
      <c r="H11" s="340" t="s">
        <v>357</v>
      </c>
      <c r="I11" s="348" t="s">
        <v>357</v>
      </c>
      <c r="J11" s="6"/>
      <c r="K11" s="6"/>
      <c r="L11" s="6"/>
      <c r="M11" s="6"/>
      <c r="N11" s="6"/>
      <c r="O11" s="6"/>
      <c r="P11" s="6"/>
      <c r="Q11" s="6"/>
      <c r="R11" s="6"/>
      <c r="S11" s="6"/>
      <c r="T11" s="6"/>
      <c r="U11" s="6"/>
      <c r="V11" s="6"/>
      <c r="W11" s="6"/>
      <c r="X11" s="6"/>
      <c r="Y11" s="6"/>
      <c r="Z11" s="6"/>
    </row>
    <row r="12" spans="1:26" ht="15" customHeight="1">
      <c r="A12" s="343" t="s">
        <v>366</v>
      </c>
      <c r="B12" s="344" t="s">
        <v>355</v>
      </c>
      <c r="C12" s="345" t="s">
        <v>356</v>
      </c>
      <c r="D12" s="346">
        <v>3.3000000000000002E-2</v>
      </c>
      <c r="E12" s="346">
        <v>9.2999999999999999E-2</v>
      </c>
      <c r="F12" s="346">
        <v>5.1299999999999998E-2</v>
      </c>
      <c r="G12" s="345" t="s">
        <v>357</v>
      </c>
      <c r="H12" s="345" t="s">
        <v>357</v>
      </c>
      <c r="I12" s="347" t="s">
        <v>357</v>
      </c>
      <c r="J12" s="6"/>
      <c r="K12" s="6"/>
      <c r="L12" s="6"/>
      <c r="M12" s="6"/>
      <c r="N12" s="6"/>
      <c r="O12" s="6"/>
      <c r="P12" s="6"/>
      <c r="Q12" s="6"/>
      <c r="R12" s="6"/>
      <c r="S12" s="6"/>
      <c r="T12" s="6"/>
      <c r="U12" s="6"/>
      <c r="V12" s="6"/>
      <c r="W12" s="6"/>
      <c r="X12" s="6"/>
      <c r="Y12" s="6"/>
      <c r="Z12" s="6"/>
    </row>
    <row r="13" spans="1:26" ht="15" customHeight="1">
      <c r="A13" s="338" t="s">
        <v>367</v>
      </c>
      <c r="B13" s="339" t="s">
        <v>368</v>
      </c>
      <c r="C13" s="340" t="s">
        <v>369</v>
      </c>
      <c r="D13" s="341">
        <v>2.0199999999999999E-2</v>
      </c>
      <c r="E13" s="341">
        <v>7.3099999999999998E-2</v>
      </c>
      <c r="F13" s="341">
        <v>3.1399999999999997E-2</v>
      </c>
      <c r="G13" s="340" t="s">
        <v>357</v>
      </c>
      <c r="H13" s="340" t="s">
        <v>357</v>
      </c>
      <c r="I13" s="348" t="s">
        <v>357</v>
      </c>
      <c r="J13" s="6"/>
      <c r="K13" s="6"/>
      <c r="L13" s="6"/>
      <c r="M13" s="6"/>
      <c r="N13" s="6"/>
      <c r="O13" s="6"/>
      <c r="P13" s="6"/>
      <c r="Q13" s="6"/>
      <c r="R13" s="6"/>
      <c r="S13" s="6"/>
      <c r="T13" s="6"/>
      <c r="U13" s="6"/>
      <c r="V13" s="6"/>
      <c r="W13" s="6"/>
      <c r="X13" s="6"/>
      <c r="Y13" s="6"/>
      <c r="Z13" s="6"/>
    </row>
    <row r="14" spans="1:26" ht="15" customHeight="1">
      <c r="A14" s="343" t="s">
        <v>370</v>
      </c>
      <c r="B14" s="344" t="s">
        <v>371</v>
      </c>
      <c r="C14" s="345" t="s">
        <v>372</v>
      </c>
      <c r="D14" s="346">
        <v>0</v>
      </c>
      <c r="E14" s="346">
        <v>4.1700000000000001E-2</v>
      </c>
      <c r="F14" s="346">
        <v>0</v>
      </c>
      <c r="G14" s="346">
        <v>6.9999999999999999E-4</v>
      </c>
      <c r="H14" s="346">
        <v>4.2799999999999998E-2</v>
      </c>
      <c r="I14" s="349">
        <v>1.1000000000000001E-3</v>
      </c>
      <c r="J14" s="6"/>
      <c r="K14" s="6"/>
      <c r="L14" s="6"/>
      <c r="M14" s="6"/>
      <c r="N14" s="6"/>
      <c r="O14" s="6"/>
      <c r="P14" s="6"/>
      <c r="Q14" s="6"/>
      <c r="R14" s="6"/>
      <c r="S14" s="6"/>
      <c r="T14" s="6"/>
      <c r="U14" s="6"/>
      <c r="V14" s="6"/>
      <c r="W14" s="6"/>
      <c r="X14" s="6"/>
      <c r="Y14" s="6"/>
      <c r="Z14" s="6"/>
    </row>
    <row r="15" spans="1:26" ht="15" customHeight="1">
      <c r="A15" s="338" t="s">
        <v>373</v>
      </c>
      <c r="B15" s="339" t="s">
        <v>359</v>
      </c>
      <c r="C15" s="340" t="s">
        <v>374</v>
      </c>
      <c r="D15" s="341">
        <v>2.5000000000000001E-3</v>
      </c>
      <c r="E15" s="341">
        <v>4.5600000000000002E-2</v>
      </c>
      <c r="F15" s="341">
        <v>3.8999999999999998E-3</v>
      </c>
      <c r="G15" s="341">
        <v>1.5E-3</v>
      </c>
      <c r="H15" s="341">
        <v>4.3999999999999997E-2</v>
      </c>
      <c r="I15" s="342">
        <v>2.3E-3</v>
      </c>
      <c r="J15" s="6"/>
      <c r="K15" s="6"/>
      <c r="L15" s="6"/>
      <c r="M15" s="6"/>
      <c r="N15" s="6"/>
      <c r="O15" s="6"/>
      <c r="P15" s="6"/>
      <c r="Q15" s="6"/>
      <c r="R15" s="6"/>
      <c r="S15" s="6"/>
      <c r="T15" s="6"/>
      <c r="U15" s="6"/>
      <c r="V15" s="6"/>
      <c r="W15" s="6"/>
      <c r="X15" s="6"/>
      <c r="Y15" s="6"/>
      <c r="Z15" s="6"/>
    </row>
    <row r="16" spans="1:26" ht="15" customHeight="1">
      <c r="A16" s="343" t="s">
        <v>375</v>
      </c>
      <c r="B16" s="344" t="s">
        <v>355</v>
      </c>
      <c r="C16" s="345" t="s">
        <v>369</v>
      </c>
      <c r="D16" s="346">
        <v>2.0199999999999999E-2</v>
      </c>
      <c r="E16" s="346">
        <v>7.3099999999999998E-2</v>
      </c>
      <c r="F16" s="346">
        <v>3.1399999999999997E-2</v>
      </c>
      <c r="G16" s="345" t="s">
        <v>357</v>
      </c>
      <c r="H16" s="345" t="s">
        <v>357</v>
      </c>
      <c r="I16" s="347" t="s">
        <v>357</v>
      </c>
      <c r="J16" s="6"/>
      <c r="K16" s="6"/>
      <c r="L16" s="6"/>
      <c r="M16" s="6"/>
      <c r="N16" s="6"/>
      <c r="O16" s="6"/>
      <c r="P16" s="6"/>
      <c r="Q16" s="6"/>
      <c r="R16" s="6"/>
      <c r="S16" s="6"/>
      <c r="T16" s="6"/>
      <c r="U16" s="6"/>
      <c r="V16" s="6"/>
      <c r="W16" s="6"/>
      <c r="X16" s="6"/>
      <c r="Y16" s="6"/>
      <c r="Z16" s="6"/>
    </row>
    <row r="17" spans="1:26" ht="15" customHeight="1">
      <c r="A17" s="350" t="s">
        <v>376</v>
      </c>
      <c r="B17" s="351" t="s">
        <v>368</v>
      </c>
      <c r="C17" s="352" t="s">
        <v>356</v>
      </c>
      <c r="D17" s="353">
        <v>3.3000000000000002E-2</v>
      </c>
      <c r="E17" s="353">
        <v>9.2999999999999999E-2</v>
      </c>
      <c r="F17" s="353">
        <v>5.1299999999999998E-2</v>
      </c>
      <c r="G17" s="352" t="s">
        <v>357</v>
      </c>
      <c r="H17" s="352" t="s">
        <v>357</v>
      </c>
      <c r="I17" s="354" t="s">
        <v>357</v>
      </c>
      <c r="J17" s="355"/>
      <c r="K17" s="355"/>
      <c r="L17" s="355"/>
      <c r="M17" s="355"/>
      <c r="N17" s="355"/>
      <c r="O17" s="355"/>
      <c r="P17" s="355"/>
      <c r="Q17" s="355"/>
      <c r="R17" s="355"/>
      <c r="S17" s="355"/>
      <c r="T17" s="355"/>
      <c r="U17" s="355"/>
      <c r="V17" s="355"/>
      <c r="W17" s="355"/>
      <c r="X17" s="355"/>
      <c r="Y17" s="355"/>
      <c r="Z17" s="355"/>
    </row>
    <row r="18" spans="1:26" ht="15" customHeight="1">
      <c r="A18" s="343" t="s">
        <v>377</v>
      </c>
      <c r="B18" s="344" t="s">
        <v>352</v>
      </c>
      <c r="C18" s="345" t="s">
        <v>378</v>
      </c>
      <c r="D18" s="346">
        <v>5.0500000000000003E-2</v>
      </c>
      <c r="E18" s="346">
        <v>0.1202</v>
      </c>
      <c r="F18" s="346">
        <v>7.85E-2</v>
      </c>
      <c r="G18" s="346">
        <v>2.86E-2</v>
      </c>
      <c r="H18" s="346">
        <v>8.6199999999999999E-2</v>
      </c>
      <c r="I18" s="349">
        <v>4.4499999999999998E-2</v>
      </c>
      <c r="J18" s="6"/>
      <c r="K18" s="6"/>
      <c r="L18" s="6"/>
      <c r="M18" s="6"/>
      <c r="N18" s="6"/>
      <c r="O18" s="6"/>
      <c r="P18" s="6"/>
      <c r="Q18" s="6"/>
      <c r="R18" s="6"/>
      <c r="S18" s="6"/>
      <c r="T18" s="6"/>
      <c r="U18" s="6"/>
      <c r="V18" s="6"/>
      <c r="W18" s="6"/>
      <c r="X18" s="6"/>
      <c r="Y18" s="6"/>
      <c r="Z18" s="6"/>
    </row>
    <row r="19" spans="1:26" ht="15" customHeight="1">
      <c r="A19" s="338" t="s">
        <v>379</v>
      </c>
      <c r="B19" s="339" t="s">
        <v>380</v>
      </c>
      <c r="C19" s="340" t="s">
        <v>378</v>
      </c>
      <c r="D19" s="341">
        <v>5.0500000000000003E-2</v>
      </c>
      <c r="E19" s="341">
        <v>0.1202</v>
      </c>
      <c r="F19" s="341">
        <v>7.85E-2</v>
      </c>
      <c r="G19" s="340" t="s">
        <v>357</v>
      </c>
      <c r="H19" s="340" t="s">
        <v>357</v>
      </c>
      <c r="I19" s="348" t="s">
        <v>357</v>
      </c>
      <c r="J19" s="6"/>
      <c r="K19" s="6"/>
      <c r="L19" s="6"/>
      <c r="M19" s="6"/>
      <c r="N19" s="6"/>
      <c r="O19" s="6"/>
      <c r="P19" s="6"/>
      <c r="Q19" s="6"/>
      <c r="R19" s="6"/>
      <c r="S19" s="6"/>
      <c r="T19" s="6"/>
      <c r="U19" s="6"/>
      <c r="V19" s="6"/>
      <c r="W19" s="6"/>
      <c r="X19" s="6"/>
      <c r="Y19" s="6"/>
      <c r="Z19" s="6"/>
    </row>
    <row r="20" spans="1:26" ht="15" customHeight="1">
      <c r="A20" s="343" t="s">
        <v>381</v>
      </c>
      <c r="B20" s="344" t="s">
        <v>368</v>
      </c>
      <c r="C20" s="345" t="s">
        <v>382</v>
      </c>
      <c r="D20" s="346">
        <v>0.17499999999999999</v>
      </c>
      <c r="E20" s="346">
        <v>0.31369999999999998</v>
      </c>
      <c r="F20" s="346">
        <v>0.27200000000000002</v>
      </c>
      <c r="G20" s="345" t="s">
        <v>357</v>
      </c>
      <c r="H20" s="345" t="s">
        <v>357</v>
      </c>
      <c r="I20" s="347" t="s">
        <v>357</v>
      </c>
      <c r="J20" s="6"/>
      <c r="K20" s="6"/>
      <c r="L20" s="6"/>
      <c r="M20" s="6"/>
      <c r="N20" s="6"/>
      <c r="O20" s="6"/>
      <c r="P20" s="6"/>
      <c r="Q20" s="6"/>
      <c r="R20" s="6"/>
      <c r="S20" s="6"/>
      <c r="T20" s="6"/>
      <c r="U20" s="6"/>
      <c r="V20" s="6"/>
      <c r="W20" s="6"/>
      <c r="X20" s="6"/>
      <c r="Y20" s="6"/>
      <c r="Z20" s="6"/>
    </row>
    <row r="21" spans="1:26" ht="15" customHeight="1">
      <c r="A21" s="338" t="s">
        <v>383</v>
      </c>
      <c r="B21" s="339" t="s">
        <v>355</v>
      </c>
      <c r="C21" s="340" t="s">
        <v>382</v>
      </c>
      <c r="D21" s="341">
        <v>0.17499999999999999</v>
      </c>
      <c r="E21" s="341">
        <v>0.31369999999999998</v>
      </c>
      <c r="F21" s="341">
        <v>0.27200000000000002</v>
      </c>
      <c r="G21" s="340" t="s">
        <v>357</v>
      </c>
      <c r="H21" s="340" t="s">
        <v>357</v>
      </c>
      <c r="I21" s="348" t="s">
        <v>357</v>
      </c>
      <c r="J21" s="6"/>
      <c r="K21" s="6"/>
      <c r="L21" s="6"/>
      <c r="M21" s="6"/>
      <c r="N21" s="6"/>
      <c r="O21" s="6"/>
      <c r="P21" s="6"/>
      <c r="Q21" s="6"/>
      <c r="R21" s="6"/>
      <c r="S21" s="6"/>
      <c r="T21" s="6"/>
      <c r="U21" s="6"/>
      <c r="V21" s="6"/>
      <c r="W21" s="6"/>
      <c r="X21" s="6"/>
      <c r="Y21" s="6"/>
      <c r="Z21" s="6"/>
    </row>
    <row r="22" spans="1:26" ht="15" customHeight="1">
      <c r="A22" s="343" t="s">
        <v>385</v>
      </c>
      <c r="B22" s="344" t="s">
        <v>359</v>
      </c>
      <c r="C22" s="345" t="s">
        <v>386</v>
      </c>
      <c r="D22" s="346">
        <v>6.4999999999999997E-3</v>
      </c>
      <c r="E22" s="346">
        <v>5.1799999999999999E-2</v>
      </c>
      <c r="F22" s="346">
        <v>1.01E-2</v>
      </c>
      <c r="G22" s="346">
        <v>2.7000000000000001E-3</v>
      </c>
      <c r="H22" s="346">
        <v>4.5900000000000003E-2</v>
      </c>
      <c r="I22" s="349">
        <v>4.1999999999999997E-3</v>
      </c>
      <c r="J22" s="6"/>
      <c r="K22" s="6"/>
      <c r="L22" s="6"/>
      <c r="M22" s="6"/>
      <c r="N22" s="6"/>
      <c r="O22" s="6"/>
      <c r="P22" s="6"/>
      <c r="Q22" s="6"/>
      <c r="R22" s="6"/>
      <c r="S22" s="6"/>
      <c r="T22" s="6"/>
      <c r="U22" s="6"/>
      <c r="V22" s="6"/>
      <c r="W22" s="6"/>
      <c r="X22" s="6"/>
      <c r="Y22" s="6"/>
      <c r="Z22" s="6"/>
    </row>
    <row r="23" spans="1:26" ht="15" customHeight="1">
      <c r="A23" s="338" t="s">
        <v>390</v>
      </c>
      <c r="B23" s="339" t="s">
        <v>364</v>
      </c>
      <c r="C23" s="340" t="s">
        <v>365</v>
      </c>
      <c r="D23" s="341">
        <v>6.88E-2</v>
      </c>
      <c r="E23" s="341">
        <v>0.1487</v>
      </c>
      <c r="F23" s="341">
        <v>0.107</v>
      </c>
      <c r="G23" s="340" t="s">
        <v>357</v>
      </c>
      <c r="H23" s="340" t="s">
        <v>357</v>
      </c>
      <c r="I23" s="348" t="s">
        <v>357</v>
      </c>
      <c r="J23" s="6"/>
      <c r="K23" s="6"/>
      <c r="L23" s="6"/>
      <c r="M23" s="6"/>
      <c r="N23" s="6"/>
      <c r="O23" s="6"/>
      <c r="P23" s="6"/>
      <c r="Q23" s="6"/>
      <c r="R23" s="6"/>
      <c r="S23" s="6"/>
      <c r="T23" s="6"/>
      <c r="U23" s="6"/>
      <c r="V23" s="6"/>
      <c r="W23" s="6"/>
      <c r="X23" s="6"/>
      <c r="Y23" s="6"/>
      <c r="Z23" s="6"/>
    </row>
    <row r="24" spans="1:26" ht="15" customHeight="1">
      <c r="A24" s="343" t="s">
        <v>393</v>
      </c>
      <c r="B24" s="344" t="s">
        <v>344</v>
      </c>
      <c r="C24" s="345" t="s">
        <v>394</v>
      </c>
      <c r="D24" s="346">
        <v>4.1300000000000003E-2</v>
      </c>
      <c r="E24" s="346">
        <v>0.10589999999999999</v>
      </c>
      <c r="F24" s="346">
        <v>6.4199999999999993E-2</v>
      </c>
      <c r="G24" s="345" t="s">
        <v>357</v>
      </c>
      <c r="H24" s="345" t="s">
        <v>357</v>
      </c>
      <c r="I24" s="347" t="s">
        <v>357</v>
      </c>
      <c r="J24" s="6"/>
      <c r="K24" s="6"/>
      <c r="L24" s="6"/>
      <c r="M24" s="6"/>
      <c r="N24" s="6"/>
      <c r="O24" s="6"/>
      <c r="P24" s="6"/>
      <c r="Q24" s="6"/>
      <c r="R24" s="6"/>
      <c r="S24" s="6"/>
      <c r="T24" s="6"/>
      <c r="U24" s="6"/>
      <c r="V24" s="6"/>
      <c r="W24" s="6"/>
      <c r="X24" s="6"/>
      <c r="Y24" s="6"/>
      <c r="Z24" s="6"/>
    </row>
    <row r="25" spans="1:26" ht="15" customHeight="1">
      <c r="A25" s="338" t="s">
        <v>395</v>
      </c>
      <c r="B25" s="339" t="s">
        <v>368</v>
      </c>
      <c r="C25" s="340" t="s">
        <v>386</v>
      </c>
      <c r="D25" s="341">
        <v>6.4999999999999997E-3</v>
      </c>
      <c r="E25" s="341">
        <v>5.1799999999999999E-2</v>
      </c>
      <c r="F25" s="341">
        <v>1.01E-2</v>
      </c>
      <c r="G25" s="340" t="s">
        <v>357</v>
      </c>
      <c r="H25" s="340" t="s">
        <v>357</v>
      </c>
      <c r="I25" s="348" t="s">
        <v>357</v>
      </c>
      <c r="J25" s="6"/>
      <c r="K25" s="6"/>
      <c r="L25" s="6"/>
      <c r="M25" s="6"/>
      <c r="N25" s="6"/>
      <c r="O25" s="6"/>
      <c r="P25" s="6"/>
      <c r="Q25" s="6"/>
      <c r="R25" s="6"/>
      <c r="S25" s="6"/>
      <c r="T25" s="6"/>
      <c r="U25" s="6"/>
      <c r="V25" s="6"/>
      <c r="W25" s="6"/>
      <c r="X25" s="6"/>
      <c r="Y25" s="6"/>
      <c r="Z25" s="6"/>
    </row>
    <row r="26" spans="1:26" ht="15" customHeight="1">
      <c r="A26" s="343" t="s">
        <v>397</v>
      </c>
      <c r="B26" s="344" t="s">
        <v>364</v>
      </c>
      <c r="C26" s="345" t="s">
        <v>398</v>
      </c>
      <c r="D26" s="346">
        <v>9.1800000000000007E-2</v>
      </c>
      <c r="E26" s="346">
        <v>0.18440000000000001</v>
      </c>
      <c r="F26" s="346">
        <v>0.14269999999999999</v>
      </c>
      <c r="G26" s="345" t="s">
        <v>357</v>
      </c>
      <c r="H26" s="345" t="s">
        <v>357</v>
      </c>
      <c r="I26" s="347" t="s">
        <v>357</v>
      </c>
      <c r="J26" s="6"/>
      <c r="K26" s="6"/>
      <c r="L26" s="6"/>
      <c r="M26" s="6"/>
      <c r="N26" s="6"/>
      <c r="O26" s="6"/>
      <c r="P26" s="6"/>
      <c r="Q26" s="6"/>
      <c r="R26" s="6"/>
      <c r="S26" s="6"/>
      <c r="T26" s="6"/>
      <c r="U26" s="6"/>
      <c r="V26" s="6"/>
      <c r="W26" s="6"/>
      <c r="X26" s="6"/>
      <c r="Y26" s="6"/>
      <c r="Z26" s="6"/>
    </row>
    <row r="27" spans="1:26" ht="15" customHeight="1">
      <c r="A27" s="338" t="s">
        <v>400</v>
      </c>
      <c r="B27" s="339" t="s">
        <v>355</v>
      </c>
      <c r="C27" s="340" t="s">
        <v>362</v>
      </c>
      <c r="D27" s="341">
        <v>5.96E-2</v>
      </c>
      <c r="E27" s="341">
        <v>0.13439999999999999</v>
      </c>
      <c r="F27" s="341">
        <v>9.2700000000000005E-2</v>
      </c>
      <c r="G27" s="340" t="s">
        <v>357</v>
      </c>
      <c r="H27" s="340" t="s">
        <v>357</v>
      </c>
      <c r="I27" s="348" t="s">
        <v>357</v>
      </c>
      <c r="J27" s="6"/>
      <c r="K27" s="6"/>
      <c r="L27" s="6"/>
      <c r="M27" s="6"/>
      <c r="N27" s="6"/>
      <c r="O27" s="6"/>
      <c r="P27" s="6"/>
      <c r="Q27" s="6"/>
      <c r="R27" s="6"/>
      <c r="S27" s="6"/>
      <c r="T27" s="6"/>
      <c r="U27" s="6"/>
      <c r="V27" s="6"/>
      <c r="W27" s="6"/>
      <c r="X27" s="6"/>
      <c r="Y27" s="6"/>
      <c r="Z27" s="6"/>
    </row>
    <row r="28" spans="1:26" ht="15" customHeight="1">
      <c r="A28" s="343" t="s">
        <v>401</v>
      </c>
      <c r="B28" s="344" t="s">
        <v>344</v>
      </c>
      <c r="C28" s="345" t="s">
        <v>360</v>
      </c>
      <c r="D28" s="346">
        <v>1.47E-2</v>
      </c>
      <c r="E28" s="346">
        <v>6.4500000000000002E-2</v>
      </c>
      <c r="F28" s="346">
        <v>2.2800000000000001E-2</v>
      </c>
      <c r="G28" s="345" t="s">
        <v>357</v>
      </c>
      <c r="H28" s="345" t="s">
        <v>357</v>
      </c>
      <c r="I28" s="347" t="s">
        <v>357</v>
      </c>
      <c r="J28" s="6"/>
      <c r="K28" s="6"/>
      <c r="L28" s="6"/>
      <c r="M28" s="6"/>
      <c r="N28" s="6"/>
      <c r="O28" s="6"/>
      <c r="P28" s="6"/>
      <c r="Q28" s="6"/>
      <c r="R28" s="6"/>
      <c r="S28" s="6"/>
      <c r="T28" s="6"/>
      <c r="U28" s="6"/>
      <c r="V28" s="6"/>
      <c r="W28" s="6"/>
      <c r="X28" s="6"/>
      <c r="Y28" s="6"/>
      <c r="Z28" s="6"/>
    </row>
    <row r="29" spans="1:26" ht="15" customHeight="1">
      <c r="A29" s="338" t="s">
        <v>402</v>
      </c>
      <c r="B29" s="339" t="s">
        <v>364</v>
      </c>
      <c r="C29" s="340" t="s">
        <v>403</v>
      </c>
      <c r="D29" s="341">
        <v>2.3E-2</v>
      </c>
      <c r="E29" s="341">
        <v>7.7399999999999997E-2</v>
      </c>
      <c r="F29" s="341">
        <v>3.5700000000000003E-2</v>
      </c>
      <c r="G29" s="341">
        <v>2.0799999999999999E-2</v>
      </c>
      <c r="H29" s="341">
        <v>7.3999999999999996E-2</v>
      </c>
      <c r="I29" s="342">
        <v>3.2300000000000002E-2</v>
      </c>
      <c r="J29" s="6"/>
      <c r="K29" s="6"/>
      <c r="L29" s="6"/>
      <c r="M29" s="6"/>
      <c r="N29" s="6"/>
      <c r="O29" s="6"/>
      <c r="P29" s="6"/>
      <c r="Q29" s="6"/>
      <c r="R29" s="6"/>
      <c r="S29" s="6"/>
      <c r="T29" s="6"/>
      <c r="U29" s="6"/>
      <c r="V29" s="6"/>
      <c r="W29" s="6"/>
      <c r="X29" s="6"/>
      <c r="Y29" s="6"/>
      <c r="Z29" s="6"/>
    </row>
    <row r="30" spans="1:26" ht="15" customHeight="1">
      <c r="A30" s="343" t="s">
        <v>406</v>
      </c>
      <c r="B30" s="344" t="s">
        <v>355</v>
      </c>
      <c r="C30" s="345" t="s">
        <v>360</v>
      </c>
      <c r="D30" s="346">
        <v>1.47E-2</v>
      </c>
      <c r="E30" s="346">
        <v>6.4500000000000002E-2</v>
      </c>
      <c r="F30" s="346">
        <v>2.2800000000000001E-2</v>
      </c>
      <c r="G30" s="346">
        <v>6.4999999999999997E-3</v>
      </c>
      <c r="H30" s="346">
        <v>5.1799999999999999E-2</v>
      </c>
      <c r="I30" s="349">
        <v>1.01E-2</v>
      </c>
      <c r="J30" s="6"/>
      <c r="K30" s="6"/>
      <c r="L30" s="6"/>
      <c r="M30" s="6"/>
      <c r="N30" s="6"/>
      <c r="O30" s="6"/>
      <c r="P30" s="6"/>
      <c r="Q30" s="6"/>
      <c r="R30" s="6"/>
      <c r="S30" s="6"/>
      <c r="T30" s="6"/>
      <c r="U30" s="6"/>
      <c r="V30" s="6"/>
      <c r="W30" s="6"/>
      <c r="X30" s="6"/>
      <c r="Y30" s="6"/>
      <c r="Z30" s="6"/>
    </row>
    <row r="31" spans="1:26" ht="15" customHeight="1">
      <c r="A31" s="338" t="s">
        <v>407</v>
      </c>
      <c r="B31" s="339" t="s">
        <v>344</v>
      </c>
      <c r="C31" s="340" t="s">
        <v>360</v>
      </c>
      <c r="D31" s="341">
        <v>1.47E-2</v>
      </c>
      <c r="E31" s="341">
        <v>6.4500000000000002E-2</v>
      </c>
      <c r="F31" s="341">
        <v>2.2800000000000001E-2</v>
      </c>
      <c r="G31" s="340" t="s">
        <v>357</v>
      </c>
      <c r="H31" s="340" t="s">
        <v>357</v>
      </c>
      <c r="I31" s="348" t="s">
        <v>357</v>
      </c>
      <c r="J31" s="6"/>
      <c r="K31" s="6"/>
      <c r="L31" s="6"/>
      <c r="M31" s="6"/>
      <c r="N31" s="6"/>
      <c r="O31" s="6"/>
      <c r="P31" s="6"/>
      <c r="Q31" s="6"/>
      <c r="R31" s="6"/>
      <c r="S31" s="6"/>
      <c r="T31" s="6"/>
      <c r="U31" s="6"/>
      <c r="V31" s="6"/>
      <c r="W31" s="6"/>
      <c r="X31" s="6"/>
      <c r="Y31" s="6"/>
      <c r="Z31" s="6"/>
    </row>
    <row r="32" spans="1:26" ht="15" customHeight="1">
      <c r="A32" s="343" t="s">
        <v>409</v>
      </c>
      <c r="B32" s="344" t="s">
        <v>380</v>
      </c>
      <c r="C32" s="345" t="s">
        <v>378</v>
      </c>
      <c r="D32" s="346">
        <v>5.0500000000000003E-2</v>
      </c>
      <c r="E32" s="346">
        <v>0.1202</v>
      </c>
      <c r="F32" s="346">
        <v>7.85E-2</v>
      </c>
      <c r="G32" s="345" t="s">
        <v>357</v>
      </c>
      <c r="H32" s="345" t="s">
        <v>357</v>
      </c>
      <c r="I32" s="347" t="s">
        <v>357</v>
      </c>
      <c r="J32" s="6"/>
      <c r="K32" s="6"/>
      <c r="L32" s="6"/>
      <c r="M32" s="6"/>
      <c r="N32" s="6"/>
      <c r="O32" s="6"/>
      <c r="P32" s="6"/>
      <c r="Q32" s="6"/>
      <c r="R32" s="6"/>
      <c r="S32" s="6"/>
      <c r="T32" s="6"/>
      <c r="U32" s="6"/>
      <c r="V32" s="6"/>
      <c r="W32" s="6"/>
      <c r="X32" s="6"/>
      <c r="Y32" s="6"/>
      <c r="Z32" s="6"/>
    </row>
    <row r="33" spans="1:26" ht="15.75" customHeight="1">
      <c r="A33" s="338" t="s">
        <v>411</v>
      </c>
      <c r="B33" s="339" t="s">
        <v>344</v>
      </c>
      <c r="C33" s="340" t="s">
        <v>365</v>
      </c>
      <c r="D33" s="341">
        <v>6.88E-2</v>
      </c>
      <c r="E33" s="341">
        <v>0.1487</v>
      </c>
      <c r="F33" s="341">
        <v>0.107</v>
      </c>
      <c r="G33" s="341">
        <v>5.7200000000000001E-2</v>
      </c>
      <c r="H33" s="341">
        <v>0.13059999999999999</v>
      </c>
      <c r="I33" s="342">
        <v>8.8900000000000007E-2</v>
      </c>
      <c r="J33" s="6"/>
      <c r="K33" s="6"/>
      <c r="L33" s="6"/>
      <c r="M33" s="6"/>
      <c r="N33" s="6"/>
      <c r="O33" s="6"/>
      <c r="P33" s="6"/>
      <c r="Q33" s="6"/>
      <c r="R33" s="6"/>
      <c r="S33" s="6"/>
      <c r="T33" s="6"/>
      <c r="U33" s="6"/>
      <c r="V33" s="6"/>
      <c r="W33" s="6"/>
      <c r="X33" s="6"/>
      <c r="Y33" s="6"/>
      <c r="Z33" s="6"/>
    </row>
    <row r="34" spans="1:26" ht="15.75" customHeight="1">
      <c r="A34" s="343" t="s">
        <v>413</v>
      </c>
      <c r="B34" s="344" t="s">
        <v>414</v>
      </c>
      <c r="C34" s="345" t="s">
        <v>372</v>
      </c>
      <c r="D34" s="346">
        <v>0</v>
      </c>
      <c r="E34" s="346">
        <v>4.1700000000000001E-2</v>
      </c>
      <c r="F34" s="346">
        <v>0</v>
      </c>
      <c r="G34" s="346">
        <v>1.6000000000000001E-3</v>
      </c>
      <c r="H34" s="346">
        <v>4.4200000000000003E-2</v>
      </c>
      <c r="I34" s="349">
        <v>2.5000000000000001E-3</v>
      </c>
      <c r="J34" s="6"/>
      <c r="K34" s="6"/>
      <c r="L34" s="6"/>
      <c r="M34" s="6"/>
      <c r="N34" s="6"/>
      <c r="O34" s="6"/>
      <c r="P34" s="6"/>
      <c r="Q34" s="6"/>
      <c r="R34" s="6"/>
      <c r="S34" s="6"/>
      <c r="T34" s="6"/>
      <c r="U34" s="6"/>
      <c r="V34" s="6"/>
      <c r="W34" s="6"/>
      <c r="X34" s="6"/>
      <c r="Y34" s="6"/>
      <c r="Z34" s="6"/>
    </row>
    <row r="35" spans="1:26" ht="15.75" customHeight="1">
      <c r="A35" s="338" t="s">
        <v>416</v>
      </c>
      <c r="B35" s="339" t="s">
        <v>344</v>
      </c>
      <c r="C35" s="340" t="s">
        <v>394</v>
      </c>
      <c r="D35" s="341">
        <v>4.1300000000000003E-2</v>
      </c>
      <c r="E35" s="341">
        <v>0.10589999999999999</v>
      </c>
      <c r="F35" s="341">
        <v>6.4199999999999993E-2</v>
      </c>
      <c r="G35" s="340" t="s">
        <v>357</v>
      </c>
      <c r="H35" s="340" t="s">
        <v>357</v>
      </c>
      <c r="I35" s="348" t="s">
        <v>357</v>
      </c>
      <c r="J35" s="6"/>
      <c r="K35" s="6"/>
      <c r="L35" s="6"/>
      <c r="M35" s="6"/>
      <c r="N35" s="6"/>
      <c r="O35" s="6"/>
      <c r="P35" s="6"/>
      <c r="Q35" s="6"/>
      <c r="R35" s="6"/>
      <c r="S35" s="6"/>
      <c r="T35" s="6"/>
      <c r="U35" s="6"/>
      <c r="V35" s="6"/>
      <c r="W35" s="6"/>
      <c r="X35" s="6"/>
      <c r="Y35" s="6"/>
      <c r="Z35" s="6"/>
    </row>
    <row r="36" spans="1:26" ht="15.75" customHeight="1">
      <c r="A36" s="343" t="s">
        <v>418</v>
      </c>
      <c r="B36" s="344" t="s">
        <v>368</v>
      </c>
      <c r="C36" s="345" t="s">
        <v>419</v>
      </c>
      <c r="D36" s="346">
        <v>5.4999999999999997E-3</v>
      </c>
      <c r="E36" s="346">
        <v>5.0299999999999997E-2</v>
      </c>
      <c r="F36" s="346">
        <v>8.6E-3</v>
      </c>
      <c r="G36" s="345" t="s">
        <v>357</v>
      </c>
      <c r="H36" s="345" t="s">
        <v>357</v>
      </c>
      <c r="I36" s="347" t="s">
        <v>357</v>
      </c>
      <c r="J36" s="6"/>
      <c r="K36" s="6"/>
      <c r="L36" s="6"/>
      <c r="M36" s="6"/>
      <c r="N36" s="6"/>
      <c r="O36" s="6"/>
      <c r="P36" s="6"/>
      <c r="Q36" s="6"/>
      <c r="R36" s="6"/>
      <c r="S36" s="6"/>
      <c r="T36" s="6"/>
      <c r="U36" s="6"/>
      <c r="V36" s="6"/>
      <c r="W36" s="6"/>
      <c r="X36" s="6"/>
      <c r="Y36" s="6"/>
      <c r="Z36" s="6"/>
    </row>
    <row r="37" spans="1:26" ht="15.75" customHeight="1">
      <c r="A37" s="338" t="s">
        <v>422</v>
      </c>
      <c r="B37" s="339" t="s">
        <v>364</v>
      </c>
      <c r="C37" s="340" t="s">
        <v>424</v>
      </c>
      <c r="D37" s="341">
        <v>7.7999999999999996E-3</v>
      </c>
      <c r="E37" s="341">
        <v>5.3800000000000001E-2</v>
      </c>
      <c r="F37" s="341">
        <v>1.21E-2</v>
      </c>
      <c r="G37" s="341">
        <v>6.7000000000000002E-3</v>
      </c>
      <c r="H37" s="341">
        <v>5.21E-2</v>
      </c>
      <c r="I37" s="342">
        <v>1.04E-2</v>
      </c>
      <c r="J37" s="6"/>
      <c r="K37" s="6"/>
      <c r="L37" s="6"/>
      <c r="M37" s="6"/>
      <c r="N37" s="6"/>
      <c r="O37" s="6"/>
      <c r="P37" s="6"/>
      <c r="Q37" s="6"/>
      <c r="R37" s="6"/>
      <c r="S37" s="6"/>
      <c r="T37" s="6"/>
      <c r="U37" s="6"/>
      <c r="V37" s="6"/>
      <c r="W37" s="6"/>
      <c r="X37" s="6"/>
      <c r="Y37" s="6"/>
      <c r="Z37" s="6"/>
    </row>
    <row r="38" spans="1:26" ht="15.75" customHeight="1">
      <c r="A38" s="343" t="s">
        <v>426</v>
      </c>
      <c r="B38" s="344" t="s">
        <v>380</v>
      </c>
      <c r="C38" s="345" t="s">
        <v>386</v>
      </c>
      <c r="D38" s="346">
        <v>6.4999999999999997E-3</v>
      </c>
      <c r="E38" s="346">
        <v>5.1799999999999999E-2</v>
      </c>
      <c r="F38" s="346">
        <v>1.01E-2</v>
      </c>
      <c r="G38" s="346">
        <v>3.8999999999999998E-3</v>
      </c>
      <c r="H38" s="346">
        <v>4.7800000000000002E-2</v>
      </c>
      <c r="I38" s="349">
        <v>6.1000000000000004E-3</v>
      </c>
      <c r="J38" s="6"/>
      <c r="K38" s="6"/>
      <c r="L38" s="6"/>
      <c r="M38" s="6"/>
      <c r="N38" s="6"/>
      <c r="O38" s="6"/>
      <c r="P38" s="6"/>
      <c r="Q38" s="6"/>
      <c r="R38" s="6"/>
      <c r="S38" s="6"/>
      <c r="T38" s="6"/>
      <c r="U38" s="6"/>
      <c r="V38" s="6"/>
      <c r="W38" s="6"/>
      <c r="X38" s="6"/>
      <c r="Y38" s="6"/>
      <c r="Z38" s="6"/>
    </row>
    <row r="39" spans="1:26" ht="15.75" customHeight="1">
      <c r="A39" s="338" t="s">
        <v>429</v>
      </c>
      <c r="B39" s="339" t="s">
        <v>364</v>
      </c>
      <c r="C39" s="340" t="s">
        <v>369</v>
      </c>
      <c r="D39" s="341">
        <v>2.0199999999999999E-2</v>
      </c>
      <c r="E39" s="341">
        <v>7.3099999999999998E-2</v>
      </c>
      <c r="F39" s="341">
        <v>3.1399999999999997E-2</v>
      </c>
      <c r="G39" s="341">
        <v>2.3800000000000002E-2</v>
      </c>
      <c r="H39" s="341">
        <v>7.8700000000000006E-2</v>
      </c>
      <c r="I39" s="342">
        <v>3.6999999999999998E-2</v>
      </c>
      <c r="J39" s="6"/>
      <c r="K39" s="6"/>
      <c r="L39" s="6"/>
      <c r="M39" s="6"/>
      <c r="N39" s="6"/>
      <c r="O39" s="6"/>
      <c r="P39" s="6"/>
      <c r="Q39" s="6"/>
      <c r="R39" s="6"/>
      <c r="S39" s="6"/>
      <c r="T39" s="6"/>
      <c r="U39" s="6"/>
      <c r="V39" s="6"/>
      <c r="W39" s="6"/>
      <c r="X39" s="6"/>
      <c r="Y39" s="6"/>
      <c r="Z39" s="6"/>
    </row>
    <row r="40" spans="1:26" ht="15.75" customHeight="1">
      <c r="A40" s="343" t="s">
        <v>431</v>
      </c>
      <c r="B40" s="344" t="s">
        <v>344</v>
      </c>
      <c r="C40" s="345" t="s">
        <v>362</v>
      </c>
      <c r="D40" s="346">
        <v>5.96E-2</v>
      </c>
      <c r="E40" s="346">
        <v>0.13439999999999999</v>
      </c>
      <c r="F40" s="346">
        <v>9.2700000000000005E-2</v>
      </c>
      <c r="G40" s="345" t="s">
        <v>357</v>
      </c>
      <c r="H40" s="345" t="s">
        <v>357</v>
      </c>
      <c r="I40" s="347" t="s">
        <v>357</v>
      </c>
      <c r="J40" s="6"/>
      <c r="K40" s="6"/>
      <c r="L40" s="6"/>
      <c r="M40" s="6"/>
      <c r="N40" s="6"/>
      <c r="O40" s="6"/>
      <c r="P40" s="6"/>
      <c r="Q40" s="6"/>
      <c r="R40" s="6"/>
      <c r="S40" s="6"/>
      <c r="T40" s="6"/>
      <c r="U40" s="6"/>
      <c r="V40" s="6"/>
      <c r="W40" s="6"/>
      <c r="X40" s="6"/>
      <c r="Y40" s="6"/>
      <c r="Z40" s="6"/>
    </row>
    <row r="41" spans="1:26" ht="15.75" customHeight="1">
      <c r="A41" s="338" t="s">
        <v>433</v>
      </c>
      <c r="B41" s="339" t="s">
        <v>344</v>
      </c>
      <c r="C41" s="340" t="s">
        <v>434</v>
      </c>
      <c r="D41" s="341">
        <v>8.2600000000000007E-2</v>
      </c>
      <c r="E41" s="341">
        <v>0.1701</v>
      </c>
      <c r="F41" s="341">
        <v>0.12839999999999999</v>
      </c>
      <c r="G41" s="340" t="s">
        <v>357</v>
      </c>
      <c r="H41" s="340" t="s">
        <v>357</v>
      </c>
      <c r="I41" s="348" t="s">
        <v>357</v>
      </c>
      <c r="J41" s="6"/>
      <c r="K41" s="6"/>
      <c r="L41" s="6"/>
      <c r="M41" s="6"/>
      <c r="N41" s="6"/>
      <c r="O41" s="6"/>
      <c r="P41" s="6"/>
      <c r="Q41" s="6"/>
      <c r="R41" s="6"/>
      <c r="S41" s="6"/>
      <c r="T41" s="6"/>
      <c r="U41" s="6"/>
      <c r="V41" s="6"/>
      <c r="W41" s="6"/>
      <c r="X41" s="6"/>
      <c r="Y41" s="6"/>
      <c r="Z41" s="6"/>
    </row>
    <row r="42" spans="1:26" ht="15.75" customHeight="1">
      <c r="A42" s="343" t="s">
        <v>437</v>
      </c>
      <c r="B42" s="344" t="s">
        <v>371</v>
      </c>
      <c r="C42" s="345" t="s">
        <v>356</v>
      </c>
      <c r="D42" s="346">
        <v>3.3000000000000002E-2</v>
      </c>
      <c r="E42" s="346">
        <v>9.2999999999999999E-2</v>
      </c>
      <c r="F42" s="346">
        <v>5.1299999999999998E-2</v>
      </c>
      <c r="G42" s="345" t="s">
        <v>357</v>
      </c>
      <c r="H42" s="345" t="s">
        <v>357</v>
      </c>
      <c r="I42" s="347" t="s">
        <v>357</v>
      </c>
      <c r="J42" s="6"/>
      <c r="K42" s="6"/>
      <c r="L42" s="6"/>
      <c r="M42" s="6"/>
      <c r="N42" s="6"/>
      <c r="O42" s="6"/>
      <c r="P42" s="6"/>
      <c r="Q42" s="6"/>
      <c r="R42" s="6"/>
      <c r="S42" s="6"/>
      <c r="T42" s="6"/>
      <c r="U42" s="6"/>
      <c r="V42" s="6"/>
      <c r="W42" s="6"/>
      <c r="X42" s="6"/>
      <c r="Y42" s="6"/>
      <c r="Z42" s="6"/>
    </row>
    <row r="43" spans="1:26" ht="15.75" customHeight="1">
      <c r="A43" s="338" t="s">
        <v>439</v>
      </c>
      <c r="B43" s="339" t="s">
        <v>364</v>
      </c>
      <c r="C43" s="340" t="s">
        <v>356</v>
      </c>
      <c r="D43" s="341">
        <v>3.3000000000000002E-2</v>
      </c>
      <c r="E43" s="341">
        <v>9.2999999999999999E-2</v>
      </c>
      <c r="F43" s="341">
        <v>5.1299999999999998E-2</v>
      </c>
      <c r="G43" s="341">
        <v>1.7000000000000001E-2</v>
      </c>
      <c r="H43" s="341">
        <v>6.8099999999999994E-2</v>
      </c>
      <c r="I43" s="342">
        <v>2.64E-2</v>
      </c>
      <c r="J43" s="6"/>
      <c r="K43" s="6"/>
      <c r="L43" s="6"/>
      <c r="M43" s="6"/>
      <c r="N43" s="6"/>
      <c r="O43" s="6"/>
      <c r="P43" s="6"/>
      <c r="Q43" s="6"/>
      <c r="R43" s="6"/>
      <c r="S43" s="6"/>
      <c r="T43" s="6"/>
      <c r="U43" s="6"/>
      <c r="V43" s="6"/>
      <c r="W43" s="6"/>
      <c r="X43" s="6"/>
      <c r="Y43" s="6"/>
      <c r="Z43" s="6"/>
    </row>
    <row r="44" spans="1:26" ht="15.75" customHeight="1">
      <c r="A44" s="343" t="s">
        <v>442</v>
      </c>
      <c r="B44" s="344" t="s">
        <v>344</v>
      </c>
      <c r="C44" s="345" t="s">
        <v>443</v>
      </c>
      <c r="D44" s="346">
        <v>2.76E-2</v>
      </c>
      <c r="E44" s="346">
        <v>8.4599999999999995E-2</v>
      </c>
      <c r="F44" s="346">
        <v>4.2900000000000001E-2</v>
      </c>
      <c r="G44" s="345" t="s">
        <v>357</v>
      </c>
      <c r="H44" s="345" t="s">
        <v>357</v>
      </c>
      <c r="I44" s="347" t="s">
        <v>357</v>
      </c>
      <c r="J44" s="6"/>
      <c r="K44" s="6"/>
      <c r="L44" s="6"/>
      <c r="M44" s="6"/>
      <c r="N44" s="6"/>
      <c r="O44" s="6"/>
      <c r="P44" s="6"/>
      <c r="Q44" s="6"/>
      <c r="R44" s="6"/>
      <c r="S44" s="6"/>
      <c r="T44" s="6"/>
      <c r="U44" s="6"/>
      <c r="V44" s="6"/>
      <c r="W44" s="6"/>
      <c r="X44" s="6"/>
      <c r="Y44" s="6"/>
      <c r="Z44" s="6"/>
    </row>
    <row r="45" spans="1:26" ht="15.75" customHeight="1">
      <c r="A45" s="338" t="s">
        <v>445</v>
      </c>
      <c r="B45" s="339" t="s">
        <v>355</v>
      </c>
      <c r="C45" s="340" t="s">
        <v>446</v>
      </c>
      <c r="D45" s="341">
        <v>1.0999999999999999E-2</v>
      </c>
      <c r="E45" s="341">
        <v>5.8799999999999998E-2</v>
      </c>
      <c r="F45" s="341">
        <v>1.7100000000000001E-2</v>
      </c>
      <c r="G45" s="341">
        <v>7.7999999999999996E-3</v>
      </c>
      <c r="H45" s="341">
        <v>5.3800000000000001E-2</v>
      </c>
      <c r="I45" s="342">
        <v>1.21E-2</v>
      </c>
      <c r="J45" s="6"/>
      <c r="K45" s="6"/>
      <c r="L45" s="6"/>
      <c r="M45" s="6"/>
      <c r="N45" s="6"/>
      <c r="O45" s="6"/>
      <c r="P45" s="6"/>
      <c r="Q45" s="6"/>
      <c r="R45" s="6"/>
      <c r="S45" s="6"/>
      <c r="T45" s="6"/>
      <c r="U45" s="6"/>
      <c r="V45" s="6"/>
      <c r="W45" s="6"/>
      <c r="X45" s="6"/>
      <c r="Y45" s="6"/>
      <c r="Z45" s="6"/>
    </row>
    <row r="46" spans="1:26" ht="15.75" customHeight="1">
      <c r="A46" s="343" t="s">
        <v>447</v>
      </c>
      <c r="B46" s="344" t="s">
        <v>368</v>
      </c>
      <c r="C46" s="345" t="s">
        <v>448</v>
      </c>
      <c r="D46" s="346">
        <v>0.1101</v>
      </c>
      <c r="E46" s="346">
        <v>0.21290000000000001</v>
      </c>
      <c r="F46" s="346">
        <v>0.17119999999999999</v>
      </c>
      <c r="G46" s="345" t="s">
        <v>357</v>
      </c>
      <c r="H46" s="345" t="s">
        <v>357</v>
      </c>
      <c r="I46" s="347" t="s">
        <v>357</v>
      </c>
      <c r="J46" s="6"/>
      <c r="K46" s="6"/>
      <c r="L46" s="6"/>
      <c r="M46" s="6"/>
      <c r="N46" s="6"/>
      <c r="O46" s="6"/>
      <c r="P46" s="6"/>
      <c r="Q46" s="6"/>
      <c r="R46" s="6"/>
      <c r="S46" s="6"/>
      <c r="T46" s="6"/>
      <c r="U46" s="6"/>
      <c r="V46" s="6"/>
      <c r="W46" s="6"/>
      <c r="X46" s="6"/>
      <c r="Y46" s="6"/>
      <c r="Z46" s="6"/>
    </row>
    <row r="47" spans="1:26" ht="15.75" customHeight="1">
      <c r="A47" s="338" t="s">
        <v>449</v>
      </c>
      <c r="B47" s="339" t="s">
        <v>368</v>
      </c>
      <c r="C47" s="340" t="s">
        <v>369</v>
      </c>
      <c r="D47" s="341">
        <v>2.0199999999999999E-2</v>
      </c>
      <c r="E47" s="341">
        <v>7.3099999999999998E-2</v>
      </c>
      <c r="F47" s="341">
        <v>3.1399999999999997E-2</v>
      </c>
      <c r="G47" s="340" t="s">
        <v>357</v>
      </c>
      <c r="H47" s="340" t="s">
        <v>357</v>
      </c>
      <c r="I47" s="348" t="s">
        <v>357</v>
      </c>
      <c r="J47" s="6"/>
      <c r="K47" s="6"/>
      <c r="L47" s="6"/>
      <c r="M47" s="6"/>
      <c r="N47" s="6"/>
      <c r="O47" s="6"/>
      <c r="P47" s="6"/>
      <c r="Q47" s="6"/>
      <c r="R47" s="6"/>
      <c r="S47" s="6"/>
      <c r="T47" s="6"/>
      <c r="U47" s="6"/>
      <c r="V47" s="6"/>
      <c r="W47" s="6"/>
      <c r="X47" s="6"/>
      <c r="Y47" s="6"/>
      <c r="Z47" s="6"/>
    </row>
    <row r="48" spans="1:26" ht="15.75" customHeight="1">
      <c r="A48" s="343" t="s">
        <v>450</v>
      </c>
      <c r="B48" s="344" t="s">
        <v>359</v>
      </c>
      <c r="C48" s="345" t="s">
        <v>446</v>
      </c>
      <c r="D48" s="346">
        <v>1.0999999999999999E-2</v>
      </c>
      <c r="E48" s="346">
        <v>5.8799999999999998E-2</v>
      </c>
      <c r="F48" s="346">
        <v>1.7100000000000001E-2</v>
      </c>
      <c r="G48" s="346">
        <v>4.8999999999999998E-3</v>
      </c>
      <c r="H48" s="346">
        <v>4.9299999999999997E-2</v>
      </c>
      <c r="I48" s="349">
        <v>7.6E-3</v>
      </c>
      <c r="J48" s="6"/>
      <c r="K48" s="6"/>
      <c r="L48" s="6"/>
      <c r="M48" s="6"/>
      <c r="N48" s="6"/>
      <c r="O48" s="6"/>
      <c r="P48" s="6"/>
      <c r="Q48" s="6"/>
      <c r="R48" s="6"/>
      <c r="S48" s="6"/>
      <c r="T48" s="6"/>
      <c r="U48" s="6"/>
      <c r="V48" s="6"/>
      <c r="W48" s="6"/>
      <c r="X48" s="6"/>
      <c r="Y48" s="6"/>
      <c r="Z48" s="6"/>
    </row>
    <row r="49" spans="1:26" ht="15.75" customHeight="1">
      <c r="A49" s="338" t="s">
        <v>451</v>
      </c>
      <c r="B49" s="339" t="s">
        <v>355</v>
      </c>
      <c r="C49" s="340" t="s">
        <v>419</v>
      </c>
      <c r="D49" s="341">
        <v>5.4999999999999997E-3</v>
      </c>
      <c r="E49" s="341">
        <v>5.0299999999999997E-2</v>
      </c>
      <c r="F49" s="341">
        <v>8.6E-3</v>
      </c>
      <c r="G49" s="341">
        <v>4.0000000000000001E-3</v>
      </c>
      <c r="H49" s="341">
        <v>4.7899999999999998E-2</v>
      </c>
      <c r="I49" s="342">
        <v>6.1999999999999998E-3</v>
      </c>
      <c r="J49" s="6"/>
      <c r="K49" s="6"/>
      <c r="L49" s="6"/>
      <c r="M49" s="6"/>
      <c r="N49" s="6"/>
      <c r="O49" s="6"/>
      <c r="P49" s="6"/>
      <c r="Q49" s="6"/>
      <c r="R49" s="6"/>
      <c r="S49" s="6"/>
      <c r="T49" s="6"/>
      <c r="U49" s="6"/>
      <c r="V49" s="6"/>
      <c r="W49" s="6"/>
      <c r="X49" s="6"/>
      <c r="Y49" s="6"/>
      <c r="Z49" s="6"/>
    </row>
    <row r="50" spans="1:26" ht="15.75" customHeight="1">
      <c r="A50" s="343" t="s">
        <v>452</v>
      </c>
      <c r="B50" s="344" t="s">
        <v>359</v>
      </c>
      <c r="C50" s="345" t="s">
        <v>372</v>
      </c>
      <c r="D50" s="346">
        <v>0</v>
      </c>
      <c r="E50" s="346">
        <v>4.1700000000000001E-2</v>
      </c>
      <c r="F50" s="346">
        <v>0</v>
      </c>
      <c r="G50" s="346">
        <v>5.9999999999999995E-4</v>
      </c>
      <c r="H50" s="346">
        <v>4.2599999999999999E-2</v>
      </c>
      <c r="I50" s="349">
        <v>8.9999999999999998E-4</v>
      </c>
      <c r="J50" s="6"/>
      <c r="K50" s="6"/>
      <c r="L50" s="6"/>
      <c r="M50" s="6"/>
      <c r="N50" s="6"/>
      <c r="O50" s="6"/>
      <c r="P50" s="6"/>
      <c r="Q50" s="6"/>
      <c r="R50" s="6"/>
      <c r="S50" s="6"/>
      <c r="T50" s="6"/>
      <c r="U50" s="6"/>
      <c r="V50" s="6"/>
      <c r="W50" s="6"/>
      <c r="X50" s="6"/>
      <c r="Y50" s="6"/>
      <c r="Z50" s="6"/>
    </row>
    <row r="51" spans="1:26" ht="15.75" customHeight="1">
      <c r="A51" s="338" t="s">
        <v>453</v>
      </c>
      <c r="B51" s="339" t="s">
        <v>368</v>
      </c>
      <c r="C51" s="340" t="s">
        <v>443</v>
      </c>
      <c r="D51" s="341">
        <v>2.76E-2</v>
      </c>
      <c r="E51" s="341">
        <v>8.4599999999999995E-2</v>
      </c>
      <c r="F51" s="341">
        <v>4.2900000000000001E-2</v>
      </c>
      <c r="G51" s="340" t="s">
        <v>357</v>
      </c>
      <c r="H51" s="340" t="s">
        <v>357</v>
      </c>
      <c r="I51" s="348" t="s">
        <v>357</v>
      </c>
      <c r="J51" s="6"/>
      <c r="K51" s="6"/>
      <c r="L51" s="6"/>
      <c r="M51" s="6"/>
      <c r="N51" s="6"/>
      <c r="O51" s="6"/>
      <c r="P51" s="6"/>
      <c r="Q51" s="6"/>
      <c r="R51" s="6"/>
      <c r="S51" s="6"/>
      <c r="T51" s="6"/>
      <c r="U51" s="6"/>
      <c r="V51" s="6"/>
      <c r="W51" s="6"/>
      <c r="X51" s="6"/>
      <c r="Y51" s="6"/>
      <c r="Z51" s="6"/>
    </row>
    <row r="52" spans="1:26" ht="15.75" customHeight="1">
      <c r="A52" s="343" t="s">
        <v>454</v>
      </c>
      <c r="B52" s="344" t="s">
        <v>364</v>
      </c>
      <c r="C52" s="345" t="s">
        <v>365</v>
      </c>
      <c r="D52" s="346">
        <v>6.88E-2</v>
      </c>
      <c r="E52" s="346">
        <v>0.1487</v>
      </c>
      <c r="F52" s="346">
        <v>0.107</v>
      </c>
      <c r="G52" s="346">
        <v>4.4900000000000002E-2</v>
      </c>
      <c r="H52" s="346">
        <v>0.1115</v>
      </c>
      <c r="I52" s="349">
        <v>6.9800000000000001E-2</v>
      </c>
      <c r="J52" s="6"/>
      <c r="K52" s="6"/>
      <c r="L52" s="6"/>
      <c r="M52" s="6"/>
      <c r="N52" s="6"/>
      <c r="O52" s="6"/>
      <c r="P52" s="6"/>
      <c r="Q52" s="6"/>
      <c r="R52" s="6"/>
      <c r="S52" s="6"/>
      <c r="T52" s="6"/>
      <c r="U52" s="6"/>
      <c r="V52" s="6"/>
      <c r="W52" s="6"/>
      <c r="X52" s="6"/>
      <c r="Y52" s="6"/>
      <c r="Z52" s="6"/>
    </row>
    <row r="53" spans="1:26" ht="15.75" customHeight="1">
      <c r="A53" s="338" t="s">
        <v>455</v>
      </c>
      <c r="B53" s="339" t="s">
        <v>344</v>
      </c>
      <c r="C53" s="340" t="s">
        <v>365</v>
      </c>
      <c r="D53" s="341">
        <v>6.88E-2</v>
      </c>
      <c r="E53" s="341">
        <v>0.1487</v>
      </c>
      <c r="F53" s="341">
        <v>0.107</v>
      </c>
      <c r="G53" s="341">
        <v>3.4200000000000001E-2</v>
      </c>
      <c r="H53" s="341">
        <v>9.4899999999999998E-2</v>
      </c>
      <c r="I53" s="342">
        <v>5.3199999999999997E-2</v>
      </c>
      <c r="J53" s="6"/>
      <c r="K53" s="6"/>
      <c r="L53" s="6"/>
      <c r="M53" s="6"/>
      <c r="N53" s="6"/>
      <c r="O53" s="6"/>
      <c r="P53" s="6"/>
      <c r="Q53" s="6"/>
      <c r="R53" s="6"/>
      <c r="S53" s="6"/>
      <c r="T53" s="6"/>
      <c r="U53" s="6"/>
      <c r="V53" s="6"/>
      <c r="W53" s="6"/>
      <c r="X53" s="6"/>
      <c r="Y53" s="6"/>
      <c r="Z53" s="6"/>
    </row>
    <row r="54" spans="1:26" ht="15.75" customHeight="1">
      <c r="A54" s="343" t="s">
        <v>456</v>
      </c>
      <c r="B54" s="344" t="s">
        <v>364</v>
      </c>
      <c r="C54" s="345" t="s">
        <v>362</v>
      </c>
      <c r="D54" s="346">
        <v>5.96E-2</v>
      </c>
      <c r="E54" s="346">
        <v>0.13439999999999999</v>
      </c>
      <c r="F54" s="346">
        <v>9.2700000000000005E-2</v>
      </c>
      <c r="G54" s="346">
        <v>3.3599999999999998E-2</v>
      </c>
      <c r="H54" s="346">
        <v>9.3899999999999997E-2</v>
      </c>
      <c r="I54" s="349">
        <v>5.2200000000000003E-2</v>
      </c>
      <c r="J54" s="6"/>
      <c r="K54" s="6"/>
      <c r="L54" s="6"/>
      <c r="M54" s="6"/>
      <c r="N54" s="6"/>
      <c r="O54" s="6"/>
      <c r="P54" s="6"/>
      <c r="Q54" s="6"/>
      <c r="R54" s="6"/>
      <c r="S54" s="6"/>
      <c r="T54" s="6"/>
      <c r="U54" s="6"/>
      <c r="V54" s="6"/>
      <c r="W54" s="6"/>
      <c r="X54" s="6"/>
      <c r="Y54" s="6"/>
      <c r="Z54" s="6"/>
    </row>
    <row r="55" spans="1:26" ht="15.75" customHeight="1">
      <c r="A55" s="338" t="s">
        <v>457</v>
      </c>
      <c r="B55" s="339" t="s">
        <v>355</v>
      </c>
      <c r="C55" s="340" t="s">
        <v>386</v>
      </c>
      <c r="D55" s="341">
        <v>6.4999999999999997E-3</v>
      </c>
      <c r="E55" s="341">
        <v>5.1799999999999999E-2</v>
      </c>
      <c r="F55" s="341">
        <v>1.01E-2</v>
      </c>
      <c r="G55" s="341">
        <v>6.4000000000000003E-3</v>
      </c>
      <c r="H55" s="341">
        <v>5.16E-2</v>
      </c>
      <c r="I55" s="342">
        <v>9.9000000000000008E-3</v>
      </c>
      <c r="J55" s="6"/>
      <c r="K55" s="6"/>
      <c r="L55" s="6"/>
      <c r="M55" s="6"/>
      <c r="N55" s="6"/>
      <c r="O55" s="6"/>
      <c r="P55" s="6"/>
      <c r="Q55" s="6"/>
      <c r="R55" s="6"/>
      <c r="S55" s="6"/>
      <c r="T55" s="6"/>
      <c r="U55" s="6"/>
      <c r="V55" s="6"/>
      <c r="W55" s="6"/>
      <c r="X55" s="6"/>
      <c r="Y55" s="6"/>
      <c r="Z55" s="6"/>
    </row>
    <row r="56" spans="1:26" ht="15.75" customHeight="1">
      <c r="A56" s="343" t="s">
        <v>458</v>
      </c>
      <c r="B56" s="344" t="s">
        <v>344</v>
      </c>
      <c r="C56" s="345" t="s">
        <v>398</v>
      </c>
      <c r="D56" s="346">
        <v>9.1800000000000007E-2</v>
      </c>
      <c r="E56" s="346">
        <v>0.18440000000000001</v>
      </c>
      <c r="F56" s="346">
        <v>0.14269999999999999</v>
      </c>
      <c r="G56" s="346">
        <v>0.3306</v>
      </c>
      <c r="H56" s="346">
        <v>0.55559999999999998</v>
      </c>
      <c r="I56" s="349">
        <v>0.51390000000000002</v>
      </c>
      <c r="J56" s="6"/>
      <c r="K56" s="6"/>
      <c r="L56" s="6"/>
      <c r="M56" s="6"/>
      <c r="N56" s="6"/>
      <c r="O56" s="6"/>
      <c r="P56" s="6"/>
      <c r="Q56" s="6"/>
      <c r="R56" s="6"/>
      <c r="S56" s="6"/>
      <c r="T56" s="6"/>
      <c r="U56" s="6"/>
      <c r="V56" s="6"/>
      <c r="W56" s="6"/>
      <c r="X56" s="6"/>
      <c r="Y56" s="6"/>
      <c r="Z56" s="6"/>
    </row>
    <row r="57" spans="1:26" ht="15.75" customHeight="1">
      <c r="A57" s="338" t="s">
        <v>459</v>
      </c>
      <c r="B57" s="339" t="s">
        <v>380</v>
      </c>
      <c r="C57" s="340" t="s">
        <v>394</v>
      </c>
      <c r="D57" s="341">
        <v>4.1300000000000003E-2</v>
      </c>
      <c r="E57" s="341">
        <v>0.10589999999999999</v>
      </c>
      <c r="F57" s="341">
        <v>6.4199999999999993E-2</v>
      </c>
      <c r="G57" s="340" t="s">
        <v>357</v>
      </c>
      <c r="H57" s="340" t="s">
        <v>357</v>
      </c>
      <c r="I57" s="348" t="s">
        <v>357</v>
      </c>
      <c r="J57" s="6"/>
      <c r="K57" s="6"/>
      <c r="L57" s="6"/>
      <c r="M57" s="6"/>
      <c r="N57" s="6"/>
      <c r="O57" s="6"/>
      <c r="P57" s="6"/>
      <c r="Q57" s="6"/>
      <c r="R57" s="6"/>
      <c r="S57" s="6"/>
      <c r="T57" s="6"/>
      <c r="U57" s="6"/>
      <c r="V57" s="6"/>
      <c r="W57" s="6"/>
      <c r="X57" s="6"/>
      <c r="Y57" s="6"/>
      <c r="Z57" s="6"/>
    </row>
    <row r="58" spans="1:26" ht="15.75" customHeight="1">
      <c r="A58" s="343" t="s">
        <v>460</v>
      </c>
      <c r="B58" s="344" t="s">
        <v>359</v>
      </c>
      <c r="C58" s="345" t="s">
        <v>374</v>
      </c>
      <c r="D58" s="346">
        <v>2.5000000000000001E-3</v>
      </c>
      <c r="E58" s="346">
        <v>4.5600000000000002E-2</v>
      </c>
      <c r="F58" s="346">
        <v>3.8999999999999998E-3</v>
      </c>
      <c r="G58" s="346">
        <v>1.1000000000000001E-3</v>
      </c>
      <c r="H58" s="346">
        <v>4.3400000000000001E-2</v>
      </c>
      <c r="I58" s="349">
        <v>1.6999999999999999E-3</v>
      </c>
      <c r="J58" s="6"/>
      <c r="K58" s="6"/>
      <c r="L58" s="6"/>
      <c r="M58" s="6"/>
      <c r="N58" s="6"/>
      <c r="O58" s="6"/>
      <c r="P58" s="6"/>
      <c r="Q58" s="6"/>
      <c r="R58" s="6"/>
      <c r="S58" s="6"/>
      <c r="T58" s="6"/>
      <c r="U58" s="6"/>
      <c r="V58" s="6"/>
      <c r="W58" s="6"/>
      <c r="X58" s="6"/>
      <c r="Y58" s="6"/>
      <c r="Z58" s="6"/>
    </row>
    <row r="59" spans="1:26" ht="15.75" customHeight="1">
      <c r="A59" s="338" t="s">
        <v>461</v>
      </c>
      <c r="B59" s="339" t="s">
        <v>359</v>
      </c>
      <c r="C59" s="340" t="s">
        <v>419</v>
      </c>
      <c r="D59" s="341">
        <v>5.4999999999999997E-3</v>
      </c>
      <c r="E59" s="341">
        <v>5.0299999999999997E-2</v>
      </c>
      <c r="F59" s="341">
        <v>8.6E-3</v>
      </c>
      <c r="G59" s="341">
        <v>4.5999999999999999E-3</v>
      </c>
      <c r="H59" s="341">
        <v>4.8899999999999999E-2</v>
      </c>
      <c r="I59" s="342">
        <v>7.1999999999999998E-3</v>
      </c>
      <c r="J59" s="6"/>
      <c r="K59" s="6"/>
      <c r="L59" s="6"/>
      <c r="M59" s="6"/>
      <c r="N59" s="6"/>
      <c r="O59" s="6"/>
      <c r="P59" s="6"/>
      <c r="Q59" s="6"/>
      <c r="R59" s="6"/>
      <c r="S59" s="6"/>
      <c r="T59" s="6"/>
      <c r="U59" s="6"/>
      <c r="V59" s="6"/>
      <c r="W59" s="6"/>
      <c r="X59" s="6"/>
      <c r="Y59" s="6"/>
      <c r="Z59" s="6"/>
    </row>
    <row r="60" spans="1:26" ht="15.75" customHeight="1">
      <c r="A60" s="343" t="s">
        <v>462</v>
      </c>
      <c r="B60" s="344" t="s">
        <v>344</v>
      </c>
      <c r="C60" s="345" t="s">
        <v>434</v>
      </c>
      <c r="D60" s="346">
        <v>8.2600000000000007E-2</v>
      </c>
      <c r="E60" s="346">
        <v>0.1701</v>
      </c>
      <c r="F60" s="346">
        <v>0.12839999999999999</v>
      </c>
      <c r="G60" s="345" t="s">
        <v>357</v>
      </c>
      <c r="H60" s="345" t="s">
        <v>357</v>
      </c>
      <c r="I60" s="347" t="s">
        <v>357</v>
      </c>
      <c r="J60" s="6"/>
      <c r="K60" s="6"/>
      <c r="L60" s="6"/>
      <c r="M60" s="6"/>
      <c r="N60" s="6"/>
      <c r="O60" s="6"/>
      <c r="P60" s="6"/>
      <c r="Q60" s="6"/>
      <c r="R60" s="6"/>
      <c r="S60" s="6"/>
      <c r="T60" s="6"/>
      <c r="U60" s="6"/>
      <c r="V60" s="6"/>
      <c r="W60" s="6"/>
      <c r="X60" s="6"/>
      <c r="Y60" s="6"/>
      <c r="Z60" s="6"/>
    </row>
    <row r="61" spans="1:26" ht="15.75" customHeight="1">
      <c r="A61" s="338" t="s">
        <v>463</v>
      </c>
      <c r="B61" s="339" t="s">
        <v>355</v>
      </c>
      <c r="C61" s="340" t="s">
        <v>443</v>
      </c>
      <c r="D61" s="341">
        <v>2.76E-2</v>
      </c>
      <c r="E61" s="341">
        <v>8.4599999999999995E-2</v>
      </c>
      <c r="F61" s="341">
        <v>4.2900000000000001E-2</v>
      </c>
      <c r="G61" s="340" t="s">
        <v>357</v>
      </c>
      <c r="H61" s="340" t="s">
        <v>357</v>
      </c>
      <c r="I61" s="348" t="s">
        <v>357</v>
      </c>
      <c r="J61" s="6"/>
      <c r="K61" s="6"/>
      <c r="L61" s="6"/>
      <c r="M61" s="6"/>
      <c r="N61" s="6"/>
      <c r="O61" s="6"/>
      <c r="P61" s="6"/>
      <c r="Q61" s="6"/>
      <c r="R61" s="6"/>
      <c r="S61" s="6"/>
      <c r="T61" s="6"/>
      <c r="U61" s="6"/>
      <c r="V61" s="6"/>
      <c r="W61" s="6"/>
      <c r="X61" s="6"/>
      <c r="Y61" s="6"/>
      <c r="Z61" s="6"/>
    </row>
    <row r="62" spans="1:26" ht="15.75" customHeight="1">
      <c r="A62" s="343" t="s">
        <v>464</v>
      </c>
      <c r="B62" s="344" t="s">
        <v>359</v>
      </c>
      <c r="C62" s="345" t="s">
        <v>372</v>
      </c>
      <c r="D62" s="346">
        <v>0</v>
      </c>
      <c r="E62" s="346">
        <v>4.1700000000000001E-2</v>
      </c>
      <c r="F62" s="346">
        <v>0</v>
      </c>
      <c r="G62" s="346">
        <v>5.9999999999999995E-4</v>
      </c>
      <c r="H62" s="346">
        <v>4.2599999999999999E-2</v>
      </c>
      <c r="I62" s="349">
        <v>8.9999999999999998E-4</v>
      </c>
      <c r="J62" s="6"/>
      <c r="K62" s="6"/>
      <c r="L62" s="6"/>
      <c r="M62" s="6"/>
      <c r="N62" s="6"/>
      <c r="O62" s="6"/>
      <c r="P62" s="6"/>
      <c r="Q62" s="6"/>
      <c r="R62" s="6"/>
      <c r="S62" s="6"/>
      <c r="T62" s="6"/>
      <c r="U62" s="6"/>
      <c r="V62" s="6"/>
      <c r="W62" s="6"/>
      <c r="X62" s="6"/>
      <c r="Y62" s="6"/>
      <c r="Z62" s="6"/>
    </row>
    <row r="63" spans="1:26" ht="15.75" customHeight="1">
      <c r="A63" s="338" t="s">
        <v>465</v>
      </c>
      <c r="B63" s="339" t="s">
        <v>344</v>
      </c>
      <c r="C63" s="340" t="s">
        <v>365</v>
      </c>
      <c r="D63" s="341">
        <v>6.88E-2</v>
      </c>
      <c r="E63" s="341">
        <v>0.1487</v>
      </c>
      <c r="F63" s="341">
        <v>0.107</v>
      </c>
      <c r="G63" s="340" t="s">
        <v>357</v>
      </c>
      <c r="H63" s="340" t="s">
        <v>357</v>
      </c>
      <c r="I63" s="348" t="s">
        <v>357</v>
      </c>
      <c r="J63" s="6"/>
      <c r="K63" s="6"/>
      <c r="L63" s="6"/>
      <c r="M63" s="6"/>
      <c r="N63" s="6"/>
      <c r="O63" s="6"/>
      <c r="P63" s="6"/>
      <c r="Q63" s="6"/>
      <c r="R63" s="6"/>
      <c r="S63" s="6"/>
      <c r="T63" s="6"/>
      <c r="U63" s="6"/>
      <c r="V63" s="6"/>
      <c r="W63" s="6"/>
      <c r="X63" s="6"/>
      <c r="Y63" s="6"/>
      <c r="Z63" s="6"/>
    </row>
    <row r="64" spans="1:26" ht="15.75" customHeight="1">
      <c r="A64" s="343" t="s">
        <v>466</v>
      </c>
      <c r="B64" s="344" t="s">
        <v>359</v>
      </c>
      <c r="C64" s="345" t="s">
        <v>369</v>
      </c>
      <c r="D64" s="346">
        <v>2.0199999999999999E-2</v>
      </c>
      <c r="E64" s="346">
        <v>7.3099999999999998E-2</v>
      </c>
      <c r="F64" s="346">
        <v>3.1399999999999997E-2</v>
      </c>
      <c r="G64" s="346">
        <v>5.0000000000000001E-3</v>
      </c>
      <c r="H64" s="346">
        <v>4.9500000000000002E-2</v>
      </c>
      <c r="I64" s="349">
        <v>7.7999999999999996E-3</v>
      </c>
      <c r="J64" s="6"/>
      <c r="K64" s="6"/>
      <c r="L64" s="6"/>
      <c r="M64" s="6"/>
      <c r="N64" s="6"/>
      <c r="O64" s="6"/>
      <c r="P64" s="6"/>
      <c r="Q64" s="6"/>
      <c r="R64" s="6"/>
      <c r="S64" s="6"/>
      <c r="T64" s="6"/>
      <c r="U64" s="6"/>
      <c r="V64" s="6"/>
      <c r="W64" s="6"/>
      <c r="X64" s="6"/>
      <c r="Y64" s="6"/>
      <c r="Z64" s="6"/>
    </row>
    <row r="65" spans="1:26" ht="15.75" customHeight="1">
      <c r="A65" s="338" t="s">
        <v>467</v>
      </c>
      <c r="B65" s="339" t="s">
        <v>364</v>
      </c>
      <c r="C65" s="340" t="s">
        <v>403</v>
      </c>
      <c r="D65" s="341">
        <v>2.3E-2</v>
      </c>
      <c r="E65" s="341">
        <v>7.7399999999999997E-2</v>
      </c>
      <c r="F65" s="341">
        <v>3.5700000000000003E-2</v>
      </c>
      <c r="G65" s="340" t="s">
        <v>357</v>
      </c>
      <c r="H65" s="340" t="s">
        <v>357</v>
      </c>
      <c r="I65" s="348" t="s">
        <v>357</v>
      </c>
      <c r="J65" s="6"/>
      <c r="K65" s="6"/>
      <c r="L65" s="6"/>
      <c r="M65" s="6"/>
      <c r="N65" s="6"/>
      <c r="O65" s="6"/>
      <c r="P65" s="6"/>
      <c r="Q65" s="6"/>
      <c r="R65" s="6"/>
      <c r="S65" s="6"/>
      <c r="T65" s="6"/>
      <c r="U65" s="6"/>
      <c r="V65" s="6"/>
      <c r="W65" s="6"/>
      <c r="X65" s="6"/>
      <c r="Y65" s="6"/>
      <c r="Z65" s="6"/>
    </row>
    <row r="66" spans="1:26" ht="15.75" customHeight="1">
      <c r="A66" s="343" t="s">
        <v>468</v>
      </c>
      <c r="B66" s="344" t="s">
        <v>359</v>
      </c>
      <c r="C66" s="345" t="s">
        <v>386</v>
      </c>
      <c r="D66" s="346">
        <v>6.4999999999999997E-3</v>
      </c>
      <c r="E66" s="346">
        <v>5.1799999999999999E-2</v>
      </c>
      <c r="F66" s="346">
        <v>1.01E-2</v>
      </c>
      <c r="G66" s="345" t="s">
        <v>357</v>
      </c>
      <c r="H66" s="345" t="s">
        <v>357</v>
      </c>
      <c r="I66" s="347" t="s">
        <v>357</v>
      </c>
      <c r="J66" s="6"/>
      <c r="K66" s="6"/>
      <c r="L66" s="6"/>
      <c r="M66" s="6"/>
      <c r="N66" s="6"/>
      <c r="O66" s="6"/>
      <c r="P66" s="6"/>
      <c r="Q66" s="6"/>
      <c r="R66" s="6"/>
      <c r="S66" s="6"/>
      <c r="T66" s="6"/>
      <c r="U66" s="6"/>
      <c r="V66" s="6"/>
      <c r="W66" s="6"/>
      <c r="X66" s="6"/>
      <c r="Y66" s="6"/>
      <c r="Z66" s="6"/>
    </row>
    <row r="67" spans="1:26" ht="15.75" customHeight="1">
      <c r="A67" s="338" t="s">
        <v>469</v>
      </c>
      <c r="B67" s="339" t="s">
        <v>364</v>
      </c>
      <c r="C67" s="340" t="s">
        <v>394</v>
      </c>
      <c r="D67" s="341">
        <v>4.1300000000000003E-2</v>
      </c>
      <c r="E67" s="341">
        <v>0.10589999999999999</v>
      </c>
      <c r="F67" s="341">
        <v>6.4199999999999993E-2</v>
      </c>
      <c r="G67" s="340" t="s">
        <v>357</v>
      </c>
      <c r="H67" s="340" t="s">
        <v>357</v>
      </c>
      <c r="I67" s="348" t="s">
        <v>357</v>
      </c>
      <c r="J67" s="6"/>
      <c r="K67" s="6"/>
      <c r="L67" s="6"/>
      <c r="M67" s="6"/>
      <c r="N67" s="6"/>
      <c r="O67" s="6"/>
      <c r="P67" s="6"/>
      <c r="Q67" s="6"/>
      <c r="R67" s="6"/>
      <c r="S67" s="6"/>
      <c r="T67" s="6"/>
      <c r="U67" s="6"/>
      <c r="V67" s="6"/>
      <c r="W67" s="6"/>
      <c r="X67" s="6"/>
      <c r="Y67" s="6"/>
      <c r="Z67" s="6"/>
    </row>
    <row r="68" spans="1:26" ht="15.75" customHeight="1">
      <c r="A68" s="343" t="s">
        <v>470</v>
      </c>
      <c r="B68" s="344" t="s">
        <v>380</v>
      </c>
      <c r="C68" s="345" t="s">
        <v>419</v>
      </c>
      <c r="D68" s="346">
        <v>5.4999999999999997E-3</v>
      </c>
      <c r="E68" s="346">
        <v>5.0299999999999997E-2</v>
      </c>
      <c r="F68" s="346">
        <v>8.6E-3</v>
      </c>
      <c r="G68" s="346">
        <v>2.5000000000000001E-3</v>
      </c>
      <c r="H68" s="346">
        <v>4.5600000000000002E-2</v>
      </c>
      <c r="I68" s="349">
        <v>3.8999999999999998E-3</v>
      </c>
      <c r="J68" s="6"/>
      <c r="K68" s="6"/>
      <c r="L68" s="6"/>
      <c r="M68" s="6"/>
      <c r="N68" s="6"/>
      <c r="O68" s="6"/>
      <c r="P68" s="6"/>
      <c r="Q68" s="6"/>
      <c r="R68" s="6"/>
      <c r="S68" s="6"/>
      <c r="T68" s="6"/>
      <c r="U68" s="6"/>
      <c r="V68" s="6"/>
      <c r="W68" s="6"/>
      <c r="X68" s="6"/>
      <c r="Y68" s="6"/>
      <c r="Z68" s="6"/>
    </row>
    <row r="69" spans="1:26" ht="15.75" customHeight="1">
      <c r="A69" s="338" t="s">
        <v>471</v>
      </c>
      <c r="B69" s="339" t="s">
        <v>355</v>
      </c>
      <c r="C69" s="340" t="s">
        <v>472</v>
      </c>
      <c r="D69" s="341">
        <v>1.7500000000000002E-2</v>
      </c>
      <c r="E69" s="341">
        <v>6.8900000000000003E-2</v>
      </c>
      <c r="F69" s="341">
        <v>2.7199999999999998E-2</v>
      </c>
      <c r="G69" s="341">
        <v>1.0699999999999999E-2</v>
      </c>
      <c r="H69" s="341">
        <v>5.8299999999999998E-2</v>
      </c>
      <c r="I69" s="342">
        <v>1.66E-2</v>
      </c>
      <c r="J69" s="6"/>
      <c r="K69" s="6"/>
      <c r="L69" s="6"/>
      <c r="M69" s="6"/>
      <c r="N69" s="6"/>
      <c r="O69" s="6"/>
      <c r="P69" s="6"/>
      <c r="Q69" s="6"/>
      <c r="R69" s="6"/>
      <c r="S69" s="6"/>
      <c r="T69" s="6"/>
      <c r="U69" s="6"/>
      <c r="V69" s="6"/>
      <c r="W69" s="6"/>
      <c r="X69" s="6"/>
      <c r="Y69" s="6"/>
      <c r="Z69" s="6"/>
    </row>
    <row r="70" spans="1:26" ht="15.75" customHeight="1">
      <c r="A70" s="343" t="s">
        <v>473</v>
      </c>
      <c r="B70" s="344" t="s">
        <v>359</v>
      </c>
      <c r="C70" s="345" t="s">
        <v>386</v>
      </c>
      <c r="D70" s="346">
        <v>6.4999999999999997E-3</v>
      </c>
      <c r="E70" s="346">
        <v>5.1799999999999999E-2</v>
      </c>
      <c r="F70" s="346">
        <v>1.01E-2</v>
      </c>
      <c r="G70" s="346">
        <v>4.5999999999999999E-3</v>
      </c>
      <c r="H70" s="346">
        <v>4.8899999999999999E-2</v>
      </c>
      <c r="I70" s="349">
        <v>7.1999999999999998E-3</v>
      </c>
      <c r="J70" s="6"/>
      <c r="K70" s="6"/>
      <c r="L70" s="6"/>
      <c r="M70" s="6"/>
      <c r="N70" s="6"/>
      <c r="O70" s="6"/>
      <c r="P70" s="6"/>
      <c r="Q70" s="6"/>
      <c r="R70" s="6"/>
      <c r="S70" s="6"/>
      <c r="T70" s="6"/>
      <c r="U70" s="6"/>
      <c r="V70" s="6"/>
      <c r="W70" s="6"/>
      <c r="X70" s="6"/>
      <c r="Y70" s="6"/>
      <c r="Z70" s="6"/>
    </row>
    <row r="71" spans="1:26" ht="15.75" customHeight="1">
      <c r="A71" s="338" t="s">
        <v>474</v>
      </c>
      <c r="B71" s="339" t="s">
        <v>380</v>
      </c>
      <c r="C71" s="340" t="s">
        <v>369</v>
      </c>
      <c r="D71" s="341">
        <v>2.0199999999999999E-2</v>
      </c>
      <c r="E71" s="341">
        <v>7.3099999999999998E-2</v>
      </c>
      <c r="F71" s="341">
        <v>3.1399999999999997E-2</v>
      </c>
      <c r="G71" s="341">
        <v>7.1999999999999998E-3</v>
      </c>
      <c r="H71" s="341">
        <v>5.2900000000000003E-2</v>
      </c>
      <c r="I71" s="342">
        <v>1.12E-2</v>
      </c>
      <c r="J71" s="6"/>
      <c r="K71" s="6"/>
      <c r="L71" s="6"/>
      <c r="M71" s="6"/>
      <c r="N71" s="6"/>
      <c r="O71" s="6"/>
      <c r="P71" s="6"/>
      <c r="Q71" s="6"/>
      <c r="R71" s="6"/>
      <c r="S71" s="6"/>
      <c r="T71" s="6"/>
      <c r="U71" s="6"/>
      <c r="V71" s="6"/>
      <c r="W71" s="6"/>
      <c r="X71" s="6"/>
      <c r="Y71" s="6"/>
      <c r="Z71" s="6"/>
    </row>
    <row r="72" spans="1:26" ht="15.75" customHeight="1">
      <c r="A72" s="343" t="s">
        <v>475</v>
      </c>
      <c r="B72" s="344" t="s">
        <v>380</v>
      </c>
      <c r="C72" s="345" t="s">
        <v>472</v>
      </c>
      <c r="D72" s="346">
        <v>1.7500000000000002E-2</v>
      </c>
      <c r="E72" s="346">
        <v>6.8900000000000003E-2</v>
      </c>
      <c r="F72" s="346">
        <v>2.7199999999999998E-2</v>
      </c>
      <c r="G72" s="346">
        <v>1.2999999999999999E-2</v>
      </c>
      <c r="H72" s="346">
        <v>6.1899999999999997E-2</v>
      </c>
      <c r="I72" s="349">
        <v>2.0199999999999999E-2</v>
      </c>
      <c r="J72" s="6"/>
      <c r="K72" s="6"/>
      <c r="L72" s="6"/>
      <c r="M72" s="6"/>
      <c r="N72" s="6"/>
      <c r="O72" s="6"/>
      <c r="P72" s="6"/>
      <c r="Q72" s="6"/>
      <c r="R72" s="6"/>
      <c r="S72" s="6"/>
      <c r="T72" s="6"/>
      <c r="U72" s="6"/>
      <c r="V72" s="6"/>
      <c r="W72" s="6"/>
      <c r="X72" s="6"/>
      <c r="Y72" s="6"/>
      <c r="Z72" s="6"/>
    </row>
    <row r="73" spans="1:26" ht="15.75" customHeight="1">
      <c r="A73" s="338" t="s">
        <v>476</v>
      </c>
      <c r="B73" s="339" t="s">
        <v>352</v>
      </c>
      <c r="C73" s="340" t="s">
        <v>365</v>
      </c>
      <c r="D73" s="341">
        <v>6.88E-2</v>
      </c>
      <c r="E73" s="341">
        <v>0.1487</v>
      </c>
      <c r="F73" s="341">
        <v>0.107</v>
      </c>
      <c r="G73" s="341">
        <v>3.73E-2</v>
      </c>
      <c r="H73" s="341">
        <v>9.9699999999999997E-2</v>
      </c>
      <c r="I73" s="342">
        <v>5.8000000000000003E-2</v>
      </c>
      <c r="J73" s="6"/>
      <c r="K73" s="6"/>
      <c r="L73" s="6"/>
      <c r="M73" s="6"/>
      <c r="N73" s="6"/>
      <c r="O73" s="6"/>
      <c r="P73" s="6"/>
      <c r="Q73" s="6"/>
      <c r="R73" s="6"/>
      <c r="S73" s="6"/>
      <c r="T73" s="6"/>
      <c r="U73" s="6"/>
      <c r="V73" s="6"/>
      <c r="W73" s="6"/>
      <c r="X73" s="6"/>
      <c r="Y73" s="6"/>
      <c r="Z73" s="6"/>
    </row>
    <row r="74" spans="1:26" ht="15.75" customHeight="1">
      <c r="A74" s="343" t="s">
        <v>477</v>
      </c>
      <c r="B74" s="344" t="s">
        <v>359</v>
      </c>
      <c r="C74" s="345" t="s">
        <v>419</v>
      </c>
      <c r="D74" s="346">
        <v>5.4999999999999997E-3</v>
      </c>
      <c r="E74" s="346">
        <v>5.0299999999999997E-2</v>
      </c>
      <c r="F74" s="346">
        <v>8.6E-3</v>
      </c>
      <c r="G74" s="346">
        <v>1.8E-3</v>
      </c>
      <c r="H74" s="346">
        <v>4.4499999999999998E-2</v>
      </c>
      <c r="I74" s="349">
        <v>2.8E-3</v>
      </c>
      <c r="J74" s="6"/>
      <c r="K74" s="6"/>
      <c r="L74" s="6"/>
      <c r="M74" s="6"/>
      <c r="N74" s="6"/>
      <c r="O74" s="6"/>
      <c r="P74" s="6"/>
      <c r="Q74" s="6"/>
      <c r="R74" s="6"/>
      <c r="S74" s="6"/>
      <c r="T74" s="6"/>
      <c r="U74" s="6"/>
      <c r="V74" s="6"/>
      <c r="W74" s="6"/>
      <c r="X74" s="6"/>
      <c r="Y74" s="6"/>
      <c r="Z74" s="6"/>
    </row>
    <row r="75" spans="1:26" ht="15.75" customHeight="1">
      <c r="A75" s="338" t="s">
        <v>478</v>
      </c>
      <c r="B75" s="339" t="s">
        <v>359</v>
      </c>
      <c r="C75" s="340" t="s">
        <v>419</v>
      </c>
      <c r="D75" s="341">
        <v>5.4999999999999997E-3</v>
      </c>
      <c r="E75" s="341">
        <v>5.0299999999999997E-2</v>
      </c>
      <c r="F75" s="341">
        <v>8.6E-3</v>
      </c>
      <c r="G75" s="340" t="s">
        <v>357</v>
      </c>
      <c r="H75" s="340" t="s">
        <v>357</v>
      </c>
      <c r="I75" s="348" t="s">
        <v>357</v>
      </c>
      <c r="J75" s="6"/>
      <c r="K75" s="6"/>
      <c r="L75" s="6"/>
      <c r="M75" s="6"/>
      <c r="N75" s="6"/>
      <c r="O75" s="6"/>
      <c r="P75" s="6"/>
      <c r="Q75" s="6"/>
      <c r="R75" s="6"/>
      <c r="S75" s="6"/>
      <c r="T75" s="6"/>
      <c r="U75" s="6"/>
      <c r="V75" s="6"/>
      <c r="W75" s="6"/>
      <c r="X75" s="6"/>
      <c r="Y75" s="6"/>
      <c r="Z75" s="6"/>
    </row>
    <row r="76" spans="1:26" ht="15.75" customHeight="1">
      <c r="A76" s="343" t="s">
        <v>479</v>
      </c>
      <c r="B76" s="344" t="s">
        <v>352</v>
      </c>
      <c r="C76" s="345" t="s">
        <v>360</v>
      </c>
      <c r="D76" s="346">
        <v>1.47E-2</v>
      </c>
      <c r="E76" s="346">
        <v>6.4500000000000002E-2</v>
      </c>
      <c r="F76" s="346">
        <v>2.2800000000000001E-2</v>
      </c>
      <c r="G76" s="346">
        <v>8.6E-3</v>
      </c>
      <c r="H76" s="346">
        <v>5.5100000000000003E-2</v>
      </c>
      <c r="I76" s="349">
        <v>1.34E-2</v>
      </c>
      <c r="J76" s="6"/>
      <c r="K76" s="6"/>
      <c r="L76" s="6"/>
      <c r="M76" s="6"/>
      <c r="N76" s="6"/>
      <c r="O76" s="6"/>
      <c r="P76" s="6"/>
      <c r="Q76" s="6"/>
      <c r="R76" s="6"/>
      <c r="S76" s="6"/>
      <c r="T76" s="6"/>
      <c r="U76" s="6"/>
      <c r="V76" s="6"/>
      <c r="W76" s="6"/>
      <c r="X76" s="6"/>
      <c r="Y76" s="6"/>
      <c r="Z76" s="6"/>
    </row>
    <row r="77" spans="1:26" ht="15.75" customHeight="1">
      <c r="A77" s="338" t="s">
        <v>480</v>
      </c>
      <c r="B77" s="339" t="s">
        <v>359</v>
      </c>
      <c r="C77" s="340" t="s">
        <v>472</v>
      </c>
      <c r="D77" s="341">
        <v>1.7500000000000002E-2</v>
      </c>
      <c r="E77" s="341">
        <v>6.8900000000000003E-2</v>
      </c>
      <c r="F77" s="341">
        <v>2.7199999999999998E-2</v>
      </c>
      <c r="G77" s="341">
        <v>4.7999999999999996E-3</v>
      </c>
      <c r="H77" s="341">
        <v>4.9200000000000001E-2</v>
      </c>
      <c r="I77" s="342">
        <v>7.4999999999999997E-3</v>
      </c>
      <c r="J77" s="6"/>
      <c r="K77" s="6"/>
      <c r="L77" s="6"/>
      <c r="M77" s="6"/>
      <c r="N77" s="6"/>
      <c r="O77" s="6"/>
      <c r="P77" s="6"/>
      <c r="Q77" s="6"/>
      <c r="R77" s="6"/>
      <c r="S77" s="6"/>
      <c r="T77" s="6"/>
      <c r="U77" s="6"/>
      <c r="V77" s="6"/>
      <c r="W77" s="6"/>
      <c r="X77" s="6"/>
      <c r="Y77" s="6"/>
      <c r="Z77" s="6"/>
    </row>
    <row r="78" spans="1:26" ht="15.75" customHeight="1">
      <c r="A78" s="343" t="s">
        <v>481</v>
      </c>
      <c r="B78" s="344" t="s">
        <v>368</v>
      </c>
      <c r="C78" s="345" t="s">
        <v>356</v>
      </c>
      <c r="D78" s="346">
        <v>3.3000000000000002E-2</v>
      </c>
      <c r="E78" s="346">
        <v>9.2999999999999999E-2</v>
      </c>
      <c r="F78" s="346">
        <v>5.1299999999999998E-2</v>
      </c>
      <c r="G78" s="345" t="s">
        <v>357</v>
      </c>
      <c r="H78" s="345" t="s">
        <v>357</v>
      </c>
      <c r="I78" s="347" t="s">
        <v>357</v>
      </c>
      <c r="J78" s="6"/>
      <c r="K78" s="6"/>
      <c r="L78" s="6"/>
      <c r="M78" s="6"/>
      <c r="N78" s="6"/>
      <c r="O78" s="6"/>
      <c r="P78" s="6"/>
      <c r="Q78" s="6"/>
      <c r="R78" s="6"/>
      <c r="S78" s="6"/>
      <c r="T78" s="6"/>
      <c r="U78" s="6"/>
      <c r="V78" s="6"/>
      <c r="W78" s="6"/>
      <c r="X78" s="6"/>
      <c r="Y78" s="6"/>
      <c r="Z78" s="6"/>
    </row>
    <row r="79" spans="1:26" ht="15.75" customHeight="1">
      <c r="A79" s="338" t="s">
        <v>482</v>
      </c>
      <c r="B79" s="339" t="s">
        <v>380</v>
      </c>
      <c r="C79" s="340" t="s">
        <v>386</v>
      </c>
      <c r="D79" s="341">
        <v>6.4999999999999997E-3</v>
      </c>
      <c r="E79" s="341">
        <v>5.1799999999999999E-2</v>
      </c>
      <c r="F79" s="341">
        <v>1.01E-2</v>
      </c>
      <c r="G79" s="341">
        <v>3.5999999999999999E-3</v>
      </c>
      <c r="H79" s="341">
        <v>4.7300000000000002E-2</v>
      </c>
      <c r="I79" s="342">
        <v>5.5999999999999999E-3</v>
      </c>
      <c r="J79" s="6"/>
      <c r="K79" s="6"/>
      <c r="L79" s="6"/>
      <c r="M79" s="6"/>
      <c r="N79" s="6"/>
      <c r="O79" s="6"/>
      <c r="P79" s="6"/>
      <c r="Q79" s="6"/>
      <c r="R79" s="6"/>
      <c r="S79" s="6"/>
      <c r="T79" s="6"/>
      <c r="U79" s="6"/>
      <c r="V79" s="6"/>
      <c r="W79" s="6"/>
      <c r="X79" s="6"/>
      <c r="Y79" s="6"/>
      <c r="Z79" s="6"/>
    </row>
    <row r="80" spans="1:26" ht="15.75" customHeight="1">
      <c r="A80" s="343" t="s">
        <v>483</v>
      </c>
      <c r="B80" s="344" t="s">
        <v>359</v>
      </c>
      <c r="C80" s="345" t="s">
        <v>419</v>
      </c>
      <c r="D80" s="346">
        <v>5.4999999999999997E-3</v>
      </c>
      <c r="E80" s="346">
        <v>5.0299999999999997E-2</v>
      </c>
      <c r="F80" s="346">
        <v>8.6E-3</v>
      </c>
      <c r="G80" s="345" t="s">
        <v>357</v>
      </c>
      <c r="H80" s="345" t="s">
        <v>357</v>
      </c>
      <c r="I80" s="347" t="s">
        <v>357</v>
      </c>
      <c r="J80" s="6"/>
      <c r="K80" s="6"/>
      <c r="L80" s="6"/>
      <c r="M80" s="6"/>
      <c r="N80" s="6"/>
      <c r="O80" s="6"/>
      <c r="P80" s="6"/>
      <c r="Q80" s="6"/>
      <c r="R80" s="6"/>
      <c r="S80" s="6"/>
      <c r="T80" s="6"/>
      <c r="U80" s="6"/>
      <c r="V80" s="6"/>
      <c r="W80" s="6"/>
      <c r="X80" s="6"/>
      <c r="Y80" s="6"/>
      <c r="Z80" s="6"/>
    </row>
    <row r="81" spans="1:26" ht="15.75" customHeight="1">
      <c r="A81" s="338" t="s">
        <v>484</v>
      </c>
      <c r="B81" s="339" t="s">
        <v>352</v>
      </c>
      <c r="C81" s="340" t="s">
        <v>356</v>
      </c>
      <c r="D81" s="341">
        <v>3.3000000000000002E-2</v>
      </c>
      <c r="E81" s="341">
        <v>9.2999999999999999E-2</v>
      </c>
      <c r="F81" s="341">
        <v>5.1299999999999998E-2</v>
      </c>
      <c r="G81" s="340" t="s">
        <v>357</v>
      </c>
      <c r="H81" s="340" t="s">
        <v>357</v>
      </c>
      <c r="I81" s="348" t="s">
        <v>357</v>
      </c>
      <c r="J81" s="6"/>
      <c r="K81" s="6"/>
      <c r="L81" s="6"/>
      <c r="M81" s="6"/>
      <c r="N81" s="6"/>
      <c r="O81" s="6"/>
      <c r="P81" s="6"/>
      <c r="Q81" s="6"/>
      <c r="R81" s="6"/>
      <c r="S81" s="6"/>
      <c r="T81" s="6"/>
      <c r="U81" s="6"/>
      <c r="V81" s="6"/>
      <c r="W81" s="6"/>
      <c r="X81" s="6"/>
      <c r="Y81" s="6"/>
      <c r="Z81" s="6"/>
    </row>
    <row r="82" spans="1:26" ht="15.75" customHeight="1">
      <c r="A82" s="343" t="s">
        <v>485</v>
      </c>
      <c r="B82" s="344" t="s">
        <v>355</v>
      </c>
      <c r="C82" s="345" t="s">
        <v>360</v>
      </c>
      <c r="D82" s="346">
        <v>1.47E-2</v>
      </c>
      <c r="E82" s="346">
        <v>6.4500000000000002E-2</v>
      </c>
      <c r="F82" s="346">
        <v>2.2800000000000001E-2</v>
      </c>
      <c r="G82" s="346">
        <v>1.09E-2</v>
      </c>
      <c r="H82" s="346">
        <v>5.8599999999999999E-2</v>
      </c>
      <c r="I82" s="349">
        <v>1.6899999999999998E-2</v>
      </c>
      <c r="J82" s="6"/>
      <c r="K82" s="6"/>
      <c r="L82" s="6"/>
      <c r="M82" s="6"/>
      <c r="N82" s="6"/>
      <c r="O82" s="6"/>
      <c r="P82" s="6"/>
      <c r="Q82" s="6"/>
      <c r="R82" s="6"/>
      <c r="S82" s="6"/>
      <c r="T82" s="6"/>
      <c r="U82" s="6"/>
      <c r="V82" s="6"/>
      <c r="W82" s="6"/>
      <c r="X82" s="6"/>
      <c r="Y82" s="6"/>
      <c r="Z82" s="6"/>
    </row>
    <row r="83" spans="1:26" ht="15.75" customHeight="1">
      <c r="A83" s="338" t="s">
        <v>486</v>
      </c>
      <c r="B83" s="339" t="s">
        <v>344</v>
      </c>
      <c r="C83" s="340" t="s">
        <v>362</v>
      </c>
      <c r="D83" s="341">
        <v>5.96E-2</v>
      </c>
      <c r="E83" s="341">
        <v>0.13439999999999999</v>
      </c>
      <c r="F83" s="341">
        <v>9.2700000000000005E-2</v>
      </c>
      <c r="G83" s="341">
        <v>4.0800000000000003E-2</v>
      </c>
      <c r="H83" s="341">
        <v>0.1051</v>
      </c>
      <c r="I83" s="342">
        <v>6.3399999999999998E-2</v>
      </c>
      <c r="J83" s="6"/>
      <c r="K83" s="6"/>
      <c r="L83" s="6"/>
      <c r="M83" s="6"/>
      <c r="N83" s="6"/>
      <c r="O83" s="6"/>
      <c r="P83" s="6"/>
      <c r="Q83" s="6"/>
      <c r="R83" s="6"/>
      <c r="S83" s="6"/>
      <c r="T83" s="6"/>
      <c r="U83" s="6"/>
      <c r="V83" s="6"/>
      <c r="W83" s="6"/>
      <c r="X83" s="6"/>
      <c r="Y83" s="6"/>
      <c r="Z83" s="6"/>
    </row>
    <row r="84" spans="1:26" ht="15.75" customHeight="1">
      <c r="A84" s="343" t="s">
        <v>487</v>
      </c>
      <c r="B84" s="344" t="s">
        <v>380</v>
      </c>
      <c r="C84" s="345" t="s">
        <v>353</v>
      </c>
      <c r="D84" s="346">
        <v>4.4999999999999997E-3</v>
      </c>
      <c r="E84" s="346">
        <v>4.87E-2</v>
      </c>
      <c r="F84" s="346">
        <v>7.0000000000000001E-3</v>
      </c>
      <c r="G84" s="346">
        <v>2.8999999999999998E-3</v>
      </c>
      <c r="H84" s="346">
        <v>4.6199999999999998E-2</v>
      </c>
      <c r="I84" s="349">
        <v>4.4999999999999997E-3</v>
      </c>
      <c r="J84" s="6"/>
      <c r="K84" s="6"/>
      <c r="L84" s="6"/>
      <c r="M84" s="6"/>
      <c r="N84" s="6"/>
      <c r="O84" s="6"/>
      <c r="P84" s="6"/>
      <c r="Q84" s="6"/>
      <c r="R84" s="6"/>
      <c r="S84" s="6"/>
      <c r="T84" s="6"/>
      <c r="U84" s="6"/>
      <c r="V84" s="6"/>
      <c r="W84" s="6"/>
      <c r="X84" s="6"/>
      <c r="Y84" s="6"/>
      <c r="Z84" s="6"/>
    </row>
    <row r="85" spans="1:26" ht="15.75" customHeight="1">
      <c r="A85" s="338" t="s">
        <v>488</v>
      </c>
      <c r="B85" s="339" t="s">
        <v>352</v>
      </c>
      <c r="C85" s="340" t="s">
        <v>386</v>
      </c>
      <c r="D85" s="341">
        <v>6.4999999999999997E-3</v>
      </c>
      <c r="E85" s="341">
        <v>5.1799999999999999E-2</v>
      </c>
      <c r="F85" s="341">
        <v>1.01E-2</v>
      </c>
      <c r="G85" s="341">
        <v>7.7000000000000002E-3</v>
      </c>
      <c r="H85" s="341">
        <v>5.3699999999999998E-2</v>
      </c>
      <c r="I85" s="342">
        <v>1.2E-2</v>
      </c>
      <c r="J85" s="6"/>
      <c r="K85" s="6"/>
      <c r="L85" s="6"/>
      <c r="M85" s="6"/>
      <c r="N85" s="6"/>
      <c r="O85" s="6"/>
      <c r="P85" s="6"/>
      <c r="Q85" s="6"/>
      <c r="R85" s="6"/>
      <c r="S85" s="6"/>
      <c r="T85" s="6"/>
      <c r="U85" s="6"/>
      <c r="V85" s="6"/>
      <c r="W85" s="6"/>
      <c r="X85" s="6"/>
      <c r="Y85" s="6"/>
      <c r="Z85" s="6"/>
    </row>
    <row r="86" spans="1:26" ht="15.75" customHeight="1">
      <c r="A86" s="343" t="s">
        <v>489</v>
      </c>
      <c r="B86" s="344" t="s">
        <v>355</v>
      </c>
      <c r="C86" s="345" t="s">
        <v>362</v>
      </c>
      <c r="D86" s="346">
        <v>5.96E-2</v>
      </c>
      <c r="E86" s="346">
        <v>0.13439999999999999</v>
      </c>
      <c r="F86" s="346">
        <v>9.2700000000000005E-2</v>
      </c>
      <c r="G86" s="345" t="s">
        <v>357</v>
      </c>
      <c r="H86" s="345" t="s">
        <v>357</v>
      </c>
      <c r="I86" s="347" t="s">
        <v>357</v>
      </c>
      <c r="J86" s="6"/>
      <c r="K86" s="6"/>
      <c r="L86" s="6"/>
      <c r="M86" s="6"/>
      <c r="N86" s="6"/>
      <c r="O86" s="6"/>
      <c r="P86" s="6"/>
      <c r="Q86" s="6"/>
      <c r="R86" s="6"/>
      <c r="S86" s="6"/>
      <c r="T86" s="6"/>
      <c r="U86" s="6"/>
      <c r="V86" s="6"/>
      <c r="W86" s="6"/>
      <c r="X86" s="6"/>
      <c r="Y86" s="6"/>
      <c r="Z86" s="6"/>
    </row>
    <row r="87" spans="1:26" ht="15.75" customHeight="1">
      <c r="A87" s="338" t="s">
        <v>490</v>
      </c>
      <c r="B87" s="339" t="s">
        <v>380</v>
      </c>
      <c r="C87" s="340" t="s">
        <v>434</v>
      </c>
      <c r="D87" s="341">
        <v>8.2600000000000007E-2</v>
      </c>
      <c r="E87" s="341">
        <v>0.1701</v>
      </c>
      <c r="F87" s="341">
        <v>0.12839999999999999</v>
      </c>
      <c r="G87" s="340" t="s">
        <v>357</v>
      </c>
      <c r="H87" s="340" t="s">
        <v>357</v>
      </c>
      <c r="I87" s="348" t="s">
        <v>357</v>
      </c>
      <c r="J87" s="6"/>
      <c r="K87" s="6"/>
      <c r="L87" s="6"/>
      <c r="M87" s="6"/>
      <c r="N87" s="6"/>
      <c r="O87" s="6"/>
      <c r="P87" s="6"/>
      <c r="Q87" s="6"/>
      <c r="R87" s="6"/>
      <c r="S87" s="6"/>
      <c r="T87" s="6"/>
      <c r="U87" s="6"/>
      <c r="V87" s="6"/>
      <c r="W87" s="6"/>
      <c r="X87" s="6"/>
      <c r="Y87" s="6"/>
      <c r="Z87" s="6"/>
    </row>
    <row r="88" spans="1:26" ht="15.75" customHeight="1">
      <c r="A88" s="343" t="s">
        <v>491</v>
      </c>
      <c r="B88" s="344" t="s">
        <v>355</v>
      </c>
      <c r="C88" s="345" t="s">
        <v>446</v>
      </c>
      <c r="D88" s="346">
        <v>1.0999999999999999E-2</v>
      </c>
      <c r="E88" s="346">
        <v>5.8799999999999998E-2</v>
      </c>
      <c r="F88" s="346">
        <v>1.7100000000000001E-2</v>
      </c>
      <c r="G88" s="346">
        <v>7.1000000000000004E-3</v>
      </c>
      <c r="H88" s="346">
        <v>5.2699999999999997E-2</v>
      </c>
      <c r="I88" s="349">
        <v>1.0999999999999999E-2</v>
      </c>
      <c r="J88" s="6"/>
      <c r="K88" s="6"/>
      <c r="L88" s="6"/>
      <c r="M88" s="6"/>
      <c r="N88" s="6"/>
      <c r="O88" s="6"/>
      <c r="P88" s="6"/>
      <c r="Q88" s="6"/>
      <c r="R88" s="6"/>
      <c r="S88" s="6"/>
      <c r="T88" s="6"/>
      <c r="U88" s="6"/>
      <c r="V88" s="6"/>
      <c r="W88" s="6"/>
      <c r="X88" s="6"/>
      <c r="Y88" s="6"/>
      <c r="Z88" s="6"/>
    </row>
    <row r="89" spans="1:26" ht="15.75" customHeight="1">
      <c r="A89" s="338" t="s">
        <v>492</v>
      </c>
      <c r="B89" s="339" t="s">
        <v>352</v>
      </c>
      <c r="C89" s="340" t="s">
        <v>382</v>
      </c>
      <c r="D89" s="341">
        <v>0.17499999999999999</v>
      </c>
      <c r="E89" s="341">
        <v>0.31369999999999998</v>
      </c>
      <c r="F89" s="341">
        <v>0.27200000000000002</v>
      </c>
      <c r="G89" s="340" t="s">
        <v>357</v>
      </c>
      <c r="H89" s="340" t="s">
        <v>357</v>
      </c>
      <c r="I89" s="348" t="s">
        <v>357</v>
      </c>
      <c r="J89" s="6"/>
      <c r="K89" s="6"/>
      <c r="L89" s="6"/>
      <c r="M89" s="6"/>
      <c r="N89" s="6"/>
      <c r="O89" s="6"/>
      <c r="P89" s="6"/>
      <c r="Q89" s="6"/>
      <c r="R89" s="6"/>
      <c r="S89" s="6"/>
      <c r="T89" s="6"/>
      <c r="U89" s="6"/>
      <c r="V89" s="6"/>
      <c r="W89" s="6"/>
      <c r="X89" s="6"/>
      <c r="Y89" s="6"/>
      <c r="Z89" s="6"/>
    </row>
    <row r="90" spans="1:26" ht="15.75" customHeight="1">
      <c r="A90" s="343" t="s">
        <v>493</v>
      </c>
      <c r="B90" s="344" t="s">
        <v>359</v>
      </c>
      <c r="C90" s="345" t="s">
        <v>372</v>
      </c>
      <c r="D90" s="346">
        <v>0</v>
      </c>
      <c r="E90" s="346">
        <v>4.1700000000000001E-2</v>
      </c>
      <c r="F90" s="346">
        <v>0</v>
      </c>
      <c r="G90" s="345" t="s">
        <v>357</v>
      </c>
      <c r="H90" s="345" t="s">
        <v>357</v>
      </c>
      <c r="I90" s="347" t="s">
        <v>357</v>
      </c>
      <c r="J90" s="6"/>
      <c r="K90" s="6"/>
      <c r="L90" s="6"/>
      <c r="M90" s="6"/>
      <c r="N90" s="6"/>
      <c r="O90" s="6"/>
      <c r="P90" s="6"/>
      <c r="Q90" s="6"/>
      <c r="R90" s="6"/>
      <c r="S90" s="6"/>
      <c r="T90" s="6"/>
      <c r="U90" s="6"/>
      <c r="V90" s="6"/>
      <c r="W90" s="6"/>
      <c r="X90" s="6"/>
      <c r="Y90" s="6"/>
      <c r="Z90" s="6"/>
    </row>
    <row r="91" spans="1:26" ht="15.75" customHeight="1">
      <c r="A91" s="338" t="s">
        <v>494</v>
      </c>
      <c r="B91" s="339" t="s">
        <v>355</v>
      </c>
      <c r="C91" s="340" t="s">
        <v>424</v>
      </c>
      <c r="D91" s="341">
        <v>7.7999999999999996E-3</v>
      </c>
      <c r="E91" s="341">
        <v>5.3800000000000001E-2</v>
      </c>
      <c r="F91" s="341">
        <v>1.21E-2</v>
      </c>
      <c r="G91" s="341">
        <v>7.0000000000000001E-3</v>
      </c>
      <c r="H91" s="341">
        <v>5.2600000000000001E-2</v>
      </c>
      <c r="I91" s="342">
        <v>1.09E-2</v>
      </c>
      <c r="J91" s="6"/>
      <c r="K91" s="6"/>
      <c r="L91" s="6"/>
      <c r="M91" s="6"/>
      <c r="N91" s="6"/>
      <c r="O91" s="6"/>
      <c r="P91" s="6"/>
      <c r="Q91" s="6"/>
      <c r="R91" s="6"/>
      <c r="S91" s="6"/>
      <c r="T91" s="6"/>
      <c r="U91" s="6"/>
      <c r="V91" s="6"/>
      <c r="W91" s="6"/>
      <c r="X91" s="6"/>
      <c r="Y91" s="6"/>
      <c r="Z91" s="6"/>
    </row>
    <row r="92" spans="1:26" ht="15.75" customHeight="1">
      <c r="A92" s="343" t="s">
        <v>495</v>
      </c>
      <c r="B92" s="344" t="s">
        <v>359</v>
      </c>
      <c r="C92" s="345" t="s">
        <v>372</v>
      </c>
      <c r="D92" s="346">
        <v>0</v>
      </c>
      <c r="E92" s="346">
        <v>4.1700000000000001E-2</v>
      </c>
      <c r="F92" s="346">
        <v>0</v>
      </c>
      <c r="G92" s="345" t="s">
        <v>357</v>
      </c>
      <c r="H92" s="345" t="s">
        <v>357</v>
      </c>
      <c r="I92" s="347" t="s">
        <v>357</v>
      </c>
      <c r="J92" s="6"/>
      <c r="K92" s="6"/>
      <c r="L92" s="6"/>
      <c r="M92" s="6"/>
      <c r="N92" s="6"/>
      <c r="O92" s="6"/>
      <c r="P92" s="6"/>
      <c r="Q92" s="6"/>
      <c r="R92" s="6"/>
      <c r="S92" s="6"/>
      <c r="T92" s="6"/>
      <c r="U92" s="6"/>
      <c r="V92" s="6"/>
      <c r="W92" s="6"/>
      <c r="X92" s="6"/>
      <c r="Y92" s="6"/>
      <c r="Z92" s="6"/>
    </row>
    <row r="93" spans="1:26" ht="15.75" customHeight="1">
      <c r="A93" s="338" t="s">
        <v>496</v>
      </c>
      <c r="B93" s="339" t="s">
        <v>380</v>
      </c>
      <c r="C93" s="340" t="s">
        <v>419</v>
      </c>
      <c r="D93" s="341">
        <v>5.4999999999999997E-3</v>
      </c>
      <c r="E93" s="341">
        <v>5.0299999999999997E-2</v>
      </c>
      <c r="F93" s="341">
        <v>8.6E-3</v>
      </c>
      <c r="G93" s="340" t="s">
        <v>357</v>
      </c>
      <c r="H93" s="340" t="s">
        <v>357</v>
      </c>
      <c r="I93" s="348" t="s">
        <v>357</v>
      </c>
      <c r="J93" s="6"/>
      <c r="K93" s="6"/>
      <c r="L93" s="6"/>
      <c r="M93" s="6"/>
      <c r="N93" s="6"/>
      <c r="O93" s="6"/>
      <c r="P93" s="6"/>
      <c r="Q93" s="6"/>
      <c r="R93" s="6"/>
      <c r="S93" s="6"/>
      <c r="T93" s="6"/>
      <c r="U93" s="6"/>
      <c r="V93" s="6"/>
      <c r="W93" s="6"/>
      <c r="X93" s="6"/>
      <c r="Y93" s="6"/>
      <c r="Z93" s="6"/>
    </row>
    <row r="94" spans="1:26" ht="15.75" customHeight="1">
      <c r="A94" s="343" t="s">
        <v>497</v>
      </c>
      <c r="B94" s="344" t="s">
        <v>355</v>
      </c>
      <c r="C94" s="345" t="s">
        <v>356</v>
      </c>
      <c r="D94" s="346">
        <v>3.3000000000000002E-2</v>
      </c>
      <c r="E94" s="346">
        <v>9.2999999999999999E-2</v>
      </c>
      <c r="F94" s="346">
        <v>5.1299999999999998E-2</v>
      </c>
      <c r="G94" s="345" t="s">
        <v>357</v>
      </c>
      <c r="H94" s="345" t="s">
        <v>357</v>
      </c>
      <c r="I94" s="347" t="s">
        <v>357</v>
      </c>
      <c r="J94" s="6"/>
      <c r="K94" s="6"/>
      <c r="L94" s="6"/>
      <c r="M94" s="6"/>
      <c r="N94" s="6"/>
      <c r="O94" s="6"/>
      <c r="P94" s="6"/>
      <c r="Q94" s="6"/>
      <c r="R94" s="6"/>
      <c r="S94" s="6"/>
      <c r="T94" s="6"/>
      <c r="U94" s="6"/>
      <c r="V94" s="6"/>
      <c r="W94" s="6"/>
      <c r="X94" s="6"/>
      <c r="Y94" s="6"/>
      <c r="Z94" s="6"/>
    </row>
    <row r="95" spans="1:26" ht="15.75" customHeight="1">
      <c r="A95" s="338" t="s">
        <v>498</v>
      </c>
      <c r="B95" s="339" t="s">
        <v>380</v>
      </c>
      <c r="C95" s="340" t="s">
        <v>446</v>
      </c>
      <c r="D95" s="341">
        <v>1.0999999999999999E-2</v>
      </c>
      <c r="E95" s="341">
        <v>5.8799999999999998E-2</v>
      </c>
      <c r="F95" s="341">
        <v>1.7100000000000001E-2</v>
      </c>
      <c r="G95" s="341">
        <v>5.4999999999999997E-3</v>
      </c>
      <c r="H95" s="341">
        <v>5.0200000000000002E-2</v>
      </c>
      <c r="I95" s="342">
        <v>8.5000000000000006E-3</v>
      </c>
      <c r="J95" s="6"/>
      <c r="K95" s="6"/>
      <c r="L95" s="6"/>
      <c r="M95" s="6"/>
      <c r="N95" s="6"/>
      <c r="O95" s="6"/>
      <c r="P95" s="6"/>
      <c r="Q95" s="6"/>
      <c r="R95" s="6"/>
      <c r="S95" s="6"/>
      <c r="T95" s="6"/>
      <c r="U95" s="6"/>
      <c r="V95" s="6"/>
      <c r="W95" s="6"/>
      <c r="X95" s="6"/>
      <c r="Y95" s="6"/>
      <c r="Z95" s="6"/>
    </row>
    <row r="96" spans="1:26" ht="15.75" customHeight="1">
      <c r="A96" s="343" t="s">
        <v>499</v>
      </c>
      <c r="B96" s="344" t="s">
        <v>380</v>
      </c>
      <c r="C96" s="345" t="s">
        <v>434</v>
      </c>
      <c r="D96" s="346">
        <v>8.2600000000000007E-2</v>
      </c>
      <c r="E96" s="346">
        <v>0.1701</v>
      </c>
      <c r="F96" s="346">
        <v>0.12839999999999999</v>
      </c>
      <c r="G96" s="345" t="s">
        <v>357</v>
      </c>
      <c r="H96" s="345" t="s">
        <v>357</v>
      </c>
      <c r="I96" s="347" t="s">
        <v>357</v>
      </c>
      <c r="J96" s="6"/>
      <c r="K96" s="6"/>
      <c r="L96" s="6"/>
      <c r="M96" s="6"/>
      <c r="N96" s="6"/>
      <c r="O96" s="6"/>
      <c r="P96" s="6"/>
      <c r="Q96" s="6"/>
      <c r="R96" s="6"/>
      <c r="S96" s="6"/>
      <c r="T96" s="6"/>
      <c r="U96" s="6"/>
      <c r="V96" s="6"/>
      <c r="W96" s="6"/>
      <c r="X96" s="6"/>
      <c r="Y96" s="6"/>
      <c r="Z96" s="6"/>
    </row>
    <row r="97" spans="1:26" ht="15.75" customHeight="1">
      <c r="A97" s="338" t="s">
        <v>500</v>
      </c>
      <c r="B97" s="339" t="s">
        <v>344</v>
      </c>
      <c r="C97" s="340" t="s">
        <v>434</v>
      </c>
      <c r="D97" s="341">
        <v>8.2600000000000007E-2</v>
      </c>
      <c r="E97" s="341">
        <v>0.1701</v>
      </c>
      <c r="F97" s="341">
        <v>0.12839999999999999</v>
      </c>
      <c r="G97" s="340" t="s">
        <v>357</v>
      </c>
      <c r="H97" s="340" t="s">
        <v>357</v>
      </c>
      <c r="I97" s="348" t="s">
        <v>357</v>
      </c>
      <c r="J97" s="6"/>
      <c r="K97" s="6"/>
      <c r="L97" s="6"/>
      <c r="M97" s="6"/>
      <c r="N97" s="6"/>
      <c r="O97" s="6"/>
      <c r="P97" s="6"/>
      <c r="Q97" s="6"/>
      <c r="R97" s="6"/>
      <c r="S97" s="6"/>
      <c r="T97" s="6"/>
      <c r="U97" s="6"/>
      <c r="V97" s="6"/>
      <c r="W97" s="6"/>
      <c r="X97" s="6"/>
      <c r="Y97" s="6"/>
      <c r="Z97" s="6"/>
    </row>
    <row r="98" spans="1:26" ht="15.75" customHeight="1">
      <c r="A98" s="343" t="s">
        <v>501</v>
      </c>
      <c r="B98" s="344" t="s">
        <v>359</v>
      </c>
      <c r="C98" s="345" t="s">
        <v>424</v>
      </c>
      <c r="D98" s="346">
        <v>7.7999999999999996E-3</v>
      </c>
      <c r="E98" s="346">
        <v>5.3800000000000001E-2</v>
      </c>
      <c r="F98" s="346">
        <v>1.21E-2</v>
      </c>
      <c r="G98" s="345" t="s">
        <v>357</v>
      </c>
      <c r="H98" s="345" t="s">
        <v>357</v>
      </c>
      <c r="I98" s="347" t="s">
        <v>357</v>
      </c>
      <c r="J98" s="6"/>
      <c r="K98" s="6"/>
      <c r="L98" s="6"/>
      <c r="M98" s="6"/>
      <c r="N98" s="6"/>
      <c r="O98" s="6"/>
      <c r="P98" s="6"/>
      <c r="Q98" s="6"/>
      <c r="R98" s="6"/>
      <c r="S98" s="6"/>
      <c r="T98" s="6"/>
      <c r="U98" s="6"/>
      <c r="V98" s="6"/>
      <c r="W98" s="6"/>
      <c r="X98" s="6"/>
      <c r="Y98" s="6"/>
      <c r="Z98" s="6"/>
    </row>
    <row r="99" spans="1:26" ht="15.75" customHeight="1">
      <c r="A99" s="338" t="s">
        <v>502</v>
      </c>
      <c r="B99" s="339" t="s">
        <v>344</v>
      </c>
      <c r="C99" s="340" t="s">
        <v>369</v>
      </c>
      <c r="D99" s="341">
        <v>2.0199999999999999E-2</v>
      </c>
      <c r="E99" s="341">
        <v>7.3099999999999998E-2</v>
      </c>
      <c r="F99" s="341">
        <v>3.1399999999999997E-2</v>
      </c>
      <c r="G99" s="340" t="s">
        <v>357</v>
      </c>
      <c r="H99" s="340" t="s">
        <v>357</v>
      </c>
      <c r="I99" s="348" t="s">
        <v>357</v>
      </c>
      <c r="J99" s="6"/>
      <c r="K99" s="6"/>
      <c r="L99" s="6"/>
      <c r="M99" s="6"/>
      <c r="N99" s="6"/>
      <c r="O99" s="6"/>
      <c r="P99" s="6"/>
      <c r="Q99" s="6"/>
      <c r="R99" s="6"/>
      <c r="S99" s="6"/>
      <c r="T99" s="6"/>
      <c r="U99" s="6"/>
      <c r="V99" s="6"/>
      <c r="W99" s="6"/>
      <c r="X99" s="6"/>
      <c r="Y99" s="6"/>
      <c r="Z99" s="6"/>
    </row>
    <row r="100" spans="1:26" ht="15.75" customHeight="1">
      <c r="A100" s="343" t="s">
        <v>503</v>
      </c>
      <c r="B100" s="344" t="s">
        <v>364</v>
      </c>
      <c r="C100" s="345" t="s">
        <v>369</v>
      </c>
      <c r="D100" s="346">
        <v>2.0199999999999999E-2</v>
      </c>
      <c r="E100" s="346">
        <v>7.3099999999999998E-2</v>
      </c>
      <c r="F100" s="346">
        <v>3.1399999999999997E-2</v>
      </c>
      <c r="G100" s="346">
        <v>1.46E-2</v>
      </c>
      <c r="H100" s="346">
        <v>6.4399999999999999E-2</v>
      </c>
      <c r="I100" s="349">
        <v>2.2700000000000001E-2</v>
      </c>
      <c r="J100" s="6"/>
      <c r="K100" s="6"/>
      <c r="L100" s="6"/>
      <c r="M100" s="6"/>
      <c r="N100" s="6"/>
      <c r="O100" s="6"/>
      <c r="P100" s="6"/>
      <c r="Q100" s="6"/>
      <c r="R100" s="6"/>
      <c r="S100" s="6"/>
      <c r="T100" s="6"/>
      <c r="U100" s="6"/>
      <c r="V100" s="6"/>
      <c r="W100" s="6"/>
      <c r="X100" s="6"/>
      <c r="Y100" s="6"/>
      <c r="Z100" s="6"/>
    </row>
    <row r="101" spans="1:26" ht="15.75" customHeight="1">
      <c r="A101" s="338" t="s">
        <v>504</v>
      </c>
      <c r="B101" s="339" t="s">
        <v>355</v>
      </c>
      <c r="C101" s="340" t="s">
        <v>378</v>
      </c>
      <c r="D101" s="341">
        <v>5.0500000000000003E-2</v>
      </c>
      <c r="E101" s="341">
        <v>0.1202</v>
      </c>
      <c r="F101" s="341">
        <v>7.85E-2</v>
      </c>
      <c r="G101" s="340" t="s">
        <v>357</v>
      </c>
      <c r="H101" s="340" t="s">
        <v>357</v>
      </c>
      <c r="I101" s="348" t="s">
        <v>357</v>
      </c>
      <c r="J101" s="6"/>
      <c r="K101" s="6"/>
      <c r="L101" s="6"/>
      <c r="M101" s="6"/>
      <c r="N101" s="6"/>
      <c r="O101" s="6"/>
      <c r="P101" s="6"/>
      <c r="Q101" s="6"/>
      <c r="R101" s="6"/>
      <c r="S101" s="6"/>
      <c r="T101" s="6"/>
      <c r="U101" s="6"/>
      <c r="V101" s="6"/>
      <c r="W101" s="6"/>
      <c r="X101" s="6"/>
      <c r="Y101" s="6"/>
      <c r="Z101" s="6"/>
    </row>
    <row r="102" spans="1:26" ht="15.75" customHeight="1">
      <c r="A102" s="343" t="s">
        <v>505</v>
      </c>
      <c r="B102" s="344" t="s">
        <v>380</v>
      </c>
      <c r="C102" s="345" t="s">
        <v>394</v>
      </c>
      <c r="D102" s="346">
        <v>4.1300000000000003E-2</v>
      </c>
      <c r="E102" s="346">
        <v>0.10589999999999999</v>
      </c>
      <c r="F102" s="346">
        <v>6.4199999999999993E-2</v>
      </c>
      <c r="G102" s="345" t="s">
        <v>357</v>
      </c>
      <c r="H102" s="345" t="s">
        <v>357</v>
      </c>
      <c r="I102" s="347" t="s">
        <v>357</v>
      </c>
      <c r="J102" s="6"/>
      <c r="K102" s="6"/>
      <c r="L102" s="6"/>
      <c r="M102" s="6"/>
      <c r="N102" s="6"/>
      <c r="O102" s="6"/>
      <c r="P102" s="6"/>
      <c r="Q102" s="6"/>
      <c r="R102" s="6"/>
      <c r="S102" s="6"/>
      <c r="T102" s="6"/>
      <c r="U102" s="6"/>
      <c r="V102" s="6"/>
      <c r="W102" s="6"/>
      <c r="X102" s="6"/>
      <c r="Y102" s="6"/>
      <c r="Z102" s="6"/>
    </row>
    <row r="103" spans="1:26" ht="15.75" customHeight="1">
      <c r="A103" s="338" t="s">
        <v>506</v>
      </c>
      <c r="B103" s="339" t="s">
        <v>355</v>
      </c>
      <c r="C103" s="340" t="s">
        <v>356</v>
      </c>
      <c r="D103" s="341">
        <v>3.3000000000000002E-2</v>
      </c>
      <c r="E103" s="341">
        <v>9.2999999999999999E-2</v>
      </c>
      <c r="F103" s="341">
        <v>5.1299999999999998E-2</v>
      </c>
      <c r="G103" s="340" t="s">
        <v>357</v>
      </c>
      <c r="H103" s="340" t="s">
        <v>357</v>
      </c>
      <c r="I103" s="348" t="s">
        <v>357</v>
      </c>
      <c r="J103" s="6"/>
      <c r="K103" s="6"/>
      <c r="L103" s="6"/>
      <c r="M103" s="6"/>
      <c r="N103" s="6"/>
      <c r="O103" s="6"/>
      <c r="P103" s="6"/>
      <c r="Q103" s="6"/>
      <c r="R103" s="6"/>
      <c r="S103" s="6"/>
      <c r="T103" s="6"/>
      <c r="U103" s="6"/>
      <c r="V103" s="6"/>
      <c r="W103" s="6"/>
      <c r="X103" s="6"/>
      <c r="Y103" s="6"/>
      <c r="Z103" s="6"/>
    </row>
    <row r="104" spans="1:26" ht="15.75" customHeight="1">
      <c r="A104" s="343" t="s">
        <v>507</v>
      </c>
      <c r="B104" s="344" t="s">
        <v>368</v>
      </c>
      <c r="C104" s="345" t="s">
        <v>369</v>
      </c>
      <c r="D104" s="346">
        <v>2.0199999999999999E-2</v>
      </c>
      <c r="E104" s="346">
        <v>7.3099999999999998E-2</v>
      </c>
      <c r="F104" s="346">
        <v>3.1399999999999997E-2</v>
      </c>
      <c r="G104" s="345" t="s">
        <v>357</v>
      </c>
      <c r="H104" s="345" t="s">
        <v>357</v>
      </c>
      <c r="I104" s="347" t="s">
        <v>357</v>
      </c>
      <c r="J104" s="6"/>
      <c r="K104" s="6"/>
      <c r="L104" s="6"/>
      <c r="M104" s="6"/>
      <c r="N104" s="6"/>
      <c r="O104" s="6"/>
      <c r="P104" s="6"/>
      <c r="Q104" s="6"/>
      <c r="R104" s="6"/>
      <c r="S104" s="6"/>
      <c r="T104" s="6"/>
      <c r="U104" s="6"/>
      <c r="V104" s="6"/>
      <c r="W104" s="6"/>
      <c r="X104" s="6"/>
      <c r="Y104" s="6"/>
      <c r="Z104" s="6"/>
    </row>
    <row r="105" spans="1:26" ht="15.75" customHeight="1">
      <c r="A105" s="338" t="s">
        <v>508</v>
      </c>
      <c r="B105" s="339" t="s">
        <v>344</v>
      </c>
      <c r="C105" s="340" t="s">
        <v>403</v>
      </c>
      <c r="D105" s="341">
        <v>2.3E-2</v>
      </c>
      <c r="E105" s="341">
        <v>7.7399999999999997E-2</v>
      </c>
      <c r="F105" s="341">
        <v>3.5700000000000003E-2</v>
      </c>
      <c r="G105" s="341">
        <v>1.1599999999999999E-2</v>
      </c>
      <c r="H105" s="341">
        <v>5.9700000000000003E-2</v>
      </c>
      <c r="I105" s="342">
        <v>1.7999999999999999E-2</v>
      </c>
      <c r="J105" s="6"/>
      <c r="K105" s="6"/>
      <c r="L105" s="6"/>
      <c r="M105" s="6"/>
      <c r="N105" s="6"/>
      <c r="O105" s="6"/>
      <c r="P105" s="6"/>
      <c r="Q105" s="6"/>
      <c r="R105" s="6"/>
      <c r="S105" s="6"/>
      <c r="T105" s="6"/>
      <c r="U105" s="6"/>
      <c r="V105" s="6"/>
      <c r="W105" s="6"/>
      <c r="X105" s="6"/>
      <c r="Y105" s="6"/>
      <c r="Z105" s="6"/>
    </row>
    <row r="106" spans="1:26" ht="15.75" customHeight="1">
      <c r="A106" s="343" t="s">
        <v>509</v>
      </c>
      <c r="B106" s="344" t="s">
        <v>344</v>
      </c>
      <c r="C106" s="345" t="s">
        <v>434</v>
      </c>
      <c r="D106" s="346">
        <v>8.2600000000000007E-2</v>
      </c>
      <c r="E106" s="346">
        <v>0.1701</v>
      </c>
      <c r="F106" s="346">
        <v>0.12839999999999999</v>
      </c>
      <c r="G106" s="345" t="s">
        <v>357</v>
      </c>
      <c r="H106" s="345" t="s">
        <v>357</v>
      </c>
      <c r="I106" s="347" t="s">
        <v>357</v>
      </c>
      <c r="J106" s="6"/>
      <c r="K106" s="6"/>
      <c r="L106" s="6"/>
      <c r="M106" s="6"/>
      <c r="N106" s="6"/>
      <c r="O106" s="6"/>
      <c r="P106" s="6"/>
      <c r="Q106" s="6"/>
      <c r="R106" s="6"/>
      <c r="S106" s="6"/>
      <c r="T106" s="6"/>
      <c r="U106" s="6"/>
      <c r="V106" s="6"/>
      <c r="W106" s="6"/>
      <c r="X106" s="6"/>
      <c r="Y106" s="6"/>
      <c r="Z106" s="6"/>
    </row>
    <row r="107" spans="1:26" ht="15.75" customHeight="1">
      <c r="A107" s="338" t="s">
        <v>510</v>
      </c>
      <c r="B107" s="339" t="s">
        <v>344</v>
      </c>
      <c r="C107" s="340" t="s">
        <v>394</v>
      </c>
      <c r="D107" s="341">
        <v>4.1300000000000003E-2</v>
      </c>
      <c r="E107" s="341">
        <v>0.10589999999999999</v>
      </c>
      <c r="F107" s="341">
        <v>6.4199999999999993E-2</v>
      </c>
      <c r="G107" s="340" t="s">
        <v>357</v>
      </c>
      <c r="H107" s="340" t="s">
        <v>357</v>
      </c>
      <c r="I107" s="348" t="s">
        <v>357</v>
      </c>
      <c r="J107" s="6"/>
      <c r="K107" s="6"/>
      <c r="L107" s="6"/>
      <c r="M107" s="6"/>
      <c r="N107" s="6"/>
      <c r="O107" s="6"/>
      <c r="P107" s="6"/>
      <c r="Q107" s="6"/>
      <c r="R107" s="6"/>
      <c r="S107" s="6"/>
      <c r="T107" s="6"/>
      <c r="U107" s="6"/>
      <c r="V107" s="6"/>
      <c r="W107" s="6"/>
      <c r="X107" s="6"/>
      <c r="Y107" s="6"/>
      <c r="Z107" s="6"/>
    </row>
    <row r="108" spans="1:26" ht="15.75" customHeight="1">
      <c r="A108" s="343" t="s">
        <v>511</v>
      </c>
      <c r="B108" s="344" t="s">
        <v>380</v>
      </c>
      <c r="C108" s="345" t="s">
        <v>356</v>
      </c>
      <c r="D108" s="346">
        <v>3.3000000000000002E-2</v>
      </c>
      <c r="E108" s="346">
        <v>9.2999999999999999E-2</v>
      </c>
      <c r="F108" s="346">
        <v>5.1299999999999998E-2</v>
      </c>
      <c r="G108" s="345" t="s">
        <v>357</v>
      </c>
      <c r="H108" s="345" t="s">
        <v>357</v>
      </c>
      <c r="I108" s="347" t="s">
        <v>357</v>
      </c>
      <c r="J108" s="6"/>
      <c r="K108" s="6"/>
      <c r="L108" s="6"/>
      <c r="M108" s="6"/>
      <c r="N108" s="6"/>
      <c r="O108" s="6"/>
      <c r="P108" s="6"/>
      <c r="Q108" s="6"/>
      <c r="R108" s="6"/>
      <c r="S108" s="6"/>
      <c r="T108" s="6"/>
      <c r="U108" s="6"/>
      <c r="V108" s="6"/>
      <c r="W108" s="6"/>
      <c r="X108" s="6"/>
      <c r="Y108" s="6"/>
      <c r="Z108" s="6"/>
    </row>
    <row r="109" spans="1:26" ht="15.75" customHeight="1">
      <c r="A109" s="338" t="s">
        <v>512</v>
      </c>
      <c r="B109" s="339" t="s">
        <v>359</v>
      </c>
      <c r="C109" s="340" t="s">
        <v>372</v>
      </c>
      <c r="D109" s="341">
        <v>0</v>
      </c>
      <c r="E109" s="341">
        <v>4.1700000000000001E-2</v>
      </c>
      <c r="F109" s="341">
        <v>0</v>
      </c>
      <c r="G109" s="341">
        <v>6.9999999999999999E-4</v>
      </c>
      <c r="H109" s="341">
        <v>4.2799999999999998E-2</v>
      </c>
      <c r="I109" s="342">
        <v>1.1000000000000001E-3</v>
      </c>
      <c r="J109" s="6"/>
      <c r="K109" s="6"/>
      <c r="L109" s="6"/>
      <c r="M109" s="6"/>
      <c r="N109" s="6"/>
      <c r="O109" s="6"/>
      <c r="P109" s="6"/>
      <c r="Q109" s="6"/>
      <c r="R109" s="6"/>
      <c r="S109" s="6"/>
      <c r="T109" s="6"/>
      <c r="U109" s="6"/>
      <c r="V109" s="6"/>
      <c r="W109" s="6"/>
      <c r="X109" s="6"/>
      <c r="Y109" s="6"/>
      <c r="Z109" s="6"/>
    </row>
    <row r="110" spans="1:26" ht="15.75" customHeight="1">
      <c r="A110" s="343" t="s">
        <v>513</v>
      </c>
      <c r="B110" s="344" t="s">
        <v>371</v>
      </c>
      <c r="C110" s="345" t="s">
        <v>372</v>
      </c>
      <c r="D110" s="346">
        <v>0</v>
      </c>
      <c r="E110" s="346">
        <v>4.1700000000000001E-2</v>
      </c>
      <c r="F110" s="346">
        <v>0</v>
      </c>
      <c r="G110" s="346">
        <v>1.2999999999999999E-3</v>
      </c>
      <c r="H110" s="346">
        <v>4.3700000000000003E-2</v>
      </c>
      <c r="I110" s="349">
        <v>2E-3</v>
      </c>
      <c r="J110" s="6"/>
      <c r="K110" s="6"/>
      <c r="L110" s="6"/>
      <c r="M110" s="6"/>
      <c r="N110" s="6"/>
      <c r="O110" s="6"/>
      <c r="P110" s="6"/>
      <c r="Q110" s="6"/>
      <c r="R110" s="6"/>
      <c r="S110" s="6"/>
      <c r="T110" s="6"/>
      <c r="U110" s="6"/>
      <c r="V110" s="6"/>
      <c r="W110" s="6"/>
      <c r="X110" s="6"/>
      <c r="Y110" s="6"/>
      <c r="Z110" s="6"/>
    </row>
    <row r="111" spans="1:26" ht="15.75" customHeight="1">
      <c r="A111" s="338" t="s">
        <v>514</v>
      </c>
      <c r="B111" s="339" t="s">
        <v>364</v>
      </c>
      <c r="C111" s="340" t="s">
        <v>378</v>
      </c>
      <c r="D111" s="341">
        <v>5.0500000000000003E-2</v>
      </c>
      <c r="E111" s="341">
        <v>0.1202</v>
      </c>
      <c r="F111" s="341">
        <v>7.85E-2</v>
      </c>
      <c r="G111" s="341">
        <v>5.1700000000000003E-2</v>
      </c>
      <c r="H111" s="341">
        <v>0.1221</v>
      </c>
      <c r="I111" s="342">
        <v>8.0399999999999999E-2</v>
      </c>
      <c r="J111" s="6"/>
      <c r="K111" s="6"/>
      <c r="L111" s="6"/>
      <c r="M111" s="6"/>
      <c r="N111" s="6"/>
      <c r="O111" s="6"/>
      <c r="P111" s="6"/>
      <c r="Q111" s="6"/>
      <c r="R111" s="6"/>
      <c r="S111" s="6"/>
      <c r="T111" s="6"/>
      <c r="U111" s="6"/>
      <c r="V111" s="6"/>
      <c r="W111" s="6"/>
      <c r="X111" s="6"/>
      <c r="Y111" s="6"/>
      <c r="Z111" s="6"/>
    </row>
    <row r="112" spans="1:26" ht="15.75" customHeight="1">
      <c r="A112" s="343" t="s">
        <v>515</v>
      </c>
      <c r="B112" s="344" t="s">
        <v>344</v>
      </c>
      <c r="C112" s="345" t="s">
        <v>398</v>
      </c>
      <c r="D112" s="346">
        <v>9.1800000000000007E-2</v>
      </c>
      <c r="E112" s="346">
        <v>0.18440000000000001</v>
      </c>
      <c r="F112" s="346">
        <v>0.14269999999999999</v>
      </c>
      <c r="G112" s="345" t="s">
        <v>357</v>
      </c>
      <c r="H112" s="345" t="s">
        <v>357</v>
      </c>
      <c r="I112" s="347" t="s">
        <v>357</v>
      </c>
      <c r="J112" s="6"/>
      <c r="K112" s="6"/>
      <c r="L112" s="6"/>
      <c r="M112" s="6"/>
      <c r="N112" s="6"/>
      <c r="O112" s="6"/>
      <c r="P112" s="6"/>
      <c r="Q112" s="6"/>
      <c r="R112" s="6"/>
      <c r="S112" s="6"/>
      <c r="T112" s="6"/>
      <c r="U112" s="6"/>
      <c r="V112" s="6"/>
      <c r="W112" s="6"/>
      <c r="X112" s="6"/>
      <c r="Y112" s="6"/>
      <c r="Z112" s="6"/>
    </row>
    <row r="113" spans="1:26" ht="15.75" customHeight="1">
      <c r="A113" s="338" t="s">
        <v>516</v>
      </c>
      <c r="B113" s="339" t="s">
        <v>344</v>
      </c>
      <c r="C113" s="340" t="s">
        <v>362</v>
      </c>
      <c r="D113" s="341">
        <v>5.96E-2</v>
      </c>
      <c r="E113" s="341">
        <v>0.13439999999999999</v>
      </c>
      <c r="F113" s="341">
        <v>9.2700000000000005E-2</v>
      </c>
      <c r="G113" s="341">
        <v>3.2599999999999997E-2</v>
      </c>
      <c r="H113" s="341">
        <v>9.2399999999999996E-2</v>
      </c>
      <c r="I113" s="342">
        <v>5.0700000000000002E-2</v>
      </c>
      <c r="J113" s="6"/>
      <c r="K113" s="6"/>
      <c r="L113" s="6"/>
      <c r="M113" s="6"/>
      <c r="N113" s="6"/>
      <c r="O113" s="6"/>
      <c r="P113" s="6"/>
      <c r="Q113" s="6"/>
      <c r="R113" s="6"/>
      <c r="S113" s="6"/>
      <c r="T113" s="6"/>
      <c r="U113" s="6"/>
      <c r="V113" s="6"/>
      <c r="W113" s="6"/>
      <c r="X113" s="6"/>
      <c r="Y113" s="6"/>
      <c r="Z113" s="6"/>
    </row>
    <row r="114" spans="1:26" ht="15.75" customHeight="1">
      <c r="A114" s="343" t="s">
        <v>517</v>
      </c>
      <c r="B114" s="344" t="s">
        <v>359</v>
      </c>
      <c r="C114" s="345" t="s">
        <v>372</v>
      </c>
      <c r="D114" s="346">
        <v>0</v>
      </c>
      <c r="E114" s="346">
        <v>4.1700000000000001E-2</v>
      </c>
      <c r="F114" s="346">
        <v>0</v>
      </c>
      <c r="G114" s="346">
        <v>2.0000000000000001E-4</v>
      </c>
      <c r="H114" s="346">
        <v>4.2000000000000003E-2</v>
      </c>
      <c r="I114" s="349">
        <v>2.9999999999999997E-4</v>
      </c>
      <c r="J114" s="6"/>
      <c r="K114" s="6"/>
      <c r="L114" s="6"/>
      <c r="M114" s="6"/>
      <c r="N114" s="6"/>
      <c r="O114" s="6"/>
      <c r="P114" s="6"/>
      <c r="Q114" s="6"/>
      <c r="R114" s="6"/>
      <c r="S114" s="6"/>
      <c r="T114" s="6"/>
      <c r="U114" s="6"/>
      <c r="V114" s="6"/>
      <c r="W114" s="6"/>
      <c r="X114" s="6"/>
      <c r="Y114" s="6"/>
      <c r="Z114" s="6"/>
    </row>
    <row r="115" spans="1:26" ht="15.75" customHeight="1">
      <c r="A115" s="338" t="s">
        <v>518</v>
      </c>
      <c r="B115" s="339" t="s">
        <v>352</v>
      </c>
      <c r="C115" s="340" t="s">
        <v>369</v>
      </c>
      <c r="D115" s="341">
        <v>2.0199999999999999E-2</v>
      </c>
      <c r="E115" s="341">
        <v>7.3099999999999998E-2</v>
      </c>
      <c r="F115" s="341">
        <v>3.1399999999999997E-2</v>
      </c>
      <c r="G115" s="341">
        <v>1.09E-2</v>
      </c>
      <c r="H115" s="341">
        <v>5.8599999999999999E-2</v>
      </c>
      <c r="I115" s="342">
        <v>1.6899999999999998E-2</v>
      </c>
      <c r="J115" s="6"/>
      <c r="K115" s="6"/>
      <c r="L115" s="6"/>
      <c r="M115" s="6"/>
      <c r="N115" s="6"/>
      <c r="O115" s="6"/>
      <c r="P115" s="6"/>
      <c r="Q115" s="6"/>
      <c r="R115" s="6"/>
      <c r="S115" s="6"/>
      <c r="T115" s="6"/>
      <c r="U115" s="6"/>
      <c r="V115" s="6"/>
      <c r="W115" s="6"/>
      <c r="X115" s="6"/>
      <c r="Y115" s="6"/>
      <c r="Z115" s="6"/>
    </row>
    <row r="116" spans="1:26" ht="15.75" customHeight="1">
      <c r="A116" s="343" t="s">
        <v>519</v>
      </c>
      <c r="B116" s="344" t="s">
        <v>380</v>
      </c>
      <c r="C116" s="345" t="s">
        <v>365</v>
      </c>
      <c r="D116" s="346">
        <v>6.88E-2</v>
      </c>
      <c r="E116" s="346">
        <v>0.1487</v>
      </c>
      <c r="F116" s="346">
        <v>0.107</v>
      </c>
      <c r="G116" s="346">
        <v>4.7399999999999998E-2</v>
      </c>
      <c r="H116" s="346">
        <v>0.1154</v>
      </c>
      <c r="I116" s="349">
        <v>7.3700000000000002E-2</v>
      </c>
      <c r="J116" s="6"/>
      <c r="K116" s="6"/>
      <c r="L116" s="6"/>
      <c r="M116" s="6"/>
      <c r="N116" s="6"/>
      <c r="O116" s="6"/>
      <c r="P116" s="6"/>
      <c r="Q116" s="6"/>
      <c r="R116" s="6"/>
      <c r="S116" s="6"/>
      <c r="T116" s="6"/>
      <c r="U116" s="6"/>
      <c r="V116" s="6"/>
      <c r="W116" s="6"/>
      <c r="X116" s="6"/>
      <c r="Y116" s="6"/>
      <c r="Z116" s="6"/>
    </row>
    <row r="117" spans="1:26" ht="15.75" customHeight="1">
      <c r="A117" s="338" t="s">
        <v>520</v>
      </c>
      <c r="B117" s="339" t="s">
        <v>364</v>
      </c>
      <c r="C117" s="340" t="s">
        <v>369</v>
      </c>
      <c r="D117" s="341">
        <v>2.0199999999999999E-2</v>
      </c>
      <c r="E117" s="341">
        <v>7.3099999999999998E-2</v>
      </c>
      <c r="F117" s="341">
        <v>3.1399999999999997E-2</v>
      </c>
      <c r="G117" s="341">
        <v>1.52E-2</v>
      </c>
      <c r="H117" s="341">
        <v>6.5299999999999997E-2</v>
      </c>
      <c r="I117" s="342">
        <v>2.3599999999999999E-2</v>
      </c>
      <c r="J117" s="6"/>
      <c r="K117" s="6"/>
      <c r="L117" s="6"/>
      <c r="M117" s="6"/>
      <c r="N117" s="6"/>
      <c r="O117" s="6"/>
      <c r="P117" s="6"/>
      <c r="Q117" s="6"/>
      <c r="R117" s="6"/>
      <c r="S117" s="6"/>
      <c r="T117" s="6"/>
      <c r="U117" s="6"/>
      <c r="V117" s="6"/>
      <c r="W117" s="6"/>
      <c r="X117" s="6"/>
      <c r="Y117" s="6"/>
      <c r="Z117" s="6"/>
    </row>
    <row r="118" spans="1:26" ht="15.75" customHeight="1">
      <c r="A118" s="343" t="s">
        <v>521</v>
      </c>
      <c r="B118" s="344" t="s">
        <v>380</v>
      </c>
      <c r="C118" s="345" t="s">
        <v>378</v>
      </c>
      <c r="D118" s="346">
        <v>5.0500000000000003E-2</v>
      </c>
      <c r="E118" s="346">
        <v>0.1202</v>
      </c>
      <c r="F118" s="346">
        <v>7.85E-2</v>
      </c>
      <c r="G118" s="345" t="s">
        <v>357</v>
      </c>
      <c r="H118" s="345" t="s">
        <v>357</v>
      </c>
      <c r="I118" s="347" t="s">
        <v>357</v>
      </c>
      <c r="J118" s="6"/>
      <c r="K118" s="6"/>
      <c r="L118" s="6"/>
      <c r="M118" s="6"/>
      <c r="N118" s="6"/>
      <c r="O118" s="6"/>
      <c r="P118" s="6"/>
      <c r="Q118" s="6"/>
      <c r="R118" s="6"/>
      <c r="S118" s="6"/>
      <c r="T118" s="6"/>
      <c r="U118" s="6"/>
      <c r="V118" s="6"/>
      <c r="W118" s="6"/>
      <c r="X118" s="6"/>
      <c r="Y118" s="6"/>
      <c r="Z118" s="6"/>
    </row>
    <row r="119" spans="1:26" ht="15.75" customHeight="1">
      <c r="A119" s="338" t="s">
        <v>522</v>
      </c>
      <c r="B119" s="339" t="s">
        <v>364</v>
      </c>
      <c r="C119" s="340" t="s">
        <v>403</v>
      </c>
      <c r="D119" s="341">
        <v>2.3E-2</v>
      </c>
      <c r="E119" s="341">
        <v>7.7399999999999997E-2</v>
      </c>
      <c r="F119" s="341">
        <v>3.5700000000000003E-2</v>
      </c>
      <c r="G119" s="340" t="s">
        <v>357</v>
      </c>
      <c r="H119" s="340" t="s">
        <v>357</v>
      </c>
      <c r="I119" s="348" t="s">
        <v>357</v>
      </c>
      <c r="J119" s="6"/>
      <c r="K119" s="6"/>
      <c r="L119" s="6"/>
      <c r="M119" s="6"/>
      <c r="N119" s="6"/>
      <c r="O119" s="6"/>
      <c r="P119" s="6"/>
      <c r="Q119" s="6"/>
      <c r="R119" s="6"/>
      <c r="S119" s="6"/>
      <c r="T119" s="6"/>
      <c r="U119" s="6"/>
      <c r="V119" s="6"/>
      <c r="W119" s="6"/>
      <c r="X119" s="6"/>
      <c r="Y119" s="6"/>
      <c r="Z119" s="6"/>
    </row>
    <row r="120" spans="1:26" ht="15.75" customHeight="1">
      <c r="A120" s="343" t="s">
        <v>523</v>
      </c>
      <c r="B120" s="344" t="s">
        <v>364</v>
      </c>
      <c r="C120" s="345" t="s">
        <v>360</v>
      </c>
      <c r="D120" s="346">
        <v>1.47E-2</v>
      </c>
      <c r="E120" s="346">
        <v>6.4500000000000002E-2</v>
      </c>
      <c r="F120" s="346">
        <v>2.2800000000000001E-2</v>
      </c>
      <c r="G120" s="346">
        <v>0.01</v>
      </c>
      <c r="H120" s="346">
        <v>5.7200000000000001E-2</v>
      </c>
      <c r="I120" s="349">
        <v>1.55E-2</v>
      </c>
      <c r="J120" s="6"/>
      <c r="K120" s="6"/>
      <c r="L120" s="6"/>
      <c r="M120" s="6"/>
      <c r="N120" s="6"/>
      <c r="O120" s="6"/>
      <c r="P120" s="6"/>
      <c r="Q120" s="6"/>
      <c r="R120" s="6"/>
      <c r="S120" s="6"/>
      <c r="T120" s="6"/>
      <c r="U120" s="6"/>
      <c r="V120" s="6"/>
      <c r="W120" s="6"/>
      <c r="X120" s="6"/>
      <c r="Y120" s="6"/>
      <c r="Z120" s="6"/>
    </row>
    <row r="121" spans="1:26" ht="15.75" customHeight="1">
      <c r="A121" s="338" t="s">
        <v>524</v>
      </c>
      <c r="B121" s="339" t="s">
        <v>380</v>
      </c>
      <c r="C121" s="340" t="s">
        <v>472</v>
      </c>
      <c r="D121" s="341">
        <v>1.7500000000000002E-2</v>
      </c>
      <c r="E121" s="341">
        <v>6.8900000000000003E-2</v>
      </c>
      <c r="F121" s="341">
        <v>2.7199999999999998E-2</v>
      </c>
      <c r="G121" s="341">
        <v>8.8999999999999999E-3</v>
      </c>
      <c r="H121" s="341">
        <v>5.5500000000000001E-2</v>
      </c>
      <c r="I121" s="342">
        <v>1.38E-2</v>
      </c>
      <c r="J121" s="6"/>
      <c r="K121" s="6"/>
      <c r="L121" s="6"/>
      <c r="M121" s="6"/>
      <c r="N121" s="6"/>
      <c r="O121" s="6"/>
      <c r="P121" s="6"/>
      <c r="Q121" s="6"/>
      <c r="R121" s="6"/>
      <c r="S121" s="6"/>
      <c r="T121" s="6"/>
      <c r="U121" s="6"/>
      <c r="V121" s="6"/>
      <c r="W121" s="6"/>
      <c r="X121" s="6"/>
      <c r="Y121" s="6"/>
      <c r="Z121" s="6"/>
    </row>
    <row r="122" spans="1:26" ht="15.75" customHeight="1">
      <c r="A122" s="343" t="s">
        <v>525</v>
      </c>
      <c r="B122" s="344" t="s">
        <v>355</v>
      </c>
      <c r="C122" s="345" t="s">
        <v>424</v>
      </c>
      <c r="D122" s="346">
        <v>7.7999999999999996E-3</v>
      </c>
      <c r="E122" s="346">
        <v>5.3800000000000001E-2</v>
      </c>
      <c r="F122" s="346">
        <v>1.21E-2</v>
      </c>
      <c r="G122" s="346">
        <v>8.0999999999999996E-3</v>
      </c>
      <c r="H122" s="346">
        <v>5.4300000000000001E-2</v>
      </c>
      <c r="I122" s="349">
        <v>1.26E-2</v>
      </c>
      <c r="J122" s="6"/>
      <c r="K122" s="6"/>
      <c r="L122" s="6"/>
      <c r="M122" s="6"/>
      <c r="N122" s="6"/>
      <c r="O122" s="6"/>
      <c r="P122" s="6"/>
      <c r="Q122" s="6"/>
      <c r="R122" s="6"/>
      <c r="S122" s="6"/>
      <c r="T122" s="6"/>
      <c r="U122" s="6"/>
      <c r="V122" s="6"/>
      <c r="W122" s="6"/>
      <c r="X122" s="6"/>
      <c r="Y122" s="6"/>
      <c r="Z122" s="6"/>
    </row>
    <row r="123" spans="1:26" ht="15.75" customHeight="1">
      <c r="A123" s="338" t="s">
        <v>526</v>
      </c>
      <c r="B123" s="339" t="s">
        <v>359</v>
      </c>
      <c r="C123" s="340" t="s">
        <v>446</v>
      </c>
      <c r="D123" s="341">
        <v>1.0999999999999999E-2</v>
      </c>
      <c r="E123" s="341">
        <v>5.8799999999999998E-2</v>
      </c>
      <c r="F123" s="341">
        <v>1.7100000000000001E-2</v>
      </c>
      <c r="G123" s="341">
        <v>2.3999999999999998E-3</v>
      </c>
      <c r="H123" s="341">
        <v>4.5400000000000003E-2</v>
      </c>
      <c r="I123" s="342">
        <v>3.7000000000000002E-3</v>
      </c>
      <c r="J123" s="6"/>
      <c r="K123" s="6"/>
      <c r="L123" s="6"/>
      <c r="M123" s="6"/>
      <c r="N123" s="6"/>
      <c r="O123" s="6"/>
      <c r="P123" s="6"/>
      <c r="Q123" s="6"/>
      <c r="R123" s="6"/>
      <c r="S123" s="6"/>
      <c r="T123" s="6"/>
      <c r="U123" s="6"/>
      <c r="V123" s="6"/>
      <c r="W123" s="6"/>
      <c r="X123" s="6"/>
      <c r="Y123" s="6"/>
      <c r="Z123" s="6"/>
    </row>
    <row r="124" spans="1:26" ht="15.75" customHeight="1">
      <c r="A124" s="343" t="s">
        <v>527</v>
      </c>
      <c r="B124" s="344" t="s">
        <v>352</v>
      </c>
      <c r="C124" s="345" t="s">
        <v>353</v>
      </c>
      <c r="D124" s="346">
        <v>4.4999999999999997E-3</v>
      </c>
      <c r="E124" s="346">
        <v>4.87E-2</v>
      </c>
      <c r="F124" s="346">
        <v>7.0000000000000001E-3</v>
      </c>
      <c r="G124" s="346">
        <v>4.4999999999999997E-3</v>
      </c>
      <c r="H124" s="346">
        <v>4.87E-2</v>
      </c>
      <c r="I124" s="349">
        <v>7.0000000000000001E-3</v>
      </c>
      <c r="J124" s="6"/>
      <c r="K124" s="6"/>
      <c r="L124" s="6"/>
      <c r="M124" s="6"/>
      <c r="N124" s="6"/>
      <c r="O124" s="6"/>
      <c r="P124" s="6"/>
      <c r="Q124" s="6"/>
      <c r="R124" s="6"/>
      <c r="S124" s="6"/>
      <c r="T124" s="6"/>
      <c r="U124" s="6"/>
      <c r="V124" s="6"/>
      <c r="W124" s="6"/>
      <c r="X124" s="6"/>
      <c r="Y124" s="6"/>
      <c r="Z124" s="6"/>
    </row>
    <row r="125" spans="1:26" ht="15.75" customHeight="1">
      <c r="A125" s="338" t="s">
        <v>528</v>
      </c>
      <c r="B125" s="339" t="s">
        <v>352</v>
      </c>
      <c r="C125" s="340" t="s">
        <v>446</v>
      </c>
      <c r="D125" s="341">
        <v>1.0999999999999999E-2</v>
      </c>
      <c r="E125" s="341">
        <v>5.8799999999999998E-2</v>
      </c>
      <c r="F125" s="341">
        <v>1.7100000000000001E-2</v>
      </c>
      <c r="G125" s="340" t="s">
        <v>357</v>
      </c>
      <c r="H125" s="340" t="s">
        <v>357</v>
      </c>
      <c r="I125" s="348" t="s">
        <v>357</v>
      </c>
      <c r="J125" s="6"/>
      <c r="K125" s="6"/>
      <c r="L125" s="6"/>
      <c r="M125" s="6"/>
      <c r="N125" s="6"/>
      <c r="O125" s="6"/>
      <c r="P125" s="6"/>
      <c r="Q125" s="6"/>
      <c r="R125" s="6"/>
      <c r="S125" s="6"/>
      <c r="T125" s="6"/>
      <c r="U125" s="6"/>
      <c r="V125" s="6"/>
      <c r="W125" s="6"/>
      <c r="X125" s="6"/>
      <c r="Y125" s="6"/>
      <c r="Z125" s="6"/>
    </row>
    <row r="126" spans="1:26" ht="15.75" customHeight="1">
      <c r="A126" s="343" t="s">
        <v>529</v>
      </c>
      <c r="B126" s="344" t="s">
        <v>355</v>
      </c>
      <c r="C126" s="345" t="s">
        <v>369</v>
      </c>
      <c r="D126" s="346">
        <v>2.0199999999999999E-2</v>
      </c>
      <c r="E126" s="346">
        <v>7.3099999999999998E-2</v>
      </c>
      <c r="F126" s="346">
        <v>3.1399999999999997E-2</v>
      </c>
      <c r="G126" s="346">
        <v>2.12E-2</v>
      </c>
      <c r="H126" s="346">
        <v>7.4700000000000003E-2</v>
      </c>
      <c r="I126" s="349">
        <v>3.3000000000000002E-2</v>
      </c>
      <c r="J126" s="6"/>
      <c r="K126" s="6"/>
      <c r="L126" s="6"/>
      <c r="M126" s="6"/>
      <c r="N126" s="6"/>
      <c r="O126" s="6"/>
      <c r="P126" s="6"/>
      <c r="Q126" s="6"/>
      <c r="R126" s="6"/>
      <c r="S126" s="6"/>
      <c r="T126" s="6"/>
      <c r="U126" s="6"/>
      <c r="V126" s="6"/>
      <c r="W126" s="6"/>
      <c r="X126" s="6"/>
      <c r="Y126" s="6"/>
      <c r="Z126" s="6"/>
    </row>
    <row r="127" spans="1:26" ht="15.75" customHeight="1">
      <c r="A127" s="338" t="s">
        <v>530</v>
      </c>
      <c r="B127" s="339" t="s">
        <v>344</v>
      </c>
      <c r="C127" s="340" t="s">
        <v>378</v>
      </c>
      <c r="D127" s="341">
        <v>5.0500000000000003E-2</v>
      </c>
      <c r="E127" s="341">
        <v>0.1202</v>
      </c>
      <c r="F127" s="341">
        <v>7.85E-2</v>
      </c>
      <c r="G127" s="341">
        <v>2.8299999999999999E-2</v>
      </c>
      <c r="H127" s="341">
        <v>8.5699999999999998E-2</v>
      </c>
      <c r="I127" s="342">
        <v>4.3999999999999997E-2</v>
      </c>
      <c r="J127" s="6"/>
      <c r="K127" s="6"/>
      <c r="L127" s="6"/>
      <c r="M127" s="6"/>
      <c r="N127" s="6"/>
      <c r="O127" s="6"/>
      <c r="P127" s="6"/>
      <c r="Q127" s="6"/>
      <c r="R127" s="6"/>
      <c r="S127" s="6"/>
      <c r="T127" s="6"/>
      <c r="U127" s="6"/>
      <c r="V127" s="6"/>
      <c r="W127" s="6"/>
      <c r="X127" s="6"/>
      <c r="Y127" s="6"/>
      <c r="Z127" s="6"/>
    </row>
    <row r="128" spans="1:26" ht="15.75" customHeight="1">
      <c r="A128" s="343" t="s">
        <v>531</v>
      </c>
      <c r="B128" s="344" t="s">
        <v>352</v>
      </c>
      <c r="C128" s="345" t="s">
        <v>419</v>
      </c>
      <c r="D128" s="346">
        <v>5.4999999999999997E-3</v>
      </c>
      <c r="E128" s="346">
        <v>5.0299999999999997E-2</v>
      </c>
      <c r="F128" s="346">
        <v>8.6E-3</v>
      </c>
      <c r="G128" s="346">
        <v>8.3999999999999995E-3</v>
      </c>
      <c r="H128" s="346">
        <v>5.4800000000000001E-2</v>
      </c>
      <c r="I128" s="349">
        <v>1.3100000000000001E-2</v>
      </c>
      <c r="J128" s="6"/>
      <c r="K128" s="6"/>
      <c r="L128" s="6"/>
      <c r="M128" s="6"/>
      <c r="N128" s="6"/>
      <c r="O128" s="6"/>
      <c r="P128" s="6"/>
      <c r="Q128" s="6"/>
      <c r="R128" s="6"/>
      <c r="S128" s="6"/>
      <c r="T128" s="6"/>
      <c r="U128" s="6"/>
      <c r="V128" s="6"/>
      <c r="W128" s="6"/>
      <c r="X128" s="6"/>
      <c r="Y128" s="6"/>
      <c r="Z128" s="6"/>
    </row>
    <row r="129" spans="1:26" ht="15.75" customHeight="1">
      <c r="A129" s="338" t="s">
        <v>532</v>
      </c>
      <c r="B129" s="339" t="s">
        <v>344</v>
      </c>
      <c r="C129" s="340" t="s">
        <v>365</v>
      </c>
      <c r="D129" s="341">
        <v>6.88E-2</v>
      </c>
      <c r="E129" s="341">
        <v>0.1487</v>
      </c>
      <c r="F129" s="341">
        <v>0.107</v>
      </c>
      <c r="G129" s="341">
        <v>9.9199999999999997E-2</v>
      </c>
      <c r="H129" s="341">
        <v>0.19589999999999999</v>
      </c>
      <c r="I129" s="342">
        <v>0.1542</v>
      </c>
      <c r="J129" s="6"/>
      <c r="K129" s="6"/>
      <c r="L129" s="6"/>
      <c r="M129" s="6"/>
      <c r="N129" s="6"/>
      <c r="O129" s="6"/>
      <c r="P129" s="6"/>
      <c r="Q129" s="6"/>
      <c r="R129" s="6"/>
      <c r="S129" s="6"/>
      <c r="T129" s="6"/>
      <c r="U129" s="6"/>
      <c r="V129" s="6"/>
      <c r="W129" s="6"/>
      <c r="X129" s="6"/>
      <c r="Y129" s="6"/>
      <c r="Z129" s="6"/>
    </row>
    <row r="130" spans="1:26" ht="15.75" customHeight="1">
      <c r="A130" s="343" t="s">
        <v>533</v>
      </c>
      <c r="B130" s="344" t="s">
        <v>355</v>
      </c>
      <c r="C130" s="345" t="s">
        <v>443</v>
      </c>
      <c r="D130" s="346">
        <v>2.76E-2</v>
      </c>
      <c r="E130" s="346">
        <v>8.4599999999999995E-2</v>
      </c>
      <c r="F130" s="346">
        <v>4.2900000000000001E-2</v>
      </c>
      <c r="G130" s="346">
        <v>1.8599999999999998E-2</v>
      </c>
      <c r="H130" s="346">
        <v>7.0599999999999996E-2</v>
      </c>
      <c r="I130" s="349">
        <v>2.8899999999999999E-2</v>
      </c>
      <c r="J130" s="6"/>
      <c r="K130" s="6"/>
      <c r="L130" s="6"/>
      <c r="M130" s="6"/>
      <c r="N130" s="6"/>
      <c r="O130" s="6"/>
      <c r="P130" s="6"/>
      <c r="Q130" s="6"/>
      <c r="R130" s="6"/>
      <c r="S130" s="6"/>
      <c r="T130" s="6"/>
      <c r="U130" s="6"/>
      <c r="V130" s="6"/>
      <c r="W130" s="6"/>
      <c r="X130" s="6"/>
      <c r="Y130" s="6"/>
      <c r="Z130" s="6"/>
    </row>
    <row r="131" spans="1:26" ht="15.75" customHeight="1">
      <c r="A131" s="338" t="s">
        <v>534</v>
      </c>
      <c r="B131" s="339" t="s">
        <v>352</v>
      </c>
      <c r="C131" s="340" t="s">
        <v>403</v>
      </c>
      <c r="D131" s="341">
        <v>2.3E-2</v>
      </c>
      <c r="E131" s="341">
        <v>7.7399999999999997E-2</v>
      </c>
      <c r="F131" s="341">
        <v>3.5700000000000003E-2</v>
      </c>
      <c r="G131" s="340" t="e">
        <v>#N/A</v>
      </c>
      <c r="H131" s="340" t="e">
        <v>#N/A</v>
      </c>
      <c r="I131" s="348" t="e">
        <v>#N/A</v>
      </c>
      <c r="J131" s="6"/>
      <c r="K131" s="6"/>
      <c r="L131" s="6"/>
      <c r="M131" s="6"/>
      <c r="N131" s="6"/>
      <c r="O131" s="6"/>
      <c r="P131" s="6"/>
      <c r="Q131" s="6"/>
      <c r="R131" s="6"/>
      <c r="S131" s="6"/>
      <c r="T131" s="6"/>
      <c r="U131" s="6"/>
      <c r="V131" s="6"/>
      <c r="W131" s="6"/>
      <c r="X131" s="6"/>
      <c r="Y131" s="6"/>
      <c r="Z131" s="6"/>
    </row>
    <row r="132" spans="1:26" ht="15.75" customHeight="1">
      <c r="A132" s="343" t="s">
        <v>535</v>
      </c>
      <c r="B132" s="344" t="s">
        <v>380</v>
      </c>
      <c r="C132" s="345" t="s">
        <v>372</v>
      </c>
      <c r="D132" s="346">
        <v>0</v>
      </c>
      <c r="E132" s="346">
        <v>4.1700000000000001E-2</v>
      </c>
      <c r="F132" s="346">
        <v>0</v>
      </c>
      <c r="G132" s="345" t="e">
        <v>#N/A</v>
      </c>
      <c r="H132" s="345" t="e">
        <v>#N/A</v>
      </c>
      <c r="I132" s="347" t="e">
        <v>#N/A</v>
      </c>
      <c r="J132" s="6"/>
      <c r="K132" s="6"/>
      <c r="L132" s="6"/>
      <c r="M132" s="6"/>
      <c r="N132" s="6"/>
      <c r="O132" s="6"/>
      <c r="P132" s="6"/>
      <c r="Q132" s="6"/>
      <c r="R132" s="6"/>
      <c r="S132" s="6"/>
      <c r="T132" s="6"/>
      <c r="U132" s="6"/>
      <c r="V132" s="6"/>
      <c r="W132" s="6"/>
      <c r="X132" s="6"/>
      <c r="Y132" s="6"/>
      <c r="Z132" s="6"/>
    </row>
    <row r="133" spans="1:26" ht="15.75" customHeight="1">
      <c r="A133" s="338" t="s">
        <v>536</v>
      </c>
      <c r="B133" s="339" t="s">
        <v>355</v>
      </c>
      <c r="C133" s="340" t="s">
        <v>446</v>
      </c>
      <c r="D133" s="341">
        <v>1.0999999999999999E-2</v>
      </c>
      <c r="E133" s="341">
        <v>5.8799999999999998E-2</v>
      </c>
      <c r="F133" s="341">
        <v>1.7100000000000001E-2</v>
      </c>
      <c r="G133" s="341">
        <v>5.1000000000000004E-3</v>
      </c>
      <c r="H133" s="341">
        <v>4.9599999999999998E-2</v>
      </c>
      <c r="I133" s="342">
        <v>7.9000000000000008E-3</v>
      </c>
      <c r="J133" s="6"/>
      <c r="K133" s="6"/>
      <c r="L133" s="6"/>
      <c r="M133" s="6"/>
      <c r="N133" s="6"/>
      <c r="O133" s="6"/>
      <c r="P133" s="6"/>
      <c r="Q133" s="6"/>
      <c r="R133" s="6"/>
      <c r="S133" s="6"/>
      <c r="T133" s="6"/>
      <c r="U133" s="6"/>
      <c r="V133" s="6"/>
      <c r="W133" s="6"/>
      <c r="X133" s="6"/>
      <c r="Y133" s="6"/>
      <c r="Z133" s="6"/>
    </row>
    <row r="134" spans="1:26" ht="15.75" customHeight="1">
      <c r="A134" s="343" t="s">
        <v>537</v>
      </c>
      <c r="B134" s="344" t="s">
        <v>355</v>
      </c>
      <c r="C134" s="345" t="s">
        <v>424</v>
      </c>
      <c r="D134" s="346">
        <v>7.7999999999999996E-3</v>
      </c>
      <c r="E134" s="346">
        <v>5.3800000000000001E-2</v>
      </c>
      <c r="F134" s="346">
        <v>1.21E-2</v>
      </c>
      <c r="G134" s="346">
        <v>6.6E-3</v>
      </c>
      <c r="H134" s="346">
        <v>5.1999999999999998E-2</v>
      </c>
      <c r="I134" s="349">
        <v>1.03E-2</v>
      </c>
      <c r="J134" s="6"/>
      <c r="K134" s="6"/>
      <c r="L134" s="6"/>
      <c r="M134" s="6"/>
      <c r="N134" s="6"/>
      <c r="O134" s="6"/>
      <c r="P134" s="6"/>
      <c r="Q134" s="6"/>
      <c r="R134" s="6"/>
      <c r="S134" s="6"/>
      <c r="T134" s="6"/>
      <c r="U134" s="6"/>
      <c r="V134" s="6"/>
      <c r="W134" s="6"/>
      <c r="X134" s="6"/>
      <c r="Y134" s="6"/>
      <c r="Z134" s="6"/>
    </row>
    <row r="135" spans="1:26" ht="15.75" customHeight="1">
      <c r="A135" s="338" t="s">
        <v>538</v>
      </c>
      <c r="B135" s="339" t="s">
        <v>380</v>
      </c>
      <c r="C135" s="340" t="s">
        <v>365</v>
      </c>
      <c r="D135" s="341">
        <v>6.88E-2</v>
      </c>
      <c r="E135" s="341">
        <v>0.1487</v>
      </c>
      <c r="F135" s="341">
        <v>0.107</v>
      </c>
      <c r="G135" s="340" t="e">
        <v>#N/A</v>
      </c>
      <c r="H135" s="340" t="e">
        <v>#N/A</v>
      </c>
      <c r="I135" s="348" t="e">
        <v>#N/A</v>
      </c>
      <c r="J135" s="6"/>
      <c r="K135" s="6"/>
      <c r="L135" s="6"/>
      <c r="M135" s="6"/>
      <c r="N135" s="6"/>
      <c r="O135" s="6"/>
      <c r="P135" s="6"/>
      <c r="Q135" s="6"/>
      <c r="R135" s="6"/>
      <c r="S135" s="6"/>
      <c r="T135" s="6"/>
      <c r="U135" s="6"/>
      <c r="V135" s="6"/>
      <c r="W135" s="6"/>
      <c r="X135" s="6"/>
      <c r="Y135" s="6"/>
      <c r="Z135" s="6"/>
    </row>
    <row r="136" spans="1:26" ht="15.75" customHeight="1">
      <c r="A136" s="343" t="s">
        <v>539</v>
      </c>
      <c r="B136" s="344" t="s">
        <v>344</v>
      </c>
      <c r="C136" s="345" t="s">
        <v>443</v>
      </c>
      <c r="D136" s="346">
        <v>2.76E-2</v>
      </c>
      <c r="E136" s="346">
        <v>8.4599999999999995E-2</v>
      </c>
      <c r="F136" s="346">
        <v>4.2900000000000001E-2</v>
      </c>
      <c r="G136" s="346">
        <v>2.07E-2</v>
      </c>
      <c r="H136" s="346">
        <v>7.3899999999999993E-2</v>
      </c>
      <c r="I136" s="349">
        <v>3.2199999999999999E-2</v>
      </c>
      <c r="J136" s="6"/>
      <c r="K136" s="6"/>
      <c r="L136" s="6"/>
      <c r="M136" s="6"/>
      <c r="N136" s="6"/>
      <c r="O136" s="6"/>
      <c r="P136" s="6"/>
      <c r="Q136" s="6"/>
      <c r="R136" s="6"/>
      <c r="S136" s="6"/>
      <c r="T136" s="6"/>
      <c r="U136" s="6"/>
      <c r="V136" s="6"/>
      <c r="W136" s="6"/>
      <c r="X136" s="6"/>
      <c r="Y136" s="6"/>
      <c r="Z136" s="6"/>
    </row>
    <row r="137" spans="1:26" ht="15.75" customHeight="1">
      <c r="A137" s="338" t="s">
        <v>540</v>
      </c>
      <c r="B137" s="339" t="s">
        <v>359</v>
      </c>
      <c r="C137" s="340" t="s">
        <v>446</v>
      </c>
      <c r="D137" s="341">
        <v>1.0999999999999999E-2</v>
      </c>
      <c r="E137" s="341">
        <v>5.8799999999999998E-2</v>
      </c>
      <c r="F137" s="341">
        <v>1.7100000000000001E-2</v>
      </c>
      <c r="G137" s="341">
        <v>2.3E-3</v>
      </c>
      <c r="H137" s="341">
        <v>4.53E-2</v>
      </c>
      <c r="I137" s="342">
        <v>3.5999999999999999E-3</v>
      </c>
      <c r="J137" s="6"/>
      <c r="K137" s="6"/>
      <c r="L137" s="6"/>
      <c r="M137" s="6"/>
      <c r="N137" s="6"/>
      <c r="O137" s="6"/>
      <c r="P137" s="6"/>
      <c r="Q137" s="6"/>
      <c r="R137" s="6"/>
      <c r="S137" s="6"/>
      <c r="T137" s="6"/>
      <c r="U137" s="6"/>
      <c r="V137" s="6"/>
      <c r="W137" s="6"/>
      <c r="X137" s="6"/>
      <c r="Y137" s="6"/>
      <c r="Z137" s="6"/>
    </row>
    <row r="138" spans="1:26" ht="15.75" customHeight="1">
      <c r="A138" s="343" t="s">
        <v>541</v>
      </c>
      <c r="B138" s="344" t="s">
        <v>380</v>
      </c>
      <c r="C138" s="345" t="s">
        <v>365</v>
      </c>
      <c r="D138" s="346">
        <v>6.88E-2</v>
      </c>
      <c r="E138" s="346">
        <v>0.1487</v>
      </c>
      <c r="F138" s="346">
        <v>0.107</v>
      </c>
      <c r="G138" s="345" t="s">
        <v>357</v>
      </c>
      <c r="H138" s="345" t="s">
        <v>357</v>
      </c>
      <c r="I138" s="347" t="s">
        <v>357</v>
      </c>
      <c r="J138" s="6"/>
      <c r="K138" s="6"/>
      <c r="L138" s="6"/>
      <c r="M138" s="6"/>
      <c r="N138" s="6"/>
      <c r="O138" s="6"/>
      <c r="P138" s="6"/>
      <c r="Q138" s="6"/>
      <c r="R138" s="6"/>
      <c r="S138" s="6"/>
      <c r="T138" s="6"/>
      <c r="U138" s="6"/>
      <c r="V138" s="6"/>
      <c r="W138" s="6"/>
      <c r="X138" s="6"/>
      <c r="Y138" s="6"/>
      <c r="Z138" s="6"/>
    </row>
    <row r="139" spans="1:26" ht="15.75" customHeight="1">
      <c r="A139" s="338" t="s">
        <v>542</v>
      </c>
      <c r="B139" s="339" t="s">
        <v>368</v>
      </c>
      <c r="C139" s="340" t="s">
        <v>443</v>
      </c>
      <c r="D139" s="341">
        <v>2.76E-2</v>
      </c>
      <c r="E139" s="341">
        <v>8.4599999999999995E-2</v>
      </c>
      <c r="F139" s="341">
        <v>4.2900000000000001E-2</v>
      </c>
      <c r="G139" s="340" t="e">
        <v>#N/A</v>
      </c>
      <c r="H139" s="340" t="e">
        <v>#N/A</v>
      </c>
      <c r="I139" s="348" t="e">
        <v>#N/A</v>
      </c>
      <c r="J139" s="6"/>
      <c r="K139" s="6"/>
      <c r="L139" s="6"/>
      <c r="M139" s="6"/>
      <c r="N139" s="6"/>
      <c r="O139" s="6"/>
      <c r="P139" s="6"/>
      <c r="Q139" s="6"/>
      <c r="R139" s="6"/>
      <c r="S139" s="6"/>
      <c r="T139" s="6"/>
      <c r="U139" s="6"/>
      <c r="V139" s="6"/>
      <c r="W139" s="6"/>
      <c r="X139" s="6"/>
      <c r="Y139" s="6"/>
      <c r="Z139" s="6"/>
    </row>
    <row r="140" spans="1:26" ht="15.75" customHeight="1">
      <c r="A140" s="343" t="s">
        <v>543</v>
      </c>
      <c r="B140" s="344" t="s">
        <v>368</v>
      </c>
      <c r="C140" s="345" t="s">
        <v>362</v>
      </c>
      <c r="D140" s="346">
        <v>5.96E-2</v>
      </c>
      <c r="E140" s="346">
        <v>0.13439999999999999</v>
      </c>
      <c r="F140" s="346">
        <v>9.2700000000000005E-2</v>
      </c>
      <c r="G140" s="345" t="e">
        <v>#N/A</v>
      </c>
      <c r="H140" s="345" t="e">
        <v>#N/A</v>
      </c>
      <c r="I140" s="347" t="e">
        <v>#N/A</v>
      </c>
      <c r="J140" s="6"/>
      <c r="K140" s="6"/>
      <c r="L140" s="6"/>
      <c r="M140" s="6"/>
      <c r="N140" s="6"/>
      <c r="O140" s="6"/>
      <c r="P140" s="6"/>
      <c r="Q140" s="6"/>
      <c r="R140" s="6"/>
      <c r="S140" s="6"/>
      <c r="T140" s="6"/>
      <c r="U140" s="6"/>
      <c r="V140" s="6"/>
      <c r="W140" s="6"/>
      <c r="X140" s="6"/>
      <c r="Y140" s="6"/>
      <c r="Z140" s="6"/>
    </row>
    <row r="141" spans="1:26" ht="15.75" customHeight="1">
      <c r="A141" s="338" t="s">
        <v>544</v>
      </c>
      <c r="B141" s="339" t="s">
        <v>364</v>
      </c>
      <c r="C141" s="340" t="s">
        <v>365</v>
      </c>
      <c r="D141" s="341">
        <v>6.88E-2</v>
      </c>
      <c r="E141" s="341">
        <v>0.1487</v>
      </c>
      <c r="F141" s="341">
        <v>0.107</v>
      </c>
      <c r="G141" s="340" t="e">
        <v>#N/A</v>
      </c>
      <c r="H141" s="340" t="e">
        <v>#N/A</v>
      </c>
      <c r="I141" s="348" t="e">
        <v>#N/A</v>
      </c>
      <c r="J141" s="6"/>
      <c r="K141" s="6"/>
      <c r="L141" s="6"/>
      <c r="M141" s="6"/>
      <c r="N141" s="6"/>
      <c r="O141" s="6"/>
      <c r="P141" s="6"/>
      <c r="Q141" s="6"/>
      <c r="R141" s="6"/>
      <c r="S141" s="6"/>
      <c r="T141" s="6"/>
      <c r="U141" s="6"/>
      <c r="V141" s="6"/>
      <c r="W141" s="6"/>
      <c r="X141" s="6"/>
      <c r="Y141" s="6"/>
      <c r="Z141" s="6"/>
    </row>
    <row r="142" spans="1:26" ht="15.75" customHeight="1">
      <c r="A142" s="343" t="s">
        <v>545</v>
      </c>
      <c r="B142" s="344" t="s">
        <v>344</v>
      </c>
      <c r="C142" s="345" t="s">
        <v>378</v>
      </c>
      <c r="D142" s="346">
        <v>5.0500000000000003E-2</v>
      </c>
      <c r="E142" s="346">
        <v>0.1202</v>
      </c>
      <c r="F142" s="346">
        <v>7.85E-2</v>
      </c>
      <c r="G142" s="345" t="e">
        <v>#N/A</v>
      </c>
      <c r="H142" s="345" t="e">
        <v>#N/A</v>
      </c>
      <c r="I142" s="347" t="e">
        <v>#N/A</v>
      </c>
      <c r="J142" s="6"/>
      <c r="K142" s="6"/>
      <c r="L142" s="6"/>
      <c r="M142" s="6"/>
      <c r="N142" s="6"/>
      <c r="O142" s="6"/>
      <c r="P142" s="6"/>
      <c r="Q142" s="6"/>
      <c r="R142" s="6"/>
      <c r="S142" s="6"/>
      <c r="T142" s="6"/>
      <c r="U142" s="6"/>
      <c r="V142" s="6"/>
      <c r="W142" s="6"/>
      <c r="X142" s="6"/>
      <c r="Y142" s="6"/>
      <c r="Z142" s="6"/>
    </row>
    <row r="143" spans="1:26" ht="15.75" customHeight="1">
      <c r="A143" s="338" t="s">
        <v>546</v>
      </c>
      <c r="B143" s="339" t="s">
        <v>359</v>
      </c>
      <c r="C143" s="340" t="s">
        <v>372</v>
      </c>
      <c r="D143" s="341">
        <v>0</v>
      </c>
      <c r="E143" s="341">
        <v>4.1700000000000001E-2</v>
      </c>
      <c r="F143" s="341">
        <v>0</v>
      </c>
      <c r="G143" s="341">
        <v>5.0000000000000001E-4</v>
      </c>
      <c r="H143" s="341">
        <v>4.2500000000000003E-2</v>
      </c>
      <c r="I143" s="342">
        <v>8.0000000000000004E-4</v>
      </c>
      <c r="J143" s="6"/>
      <c r="K143" s="6"/>
      <c r="L143" s="6"/>
      <c r="M143" s="6"/>
      <c r="N143" s="6"/>
      <c r="O143" s="6"/>
      <c r="P143" s="6"/>
      <c r="Q143" s="6"/>
      <c r="R143" s="6"/>
      <c r="S143" s="6"/>
      <c r="T143" s="6"/>
      <c r="U143" s="6"/>
      <c r="V143" s="6"/>
      <c r="W143" s="6"/>
      <c r="X143" s="6"/>
      <c r="Y143" s="6"/>
      <c r="Z143" s="6"/>
    </row>
    <row r="144" spans="1:26" ht="15.75" customHeight="1">
      <c r="A144" s="343" t="s">
        <v>547</v>
      </c>
      <c r="B144" s="344" t="s">
        <v>359</v>
      </c>
      <c r="C144" s="345" t="s">
        <v>372</v>
      </c>
      <c r="D144" s="346">
        <v>0</v>
      </c>
      <c r="E144" s="346">
        <v>4.1700000000000001E-2</v>
      </c>
      <c r="F144" s="346">
        <v>0</v>
      </c>
      <c r="G144" s="346">
        <v>0</v>
      </c>
      <c r="H144" s="346">
        <v>4.1700000000000001E-2</v>
      </c>
      <c r="I144" s="349">
        <v>0</v>
      </c>
      <c r="J144" s="6"/>
      <c r="K144" s="6"/>
      <c r="L144" s="6"/>
      <c r="M144" s="6"/>
      <c r="N144" s="6"/>
      <c r="O144" s="6"/>
      <c r="P144" s="6"/>
      <c r="Q144" s="6"/>
      <c r="R144" s="6"/>
      <c r="S144" s="6"/>
      <c r="T144" s="6"/>
      <c r="U144" s="6"/>
      <c r="V144" s="6"/>
      <c r="W144" s="6"/>
      <c r="X144" s="6"/>
      <c r="Y144" s="6"/>
      <c r="Z144" s="6"/>
    </row>
    <row r="145" spans="1:26" ht="15.75" customHeight="1">
      <c r="A145" s="338" t="s">
        <v>548</v>
      </c>
      <c r="B145" s="339" t="s">
        <v>380</v>
      </c>
      <c r="C145" s="340" t="s">
        <v>419</v>
      </c>
      <c r="D145" s="341">
        <v>5.4999999999999997E-3</v>
      </c>
      <c r="E145" s="341">
        <v>5.0299999999999997E-2</v>
      </c>
      <c r="F145" s="341">
        <v>8.6E-3</v>
      </c>
      <c r="G145" s="340" t="e">
        <v>#N/A</v>
      </c>
      <c r="H145" s="340" t="e">
        <v>#N/A</v>
      </c>
      <c r="I145" s="348" t="e">
        <v>#N/A</v>
      </c>
      <c r="J145" s="6"/>
      <c r="K145" s="6"/>
      <c r="L145" s="6"/>
      <c r="M145" s="6"/>
      <c r="N145" s="6"/>
      <c r="O145" s="6"/>
      <c r="P145" s="6"/>
      <c r="Q145" s="6"/>
      <c r="R145" s="6"/>
      <c r="S145" s="6"/>
      <c r="T145" s="6"/>
      <c r="U145" s="6"/>
      <c r="V145" s="6"/>
      <c r="W145" s="6"/>
      <c r="X145" s="6"/>
      <c r="Y145" s="6"/>
      <c r="Z145" s="6"/>
    </row>
    <row r="146" spans="1:26" ht="15.75" customHeight="1">
      <c r="A146" s="343" t="s">
        <v>549</v>
      </c>
      <c r="B146" s="344" t="s">
        <v>355</v>
      </c>
      <c r="C146" s="345" t="s">
        <v>378</v>
      </c>
      <c r="D146" s="346">
        <v>5.0500000000000003E-2</v>
      </c>
      <c r="E146" s="346">
        <v>0.1202</v>
      </c>
      <c r="F146" s="346">
        <v>7.85E-2</v>
      </c>
      <c r="G146" s="345" t="e">
        <v>#N/A</v>
      </c>
      <c r="H146" s="345" t="e">
        <v>#N/A</v>
      </c>
      <c r="I146" s="347" t="e">
        <v>#N/A</v>
      </c>
      <c r="J146" s="6"/>
      <c r="K146" s="6"/>
      <c r="L146" s="6"/>
      <c r="M146" s="6"/>
      <c r="N146" s="6"/>
      <c r="O146" s="6"/>
      <c r="P146" s="6"/>
      <c r="Q146" s="6"/>
      <c r="R146" s="6"/>
      <c r="S146" s="6"/>
      <c r="T146" s="6"/>
      <c r="U146" s="6"/>
      <c r="V146" s="6"/>
      <c r="W146" s="6"/>
      <c r="X146" s="6"/>
      <c r="Y146" s="6"/>
      <c r="Z146" s="6"/>
    </row>
    <row r="147" spans="1:26" ht="15.75" customHeight="1">
      <c r="A147" s="338" t="s">
        <v>550</v>
      </c>
      <c r="B147" s="339" t="s">
        <v>344</v>
      </c>
      <c r="C147" s="340" t="s">
        <v>394</v>
      </c>
      <c r="D147" s="341">
        <v>4.1300000000000003E-2</v>
      </c>
      <c r="E147" s="341">
        <v>0.10589999999999999</v>
      </c>
      <c r="F147" s="341">
        <v>6.4199999999999993E-2</v>
      </c>
      <c r="G147" s="340" t="e">
        <v>#N/A</v>
      </c>
      <c r="H147" s="340" t="e">
        <v>#N/A</v>
      </c>
      <c r="I147" s="348" t="e">
        <v>#N/A</v>
      </c>
      <c r="J147" s="6"/>
      <c r="K147" s="6"/>
      <c r="L147" s="6"/>
      <c r="M147" s="6"/>
      <c r="N147" s="6"/>
      <c r="O147" s="6"/>
      <c r="P147" s="6"/>
      <c r="Q147" s="6"/>
      <c r="R147" s="6"/>
      <c r="S147" s="6"/>
      <c r="T147" s="6"/>
      <c r="U147" s="6"/>
      <c r="V147" s="6"/>
      <c r="W147" s="6"/>
      <c r="X147" s="6"/>
      <c r="Y147" s="6"/>
      <c r="Z147" s="6"/>
    </row>
    <row r="148" spans="1:26" ht="15.75" customHeight="1">
      <c r="A148" s="343" t="s">
        <v>551</v>
      </c>
      <c r="B148" s="344" t="s">
        <v>380</v>
      </c>
      <c r="C148" s="345" t="s">
        <v>360</v>
      </c>
      <c r="D148" s="346">
        <v>1.47E-2</v>
      </c>
      <c r="E148" s="346">
        <v>6.4500000000000002E-2</v>
      </c>
      <c r="F148" s="346">
        <v>2.2800000000000001E-2</v>
      </c>
      <c r="G148" s="346">
        <v>5.4000000000000003E-3</v>
      </c>
      <c r="H148" s="346">
        <v>5.0099999999999999E-2</v>
      </c>
      <c r="I148" s="349">
        <v>8.3999999999999995E-3</v>
      </c>
      <c r="J148" s="6"/>
      <c r="K148" s="6"/>
      <c r="L148" s="6"/>
      <c r="M148" s="6"/>
      <c r="N148" s="6"/>
      <c r="O148" s="6"/>
      <c r="P148" s="6"/>
      <c r="Q148" s="6"/>
      <c r="R148" s="6"/>
      <c r="S148" s="6"/>
      <c r="T148" s="6"/>
      <c r="U148" s="6"/>
      <c r="V148" s="6"/>
      <c r="W148" s="6"/>
      <c r="X148" s="6"/>
      <c r="Y148" s="6"/>
      <c r="Z148" s="6"/>
    </row>
    <row r="149" spans="1:26" ht="15.75" customHeight="1">
      <c r="A149" s="338" t="s">
        <v>552</v>
      </c>
      <c r="B149" s="339" t="s">
        <v>344</v>
      </c>
      <c r="C149" s="340" t="s">
        <v>362</v>
      </c>
      <c r="D149" s="341">
        <v>5.96E-2</v>
      </c>
      <c r="E149" s="341">
        <v>0.13439999999999999</v>
      </c>
      <c r="F149" s="341">
        <v>9.2700000000000005E-2</v>
      </c>
      <c r="G149" s="340" t="e">
        <v>#N/A</v>
      </c>
      <c r="H149" s="340" t="e">
        <v>#N/A</v>
      </c>
      <c r="I149" s="348" t="e">
        <v>#N/A</v>
      </c>
      <c r="J149" s="6"/>
      <c r="K149" s="6"/>
      <c r="L149" s="6"/>
      <c r="M149" s="6"/>
      <c r="N149" s="6"/>
      <c r="O149" s="6"/>
      <c r="P149" s="6"/>
      <c r="Q149" s="6"/>
      <c r="R149" s="6"/>
      <c r="S149" s="6"/>
      <c r="T149" s="6"/>
      <c r="U149" s="6"/>
      <c r="V149" s="6"/>
      <c r="W149" s="6"/>
      <c r="X149" s="6"/>
      <c r="Y149" s="6"/>
      <c r="Z149" s="6"/>
    </row>
    <row r="150" spans="1:26" ht="15.75" customHeight="1">
      <c r="A150" s="343" t="s">
        <v>553</v>
      </c>
      <c r="B150" s="344" t="s">
        <v>368</v>
      </c>
      <c r="C150" s="345" t="s">
        <v>443</v>
      </c>
      <c r="D150" s="346">
        <v>2.76E-2</v>
      </c>
      <c r="E150" s="346">
        <v>8.4599999999999995E-2</v>
      </c>
      <c r="F150" s="346">
        <v>4.2900000000000001E-2</v>
      </c>
      <c r="G150" s="345" t="e">
        <v>#N/A</v>
      </c>
      <c r="H150" s="345" t="e">
        <v>#N/A</v>
      </c>
      <c r="I150" s="347" t="e">
        <v>#N/A</v>
      </c>
      <c r="J150" s="6"/>
      <c r="K150" s="6"/>
      <c r="L150" s="6"/>
      <c r="M150" s="6"/>
      <c r="N150" s="6"/>
      <c r="O150" s="6"/>
      <c r="P150" s="6"/>
      <c r="Q150" s="6"/>
      <c r="R150" s="6"/>
      <c r="S150" s="6"/>
      <c r="T150" s="6"/>
      <c r="U150" s="6"/>
      <c r="V150" s="6"/>
      <c r="W150" s="6"/>
      <c r="X150" s="6"/>
      <c r="Y150" s="6"/>
      <c r="Z150" s="6"/>
    </row>
    <row r="151" spans="1:26" ht="15.75" customHeight="1">
      <c r="A151" s="338" t="s">
        <v>554</v>
      </c>
      <c r="B151" s="339" t="s">
        <v>344</v>
      </c>
      <c r="C151" s="340" t="s">
        <v>365</v>
      </c>
      <c r="D151" s="341">
        <v>6.88E-2</v>
      </c>
      <c r="E151" s="341">
        <v>0.1487</v>
      </c>
      <c r="F151" s="341">
        <v>0.107</v>
      </c>
      <c r="G151" s="341">
        <v>6.9400000000000003E-2</v>
      </c>
      <c r="H151" s="341">
        <v>0.14960000000000001</v>
      </c>
      <c r="I151" s="342">
        <v>0.1079</v>
      </c>
      <c r="J151" s="6"/>
      <c r="K151" s="6"/>
      <c r="L151" s="6"/>
      <c r="M151" s="6"/>
      <c r="N151" s="6"/>
      <c r="O151" s="6"/>
      <c r="P151" s="6"/>
      <c r="Q151" s="6"/>
      <c r="R151" s="6"/>
      <c r="S151" s="6"/>
      <c r="T151" s="6"/>
      <c r="U151" s="6"/>
      <c r="V151" s="6"/>
      <c r="W151" s="6"/>
      <c r="X151" s="6"/>
      <c r="Y151" s="6"/>
      <c r="Z151" s="6"/>
    </row>
    <row r="152" spans="1:26" ht="15.75" customHeight="1">
      <c r="A152" s="343" t="s">
        <v>555</v>
      </c>
      <c r="B152" s="344" t="s">
        <v>359</v>
      </c>
      <c r="C152" s="345" t="s">
        <v>356</v>
      </c>
      <c r="D152" s="346">
        <v>3.3000000000000002E-2</v>
      </c>
      <c r="E152" s="346">
        <v>9.2999999999999999E-2</v>
      </c>
      <c r="F152" s="346">
        <v>5.1299999999999998E-2</v>
      </c>
      <c r="G152" s="346">
        <v>2.7E-2</v>
      </c>
      <c r="H152" s="346">
        <v>8.3699999999999997E-2</v>
      </c>
      <c r="I152" s="349">
        <v>4.2000000000000003E-2</v>
      </c>
      <c r="J152" s="6"/>
      <c r="K152" s="6"/>
      <c r="L152" s="6"/>
      <c r="M152" s="6"/>
      <c r="N152" s="6"/>
      <c r="O152" s="6"/>
      <c r="P152" s="6"/>
      <c r="Q152" s="6"/>
      <c r="R152" s="6"/>
      <c r="S152" s="6"/>
      <c r="T152" s="6"/>
      <c r="U152" s="6"/>
      <c r="V152" s="6"/>
      <c r="W152" s="6"/>
      <c r="X152" s="6"/>
      <c r="Y152" s="6"/>
      <c r="Z152" s="6"/>
    </row>
    <row r="153" spans="1:26" ht="15.75" customHeight="1">
      <c r="A153" s="338" t="s">
        <v>556</v>
      </c>
      <c r="B153" s="339" t="s">
        <v>368</v>
      </c>
      <c r="C153" s="340" t="s">
        <v>360</v>
      </c>
      <c r="D153" s="341">
        <v>1.47E-2</v>
      </c>
      <c r="E153" s="341">
        <v>6.4500000000000002E-2</v>
      </c>
      <c r="F153" s="341">
        <v>2.2800000000000001E-2</v>
      </c>
      <c r="G153" s="340" t="e">
        <v>#N/A</v>
      </c>
      <c r="H153" s="340" t="e">
        <v>#N/A</v>
      </c>
      <c r="I153" s="348" t="e">
        <v>#N/A</v>
      </c>
      <c r="J153" s="6"/>
      <c r="K153" s="6"/>
      <c r="L153" s="6"/>
      <c r="M153" s="6"/>
      <c r="N153" s="6"/>
      <c r="O153" s="6"/>
      <c r="P153" s="6"/>
      <c r="Q153" s="6"/>
      <c r="R153" s="6"/>
      <c r="S153" s="6"/>
      <c r="T153" s="6"/>
      <c r="U153" s="6"/>
      <c r="V153" s="6"/>
      <c r="W153" s="6"/>
      <c r="X153" s="6"/>
      <c r="Y153" s="6"/>
      <c r="Z153" s="6"/>
    </row>
    <row r="154" spans="1:26" ht="15.75" customHeight="1">
      <c r="A154" s="343" t="s">
        <v>557</v>
      </c>
      <c r="B154" s="344" t="s">
        <v>344</v>
      </c>
      <c r="C154" s="345" t="s">
        <v>362</v>
      </c>
      <c r="D154" s="346">
        <v>5.96E-2</v>
      </c>
      <c r="E154" s="346">
        <v>0.13439999999999999</v>
      </c>
      <c r="F154" s="346">
        <v>9.2700000000000005E-2</v>
      </c>
      <c r="G154" s="345" t="e">
        <v>#N/A</v>
      </c>
      <c r="H154" s="345" t="e">
        <v>#N/A</v>
      </c>
      <c r="I154" s="347" t="e">
        <v>#N/A</v>
      </c>
      <c r="J154" s="6"/>
      <c r="K154" s="6"/>
      <c r="L154" s="6"/>
      <c r="M154" s="6"/>
      <c r="N154" s="6"/>
      <c r="O154" s="6"/>
      <c r="P154" s="6"/>
      <c r="Q154" s="6"/>
      <c r="R154" s="6"/>
      <c r="S154" s="6"/>
      <c r="T154" s="6"/>
      <c r="U154" s="6"/>
      <c r="V154" s="6"/>
      <c r="W154" s="6"/>
      <c r="X154" s="6"/>
      <c r="Y154" s="6"/>
      <c r="Z154" s="6"/>
    </row>
    <row r="155" spans="1:26" ht="15.75" customHeight="1">
      <c r="A155" s="338" t="s">
        <v>558</v>
      </c>
      <c r="B155" s="339" t="s">
        <v>355</v>
      </c>
      <c r="C155" s="340" t="s">
        <v>448</v>
      </c>
      <c r="D155" s="341">
        <v>0.1101</v>
      </c>
      <c r="E155" s="341">
        <v>0.21290000000000001</v>
      </c>
      <c r="F155" s="341">
        <v>0.17119999999999999</v>
      </c>
      <c r="G155" s="340" t="s">
        <v>357</v>
      </c>
      <c r="H155" s="340" t="s">
        <v>357</v>
      </c>
      <c r="I155" s="348" t="s">
        <v>357</v>
      </c>
      <c r="J155" s="6"/>
      <c r="K155" s="6"/>
      <c r="L155" s="6"/>
      <c r="M155" s="6"/>
      <c r="N155" s="6"/>
      <c r="O155" s="6"/>
      <c r="P155" s="6"/>
      <c r="Q155" s="6"/>
      <c r="R155" s="6"/>
      <c r="S155" s="6"/>
      <c r="T155" s="6"/>
      <c r="U155" s="6"/>
      <c r="V155" s="6"/>
      <c r="W155" s="6"/>
      <c r="X155" s="6"/>
      <c r="Y155" s="6"/>
      <c r="Z155" s="6"/>
    </row>
    <row r="156" spans="1:26" ht="15.75" customHeight="1">
      <c r="A156" s="343" t="s">
        <v>559</v>
      </c>
      <c r="B156" s="344" t="s">
        <v>352</v>
      </c>
      <c r="C156" s="345" t="s">
        <v>353</v>
      </c>
      <c r="D156" s="346">
        <v>4.4999999999999997E-3</v>
      </c>
      <c r="E156" s="346">
        <v>4.87E-2</v>
      </c>
      <c r="F156" s="346">
        <v>7.0000000000000001E-3</v>
      </c>
      <c r="G156" s="345" t="e">
        <v>#N/A</v>
      </c>
      <c r="H156" s="345" t="e">
        <v>#N/A</v>
      </c>
      <c r="I156" s="347" t="e">
        <v>#N/A</v>
      </c>
      <c r="J156" s="6"/>
      <c r="K156" s="6"/>
      <c r="L156" s="6"/>
      <c r="M156" s="6"/>
      <c r="N156" s="6"/>
      <c r="O156" s="6"/>
      <c r="P156" s="6"/>
      <c r="Q156" s="6"/>
      <c r="R156" s="6"/>
      <c r="S156" s="6"/>
      <c r="T156" s="6"/>
      <c r="U156" s="6"/>
      <c r="V156" s="6"/>
      <c r="W156" s="6"/>
      <c r="X156" s="6"/>
      <c r="Y156" s="6"/>
      <c r="Z156" s="6"/>
    </row>
    <row r="157" spans="1:26" ht="15.75" customHeight="1">
      <c r="A157" s="338" t="s">
        <v>560</v>
      </c>
      <c r="B157" s="339" t="s">
        <v>359</v>
      </c>
      <c r="C157" s="340" t="s">
        <v>419</v>
      </c>
      <c r="D157" s="341">
        <v>5.4999999999999997E-3</v>
      </c>
      <c r="E157" s="341">
        <v>5.0299999999999997E-2</v>
      </c>
      <c r="F157" s="341">
        <v>8.6E-3</v>
      </c>
      <c r="G157" s="341">
        <v>2.5000000000000001E-3</v>
      </c>
      <c r="H157" s="341">
        <v>4.5600000000000002E-2</v>
      </c>
      <c r="I157" s="342">
        <v>3.8999999999999998E-3</v>
      </c>
      <c r="J157" s="6"/>
      <c r="K157" s="6"/>
      <c r="L157" s="6"/>
      <c r="M157" s="6"/>
      <c r="N157" s="6"/>
      <c r="O157" s="6"/>
      <c r="P157" s="6"/>
      <c r="Q157" s="6"/>
      <c r="R157" s="6"/>
      <c r="S157" s="6"/>
      <c r="T157" s="6"/>
      <c r="U157" s="6"/>
      <c r="V157" s="6"/>
      <c r="W157" s="6"/>
      <c r="X157" s="6"/>
      <c r="Y157" s="6"/>
      <c r="Z157" s="6"/>
    </row>
    <row r="158" spans="1:26" ht="15.75" customHeight="1">
      <c r="A158" s="343" t="s">
        <v>561</v>
      </c>
      <c r="B158" s="344" t="s">
        <v>414</v>
      </c>
      <c r="C158" s="345" t="s">
        <v>374</v>
      </c>
      <c r="D158" s="346">
        <v>2.5000000000000001E-3</v>
      </c>
      <c r="E158" s="346">
        <v>4.4499999999999998E-2</v>
      </c>
      <c r="F158" s="346">
        <v>2.5000000000000001E-3</v>
      </c>
      <c r="G158" s="346">
        <v>4.3E-3</v>
      </c>
      <c r="H158" s="346">
        <v>4.8399999999999999E-2</v>
      </c>
      <c r="I158" s="349">
        <v>6.7000000000000002E-3</v>
      </c>
      <c r="J158" s="6"/>
      <c r="K158" s="6"/>
      <c r="L158" s="6"/>
      <c r="M158" s="6"/>
      <c r="N158" s="6"/>
      <c r="O158" s="6"/>
      <c r="P158" s="6"/>
      <c r="Q158" s="6"/>
      <c r="R158" s="6"/>
      <c r="S158" s="6"/>
      <c r="T158" s="6"/>
      <c r="U158" s="6"/>
      <c r="V158" s="6"/>
      <c r="W158" s="6"/>
      <c r="X158" s="6"/>
      <c r="Y158" s="6"/>
      <c r="Z158" s="6"/>
    </row>
    <row r="159" spans="1:26" ht="15.75" customHeight="1">
      <c r="A159" s="338" t="s">
        <v>562</v>
      </c>
      <c r="B159" s="339" t="s">
        <v>364</v>
      </c>
      <c r="C159" s="340" t="s">
        <v>360</v>
      </c>
      <c r="D159" s="341">
        <v>1.47E-2</v>
      </c>
      <c r="E159" s="341">
        <v>6.4500000000000002E-2</v>
      </c>
      <c r="F159" s="341">
        <v>2.2800000000000001E-2</v>
      </c>
      <c r="G159" s="341">
        <v>6.6E-3</v>
      </c>
      <c r="H159" s="362">
        <v>5.1999999999999998E-2</v>
      </c>
      <c r="I159" s="363">
        <v>1.03E-2</v>
      </c>
      <c r="J159" s="6"/>
      <c r="K159" s="6"/>
      <c r="L159" s="6"/>
      <c r="M159" s="6"/>
      <c r="N159" s="6"/>
      <c r="O159" s="6"/>
      <c r="P159" s="6"/>
      <c r="Q159" s="6"/>
      <c r="R159" s="6"/>
      <c r="S159" s="6"/>
      <c r="T159" s="6"/>
      <c r="U159" s="6"/>
      <c r="V159" s="6"/>
      <c r="W159" s="6"/>
      <c r="X159" s="6"/>
      <c r="Y159" s="6"/>
      <c r="Z159" s="6"/>
    </row>
    <row r="160" spans="1:26" ht="15.75" customHeight="1">
      <c r="A160" s="343" t="s">
        <v>563</v>
      </c>
      <c r="B160" s="344" t="s">
        <v>355</v>
      </c>
      <c r="C160" s="345" t="s">
        <v>356</v>
      </c>
      <c r="D160" s="346">
        <v>3.3000000000000002E-2</v>
      </c>
      <c r="E160" s="346">
        <v>9.2999999999999999E-2</v>
      </c>
      <c r="F160" s="346">
        <v>5.1299999999999998E-2</v>
      </c>
      <c r="G160" s="345" t="e">
        <v>#N/A</v>
      </c>
      <c r="H160" s="364" t="e">
        <v>#N/A</v>
      </c>
      <c r="I160" s="365" t="e">
        <v>#N/A</v>
      </c>
      <c r="J160" s="6"/>
      <c r="K160" s="6"/>
      <c r="L160" s="6"/>
      <c r="M160" s="6"/>
      <c r="N160" s="6"/>
      <c r="O160" s="6"/>
      <c r="P160" s="6"/>
      <c r="Q160" s="6"/>
      <c r="R160" s="6"/>
      <c r="S160" s="6"/>
      <c r="T160" s="6"/>
      <c r="U160" s="6"/>
      <c r="V160" s="6"/>
      <c r="W160" s="6"/>
      <c r="X160" s="6"/>
      <c r="Y160" s="6"/>
      <c r="Z160" s="6"/>
    </row>
    <row r="161" spans="1:26" ht="15.75" customHeight="1">
      <c r="A161" s="338" t="s">
        <v>564</v>
      </c>
      <c r="B161" s="339" t="s">
        <v>364</v>
      </c>
      <c r="C161" s="340" t="s">
        <v>398</v>
      </c>
      <c r="D161" s="341">
        <v>9.1800000000000007E-2</v>
      </c>
      <c r="E161" s="341">
        <v>0.18440000000000001</v>
      </c>
      <c r="F161" s="341">
        <v>0.14269999999999999</v>
      </c>
      <c r="G161" s="340" t="s">
        <v>357</v>
      </c>
      <c r="H161" s="366" t="s">
        <v>357</v>
      </c>
      <c r="I161" s="367" t="s">
        <v>357</v>
      </c>
      <c r="J161" s="6"/>
      <c r="K161" s="6"/>
      <c r="L161" s="6"/>
      <c r="M161" s="6"/>
      <c r="N161" s="6"/>
      <c r="O161" s="6"/>
      <c r="P161" s="6"/>
      <c r="Q161" s="6"/>
      <c r="R161" s="6"/>
      <c r="S161" s="6"/>
      <c r="T161" s="6"/>
      <c r="U161" s="6"/>
      <c r="V161" s="6"/>
      <c r="W161" s="6"/>
      <c r="X161" s="6"/>
      <c r="Y161" s="6"/>
      <c r="Z161" s="6"/>
    </row>
    <row r="162" spans="1:26" ht="15.75" customHeight="1">
      <c r="A162" s="343" t="s">
        <v>565</v>
      </c>
      <c r="B162" s="344" t="s">
        <v>380</v>
      </c>
      <c r="C162" s="345" t="s">
        <v>443</v>
      </c>
      <c r="D162" s="346">
        <v>2.76E-2</v>
      </c>
      <c r="E162" s="346">
        <v>8.4599999999999995E-2</v>
      </c>
      <c r="F162" s="346">
        <v>4.2900000000000001E-2</v>
      </c>
      <c r="G162" s="346">
        <v>1.26E-2</v>
      </c>
      <c r="H162" s="368">
        <v>6.13E-2</v>
      </c>
      <c r="I162" s="369">
        <v>1.9599999999999999E-2</v>
      </c>
      <c r="J162" s="6"/>
      <c r="K162" s="6"/>
      <c r="L162" s="6"/>
      <c r="M162" s="6"/>
      <c r="N162" s="6"/>
      <c r="O162" s="6"/>
      <c r="P162" s="6"/>
      <c r="Q162" s="6"/>
      <c r="R162" s="6"/>
      <c r="S162" s="6"/>
      <c r="T162" s="6"/>
      <c r="U162" s="6"/>
      <c r="V162" s="6"/>
      <c r="W162" s="6"/>
      <c r="X162" s="6"/>
      <c r="Y162" s="6"/>
      <c r="Z162" s="6"/>
    </row>
    <row r="163" spans="1:26" ht="15.75" customHeight="1">
      <c r="A163" s="338" t="s">
        <v>566</v>
      </c>
      <c r="B163" s="339" t="s">
        <v>344</v>
      </c>
      <c r="C163" s="340" t="s">
        <v>434</v>
      </c>
      <c r="D163" s="341">
        <v>8.2600000000000007E-2</v>
      </c>
      <c r="E163" s="341">
        <v>0.1701</v>
      </c>
      <c r="F163" s="341">
        <v>0.12839999999999999</v>
      </c>
      <c r="G163" s="341">
        <v>2.9000000000000001E-2</v>
      </c>
      <c r="H163" s="362">
        <v>8.6800000000000002E-2</v>
      </c>
      <c r="I163" s="363">
        <v>4.5100000000000001E-2</v>
      </c>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hyperlinks>
    <hyperlink ref="B1" r:id="rId1" xr:uid="{00000000-0004-0000-0700-000000000000}"/>
  </hyperlinks>
  <pageMargins left="0.7" right="0.7" top="0.75" bottom="0.75" header="0" footer="0"/>
  <pageSetup orientation="landscape"/>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R995"/>
  <sheetViews>
    <sheetView showGridLines="0" workbookViewId="0">
      <pane ySplit="2" topLeftCell="A3" activePane="bottomLeft" state="frozen"/>
      <selection pane="bottomLeft" activeCell="B4" sqref="B4"/>
    </sheetView>
  </sheetViews>
  <sheetFormatPr defaultColWidth="10.1796875" defaultRowHeight="15" customHeight="1"/>
  <cols>
    <col min="1" max="1" width="2.453125" customWidth="1"/>
    <col min="2" max="2" width="38.453125" customWidth="1"/>
    <col min="3" max="25" width="10.26953125" customWidth="1"/>
  </cols>
  <sheetData>
    <row r="1" spans="1:18" ht="15" customHeight="1">
      <c r="A1" s="9"/>
      <c r="B1" s="9"/>
      <c r="C1" s="426" t="s">
        <v>384</v>
      </c>
      <c r="D1" s="426" t="s">
        <v>387</v>
      </c>
      <c r="E1" s="425" t="s">
        <v>388</v>
      </c>
      <c r="F1" s="425" t="s">
        <v>389</v>
      </c>
      <c r="G1" s="5"/>
      <c r="H1" s="5"/>
      <c r="I1" s="5"/>
      <c r="J1" s="5"/>
      <c r="K1" s="5"/>
      <c r="L1" s="5"/>
      <c r="M1" s="5"/>
      <c r="N1" s="5"/>
      <c r="O1" s="5"/>
      <c r="P1" s="5"/>
      <c r="Q1" s="5"/>
      <c r="R1" s="5"/>
    </row>
    <row r="2" spans="1:18">
      <c r="A2" s="12"/>
      <c r="B2" s="14" t="s">
        <v>391</v>
      </c>
      <c r="C2" s="391"/>
      <c r="D2" s="391"/>
      <c r="E2" s="380"/>
      <c r="F2" s="380"/>
      <c r="G2" s="5"/>
      <c r="H2" s="5"/>
      <c r="I2" s="5"/>
      <c r="J2" s="5"/>
      <c r="K2" s="5"/>
      <c r="L2" s="5"/>
      <c r="M2" s="5"/>
      <c r="N2" s="5"/>
      <c r="O2" s="5"/>
      <c r="P2" s="5"/>
      <c r="Q2" s="5"/>
      <c r="R2" s="5"/>
    </row>
    <row r="3" spans="1:18" ht="15" customHeight="1">
      <c r="A3" s="5"/>
      <c r="B3" s="5"/>
      <c r="C3" s="8"/>
      <c r="D3" s="8"/>
      <c r="E3" s="8"/>
      <c r="F3" s="5"/>
      <c r="G3" s="5"/>
      <c r="H3" s="5"/>
      <c r="I3" s="5"/>
      <c r="J3" s="5"/>
      <c r="K3" s="5"/>
      <c r="L3" s="5"/>
      <c r="M3" s="5"/>
      <c r="N3" s="5"/>
      <c r="O3" s="5"/>
      <c r="P3" s="5"/>
      <c r="Q3" s="5"/>
      <c r="R3" s="5"/>
    </row>
    <row r="4" spans="1:18" ht="15" customHeight="1">
      <c r="A4" s="5"/>
      <c r="B4" s="22" t="s">
        <v>392</v>
      </c>
      <c r="C4" s="356">
        <f>DCF!C37</f>
        <v>10.26</v>
      </c>
      <c r="D4" s="356">
        <f>C4</f>
        <v>10.26</v>
      </c>
      <c r="E4" s="356">
        <f ca="1">DCF!D110</f>
        <v>4.615716357150867</v>
      </c>
      <c r="F4" s="356">
        <f>DCF!E110</f>
        <v>7.8300093852264032</v>
      </c>
      <c r="G4" s="5"/>
      <c r="H4" s="5"/>
      <c r="I4" s="5"/>
      <c r="J4" s="5"/>
      <c r="K4" s="5"/>
      <c r="L4" s="5"/>
      <c r="M4" s="5"/>
      <c r="N4" s="5"/>
      <c r="O4" s="5"/>
      <c r="P4" s="5"/>
      <c r="Q4" s="5"/>
      <c r="R4" s="5"/>
    </row>
    <row r="5" spans="1:18" ht="15" customHeight="1">
      <c r="A5" s="5"/>
      <c r="B5" s="64" t="s">
        <v>396</v>
      </c>
      <c r="C5" s="46">
        <f>'Income Statement'!H44</f>
        <v>3972</v>
      </c>
      <c r="D5" s="46">
        <f>'Income Statement'!I44</f>
        <v>3972</v>
      </c>
      <c r="E5" s="132">
        <f>DCF!D108</f>
        <v>3972</v>
      </c>
      <c r="F5" s="132">
        <f>DCF!E108</f>
        <v>3972</v>
      </c>
      <c r="G5" s="6"/>
      <c r="H5" s="5"/>
      <c r="I5" s="5"/>
      <c r="J5" s="5"/>
      <c r="K5" s="5"/>
      <c r="L5" s="5"/>
      <c r="M5" s="5"/>
      <c r="N5" s="5"/>
      <c r="O5" s="5"/>
      <c r="P5" s="5"/>
      <c r="Q5" s="5"/>
      <c r="R5" s="5"/>
    </row>
    <row r="6" spans="1:18" ht="15" customHeight="1">
      <c r="A6" s="5"/>
      <c r="B6" s="64" t="s">
        <v>399</v>
      </c>
      <c r="C6" s="46">
        <f t="shared" ref="C6:D6" si="0">C5*C4</f>
        <v>40752.720000000001</v>
      </c>
      <c r="D6" s="46">
        <f t="shared" si="0"/>
        <v>40752.720000000001</v>
      </c>
      <c r="E6" s="132">
        <f ca="1">DCF!D107</f>
        <v>18333.625370603244</v>
      </c>
      <c r="F6" s="132">
        <f>DCF!E107</f>
        <v>31100.797278119273</v>
      </c>
      <c r="G6" s="6"/>
      <c r="H6" s="5"/>
      <c r="I6" s="5"/>
      <c r="J6" s="5"/>
      <c r="K6" s="5"/>
      <c r="L6" s="5"/>
      <c r="M6" s="5"/>
      <c r="N6" s="5"/>
      <c r="O6" s="5"/>
      <c r="P6" s="5"/>
      <c r="Q6" s="5"/>
      <c r="R6" s="5"/>
    </row>
    <row r="7" spans="1:18">
      <c r="A7" s="5"/>
      <c r="B7" s="64" t="s">
        <v>59</v>
      </c>
      <c r="C7" s="46">
        <f>C6+'Balance Sheet'!H42-'Balance Sheet'!H7</f>
        <v>37348.673000000003</v>
      </c>
      <c r="D7" s="46">
        <f>C7</f>
        <v>37348.673000000003</v>
      </c>
      <c r="E7" s="56">
        <f ca="1">DCF!D102</f>
        <v>14929.578370603245</v>
      </c>
      <c r="F7" s="56">
        <f>DCF!E102</f>
        <v>27696.750278119274</v>
      </c>
      <c r="G7" s="6"/>
      <c r="H7" s="5"/>
      <c r="I7" s="5"/>
      <c r="J7" s="5"/>
      <c r="K7" s="5"/>
      <c r="L7" s="5"/>
      <c r="M7" s="5"/>
      <c r="N7" s="5"/>
      <c r="O7" s="5"/>
      <c r="P7" s="5"/>
      <c r="Q7" s="5"/>
      <c r="R7" s="5"/>
    </row>
    <row r="8" spans="1:18">
      <c r="A8" s="5"/>
      <c r="B8" s="5"/>
      <c r="C8" s="8"/>
      <c r="D8" s="8"/>
      <c r="E8" s="5"/>
      <c r="F8" s="5"/>
      <c r="G8" s="5"/>
      <c r="H8" s="5"/>
      <c r="I8" s="5"/>
      <c r="J8" s="5"/>
      <c r="K8" s="5"/>
      <c r="L8" s="5"/>
      <c r="M8" s="5"/>
      <c r="N8" s="5"/>
      <c r="O8" s="5"/>
      <c r="P8" s="5"/>
      <c r="Q8" s="5"/>
      <c r="R8" s="5"/>
    </row>
    <row r="9" spans="1:18">
      <c r="A9" s="5"/>
      <c r="B9" s="57" t="s">
        <v>404</v>
      </c>
      <c r="C9" s="8"/>
      <c r="D9" s="8"/>
      <c r="E9" s="5"/>
      <c r="F9" s="5"/>
      <c r="G9" s="5"/>
      <c r="H9" s="5"/>
      <c r="I9" s="5"/>
      <c r="J9" s="5"/>
      <c r="K9" s="5"/>
      <c r="L9" s="5"/>
      <c r="M9" s="5"/>
      <c r="N9" s="5"/>
      <c r="O9" s="5"/>
      <c r="P9" s="5"/>
      <c r="Q9" s="5"/>
      <c r="R9" s="5"/>
    </row>
    <row r="10" spans="1:18">
      <c r="A10" s="5"/>
      <c r="B10" s="5" t="s">
        <v>405</v>
      </c>
      <c r="C10" s="357">
        <f>C4/'Income Statement'!H45</f>
        <v>25.894060648420282</v>
      </c>
      <c r="D10" s="357">
        <f>D4/'Income Statement'!I45</f>
        <v>26.881808869881137</v>
      </c>
      <c r="E10" s="358">
        <f ca="1">E4/'Income Statement'!$M$45</f>
        <v>11.408021712213163</v>
      </c>
      <c r="F10" s="358">
        <f>F4/'Income Statement'!$M$45</f>
        <v>19.352341036968102</v>
      </c>
      <c r="G10" s="5"/>
      <c r="H10" s="5"/>
      <c r="I10" s="5"/>
      <c r="J10" s="5"/>
      <c r="K10" s="5"/>
      <c r="L10" s="5"/>
      <c r="M10" s="5"/>
      <c r="N10" s="5"/>
      <c r="O10" s="5"/>
      <c r="P10" s="5"/>
      <c r="Q10" s="5"/>
      <c r="R10" s="5"/>
    </row>
    <row r="11" spans="1:18">
      <c r="A11" s="5"/>
      <c r="B11" s="5" t="s">
        <v>408</v>
      </c>
      <c r="C11" s="357">
        <f>C7/'Income Statement'!H35</f>
        <v>14.683315818876547</v>
      </c>
      <c r="D11" s="357">
        <f>D7/'Income Statement'!I35</f>
        <v>13.971218220789204</v>
      </c>
      <c r="E11" s="358">
        <f ca="1">E7/'Income Statement'!$H$35</f>
        <v>5.8694378313852216</v>
      </c>
      <c r="F11" s="358">
        <f>F7/'Income Statement'!$H$35</f>
        <v>10.888743797943828</v>
      </c>
      <c r="G11" s="5"/>
      <c r="H11" s="5"/>
      <c r="I11" s="5"/>
      <c r="J11" s="5"/>
      <c r="K11" s="5"/>
      <c r="L11" s="5"/>
      <c r="M11" s="5"/>
      <c r="N11" s="5"/>
      <c r="O11" s="5"/>
      <c r="P11" s="5"/>
      <c r="Q11" s="5"/>
      <c r="R11" s="5"/>
    </row>
    <row r="12" spans="1:18">
      <c r="A12" s="5"/>
      <c r="B12" s="5" t="s">
        <v>410</v>
      </c>
      <c r="C12" s="357">
        <f>C6/'Balance Sheet'!H36</f>
        <v>3.4114481899226945</v>
      </c>
      <c r="D12" s="357">
        <f>D6/'Balance Sheet'!I36</f>
        <v>3.3270950751640815</v>
      </c>
      <c r="E12" s="358">
        <f ca="1">E6/'Balance Sheet'!$H$36</f>
        <v>1.5347248744443371</v>
      </c>
      <c r="F12" s="358">
        <f>F6/'Balance Sheet'!$H$36</f>
        <v>2.6034767392113376</v>
      </c>
      <c r="G12" s="5"/>
      <c r="H12" s="5"/>
      <c r="I12" s="5"/>
      <c r="J12" s="5"/>
      <c r="K12" s="5"/>
      <c r="L12" s="5"/>
      <c r="M12" s="5"/>
      <c r="N12" s="5"/>
      <c r="O12" s="5"/>
      <c r="P12" s="5"/>
      <c r="Q12" s="5"/>
      <c r="R12" s="5"/>
    </row>
    <row r="13" spans="1:18">
      <c r="A13" s="5"/>
      <c r="B13" s="5" t="s">
        <v>412</v>
      </c>
      <c r="C13" s="96">
        <f>SUM('Cash Flow'!H24,'Cash Flow'!H27)/C6</f>
        <v>2.9215767683727554E-2</v>
      </c>
      <c r="D13" s="96">
        <f>SUM('Cash Flow'!I24,'Cash Flow'!I27)/D6</f>
        <v>3.4868121870202232E-2</v>
      </c>
      <c r="E13" s="98">
        <f ca="1">SUM('Cash Flow'!$H$24,'Cash Flow'!$H$27)/E6</f>
        <v>6.4941983701111358E-2</v>
      </c>
      <c r="F13" s="98">
        <f>SUM('Cash Flow'!$H$24,'Cash Flow'!$H$27)/F6</f>
        <v>3.828268418178625E-2</v>
      </c>
      <c r="G13" s="5"/>
      <c r="H13" s="5"/>
      <c r="I13" s="5"/>
      <c r="J13" s="5"/>
      <c r="K13" s="5"/>
      <c r="L13" s="5"/>
      <c r="M13" s="5"/>
      <c r="N13" s="5"/>
      <c r="O13" s="5"/>
      <c r="P13" s="5"/>
      <c r="Q13" s="5"/>
      <c r="R13" s="5"/>
    </row>
    <row r="14" spans="1:18">
      <c r="A14" s="5"/>
      <c r="B14" s="5" t="s">
        <v>415</v>
      </c>
      <c r="C14" s="96">
        <f>'Income Statement'!H50/Metrics!C4</f>
        <v>4.3855232239713084E-2</v>
      </c>
      <c r="D14" s="96">
        <f>'Income Statement'!I50/Metrics!D4</f>
        <v>2.9759902091125067E-2</v>
      </c>
      <c r="E14" s="98">
        <f ca="1">'Income Statement'!$H$50/Metrics!E4</f>
        <v>9.7483174433447797E-2</v>
      </c>
      <c r="F14" s="98">
        <f>'Income Statement'!$H$50/Metrics!F4</f>
        <v>5.7465407848479338E-2</v>
      </c>
      <c r="G14" s="5"/>
      <c r="H14" s="5"/>
      <c r="I14" s="5"/>
      <c r="J14" s="5"/>
      <c r="K14" s="5"/>
      <c r="L14" s="5"/>
      <c r="M14" s="5"/>
      <c r="N14" s="5"/>
      <c r="O14" s="5"/>
      <c r="P14" s="5"/>
      <c r="Q14" s="5"/>
      <c r="R14" s="5"/>
    </row>
    <row r="15" spans="1:18">
      <c r="A15" s="5"/>
      <c r="B15" s="5"/>
      <c r="C15" s="8"/>
      <c r="D15" s="8"/>
      <c r="E15" s="5"/>
      <c r="F15" s="5"/>
      <c r="G15" s="5"/>
      <c r="H15" s="5"/>
      <c r="I15" s="5"/>
      <c r="J15" s="5"/>
      <c r="K15" s="5"/>
      <c r="L15" s="5"/>
      <c r="M15" s="5"/>
      <c r="N15" s="5"/>
      <c r="O15" s="5"/>
      <c r="P15" s="5"/>
      <c r="Q15" s="5"/>
      <c r="R15" s="5"/>
    </row>
    <row r="16" spans="1:18">
      <c r="A16" s="5"/>
      <c r="B16" s="5" t="s">
        <v>417</v>
      </c>
      <c r="C16" s="96">
        <f>'Income Statement'!H11</f>
        <v>0.42187585653314535</v>
      </c>
      <c r="D16" s="96">
        <f>'Income Statement'!I11</f>
        <v>0.42499999999999999</v>
      </c>
      <c r="E16" s="5"/>
      <c r="F16" s="5"/>
      <c r="G16" s="5"/>
      <c r="H16" s="5"/>
      <c r="I16" s="5"/>
      <c r="J16" s="5"/>
      <c r="K16" s="5"/>
      <c r="L16" s="5"/>
      <c r="M16" s="5"/>
      <c r="N16" s="5"/>
      <c r="O16" s="5"/>
      <c r="P16" s="5"/>
      <c r="Q16" s="5"/>
      <c r="R16" s="5"/>
    </row>
    <row r="17" spans="1:18">
      <c r="A17" s="5"/>
      <c r="B17" s="5" t="s">
        <v>420</v>
      </c>
      <c r="C17" s="96">
        <f>'Income Statement'!H36</f>
        <v>0.17785215049252392</v>
      </c>
      <c r="D17" s="96">
        <f>'Income Statement'!I36</f>
        <v>0.18148936476074815</v>
      </c>
      <c r="E17" s="5"/>
      <c r="F17" s="5"/>
      <c r="G17" s="5"/>
      <c r="H17" s="5"/>
      <c r="I17" s="5"/>
      <c r="J17" s="5"/>
      <c r="K17" s="5"/>
      <c r="L17" s="5"/>
      <c r="M17" s="5"/>
      <c r="N17" s="5"/>
      <c r="O17" s="5"/>
      <c r="P17" s="5"/>
      <c r="Q17" s="5"/>
      <c r="R17" s="5"/>
    </row>
    <row r="18" spans="1:18">
      <c r="A18" s="5"/>
      <c r="B18" s="5" t="s">
        <v>421</v>
      </c>
      <c r="C18" s="96">
        <f>'Income Statement'!H34</f>
        <v>0.11004353286010739</v>
      </c>
      <c r="D18" s="96">
        <f>'Income Statement'!I34</f>
        <v>0.10292204158437658</v>
      </c>
      <c r="E18" s="5"/>
      <c r="F18" s="5"/>
      <c r="G18" s="5"/>
      <c r="H18" s="5"/>
      <c r="I18" s="5"/>
      <c r="J18" s="5"/>
      <c r="K18" s="5"/>
      <c r="L18" s="5"/>
      <c r="M18" s="5"/>
      <c r="N18" s="5"/>
      <c r="O18" s="5"/>
      <c r="P18" s="5"/>
      <c r="Q18" s="5"/>
      <c r="R18" s="5"/>
    </row>
    <row r="19" spans="1:18">
      <c r="A19" s="5"/>
      <c r="B19" s="5" t="s">
        <v>423</v>
      </c>
      <c r="C19" s="96">
        <f>'Income Statement'!H41</f>
        <v>0.11004353286010739</v>
      </c>
      <c r="D19" s="96">
        <f>'Income Statement'!I41</f>
        <v>0.10292204158437658</v>
      </c>
      <c r="E19" s="5"/>
      <c r="F19" s="5"/>
      <c r="G19" s="5"/>
      <c r="H19" s="5"/>
      <c r="I19" s="5"/>
      <c r="J19" s="5"/>
      <c r="K19" s="5"/>
      <c r="L19" s="5"/>
      <c r="M19" s="5"/>
      <c r="N19" s="5"/>
      <c r="O19" s="5"/>
      <c r="P19" s="5"/>
      <c r="Q19" s="5"/>
      <c r="R19" s="5"/>
    </row>
    <row r="20" spans="1:18" ht="15.75" customHeight="1">
      <c r="A20" s="5"/>
      <c r="B20" s="5" t="s">
        <v>425</v>
      </c>
      <c r="C20" s="96">
        <f>'Income Statement'!H40/'Balance Sheet'!H36</f>
        <v>0.13174635821866806</v>
      </c>
      <c r="D20" s="96">
        <f>'Income Statement'!I40/'Balance Sheet'!I36</f>
        <v>0.12376752960593432</v>
      </c>
      <c r="E20" s="5"/>
      <c r="F20" s="5"/>
      <c r="G20" s="5"/>
      <c r="H20" s="5"/>
      <c r="I20" s="5"/>
      <c r="J20" s="5"/>
      <c r="K20" s="5"/>
      <c r="L20" s="5"/>
      <c r="M20" s="5"/>
      <c r="N20" s="5"/>
      <c r="O20" s="5"/>
      <c r="P20" s="5"/>
      <c r="Q20" s="5"/>
      <c r="R20" s="5"/>
    </row>
    <row r="21" spans="1:18" ht="15.75" customHeight="1">
      <c r="A21" s="5"/>
      <c r="B21" s="5" t="s">
        <v>427</v>
      </c>
      <c r="C21" s="96">
        <f>'Income Statement'!H40/'Balance Sheet'!H19</f>
        <v>0.11357526110601253</v>
      </c>
      <c r="D21" s="96">
        <f>'Income Statement'!I40/'Balance Sheet'!I19</f>
        <v>0.10610135676187556</v>
      </c>
      <c r="E21" s="5"/>
      <c r="F21" s="5"/>
      <c r="G21" s="5"/>
      <c r="H21" s="5"/>
      <c r="I21" s="5"/>
      <c r="J21" s="5"/>
      <c r="K21" s="5"/>
      <c r="L21" s="5"/>
      <c r="M21" s="5"/>
      <c r="N21" s="5"/>
      <c r="O21" s="5"/>
      <c r="P21" s="5"/>
      <c r="Q21" s="5"/>
      <c r="R21" s="5"/>
    </row>
    <row r="22" spans="1:18" ht="15.75" customHeight="1">
      <c r="A22" s="5"/>
      <c r="B22" s="5" t="s">
        <v>428</v>
      </c>
      <c r="C22" s="96">
        <f t="shared" ref="C22:E22" si="1">C23/SUM(C24:C26)</f>
        <v>0.18424928914480068</v>
      </c>
      <c r="D22" s="96">
        <f t="shared" si="1"/>
        <v>0.17552652919669953</v>
      </c>
      <c r="E22" s="427">
        <f t="shared" si="1"/>
        <v>0.17431169363599336</v>
      </c>
      <c r="F22" s="384"/>
      <c r="G22" s="5"/>
      <c r="H22" s="5"/>
      <c r="I22" s="5"/>
      <c r="J22" s="5"/>
      <c r="K22" s="5"/>
      <c r="L22" s="5"/>
      <c r="M22" s="5"/>
      <c r="N22" s="5"/>
      <c r="O22" s="5"/>
      <c r="P22" s="5"/>
      <c r="Q22" s="5"/>
      <c r="R22" s="5"/>
    </row>
    <row r="23" spans="1:18" ht="15.75" customHeight="1">
      <c r="A23" s="5"/>
      <c r="B23" s="359" t="s">
        <v>430</v>
      </c>
      <c r="C23" s="360">
        <f>'Income Statement'!H33*(1-'Income Assumptions'!I93)</f>
        <v>1573.824999999998</v>
      </c>
      <c r="D23" s="360">
        <f>'Income Statement'!I33*(1-'Income Assumptions'!J93)</f>
        <v>1515.9961964337929</v>
      </c>
      <c r="E23" s="424">
        <f>'Income Statement'!M33*(1-'Income Assumptions'!N93)</f>
        <v>1607.0819142091648</v>
      </c>
      <c r="F23" s="384"/>
      <c r="G23" s="360"/>
      <c r="I23" s="360"/>
      <c r="J23" s="360"/>
      <c r="K23" s="360"/>
      <c r="L23" s="360"/>
      <c r="M23" s="360"/>
      <c r="N23" s="5"/>
      <c r="O23" s="5"/>
      <c r="P23" s="5"/>
      <c r="Q23" s="5"/>
      <c r="R23" s="5"/>
    </row>
    <row r="24" spans="1:18" ht="15.75" customHeight="1">
      <c r="A24" s="5"/>
      <c r="B24" s="359" t="s">
        <v>432</v>
      </c>
      <c r="C24" s="360">
        <f>'Balance Sheet'!H15</f>
        <v>6396.8790000000008</v>
      </c>
      <c r="D24" s="360">
        <f>'Balance Sheet'!I15</f>
        <v>6507.5027960621592</v>
      </c>
      <c r="E24" s="424">
        <f>'Balance Sheet'!M15</f>
        <v>6821.8273490407373</v>
      </c>
      <c r="F24" s="384"/>
      <c r="G24" s="360"/>
      <c r="I24" s="360"/>
      <c r="J24" s="360"/>
      <c r="K24" s="360"/>
      <c r="L24" s="360"/>
      <c r="M24" s="360"/>
      <c r="N24" s="5"/>
      <c r="O24" s="5"/>
      <c r="P24" s="5"/>
      <c r="Q24" s="5"/>
      <c r="R24" s="5"/>
    </row>
    <row r="25" spans="1:18" ht="15.75" customHeight="1">
      <c r="A25" s="5"/>
      <c r="B25" s="359" t="s">
        <v>435</v>
      </c>
      <c r="C25" s="360">
        <f>'Balance Assumptions'!H30</f>
        <v>2144.9450000000006</v>
      </c>
      <c r="D25" s="360">
        <f>'Balance Assumptions'!I30</f>
        <v>2129.3465928694068</v>
      </c>
      <c r="E25" s="424">
        <f>'Balance Assumptions'!M30</f>
        <v>2397.7601650657793</v>
      </c>
      <c r="F25" s="384"/>
      <c r="G25" s="360"/>
      <c r="I25" s="360"/>
      <c r="J25" s="360"/>
      <c r="K25" s="5"/>
      <c r="L25" s="5"/>
      <c r="M25" s="5"/>
      <c r="N25" s="5"/>
      <c r="O25" s="5"/>
      <c r="P25" s="5"/>
      <c r="Q25" s="5"/>
      <c r="R25" s="5"/>
    </row>
    <row r="26" spans="1:18" ht="15.75" customHeight="1">
      <c r="A26" s="5"/>
      <c r="B26" s="359" t="s">
        <v>436</v>
      </c>
      <c r="C26" s="360">
        <f t="shared" ref="C26:E26" si="2">0</f>
        <v>0</v>
      </c>
      <c r="D26" s="360">
        <f t="shared" si="2"/>
        <v>0</v>
      </c>
      <c r="E26" s="424">
        <f t="shared" si="2"/>
        <v>0</v>
      </c>
      <c r="F26" s="384"/>
      <c r="G26" s="5"/>
      <c r="H26" s="5"/>
      <c r="I26" s="5"/>
      <c r="J26" s="5"/>
      <c r="K26" s="5"/>
      <c r="L26" s="5"/>
      <c r="M26" s="5"/>
      <c r="N26" s="5"/>
      <c r="O26" s="5"/>
      <c r="P26" s="5"/>
      <c r="Q26" s="5"/>
      <c r="R26" s="5"/>
    </row>
    <row r="27" spans="1:18" ht="15.75" customHeight="1">
      <c r="A27" s="5"/>
      <c r="B27" s="5"/>
      <c r="C27" s="8"/>
      <c r="D27" s="8"/>
      <c r="E27" s="5"/>
      <c r="F27" s="5"/>
      <c r="G27" s="5"/>
      <c r="H27" s="5"/>
      <c r="I27" s="5"/>
      <c r="J27" s="5"/>
      <c r="K27" s="5"/>
      <c r="L27" s="5"/>
      <c r="M27" s="5"/>
      <c r="N27" s="5"/>
      <c r="O27" s="5"/>
      <c r="P27" s="5"/>
      <c r="Q27" s="5"/>
      <c r="R27" s="5"/>
    </row>
    <row r="28" spans="1:18" ht="15.75" customHeight="1">
      <c r="A28" s="5"/>
      <c r="B28" s="5" t="s">
        <v>438</v>
      </c>
      <c r="C28" s="122" t="s">
        <v>37</v>
      </c>
      <c r="D28" s="122" t="s">
        <v>37</v>
      </c>
      <c r="E28" s="5"/>
      <c r="F28" s="5"/>
      <c r="G28" s="5"/>
      <c r="H28" s="5"/>
      <c r="I28" s="5"/>
      <c r="J28" s="5"/>
      <c r="K28" s="5"/>
      <c r="L28" s="5"/>
      <c r="M28" s="5"/>
      <c r="N28" s="5"/>
      <c r="O28" s="5"/>
      <c r="P28" s="5"/>
      <c r="Q28" s="5"/>
      <c r="R28" s="5"/>
    </row>
    <row r="29" spans="1:18" ht="15.75" customHeight="1">
      <c r="A29" s="5"/>
      <c r="B29" s="5" t="s">
        <v>440</v>
      </c>
      <c r="C29" s="357">
        <f>'Balance Sheet'!H11/'Balance Sheet'!H27</f>
        <v>3.9033465184906113</v>
      </c>
      <c r="D29" s="357">
        <f>'Balance Sheet'!I11/'Balance Sheet'!I27</f>
        <v>3.8157107236985901</v>
      </c>
      <c r="E29" s="5"/>
      <c r="F29" s="5"/>
      <c r="G29" s="5"/>
      <c r="H29" s="5"/>
      <c r="I29" s="5"/>
      <c r="J29" s="5"/>
      <c r="K29" s="5"/>
      <c r="L29" s="5"/>
      <c r="M29" s="5"/>
      <c r="N29" s="5"/>
      <c r="O29" s="5"/>
      <c r="P29" s="5"/>
      <c r="Q29" s="5"/>
      <c r="R29" s="5"/>
    </row>
    <row r="30" spans="1:18" ht="15.75" customHeight="1">
      <c r="A30" s="5"/>
      <c r="B30" s="5" t="s">
        <v>441</v>
      </c>
      <c r="C30" s="357">
        <f>('Balance Sheet'!H11-'Balance Sheet'!H9)/'Balance Sheet'!H27</f>
        <v>3.2274005357778175</v>
      </c>
      <c r="D30" s="357">
        <f>('Balance Sheet'!I11-'Balance Sheet'!I9)/'Balance Sheet'!I27</f>
        <v>3.1511493259872401</v>
      </c>
      <c r="E30" s="5"/>
      <c r="F30" s="5"/>
      <c r="G30" s="5"/>
      <c r="H30" s="5"/>
      <c r="I30" s="5"/>
      <c r="J30" s="5"/>
      <c r="K30" s="5"/>
      <c r="L30" s="5"/>
      <c r="M30" s="5"/>
      <c r="N30" s="5"/>
      <c r="O30" s="5"/>
      <c r="P30" s="5"/>
      <c r="Q30" s="5"/>
      <c r="R30" s="5"/>
    </row>
    <row r="31" spans="1:18" ht="15.75" customHeight="1">
      <c r="A31" s="5"/>
      <c r="B31" s="5" t="s">
        <v>444</v>
      </c>
      <c r="C31" s="361">
        <f>SUM('Cash Flow'!H24,'Cash Flow'!H27)/'Income Statement'!H40</f>
        <v>0.75651486029259862</v>
      </c>
      <c r="D31" s="361">
        <f>SUM('Cash Flow'!I24,'Cash Flow'!I27)/'Income Statement'!I40</f>
        <v>0.93731818776649878</v>
      </c>
      <c r="E31" s="5"/>
      <c r="F31" s="5"/>
      <c r="G31" s="5"/>
      <c r="H31" s="5"/>
      <c r="I31" s="5"/>
      <c r="J31" s="5"/>
      <c r="K31" s="5"/>
      <c r="L31" s="5"/>
      <c r="M31" s="5"/>
      <c r="N31" s="5"/>
      <c r="O31" s="5"/>
      <c r="P31" s="5"/>
      <c r="Q31" s="5"/>
      <c r="R31" s="5"/>
    </row>
    <row r="32" spans="1:18" ht="15.75" customHeight="1">
      <c r="A32" s="5"/>
      <c r="B32" s="5"/>
      <c r="C32" s="8"/>
      <c r="D32" s="8"/>
      <c r="E32" s="5"/>
      <c r="F32" s="5"/>
      <c r="G32" s="5"/>
      <c r="H32" s="5"/>
      <c r="I32" s="5"/>
      <c r="J32" s="5"/>
      <c r="K32" s="5"/>
      <c r="L32" s="5"/>
      <c r="M32" s="5"/>
      <c r="N32" s="5"/>
      <c r="O32" s="5"/>
      <c r="P32" s="5"/>
      <c r="Q32" s="5"/>
      <c r="R32" s="5"/>
    </row>
    <row r="33" spans="1:18" ht="15.75" customHeight="1">
      <c r="A33" s="5"/>
      <c r="B33" s="5"/>
      <c r="C33" s="8"/>
      <c r="D33" s="8"/>
      <c r="E33" s="5"/>
      <c r="F33" s="5"/>
      <c r="G33" s="5"/>
      <c r="H33" s="5"/>
      <c r="I33" s="5"/>
      <c r="J33" s="5"/>
      <c r="K33" s="5"/>
      <c r="L33" s="5"/>
      <c r="M33" s="5"/>
      <c r="N33" s="5"/>
      <c r="O33" s="5"/>
      <c r="P33" s="5"/>
      <c r="Q33" s="5"/>
      <c r="R33" s="5"/>
    </row>
    <row r="34" spans="1:18" ht="15.75" customHeight="1">
      <c r="A34" s="5"/>
      <c r="B34" s="5"/>
      <c r="C34" s="8"/>
      <c r="D34" s="8"/>
      <c r="E34" s="5"/>
      <c r="F34" s="5"/>
      <c r="G34" s="5"/>
      <c r="H34" s="5"/>
      <c r="I34" s="5"/>
      <c r="J34" s="5"/>
      <c r="K34" s="5"/>
      <c r="L34" s="5"/>
      <c r="M34" s="5"/>
      <c r="N34" s="5"/>
      <c r="O34" s="5"/>
      <c r="P34" s="5"/>
      <c r="Q34" s="5"/>
      <c r="R34" s="5"/>
    </row>
    <row r="35" spans="1:18" ht="15.75" customHeight="1">
      <c r="A35" s="5"/>
      <c r="B35" s="5"/>
      <c r="C35" s="8"/>
      <c r="D35" s="8"/>
      <c r="E35" s="5"/>
      <c r="F35" s="5"/>
      <c r="G35" s="5"/>
      <c r="H35" s="5"/>
      <c r="I35" s="5"/>
      <c r="J35" s="5"/>
      <c r="K35" s="5"/>
      <c r="L35" s="5"/>
      <c r="M35" s="5"/>
      <c r="N35" s="5"/>
      <c r="O35" s="5"/>
      <c r="P35" s="5"/>
      <c r="Q35" s="5"/>
      <c r="R35" s="5"/>
    </row>
    <row r="36" spans="1:18" ht="15.75" customHeight="1">
      <c r="A36" s="5"/>
      <c r="B36" s="5"/>
      <c r="C36" s="8"/>
      <c r="D36" s="8"/>
      <c r="E36" s="5"/>
      <c r="F36" s="5"/>
      <c r="G36" s="5"/>
      <c r="H36" s="5"/>
      <c r="I36" s="5"/>
      <c r="J36" s="5"/>
      <c r="K36" s="5"/>
      <c r="L36" s="5"/>
      <c r="M36" s="5"/>
      <c r="N36" s="5"/>
      <c r="O36" s="5"/>
      <c r="P36" s="5"/>
      <c r="Q36" s="5"/>
      <c r="R36" s="5"/>
    </row>
    <row r="37" spans="1:18" ht="15.75" customHeight="1">
      <c r="A37" s="5"/>
      <c r="B37" s="5"/>
      <c r="C37" s="8"/>
      <c r="D37" s="8"/>
      <c r="E37" s="5"/>
      <c r="F37" s="5"/>
      <c r="G37" s="5"/>
      <c r="H37" s="5"/>
      <c r="I37" s="5"/>
      <c r="J37" s="5"/>
      <c r="K37" s="5"/>
      <c r="L37" s="5"/>
      <c r="M37" s="5"/>
      <c r="N37" s="5"/>
      <c r="O37" s="5"/>
      <c r="P37" s="5"/>
      <c r="Q37" s="5"/>
      <c r="R37" s="5"/>
    </row>
    <row r="38" spans="1:18" ht="15.75" customHeight="1">
      <c r="A38" s="5"/>
      <c r="B38" s="5"/>
      <c r="C38" s="8"/>
      <c r="D38" s="8"/>
      <c r="E38" s="5"/>
      <c r="F38" s="5"/>
      <c r="G38" s="5"/>
      <c r="H38" s="5"/>
      <c r="I38" s="5"/>
      <c r="J38" s="5"/>
      <c r="K38" s="5"/>
      <c r="L38" s="5"/>
      <c r="M38" s="5"/>
      <c r="N38" s="5"/>
      <c r="O38" s="5"/>
      <c r="P38" s="5"/>
      <c r="Q38" s="5"/>
      <c r="R38" s="5"/>
    </row>
    <row r="39" spans="1:18" ht="15.75" customHeight="1">
      <c r="A39" s="5"/>
      <c r="B39" s="5"/>
      <c r="C39" s="8"/>
      <c r="D39" s="8"/>
      <c r="E39" s="5"/>
      <c r="F39" s="5"/>
      <c r="G39" s="5"/>
      <c r="H39" s="5"/>
      <c r="I39" s="5"/>
      <c r="J39" s="5"/>
      <c r="K39" s="5"/>
      <c r="L39" s="5"/>
      <c r="M39" s="5"/>
      <c r="N39" s="5"/>
      <c r="O39" s="5"/>
      <c r="P39" s="5"/>
      <c r="Q39" s="5"/>
      <c r="R39" s="5"/>
    </row>
    <row r="40" spans="1:18" ht="15.75" customHeight="1">
      <c r="A40" s="5"/>
      <c r="B40" s="5"/>
      <c r="C40" s="8"/>
      <c r="D40" s="8"/>
      <c r="E40" s="5"/>
      <c r="F40" s="5"/>
      <c r="G40" s="5"/>
      <c r="H40" s="5"/>
      <c r="I40" s="5"/>
      <c r="J40" s="5"/>
      <c r="K40" s="5"/>
      <c r="L40" s="5"/>
      <c r="M40" s="5"/>
      <c r="N40" s="5"/>
      <c r="O40" s="5"/>
      <c r="P40" s="5"/>
      <c r="Q40" s="5"/>
      <c r="R40" s="5"/>
    </row>
    <row r="41" spans="1:18" ht="15.75" customHeight="1">
      <c r="A41" s="5"/>
      <c r="B41" s="5"/>
      <c r="C41" s="8"/>
      <c r="D41" s="8"/>
      <c r="E41" s="5"/>
      <c r="F41" s="5"/>
      <c r="G41" s="5"/>
      <c r="H41" s="5"/>
      <c r="I41" s="5"/>
      <c r="J41" s="5"/>
      <c r="K41" s="5"/>
      <c r="L41" s="5"/>
      <c r="M41" s="5"/>
      <c r="N41" s="5"/>
      <c r="O41" s="5"/>
      <c r="P41" s="5"/>
      <c r="Q41" s="5"/>
      <c r="R41" s="5"/>
    </row>
    <row r="42" spans="1:18" ht="15.75" customHeight="1">
      <c r="A42" s="5"/>
      <c r="B42" s="5"/>
      <c r="C42" s="8"/>
      <c r="D42" s="8"/>
      <c r="E42" s="5"/>
      <c r="F42" s="5"/>
      <c r="G42" s="5"/>
      <c r="H42" s="5"/>
      <c r="I42" s="5"/>
      <c r="J42" s="5"/>
      <c r="K42" s="5"/>
      <c r="L42" s="5"/>
      <c r="M42" s="5"/>
      <c r="N42" s="5"/>
      <c r="O42" s="5"/>
      <c r="P42" s="5"/>
      <c r="Q42" s="5"/>
      <c r="R42" s="5"/>
    </row>
    <row r="43" spans="1:18" ht="15.75" customHeight="1">
      <c r="A43" s="5"/>
      <c r="B43" s="5"/>
      <c r="C43" s="8"/>
      <c r="D43" s="8"/>
      <c r="E43" s="5"/>
      <c r="F43" s="5"/>
      <c r="G43" s="5"/>
      <c r="H43" s="5"/>
      <c r="I43" s="5"/>
      <c r="J43" s="5"/>
      <c r="K43" s="5"/>
      <c r="L43" s="5"/>
      <c r="M43" s="5"/>
      <c r="N43" s="5"/>
      <c r="O43" s="5"/>
      <c r="P43" s="5"/>
      <c r="Q43" s="5"/>
      <c r="R43" s="5"/>
    </row>
    <row r="44" spans="1:18" ht="15.75" customHeight="1">
      <c r="A44" s="5"/>
      <c r="B44" s="5"/>
      <c r="C44" s="8"/>
      <c r="D44" s="8"/>
      <c r="E44" s="5"/>
      <c r="F44" s="5"/>
      <c r="G44" s="5"/>
      <c r="H44" s="5"/>
      <c r="I44" s="5"/>
      <c r="J44" s="5"/>
      <c r="K44" s="5"/>
      <c r="L44" s="5"/>
      <c r="M44" s="5"/>
      <c r="N44" s="5"/>
      <c r="O44" s="5"/>
      <c r="P44" s="5"/>
      <c r="Q44" s="5"/>
      <c r="R44" s="5"/>
    </row>
    <row r="45" spans="1:18" ht="15.75" customHeight="1">
      <c r="A45" s="5"/>
      <c r="B45" s="5"/>
      <c r="C45" s="8"/>
      <c r="D45" s="8"/>
      <c r="E45" s="5"/>
      <c r="F45" s="5"/>
      <c r="G45" s="5"/>
      <c r="H45" s="5"/>
      <c r="I45" s="5"/>
      <c r="J45" s="5"/>
      <c r="K45" s="5"/>
      <c r="L45" s="5"/>
      <c r="M45" s="5"/>
      <c r="N45" s="5"/>
      <c r="O45" s="5"/>
      <c r="P45" s="5"/>
      <c r="Q45" s="5"/>
      <c r="R45" s="5"/>
    </row>
    <row r="46" spans="1:18" ht="15.75" customHeight="1">
      <c r="A46" s="5"/>
      <c r="B46" s="5"/>
      <c r="C46" s="8"/>
      <c r="D46" s="8"/>
      <c r="E46" s="5"/>
      <c r="F46" s="5"/>
      <c r="G46" s="5"/>
      <c r="H46" s="5"/>
      <c r="I46" s="5"/>
      <c r="J46" s="5"/>
      <c r="K46" s="5"/>
      <c r="L46" s="5"/>
      <c r="M46" s="5"/>
      <c r="N46" s="5"/>
      <c r="O46" s="5"/>
      <c r="P46" s="5"/>
      <c r="Q46" s="5"/>
      <c r="R46" s="5"/>
    </row>
    <row r="47" spans="1:18" ht="15.75" customHeight="1">
      <c r="A47" s="5"/>
      <c r="B47" s="5"/>
      <c r="C47" s="8"/>
      <c r="D47" s="8"/>
      <c r="E47" s="5"/>
      <c r="F47" s="5"/>
      <c r="G47" s="5"/>
      <c r="H47" s="5"/>
      <c r="I47" s="5"/>
      <c r="J47" s="5"/>
      <c r="K47" s="5"/>
      <c r="L47" s="5"/>
      <c r="M47" s="5"/>
      <c r="N47" s="5"/>
      <c r="O47" s="5"/>
      <c r="P47" s="5"/>
      <c r="Q47" s="5"/>
      <c r="R47" s="5"/>
    </row>
    <row r="48" spans="1:18" ht="15.75" customHeight="1">
      <c r="A48" s="5"/>
      <c r="B48" s="5"/>
      <c r="C48" s="8"/>
      <c r="D48" s="8"/>
      <c r="E48" s="5"/>
      <c r="F48" s="5"/>
      <c r="G48" s="5"/>
      <c r="H48" s="5"/>
      <c r="I48" s="5"/>
      <c r="J48" s="5"/>
      <c r="K48" s="5"/>
      <c r="L48" s="5"/>
      <c r="M48" s="5"/>
      <c r="N48" s="5"/>
      <c r="O48" s="5"/>
      <c r="P48" s="5"/>
      <c r="Q48" s="5"/>
      <c r="R48" s="5"/>
    </row>
    <row r="49" spans="1:18" ht="15.75" customHeight="1">
      <c r="A49" s="5"/>
      <c r="B49" s="5"/>
      <c r="C49" s="8"/>
      <c r="D49" s="8"/>
      <c r="E49" s="5"/>
      <c r="F49" s="5"/>
      <c r="G49" s="5"/>
      <c r="H49" s="5"/>
      <c r="I49" s="5"/>
      <c r="J49" s="5"/>
      <c r="K49" s="5"/>
      <c r="L49" s="5"/>
      <c r="M49" s="5"/>
      <c r="N49" s="5"/>
      <c r="O49" s="5"/>
      <c r="P49" s="5"/>
      <c r="Q49" s="5"/>
      <c r="R49" s="5"/>
    </row>
    <row r="50" spans="1:18" ht="15.75" customHeight="1">
      <c r="A50" s="5"/>
      <c r="B50" s="5"/>
      <c r="C50" s="8"/>
      <c r="D50" s="8"/>
      <c r="E50" s="5"/>
      <c r="F50" s="5"/>
      <c r="G50" s="5"/>
      <c r="H50" s="5"/>
      <c r="I50" s="5"/>
      <c r="J50" s="5"/>
      <c r="K50" s="5"/>
      <c r="L50" s="5"/>
      <c r="M50" s="5"/>
      <c r="N50" s="5"/>
      <c r="O50" s="5"/>
      <c r="P50" s="5"/>
      <c r="Q50" s="5"/>
      <c r="R50" s="5"/>
    </row>
    <row r="51" spans="1:18" ht="15.75" customHeight="1">
      <c r="A51" s="5"/>
      <c r="B51" s="5"/>
      <c r="C51" s="8"/>
      <c r="D51" s="8"/>
      <c r="E51" s="5"/>
      <c r="F51" s="5"/>
      <c r="G51" s="5"/>
      <c r="H51" s="5"/>
      <c r="I51" s="5"/>
      <c r="J51" s="5"/>
      <c r="K51" s="5"/>
      <c r="L51" s="5"/>
      <c r="M51" s="5"/>
      <c r="N51" s="5"/>
      <c r="O51" s="5"/>
      <c r="P51" s="5"/>
      <c r="Q51" s="5"/>
      <c r="R51" s="5"/>
    </row>
    <row r="52" spans="1:18" ht="15.75" customHeight="1">
      <c r="A52" s="5"/>
      <c r="B52" s="5"/>
      <c r="C52" s="8"/>
      <c r="D52" s="8"/>
      <c r="E52" s="5"/>
      <c r="F52" s="5"/>
      <c r="G52" s="5"/>
      <c r="H52" s="5"/>
      <c r="I52" s="5"/>
      <c r="J52" s="5"/>
      <c r="K52" s="5"/>
      <c r="L52" s="5"/>
      <c r="M52" s="5"/>
      <c r="N52" s="5"/>
      <c r="O52" s="5"/>
      <c r="P52" s="5"/>
      <c r="Q52" s="5"/>
      <c r="R52" s="5"/>
    </row>
    <row r="53" spans="1:18" ht="15.75" customHeight="1">
      <c r="A53" s="5"/>
      <c r="B53" s="5"/>
      <c r="C53" s="8"/>
      <c r="D53" s="8"/>
      <c r="E53" s="5"/>
      <c r="F53" s="5"/>
      <c r="G53" s="5"/>
      <c r="H53" s="5"/>
      <c r="I53" s="5"/>
      <c r="J53" s="5"/>
      <c r="K53" s="5"/>
      <c r="L53" s="5"/>
      <c r="M53" s="5"/>
      <c r="N53" s="5"/>
      <c r="O53" s="5"/>
      <c r="P53" s="5"/>
      <c r="Q53" s="5"/>
      <c r="R53" s="5"/>
    </row>
    <row r="54" spans="1:18" ht="15.75" customHeight="1">
      <c r="A54" s="5"/>
      <c r="B54" s="5"/>
      <c r="C54" s="8"/>
      <c r="D54" s="8"/>
      <c r="E54" s="5"/>
      <c r="F54" s="5"/>
      <c r="G54" s="5"/>
      <c r="H54" s="5"/>
      <c r="I54" s="5"/>
      <c r="J54" s="5"/>
      <c r="K54" s="5"/>
      <c r="L54" s="5"/>
      <c r="M54" s="5"/>
      <c r="N54" s="5"/>
      <c r="O54" s="5"/>
      <c r="P54" s="5"/>
      <c r="Q54" s="5"/>
      <c r="R54" s="5"/>
    </row>
    <row r="55" spans="1:18" ht="15.75" customHeight="1">
      <c r="A55" s="5"/>
      <c r="B55" s="5"/>
      <c r="C55" s="8"/>
      <c r="D55" s="8"/>
      <c r="E55" s="5"/>
      <c r="F55" s="5"/>
      <c r="G55" s="5"/>
      <c r="H55" s="5"/>
      <c r="I55" s="5"/>
      <c r="J55" s="5"/>
      <c r="K55" s="5"/>
      <c r="L55" s="5"/>
      <c r="M55" s="5"/>
      <c r="N55" s="5"/>
      <c r="O55" s="5"/>
      <c r="P55" s="5"/>
      <c r="Q55" s="5"/>
      <c r="R55" s="5"/>
    </row>
    <row r="56" spans="1:18" ht="15.75" customHeight="1">
      <c r="A56" s="5"/>
      <c r="B56" s="5"/>
      <c r="C56" s="8"/>
      <c r="D56" s="8"/>
      <c r="E56" s="5"/>
      <c r="F56" s="5"/>
      <c r="G56" s="5"/>
      <c r="H56" s="5"/>
      <c r="I56" s="5"/>
      <c r="J56" s="5"/>
      <c r="K56" s="5"/>
      <c r="L56" s="5"/>
      <c r="M56" s="5"/>
      <c r="N56" s="5"/>
      <c r="O56" s="5"/>
      <c r="P56" s="5"/>
      <c r="Q56" s="5"/>
      <c r="R56" s="5"/>
    </row>
    <row r="57" spans="1:18" ht="15.75" customHeight="1">
      <c r="A57" s="5"/>
      <c r="B57" s="5"/>
      <c r="C57" s="8"/>
      <c r="D57" s="8"/>
      <c r="E57" s="5"/>
      <c r="F57" s="5"/>
      <c r="G57" s="5"/>
      <c r="H57" s="5"/>
      <c r="I57" s="5"/>
      <c r="J57" s="5"/>
      <c r="K57" s="5"/>
      <c r="L57" s="5"/>
      <c r="M57" s="5"/>
      <c r="N57" s="5"/>
      <c r="O57" s="5"/>
      <c r="P57" s="5"/>
      <c r="Q57" s="5"/>
      <c r="R57" s="5"/>
    </row>
    <row r="58" spans="1:18" ht="15.75" customHeight="1">
      <c r="A58" s="5"/>
      <c r="B58" s="5"/>
      <c r="C58" s="8"/>
      <c r="D58" s="8"/>
      <c r="E58" s="5"/>
      <c r="F58" s="5"/>
      <c r="G58" s="5"/>
      <c r="H58" s="5"/>
      <c r="I58" s="5"/>
      <c r="J58" s="5"/>
      <c r="K58" s="5"/>
      <c r="L58" s="5"/>
      <c r="M58" s="5"/>
      <c r="N58" s="5"/>
      <c r="O58" s="5"/>
      <c r="P58" s="5"/>
      <c r="Q58" s="5"/>
      <c r="R58" s="5"/>
    </row>
    <row r="59" spans="1:18" ht="15.75" customHeight="1">
      <c r="A59" s="5"/>
      <c r="B59" s="5"/>
      <c r="C59" s="8"/>
      <c r="D59" s="8"/>
      <c r="E59" s="5"/>
      <c r="F59" s="5"/>
      <c r="G59" s="5"/>
      <c r="H59" s="5"/>
      <c r="I59" s="5"/>
      <c r="J59" s="5"/>
      <c r="K59" s="5"/>
      <c r="L59" s="5"/>
      <c r="M59" s="5"/>
      <c r="N59" s="5"/>
      <c r="O59" s="5"/>
      <c r="P59" s="5"/>
      <c r="Q59" s="5"/>
      <c r="R59" s="5"/>
    </row>
    <row r="60" spans="1:18" ht="15.75" customHeight="1">
      <c r="A60" s="5"/>
      <c r="B60" s="5"/>
      <c r="C60" s="8"/>
      <c r="D60" s="8"/>
      <c r="E60" s="5"/>
      <c r="F60" s="5"/>
      <c r="G60" s="5"/>
      <c r="H60" s="5"/>
      <c r="I60" s="5"/>
      <c r="J60" s="5"/>
      <c r="K60" s="5"/>
      <c r="L60" s="5"/>
      <c r="M60" s="5"/>
      <c r="N60" s="5"/>
      <c r="O60" s="5"/>
      <c r="P60" s="5"/>
      <c r="Q60" s="5"/>
      <c r="R60" s="5"/>
    </row>
    <row r="61" spans="1:18" ht="15.75" customHeight="1">
      <c r="A61" s="5"/>
      <c r="B61" s="5"/>
      <c r="C61" s="8"/>
      <c r="D61" s="8"/>
      <c r="E61" s="5"/>
      <c r="F61" s="5"/>
      <c r="G61" s="5"/>
      <c r="H61" s="5"/>
      <c r="I61" s="5"/>
      <c r="J61" s="5"/>
      <c r="K61" s="5"/>
      <c r="L61" s="5"/>
      <c r="M61" s="5"/>
      <c r="N61" s="5"/>
      <c r="O61" s="5"/>
      <c r="P61" s="5"/>
      <c r="Q61" s="5"/>
      <c r="R61" s="5"/>
    </row>
    <row r="62" spans="1:18" ht="15.75" customHeight="1">
      <c r="A62" s="5"/>
      <c r="B62" s="5"/>
      <c r="C62" s="8"/>
      <c r="D62" s="8"/>
      <c r="E62" s="5"/>
      <c r="F62" s="5"/>
      <c r="G62" s="5"/>
      <c r="H62" s="5"/>
      <c r="I62" s="5"/>
      <c r="J62" s="5"/>
      <c r="K62" s="5"/>
      <c r="L62" s="5"/>
      <c r="M62" s="5"/>
      <c r="N62" s="5"/>
      <c r="O62" s="5"/>
      <c r="P62" s="5"/>
      <c r="Q62" s="5"/>
      <c r="R62" s="5"/>
    </row>
    <row r="63" spans="1:18" ht="15.75" customHeight="1">
      <c r="A63" s="5"/>
      <c r="B63" s="5"/>
      <c r="C63" s="8"/>
      <c r="D63" s="8"/>
      <c r="E63" s="5"/>
      <c r="F63" s="5"/>
      <c r="G63" s="5"/>
      <c r="H63" s="5"/>
      <c r="I63" s="5"/>
      <c r="J63" s="5"/>
      <c r="K63" s="5"/>
      <c r="L63" s="5"/>
      <c r="M63" s="5"/>
      <c r="N63" s="5"/>
      <c r="O63" s="5"/>
      <c r="P63" s="5"/>
      <c r="Q63" s="5"/>
      <c r="R63" s="5"/>
    </row>
    <row r="64" spans="1:18" ht="15.75" customHeight="1">
      <c r="A64" s="5"/>
      <c r="B64" s="5"/>
      <c r="C64" s="8"/>
      <c r="D64" s="8"/>
      <c r="E64" s="5"/>
      <c r="F64" s="5"/>
      <c r="G64" s="5"/>
      <c r="H64" s="5"/>
      <c r="I64" s="5"/>
      <c r="J64" s="5"/>
      <c r="K64" s="5"/>
      <c r="L64" s="5"/>
      <c r="M64" s="5"/>
      <c r="N64" s="5"/>
      <c r="O64" s="5"/>
      <c r="P64" s="5"/>
      <c r="Q64" s="5"/>
      <c r="R64" s="5"/>
    </row>
    <row r="65" spans="1:18" ht="15.75" customHeight="1">
      <c r="A65" s="5"/>
      <c r="B65" s="5"/>
      <c r="C65" s="8"/>
      <c r="D65" s="8"/>
      <c r="E65" s="5"/>
      <c r="F65" s="5"/>
      <c r="G65" s="5"/>
      <c r="H65" s="5"/>
      <c r="I65" s="5"/>
      <c r="J65" s="5"/>
      <c r="K65" s="5"/>
      <c r="L65" s="5"/>
      <c r="M65" s="5"/>
      <c r="N65" s="5"/>
      <c r="O65" s="5"/>
      <c r="P65" s="5"/>
      <c r="Q65" s="5"/>
      <c r="R65" s="5"/>
    </row>
    <row r="66" spans="1:18" ht="15.75" customHeight="1">
      <c r="A66" s="5"/>
      <c r="B66" s="5"/>
      <c r="C66" s="8"/>
      <c r="D66" s="8"/>
      <c r="E66" s="5"/>
      <c r="F66" s="5"/>
      <c r="G66" s="5"/>
      <c r="H66" s="5"/>
      <c r="I66" s="5"/>
      <c r="J66" s="5"/>
      <c r="K66" s="5"/>
      <c r="L66" s="5"/>
      <c r="M66" s="5"/>
      <c r="N66" s="5"/>
      <c r="O66" s="5"/>
      <c r="P66" s="5"/>
      <c r="Q66" s="5"/>
      <c r="R66" s="5"/>
    </row>
    <row r="67" spans="1:18" ht="15.75" customHeight="1">
      <c r="A67" s="5"/>
      <c r="B67" s="5"/>
      <c r="C67" s="8"/>
      <c r="D67" s="8"/>
      <c r="E67" s="5"/>
      <c r="F67" s="5"/>
      <c r="G67" s="5"/>
      <c r="H67" s="5"/>
      <c r="I67" s="5"/>
      <c r="J67" s="5"/>
      <c r="K67" s="5"/>
      <c r="L67" s="5"/>
      <c r="M67" s="5"/>
      <c r="N67" s="5"/>
      <c r="O67" s="5"/>
      <c r="P67" s="5"/>
      <c r="Q67" s="5"/>
      <c r="R67" s="5"/>
    </row>
    <row r="68" spans="1:18" ht="15.75" customHeight="1">
      <c r="A68" s="5"/>
      <c r="B68" s="5"/>
      <c r="C68" s="8"/>
      <c r="D68" s="8"/>
      <c r="E68" s="5"/>
      <c r="F68" s="5"/>
      <c r="G68" s="5"/>
      <c r="H68" s="5"/>
      <c r="I68" s="5"/>
      <c r="J68" s="5"/>
      <c r="K68" s="5"/>
      <c r="L68" s="5"/>
      <c r="M68" s="5"/>
      <c r="N68" s="5"/>
      <c r="O68" s="5"/>
      <c r="P68" s="5"/>
      <c r="Q68" s="5"/>
      <c r="R68" s="5"/>
    </row>
    <row r="69" spans="1:18" ht="15.75" customHeight="1">
      <c r="A69" s="5"/>
      <c r="B69" s="5"/>
      <c r="C69" s="8"/>
      <c r="D69" s="8"/>
      <c r="E69" s="5"/>
      <c r="F69" s="5"/>
      <c r="G69" s="5"/>
      <c r="H69" s="5"/>
      <c r="I69" s="5"/>
      <c r="J69" s="5"/>
      <c r="K69" s="5"/>
      <c r="L69" s="5"/>
      <c r="M69" s="5"/>
      <c r="N69" s="5"/>
      <c r="O69" s="5"/>
      <c r="P69" s="5"/>
      <c r="Q69" s="5"/>
      <c r="R69" s="5"/>
    </row>
    <row r="70" spans="1:18" ht="15.75" customHeight="1">
      <c r="A70" s="5"/>
      <c r="B70" s="5"/>
      <c r="C70" s="8"/>
      <c r="D70" s="8"/>
      <c r="E70" s="5"/>
      <c r="F70" s="5"/>
      <c r="G70" s="5"/>
      <c r="H70" s="5"/>
      <c r="I70" s="5"/>
      <c r="J70" s="5"/>
      <c r="K70" s="5"/>
      <c r="L70" s="5"/>
      <c r="M70" s="5"/>
      <c r="N70" s="5"/>
      <c r="O70" s="5"/>
      <c r="P70" s="5"/>
      <c r="Q70" s="5"/>
      <c r="R70" s="5"/>
    </row>
    <row r="71" spans="1:18" ht="15.75" customHeight="1">
      <c r="A71" s="5"/>
      <c r="B71" s="5"/>
      <c r="C71" s="8"/>
      <c r="D71" s="8"/>
      <c r="E71" s="5"/>
      <c r="F71" s="5"/>
      <c r="G71" s="5"/>
      <c r="H71" s="5"/>
      <c r="I71" s="5"/>
      <c r="J71" s="5"/>
      <c r="K71" s="5"/>
      <c r="L71" s="5"/>
      <c r="M71" s="5"/>
      <c r="N71" s="5"/>
      <c r="O71" s="5"/>
      <c r="P71" s="5"/>
      <c r="Q71" s="5"/>
      <c r="R71" s="5"/>
    </row>
    <row r="72" spans="1:18" ht="15.75" customHeight="1">
      <c r="A72" s="5"/>
      <c r="B72" s="5"/>
      <c r="C72" s="8"/>
      <c r="D72" s="8"/>
      <c r="E72" s="5"/>
      <c r="F72" s="5"/>
      <c r="G72" s="5"/>
      <c r="H72" s="5"/>
      <c r="I72" s="5"/>
      <c r="J72" s="5"/>
      <c r="K72" s="5"/>
      <c r="L72" s="5"/>
      <c r="M72" s="5"/>
      <c r="N72" s="5"/>
      <c r="O72" s="5"/>
      <c r="P72" s="5"/>
      <c r="Q72" s="5"/>
      <c r="R72" s="5"/>
    </row>
    <row r="73" spans="1:18" ht="15.75" customHeight="1">
      <c r="A73" s="5"/>
      <c r="B73" s="5"/>
      <c r="C73" s="8"/>
      <c r="D73" s="8"/>
      <c r="E73" s="5"/>
      <c r="F73" s="5"/>
      <c r="G73" s="5"/>
      <c r="H73" s="5"/>
      <c r="I73" s="5"/>
      <c r="J73" s="5"/>
      <c r="K73" s="5"/>
      <c r="L73" s="5"/>
      <c r="M73" s="5"/>
      <c r="N73" s="5"/>
      <c r="O73" s="5"/>
      <c r="P73" s="5"/>
      <c r="Q73" s="5"/>
      <c r="R73" s="5"/>
    </row>
    <row r="74" spans="1:18" ht="15.75" customHeight="1">
      <c r="A74" s="5"/>
      <c r="B74" s="5"/>
      <c r="C74" s="8"/>
      <c r="D74" s="8"/>
      <c r="E74" s="5"/>
      <c r="F74" s="5"/>
      <c r="G74" s="5"/>
      <c r="H74" s="5"/>
      <c r="I74" s="5"/>
      <c r="J74" s="5"/>
      <c r="K74" s="5"/>
      <c r="L74" s="5"/>
      <c r="M74" s="5"/>
      <c r="N74" s="5"/>
      <c r="O74" s="5"/>
      <c r="P74" s="5"/>
      <c r="Q74" s="5"/>
      <c r="R74" s="5"/>
    </row>
    <row r="75" spans="1:18" ht="15.75" customHeight="1">
      <c r="A75" s="5"/>
      <c r="B75" s="5"/>
      <c r="C75" s="8"/>
      <c r="D75" s="8"/>
      <c r="E75" s="5"/>
      <c r="F75" s="5"/>
      <c r="G75" s="5"/>
      <c r="H75" s="5"/>
      <c r="I75" s="5"/>
      <c r="J75" s="5"/>
      <c r="K75" s="5"/>
      <c r="L75" s="5"/>
      <c r="M75" s="5"/>
      <c r="N75" s="5"/>
      <c r="O75" s="5"/>
      <c r="P75" s="5"/>
      <c r="Q75" s="5"/>
      <c r="R75" s="5"/>
    </row>
    <row r="76" spans="1:18" ht="15.75" customHeight="1">
      <c r="A76" s="5"/>
      <c r="B76" s="5"/>
      <c r="C76" s="8"/>
      <c r="D76" s="8"/>
      <c r="E76" s="5"/>
      <c r="F76" s="5"/>
      <c r="G76" s="5"/>
      <c r="H76" s="5"/>
      <c r="I76" s="5"/>
      <c r="J76" s="5"/>
      <c r="K76" s="5"/>
      <c r="L76" s="5"/>
      <c r="M76" s="5"/>
      <c r="N76" s="5"/>
      <c r="O76" s="5"/>
      <c r="P76" s="5"/>
      <c r="Q76" s="5"/>
      <c r="R76" s="5"/>
    </row>
    <row r="77" spans="1:18" ht="15.75" customHeight="1">
      <c r="A77" s="5"/>
      <c r="B77" s="5"/>
      <c r="C77" s="8"/>
      <c r="D77" s="8"/>
      <c r="E77" s="5"/>
      <c r="F77" s="5"/>
      <c r="G77" s="5"/>
      <c r="H77" s="5"/>
      <c r="I77" s="5"/>
      <c r="J77" s="5"/>
      <c r="K77" s="5"/>
      <c r="L77" s="5"/>
      <c r="M77" s="5"/>
      <c r="N77" s="5"/>
      <c r="O77" s="5"/>
      <c r="P77" s="5"/>
      <c r="Q77" s="5"/>
      <c r="R77" s="5"/>
    </row>
    <row r="78" spans="1:18" ht="15.75" customHeight="1">
      <c r="A78" s="5"/>
      <c r="B78" s="5"/>
      <c r="C78" s="8"/>
      <c r="D78" s="8"/>
      <c r="E78" s="5"/>
      <c r="F78" s="5"/>
      <c r="G78" s="5"/>
      <c r="H78" s="5"/>
      <c r="I78" s="5"/>
      <c r="J78" s="5"/>
      <c r="K78" s="5"/>
      <c r="L78" s="5"/>
      <c r="M78" s="5"/>
      <c r="N78" s="5"/>
      <c r="O78" s="5"/>
      <c r="P78" s="5"/>
      <c r="Q78" s="5"/>
      <c r="R78" s="5"/>
    </row>
    <row r="79" spans="1:18" ht="15.75" customHeight="1">
      <c r="A79" s="5"/>
      <c r="B79" s="5"/>
      <c r="C79" s="8"/>
      <c r="D79" s="8"/>
      <c r="E79" s="5"/>
      <c r="F79" s="5"/>
      <c r="G79" s="5"/>
      <c r="H79" s="5"/>
      <c r="I79" s="5"/>
      <c r="J79" s="5"/>
      <c r="K79" s="5"/>
      <c r="L79" s="5"/>
      <c r="M79" s="5"/>
      <c r="N79" s="5"/>
      <c r="O79" s="5"/>
      <c r="P79" s="5"/>
      <c r="Q79" s="5"/>
      <c r="R79" s="5"/>
    </row>
    <row r="80" spans="1:18" ht="15.75" customHeight="1">
      <c r="A80" s="5"/>
      <c r="B80" s="5"/>
      <c r="C80" s="8"/>
      <c r="D80" s="8"/>
      <c r="E80" s="5"/>
      <c r="F80" s="5"/>
      <c r="G80" s="5"/>
      <c r="H80" s="5"/>
      <c r="I80" s="5"/>
      <c r="J80" s="5"/>
      <c r="K80" s="5"/>
      <c r="L80" s="5"/>
      <c r="M80" s="5"/>
      <c r="N80" s="5"/>
      <c r="O80" s="5"/>
      <c r="P80" s="5"/>
      <c r="Q80" s="5"/>
      <c r="R80" s="5"/>
    </row>
    <row r="81" spans="1:18" ht="15.75" customHeight="1">
      <c r="A81" s="5"/>
      <c r="B81" s="5"/>
      <c r="C81" s="8"/>
      <c r="D81" s="8"/>
      <c r="E81" s="5"/>
      <c r="F81" s="5"/>
      <c r="G81" s="5"/>
      <c r="H81" s="5"/>
      <c r="I81" s="5"/>
      <c r="J81" s="5"/>
      <c r="K81" s="5"/>
      <c r="L81" s="5"/>
      <c r="M81" s="5"/>
      <c r="N81" s="5"/>
      <c r="O81" s="5"/>
      <c r="P81" s="5"/>
      <c r="Q81" s="5"/>
      <c r="R81" s="5"/>
    </row>
    <row r="82" spans="1:18" ht="15.75" customHeight="1">
      <c r="A82" s="5"/>
      <c r="B82" s="5"/>
      <c r="C82" s="8"/>
      <c r="D82" s="8"/>
      <c r="E82" s="5"/>
      <c r="F82" s="5"/>
      <c r="G82" s="5"/>
      <c r="H82" s="5"/>
      <c r="I82" s="5"/>
      <c r="J82" s="5"/>
      <c r="K82" s="5"/>
      <c r="L82" s="5"/>
      <c r="M82" s="5"/>
      <c r="N82" s="5"/>
      <c r="O82" s="5"/>
      <c r="P82" s="5"/>
      <c r="Q82" s="5"/>
      <c r="R82" s="5"/>
    </row>
    <row r="83" spans="1:18" ht="15.75" customHeight="1">
      <c r="A83" s="5"/>
      <c r="B83" s="5"/>
      <c r="C83" s="8"/>
      <c r="D83" s="8"/>
      <c r="E83" s="5"/>
      <c r="F83" s="5"/>
      <c r="G83" s="5"/>
      <c r="H83" s="5"/>
      <c r="I83" s="5"/>
      <c r="J83" s="5"/>
      <c r="K83" s="5"/>
      <c r="L83" s="5"/>
      <c r="M83" s="5"/>
      <c r="N83" s="5"/>
      <c r="O83" s="5"/>
      <c r="P83" s="5"/>
      <c r="Q83" s="5"/>
      <c r="R83" s="5"/>
    </row>
    <row r="84" spans="1:18" ht="15.75" customHeight="1">
      <c r="A84" s="5"/>
      <c r="B84" s="5"/>
      <c r="C84" s="8"/>
      <c r="D84" s="8"/>
      <c r="E84" s="5"/>
      <c r="F84" s="5"/>
      <c r="G84" s="5"/>
      <c r="H84" s="5"/>
      <c r="I84" s="5"/>
      <c r="J84" s="5"/>
      <c r="K84" s="5"/>
      <c r="L84" s="5"/>
      <c r="M84" s="5"/>
      <c r="N84" s="5"/>
      <c r="O84" s="5"/>
      <c r="P84" s="5"/>
      <c r="Q84" s="5"/>
      <c r="R84" s="5"/>
    </row>
    <row r="85" spans="1:18" ht="15.75" customHeight="1">
      <c r="A85" s="5"/>
      <c r="B85" s="5"/>
      <c r="C85" s="8"/>
      <c r="D85" s="8"/>
      <c r="E85" s="5"/>
      <c r="F85" s="5"/>
      <c r="G85" s="5"/>
      <c r="H85" s="5"/>
      <c r="I85" s="5"/>
      <c r="J85" s="5"/>
      <c r="K85" s="5"/>
      <c r="L85" s="5"/>
      <c r="M85" s="5"/>
      <c r="N85" s="5"/>
      <c r="O85" s="5"/>
      <c r="P85" s="5"/>
      <c r="Q85" s="5"/>
      <c r="R85" s="5"/>
    </row>
    <row r="86" spans="1:18" ht="15.75" customHeight="1">
      <c r="A86" s="5"/>
      <c r="B86" s="5"/>
      <c r="C86" s="8"/>
      <c r="D86" s="8"/>
      <c r="E86" s="5"/>
      <c r="F86" s="5"/>
      <c r="G86" s="5"/>
      <c r="H86" s="5"/>
      <c r="I86" s="5"/>
      <c r="J86" s="5"/>
      <c r="K86" s="5"/>
      <c r="L86" s="5"/>
      <c r="M86" s="5"/>
      <c r="N86" s="5"/>
      <c r="O86" s="5"/>
      <c r="P86" s="5"/>
      <c r="Q86" s="5"/>
      <c r="R86" s="5"/>
    </row>
    <row r="87" spans="1:18" ht="15.75" customHeight="1">
      <c r="A87" s="5"/>
      <c r="B87" s="5"/>
      <c r="C87" s="8"/>
      <c r="D87" s="8"/>
      <c r="E87" s="5"/>
      <c r="F87" s="5"/>
      <c r="G87" s="5"/>
      <c r="H87" s="5"/>
      <c r="I87" s="5"/>
      <c r="J87" s="5"/>
      <c r="K87" s="5"/>
      <c r="L87" s="5"/>
      <c r="M87" s="5"/>
      <c r="N87" s="5"/>
      <c r="O87" s="5"/>
      <c r="P87" s="5"/>
      <c r="Q87" s="5"/>
      <c r="R87" s="5"/>
    </row>
    <row r="88" spans="1:18" ht="15.75" customHeight="1">
      <c r="A88" s="5"/>
      <c r="B88" s="5"/>
      <c r="C88" s="8"/>
      <c r="D88" s="8"/>
      <c r="E88" s="5"/>
      <c r="F88" s="5"/>
      <c r="G88" s="5"/>
      <c r="H88" s="5"/>
      <c r="I88" s="5"/>
      <c r="J88" s="5"/>
      <c r="K88" s="5"/>
      <c r="L88" s="5"/>
      <c r="M88" s="5"/>
      <c r="N88" s="5"/>
      <c r="O88" s="5"/>
      <c r="P88" s="5"/>
      <c r="Q88" s="5"/>
      <c r="R88" s="5"/>
    </row>
    <row r="89" spans="1:18" ht="15.75" customHeight="1">
      <c r="A89" s="5"/>
      <c r="B89" s="5"/>
      <c r="C89" s="8"/>
      <c r="D89" s="8"/>
      <c r="E89" s="5"/>
      <c r="F89" s="5"/>
      <c r="G89" s="5"/>
      <c r="H89" s="5"/>
      <c r="I89" s="5"/>
      <c r="J89" s="5"/>
      <c r="K89" s="5"/>
      <c r="L89" s="5"/>
      <c r="M89" s="5"/>
      <c r="N89" s="5"/>
      <c r="O89" s="5"/>
      <c r="P89" s="5"/>
      <c r="Q89" s="5"/>
      <c r="R89" s="5"/>
    </row>
    <row r="90" spans="1:18" ht="15.75" customHeight="1">
      <c r="A90" s="5"/>
      <c r="B90" s="5"/>
      <c r="C90" s="8"/>
      <c r="D90" s="8"/>
      <c r="E90" s="5"/>
      <c r="F90" s="5"/>
      <c r="G90" s="5"/>
      <c r="H90" s="5"/>
      <c r="I90" s="5"/>
      <c r="J90" s="5"/>
      <c r="K90" s="5"/>
      <c r="L90" s="5"/>
      <c r="M90" s="5"/>
      <c r="N90" s="5"/>
      <c r="O90" s="5"/>
      <c r="P90" s="5"/>
      <c r="Q90" s="5"/>
      <c r="R90" s="5"/>
    </row>
    <row r="91" spans="1:18" ht="15.75" customHeight="1">
      <c r="A91" s="5"/>
      <c r="B91" s="5"/>
      <c r="C91" s="8"/>
      <c r="D91" s="8"/>
      <c r="E91" s="5"/>
      <c r="F91" s="5"/>
      <c r="G91" s="5"/>
      <c r="H91" s="5"/>
      <c r="I91" s="5"/>
      <c r="J91" s="5"/>
      <c r="K91" s="5"/>
      <c r="L91" s="5"/>
      <c r="M91" s="5"/>
      <c r="N91" s="5"/>
      <c r="O91" s="5"/>
      <c r="P91" s="5"/>
      <c r="Q91" s="5"/>
      <c r="R91" s="5"/>
    </row>
    <row r="92" spans="1:18" ht="15.75" customHeight="1">
      <c r="A92" s="5"/>
      <c r="B92" s="5"/>
      <c r="C92" s="8"/>
      <c r="D92" s="8"/>
      <c r="E92" s="5"/>
      <c r="F92" s="5"/>
      <c r="G92" s="5"/>
      <c r="H92" s="5"/>
      <c r="I92" s="5"/>
      <c r="J92" s="5"/>
      <c r="K92" s="5"/>
      <c r="L92" s="5"/>
      <c r="M92" s="5"/>
      <c r="N92" s="5"/>
      <c r="O92" s="5"/>
      <c r="P92" s="5"/>
      <c r="Q92" s="5"/>
      <c r="R92" s="5"/>
    </row>
    <row r="93" spans="1:18" ht="15.75" customHeight="1">
      <c r="A93" s="5"/>
      <c r="B93" s="5"/>
      <c r="C93" s="8"/>
      <c r="D93" s="8"/>
      <c r="E93" s="5"/>
      <c r="F93" s="5"/>
      <c r="G93" s="5"/>
      <c r="H93" s="5"/>
      <c r="I93" s="5"/>
      <c r="J93" s="5"/>
      <c r="K93" s="5"/>
      <c r="L93" s="5"/>
      <c r="M93" s="5"/>
      <c r="N93" s="5"/>
      <c r="O93" s="5"/>
      <c r="P93" s="5"/>
      <c r="Q93" s="5"/>
      <c r="R93" s="5"/>
    </row>
    <row r="94" spans="1:18" ht="15.75" customHeight="1">
      <c r="A94" s="5"/>
      <c r="B94" s="5"/>
      <c r="C94" s="8"/>
      <c r="D94" s="8"/>
      <c r="E94" s="5"/>
      <c r="F94" s="5"/>
      <c r="G94" s="5"/>
      <c r="H94" s="5"/>
      <c r="I94" s="5"/>
      <c r="J94" s="5"/>
      <c r="K94" s="5"/>
      <c r="L94" s="5"/>
      <c r="M94" s="5"/>
      <c r="N94" s="5"/>
      <c r="O94" s="5"/>
      <c r="P94" s="5"/>
      <c r="Q94" s="5"/>
      <c r="R94" s="5"/>
    </row>
    <row r="95" spans="1:18" ht="15.75" customHeight="1">
      <c r="A95" s="5"/>
      <c r="B95" s="5"/>
      <c r="C95" s="8"/>
      <c r="D95" s="8"/>
      <c r="E95" s="5"/>
      <c r="F95" s="5"/>
      <c r="G95" s="5"/>
      <c r="H95" s="5"/>
      <c r="I95" s="5"/>
      <c r="J95" s="5"/>
      <c r="K95" s="5"/>
      <c r="L95" s="5"/>
      <c r="M95" s="5"/>
      <c r="N95" s="5"/>
      <c r="O95" s="5"/>
      <c r="P95" s="5"/>
      <c r="Q95" s="5"/>
      <c r="R95" s="5"/>
    </row>
    <row r="96" spans="1:18" ht="15.75" customHeight="1">
      <c r="A96" s="5"/>
      <c r="B96" s="5"/>
      <c r="C96" s="8"/>
      <c r="D96" s="8"/>
      <c r="E96" s="5"/>
      <c r="F96" s="5"/>
      <c r="G96" s="5"/>
      <c r="H96" s="5"/>
      <c r="I96" s="5"/>
      <c r="J96" s="5"/>
      <c r="K96" s="5"/>
      <c r="L96" s="5"/>
      <c r="M96" s="5"/>
      <c r="N96" s="5"/>
      <c r="O96" s="5"/>
      <c r="P96" s="5"/>
      <c r="Q96" s="5"/>
      <c r="R96" s="5"/>
    </row>
    <row r="97" spans="1:18" ht="15.75" customHeight="1">
      <c r="A97" s="5"/>
      <c r="B97" s="5"/>
      <c r="C97" s="8"/>
      <c r="D97" s="8"/>
      <c r="E97" s="5"/>
      <c r="F97" s="5"/>
      <c r="G97" s="5"/>
      <c r="H97" s="5"/>
      <c r="I97" s="5"/>
      <c r="J97" s="5"/>
      <c r="K97" s="5"/>
      <c r="L97" s="5"/>
      <c r="M97" s="5"/>
      <c r="N97" s="5"/>
      <c r="O97" s="5"/>
      <c r="P97" s="5"/>
      <c r="Q97" s="5"/>
      <c r="R97" s="5"/>
    </row>
    <row r="98" spans="1:18" ht="15.75" customHeight="1">
      <c r="A98" s="5"/>
      <c r="B98" s="5"/>
      <c r="C98" s="8"/>
      <c r="D98" s="8"/>
      <c r="E98" s="5"/>
      <c r="F98" s="5"/>
      <c r="G98" s="5"/>
      <c r="H98" s="5"/>
      <c r="I98" s="5"/>
      <c r="J98" s="5"/>
      <c r="K98" s="5"/>
      <c r="L98" s="5"/>
      <c r="M98" s="5"/>
      <c r="N98" s="5"/>
      <c r="O98" s="5"/>
      <c r="P98" s="5"/>
      <c r="Q98" s="5"/>
      <c r="R98" s="5"/>
    </row>
    <row r="99" spans="1:18" ht="15.75" customHeight="1">
      <c r="A99" s="5"/>
      <c r="B99" s="5"/>
      <c r="C99" s="8"/>
      <c r="D99" s="8"/>
      <c r="E99" s="5"/>
      <c r="F99" s="5"/>
      <c r="G99" s="5"/>
      <c r="H99" s="5"/>
      <c r="I99" s="5"/>
      <c r="J99" s="5"/>
      <c r="K99" s="5"/>
      <c r="L99" s="5"/>
      <c r="M99" s="5"/>
      <c r="N99" s="5"/>
      <c r="O99" s="5"/>
      <c r="P99" s="5"/>
      <c r="Q99" s="5"/>
      <c r="R99" s="5"/>
    </row>
    <row r="100" spans="1:18" ht="15.75" customHeight="1">
      <c r="A100" s="5"/>
      <c r="B100" s="5"/>
      <c r="C100" s="8"/>
      <c r="D100" s="8"/>
      <c r="E100" s="5"/>
      <c r="F100" s="5"/>
      <c r="G100" s="5"/>
      <c r="H100" s="5"/>
      <c r="I100" s="5"/>
      <c r="J100" s="5"/>
      <c r="K100" s="5"/>
      <c r="L100" s="5"/>
      <c r="M100" s="5"/>
      <c r="N100" s="5"/>
      <c r="O100" s="5"/>
      <c r="P100" s="5"/>
      <c r="Q100" s="5"/>
      <c r="R100" s="5"/>
    </row>
    <row r="101" spans="1:18" ht="15.75" customHeight="1">
      <c r="A101" s="5"/>
      <c r="B101" s="5"/>
      <c r="C101" s="8"/>
      <c r="D101" s="8"/>
      <c r="E101" s="5"/>
      <c r="F101" s="5"/>
      <c r="G101" s="5"/>
      <c r="H101" s="5"/>
      <c r="I101" s="5"/>
      <c r="J101" s="5"/>
      <c r="K101" s="5"/>
      <c r="L101" s="5"/>
      <c r="M101" s="5"/>
      <c r="N101" s="5"/>
      <c r="O101" s="5"/>
      <c r="P101" s="5"/>
      <c r="Q101" s="5"/>
      <c r="R101" s="5"/>
    </row>
    <row r="102" spans="1:18" ht="15.75" customHeight="1">
      <c r="A102" s="5"/>
      <c r="B102" s="5"/>
      <c r="C102" s="8"/>
      <c r="D102" s="8"/>
      <c r="E102" s="5"/>
      <c r="F102" s="5"/>
      <c r="G102" s="5"/>
      <c r="H102" s="5"/>
      <c r="I102" s="5"/>
      <c r="J102" s="5"/>
      <c r="K102" s="5"/>
      <c r="L102" s="5"/>
      <c r="M102" s="5"/>
      <c r="N102" s="5"/>
      <c r="O102" s="5"/>
      <c r="P102" s="5"/>
      <c r="Q102" s="5"/>
      <c r="R102" s="5"/>
    </row>
    <row r="103" spans="1:18" ht="15.75" customHeight="1">
      <c r="A103" s="5"/>
      <c r="B103" s="5"/>
      <c r="C103" s="8"/>
      <c r="D103" s="8"/>
      <c r="E103" s="5"/>
      <c r="F103" s="5"/>
      <c r="G103" s="5"/>
      <c r="H103" s="5"/>
      <c r="I103" s="5"/>
      <c r="J103" s="5"/>
      <c r="K103" s="5"/>
      <c r="L103" s="5"/>
      <c r="M103" s="5"/>
      <c r="N103" s="5"/>
      <c r="O103" s="5"/>
      <c r="P103" s="5"/>
      <c r="Q103" s="5"/>
      <c r="R103" s="5"/>
    </row>
    <row r="104" spans="1:18" ht="15.75" customHeight="1">
      <c r="A104" s="5"/>
      <c r="B104" s="5"/>
      <c r="C104" s="8"/>
      <c r="D104" s="8"/>
      <c r="E104" s="5"/>
      <c r="F104" s="5"/>
      <c r="G104" s="5"/>
      <c r="H104" s="5"/>
      <c r="I104" s="5"/>
      <c r="J104" s="5"/>
      <c r="K104" s="5"/>
      <c r="L104" s="5"/>
      <c r="M104" s="5"/>
      <c r="N104" s="5"/>
      <c r="O104" s="5"/>
      <c r="P104" s="5"/>
      <c r="Q104" s="5"/>
      <c r="R104" s="5"/>
    </row>
    <row r="105" spans="1:18" ht="15.75" customHeight="1">
      <c r="A105" s="5"/>
      <c r="B105" s="5"/>
      <c r="C105" s="8"/>
      <c r="D105" s="8"/>
      <c r="E105" s="5"/>
      <c r="F105" s="5"/>
      <c r="G105" s="5"/>
      <c r="H105" s="5"/>
      <c r="I105" s="5"/>
      <c r="J105" s="5"/>
      <c r="K105" s="5"/>
      <c r="L105" s="5"/>
      <c r="M105" s="5"/>
      <c r="N105" s="5"/>
      <c r="O105" s="5"/>
      <c r="P105" s="5"/>
      <c r="Q105" s="5"/>
      <c r="R105" s="5"/>
    </row>
    <row r="106" spans="1:18" ht="15.75" customHeight="1">
      <c r="A106" s="5"/>
      <c r="B106" s="5"/>
      <c r="C106" s="8"/>
      <c r="D106" s="8"/>
      <c r="E106" s="5"/>
      <c r="F106" s="5"/>
      <c r="G106" s="5"/>
      <c r="H106" s="5"/>
      <c r="I106" s="5"/>
      <c r="J106" s="5"/>
      <c r="K106" s="5"/>
      <c r="L106" s="5"/>
      <c r="M106" s="5"/>
      <c r="N106" s="5"/>
      <c r="O106" s="5"/>
      <c r="P106" s="5"/>
      <c r="Q106" s="5"/>
      <c r="R106" s="5"/>
    </row>
    <row r="107" spans="1:18" ht="15.75" customHeight="1">
      <c r="A107" s="5"/>
      <c r="B107" s="5"/>
      <c r="C107" s="8"/>
      <c r="D107" s="8"/>
      <c r="E107" s="5"/>
      <c r="F107" s="5"/>
      <c r="G107" s="5"/>
      <c r="H107" s="5"/>
      <c r="I107" s="5"/>
      <c r="J107" s="5"/>
      <c r="K107" s="5"/>
      <c r="L107" s="5"/>
      <c r="M107" s="5"/>
      <c r="N107" s="5"/>
      <c r="O107" s="5"/>
      <c r="P107" s="5"/>
      <c r="Q107" s="5"/>
      <c r="R107" s="5"/>
    </row>
    <row r="108" spans="1:18" ht="15.75" customHeight="1">
      <c r="A108" s="5"/>
      <c r="B108" s="5"/>
      <c r="C108" s="8"/>
      <c r="D108" s="8"/>
      <c r="E108" s="5"/>
      <c r="F108" s="5"/>
      <c r="G108" s="5"/>
      <c r="H108" s="5"/>
      <c r="I108" s="5"/>
      <c r="J108" s="5"/>
      <c r="K108" s="5"/>
      <c r="L108" s="5"/>
      <c r="M108" s="5"/>
      <c r="N108" s="5"/>
      <c r="O108" s="5"/>
      <c r="P108" s="5"/>
      <c r="Q108" s="5"/>
      <c r="R108" s="5"/>
    </row>
    <row r="109" spans="1:18" ht="15.75" customHeight="1">
      <c r="A109" s="5"/>
      <c r="B109" s="5"/>
      <c r="C109" s="8"/>
      <c r="D109" s="8"/>
      <c r="E109" s="5"/>
      <c r="F109" s="5"/>
      <c r="G109" s="5"/>
      <c r="H109" s="5"/>
      <c r="I109" s="5"/>
      <c r="J109" s="5"/>
      <c r="K109" s="5"/>
      <c r="L109" s="5"/>
      <c r="M109" s="5"/>
      <c r="N109" s="5"/>
      <c r="O109" s="5"/>
      <c r="P109" s="5"/>
      <c r="Q109" s="5"/>
      <c r="R109" s="5"/>
    </row>
    <row r="110" spans="1:18" ht="15.75" customHeight="1">
      <c r="A110" s="5"/>
      <c r="B110" s="5"/>
      <c r="C110" s="8"/>
      <c r="D110" s="8"/>
      <c r="E110" s="5"/>
      <c r="F110" s="5"/>
      <c r="G110" s="5"/>
      <c r="H110" s="5"/>
      <c r="I110" s="5"/>
      <c r="J110" s="5"/>
      <c r="K110" s="5"/>
      <c r="L110" s="5"/>
      <c r="M110" s="5"/>
      <c r="N110" s="5"/>
      <c r="O110" s="5"/>
      <c r="P110" s="5"/>
      <c r="Q110" s="5"/>
      <c r="R110" s="5"/>
    </row>
    <row r="111" spans="1:18" ht="15.75" customHeight="1">
      <c r="A111" s="5"/>
      <c r="B111" s="5"/>
      <c r="C111" s="8"/>
      <c r="D111" s="8"/>
      <c r="E111" s="5"/>
      <c r="F111" s="5"/>
      <c r="G111" s="5"/>
      <c r="H111" s="5"/>
      <c r="I111" s="5"/>
      <c r="J111" s="5"/>
      <c r="K111" s="5"/>
      <c r="L111" s="5"/>
      <c r="M111" s="5"/>
      <c r="N111" s="5"/>
      <c r="O111" s="5"/>
      <c r="P111" s="5"/>
      <c r="Q111" s="5"/>
      <c r="R111" s="5"/>
    </row>
    <row r="112" spans="1:18" ht="15.75" customHeight="1">
      <c r="A112" s="5"/>
      <c r="B112" s="5"/>
      <c r="C112" s="8"/>
      <c r="D112" s="8"/>
      <c r="E112" s="5"/>
      <c r="F112" s="5"/>
      <c r="G112" s="5"/>
      <c r="H112" s="5"/>
      <c r="I112" s="5"/>
      <c r="J112" s="5"/>
      <c r="K112" s="5"/>
      <c r="L112" s="5"/>
      <c r="M112" s="5"/>
      <c r="N112" s="5"/>
      <c r="O112" s="5"/>
      <c r="P112" s="5"/>
      <c r="Q112" s="5"/>
      <c r="R112" s="5"/>
    </row>
    <row r="113" spans="1:18" ht="15.75" customHeight="1">
      <c r="A113" s="5"/>
      <c r="B113" s="5"/>
      <c r="C113" s="8"/>
      <c r="D113" s="8"/>
      <c r="E113" s="5"/>
      <c r="F113" s="5"/>
      <c r="G113" s="5"/>
      <c r="H113" s="5"/>
      <c r="I113" s="5"/>
      <c r="J113" s="5"/>
      <c r="K113" s="5"/>
      <c r="L113" s="5"/>
      <c r="M113" s="5"/>
      <c r="N113" s="5"/>
      <c r="O113" s="5"/>
      <c r="P113" s="5"/>
      <c r="Q113" s="5"/>
      <c r="R113" s="5"/>
    </row>
    <row r="114" spans="1:18" ht="15.75" customHeight="1">
      <c r="A114" s="5"/>
      <c r="B114" s="5"/>
      <c r="C114" s="8"/>
      <c r="D114" s="8"/>
      <c r="E114" s="5"/>
      <c r="F114" s="5"/>
      <c r="G114" s="5"/>
      <c r="H114" s="5"/>
      <c r="I114" s="5"/>
      <c r="J114" s="5"/>
      <c r="K114" s="5"/>
      <c r="L114" s="5"/>
      <c r="M114" s="5"/>
      <c r="N114" s="5"/>
      <c r="O114" s="5"/>
      <c r="P114" s="5"/>
      <c r="Q114" s="5"/>
      <c r="R114" s="5"/>
    </row>
    <row r="115" spans="1:18" ht="15.75" customHeight="1">
      <c r="A115" s="5"/>
      <c r="B115" s="5"/>
      <c r="C115" s="8"/>
      <c r="D115" s="8"/>
      <c r="E115" s="5"/>
      <c r="F115" s="5"/>
      <c r="G115" s="5"/>
      <c r="H115" s="5"/>
      <c r="I115" s="5"/>
      <c r="J115" s="5"/>
      <c r="K115" s="5"/>
      <c r="L115" s="5"/>
      <c r="M115" s="5"/>
      <c r="N115" s="5"/>
      <c r="O115" s="5"/>
      <c r="P115" s="5"/>
      <c r="Q115" s="5"/>
      <c r="R115" s="5"/>
    </row>
    <row r="116" spans="1:18" ht="15.75" customHeight="1">
      <c r="A116" s="5"/>
      <c r="B116" s="5"/>
      <c r="C116" s="8"/>
      <c r="D116" s="8"/>
      <c r="E116" s="5"/>
      <c r="F116" s="5"/>
      <c r="G116" s="5"/>
      <c r="H116" s="5"/>
      <c r="I116" s="5"/>
      <c r="J116" s="5"/>
      <c r="K116" s="5"/>
      <c r="L116" s="5"/>
      <c r="M116" s="5"/>
      <c r="N116" s="5"/>
      <c r="O116" s="5"/>
      <c r="P116" s="5"/>
      <c r="Q116" s="5"/>
      <c r="R116" s="5"/>
    </row>
    <row r="117" spans="1:18" ht="15.75" customHeight="1">
      <c r="A117" s="5"/>
      <c r="B117" s="5"/>
      <c r="C117" s="8"/>
      <c r="D117" s="8"/>
      <c r="E117" s="5"/>
      <c r="F117" s="5"/>
      <c r="G117" s="5"/>
      <c r="H117" s="5"/>
      <c r="I117" s="5"/>
      <c r="J117" s="5"/>
      <c r="K117" s="5"/>
      <c r="L117" s="5"/>
      <c r="M117" s="5"/>
      <c r="N117" s="5"/>
      <c r="O117" s="5"/>
      <c r="P117" s="5"/>
      <c r="Q117" s="5"/>
      <c r="R117" s="5"/>
    </row>
    <row r="118" spans="1:18" ht="15.75" customHeight="1">
      <c r="A118" s="5"/>
      <c r="B118" s="5"/>
      <c r="C118" s="8"/>
      <c r="D118" s="8"/>
      <c r="E118" s="5"/>
      <c r="F118" s="5"/>
      <c r="G118" s="5"/>
      <c r="H118" s="5"/>
      <c r="I118" s="5"/>
      <c r="J118" s="5"/>
      <c r="K118" s="5"/>
      <c r="L118" s="5"/>
      <c r="M118" s="5"/>
      <c r="N118" s="5"/>
      <c r="O118" s="5"/>
      <c r="P118" s="5"/>
      <c r="Q118" s="5"/>
      <c r="R118" s="5"/>
    </row>
    <row r="119" spans="1:18" ht="15.75" customHeight="1">
      <c r="A119" s="5"/>
      <c r="B119" s="5"/>
      <c r="C119" s="8"/>
      <c r="D119" s="8"/>
      <c r="E119" s="5"/>
      <c r="F119" s="5"/>
      <c r="G119" s="5"/>
      <c r="H119" s="5"/>
      <c r="I119" s="5"/>
      <c r="J119" s="5"/>
      <c r="K119" s="5"/>
      <c r="L119" s="5"/>
      <c r="M119" s="5"/>
      <c r="N119" s="5"/>
      <c r="O119" s="5"/>
      <c r="P119" s="5"/>
      <c r="Q119" s="5"/>
      <c r="R119" s="5"/>
    </row>
    <row r="120" spans="1:18" ht="15.75" customHeight="1">
      <c r="A120" s="5"/>
      <c r="B120" s="5"/>
      <c r="C120" s="8"/>
      <c r="D120" s="8"/>
      <c r="E120" s="5"/>
      <c r="F120" s="5"/>
      <c r="G120" s="5"/>
      <c r="H120" s="5"/>
      <c r="I120" s="5"/>
      <c r="J120" s="5"/>
      <c r="K120" s="5"/>
      <c r="L120" s="5"/>
      <c r="M120" s="5"/>
      <c r="N120" s="5"/>
      <c r="O120" s="5"/>
      <c r="P120" s="5"/>
      <c r="Q120" s="5"/>
      <c r="R120" s="5"/>
    </row>
    <row r="121" spans="1:18" ht="15.75" customHeight="1">
      <c r="A121" s="5"/>
      <c r="B121" s="5"/>
      <c r="C121" s="8"/>
      <c r="D121" s="8"/>
      <c r="E121" s="5"/>
      <c r="F121" s="5"/>
      <c r="G121" s="5"/>
      <c r="H121" s="5"/>
      <c r="I121" s="5"/>
      <c r="J121" s="5"/>
      <c r="K121" s="5"/>
      <c r="L121" s="5"/>
      <c r="M121" s="5"/>
      <c r="N121" s="5"/>
      <c r="O121" s="5"/>
      <c r="P121" s="5"/>
      <c r="Q121" s="5"/>
      <c r="R121" s="5"/>
    </row>
    <row r="122" spans="1:18" ht="15.75" customHeight="1">
      <c r="A122" s="5"/>
      <c r="B122" s="5"/>
      <c r="C122" s="8"/>
      <c r="D122" s="8"/>
      <c r="E122" s="5"/>
      <c r="F122" s="5"/>
      <c r="G122" s="5"/>
      <c r="H122" s="5"/>
      <c r="I122" s="5"/>
      <c r="J122" s="5"/>
      <c r="K122" s="5"/>
      <c r="L122" s="5"/>
      <c r="M122" s="5"/>
      <c r="N122" s="5"/>
      <c r="O122" s="5"/>
      <c r="P122" s="5"/>
      <c r="Q122" s="5"/>
      <c r="R122" s="5"/>
    </row>
    <row r="123" spans="1:18" ht="15.75" customHeight="1">
      <c r="A123" s="5"/>
      <c r="B123" s="5"/>
      <c r="C123" s="8"/>
      <c r="D123" s="8"/>
      <c r="E123" s="5"/>
      <c r="F123" s="5"/>
      <c r="G123" s="5"/>
      <c r="H123" s="5"/>
      <c r="I123" s="5"/>
      <c r="J123" s="5"/>
      <c r="K123" s="5"/>
      <c r="L123" s="5"/>
      <c r="M123" s="5"/>
      <c r="N123" s="5"/>
      <c r="O123" s="5"/>
      <c r="P123" s="5"/>
      <c r="Q123" s="5"/>
      <c r="R123" s="5"/>
    </row>
    <row r="124" spans="1:18" ht="15.75" customHeight="1">
      <c r="A124" s="5"/>
      <c r="B124" s="5"/>
      <c r="C124" s="8"/>
      <c r="D124" s="8"/>
      <c r="E124" s="5"/>
      <c r="F124" s="5"/>
      <c r="G124" s="5"/>
      <c r="H124" s="5"/>
      <c r="I124" s="5"/>
      <c r="J124" s="5"/>
      <c r="K124" s="5"/>
      <c r="L124" s="5"/>
      <c r="M124" s="5"/>
      <c r="N124" s="5"/>
      <c r="O124" s="5"/>
      <c r="P124" s="5"/>
      <c r="Q124" s="5"/>
      <c r="R124" s="5"/>
    </row>
    <row r="125" spans="1:18" ht="15.75" customHeight="1">
      <c r="A125" s="5"/>
      <c r="B125" s="5"/>
      <c r="C125" s="8"/>
      <c r="D125" s="8"/>
      <c r="E125" s="5"/>
      <c r="F125" s="5"/>
      <c r="G125" s="5"/>
      <c r="H125" s="5"/>
      <c r="I125" s="5"/>
      <c r="J125" s="5"/>
      <c r="K125" s="5"/>
      <c r="L125" s="5"/>
      <c r="M125" s="5"/>
      <c r="N125" s="5"/>
      <c r="O125" s="5"/>
      <c r="P125" s="5"/>
      <c r="Q125" s="5"/>
      <c r="R125" s="5"/>
    </row>
    <row r="126" spans="1:18" ht="15.75" customHeight="1">
      <c r="A126" s="5"/>
      <c r="B126" s="5"/>
      <c r="C126" s="8"/>
      <c r="D126" s="8"/>
      <c r="E126" s="5"/>
      <c r="F126" s="5"/>
      <c r="G126" s="5"/>
      <c r="H126" s="5"/>
      <c r="I126" s="5"/>
      <c r="J126" s="5"/>
      <c r="K126" s="5"/>
      <c r="L126" s="5"/>
      <c r="M126" s="5"/>
      <c r="N126" s="5"/>
      <c r="O126" s="5"/>
      <c r="P126" s="5"/>
      <c r="Q126" s="5"/>
      <c r="R126" s="5"/>
    </row>
    <row r="127" spans="1:18" ht="15.75" customHeight="1">
      <c r="A127" s="5"/>
      <c r="B127" s="5"/>
      <c r="C127" s="8"/>
      <c r="D127" s="8"/>
      <c r="E127" s="5"/>
      <c r="F127" s="5"/>
      <c r="G127" s="5"/>
      <c r="H127" s="5"/>
      <c r="I127" s="5"/>
      <c r="J127" s="5"/>
      <c r="K127" s="5"/>
      <c r="L127" s="5"/>
      <c r="M127" s="5"/>
      <c r="N127" s="5"/>
      <c r="O127" s="5"/>
      <c r="P127" s="5"/>
      <c r="Q127" s="5"/>
      <c r="R127" s="5"/>
    </row>
    <row r="128" spans="1:18" ht="15.75" customHeight="1">
      <c r="A128" s="5"/>
      <c r="B128" s="5"/>
      <c r="C128" s="8"/>
      <c r="D128" s="8"/>
      <c r="E128" s="5"/>
      <c r="F128" s="5"/>
      <c r="G128" s="5"/>
      <c r="H128" s="5"/>
      <c r="I128" s="5"/>
      <c r="J128" s="5"/>
      <c r="K128" s="5"/>
      <c r="L128" s="5"/>
      <c r="M128" s="5"/>
      <c r="N128" s="5"/>
      <c r="O128" s="5"/>
      <c r="P128" s="5"/>
      <c r="Q128" s="5"/>
      <c r="R128" s="5"/>
    </row>
    <row r="129" spans="1:18" ht="15.75" customHeight="1">
      <c r="A129" s="5"/>
      <c r="B129" s="5"/>
      <c r="C129" s="8"/>
      <c r="D129" s="8"/>
      <c r="E129" s="5"/>
      <c r="F129" s="5"/>
      <c r="G129" s="5"/>
      <c r="H129" s="5"/>
      <c r="I129" s="5"/>
      <c r="J129" s="5"/>
      <c r="K129" s="5"/>
      <c r="L129" s="5"/>
      <c r="M129" s="5"/>
      <c r="N129" s="5"/>
      <c r="O129" s="5"/>
      <c r="P129" s="5"/>
      <c r="Q129" s="5"/>
      <c r="R129" s="5"/>
    </row>
    <row r="130" spans="1:18" ht="15.75" customHeight="1">
      <c r="A130" s="5"/>
      <c r="B130" s="5"/>
      <c r="C130" s="8"/>
      <c r="D130" s="8"/>
      <c r="E130" s="5"/>
      <c r="F130" s="5"/>
      <c r="G130" s="5"/>
      <c r="H130" s="5"/>
      <c r="I130" s="5"/>
      <c r="J130" s="5"/>
      <c r="K130" s="5"/>
      <c r="L130" s="5"/>
      <c r="M130" s="5"/>
      <c r="N130" s="5"/>
      <c r="O130" s="5"/>
      <c r="P130" s="5"/>
      <c r="Q130" s="5"/>
      <c r="R130" s="5"/>
    </row>
    <row r="131" spans="1:18" ht="15.75" customHeight="1">
      <c r="A131" s="5"/>
      <c r="B131" s="5"/>
      <c r="C131" s="8"/>
      <c r="D131" s="8"/>
      <c r="E131" s="5"/>
      <c r="F131" s="5"/>
      <c r="G131" s="5"/>
      <c r="H131" s="5"/>
      <c r="I131" s="5"/>
      <c r="J131" s="5"/>
      <c r="K131" s="5"/>
      <c r="L131" s="5"/>
      <c r="M131" s="5"/>
      <c r="N131" s="5"/>
      <c r="O131" s="5"/>
      <c r="P131" s="5"/>
      <c r="Q131" s="5"/>
      <c r="R131" s="5"/>
    </row>
    <row r="132" spans="1:18" ht="15.75" customHeight="1">
      <c r="A132" s="5"/>
      <c r="B132" s="5"/>
      <c r="C132" s="8"/>
      <c r="D132" s="8"/>
      <c r="E132" s="5"/>
      <c r="F132" s="5"/>
      <c r="G132" s="5"/>
      <c r="H132" s="5"/>
      <c r="I132" s="5"/>
      <c r="J132" s="5"/>
      <c r="K132" s="5"/>
      <c r="L132" s="5"/>
      <c r="M132" s="5"/>
      <c r="N132" s="5"/>
      <c r="O132" s="5"/>
      <c r="P132" s="5"/>
      <c r="Q132" s="5"/>
      <c r="R132" s="5"/>
    </row>
    <row r="133" spans="1:18" ht="15.75" customHeight="1">
      <c r="A133" s="5"/>
      <c r="B133" s="5"/>
      <c r="C133" s="8"/>
      <c r="D133" s="8"/>
      <c r="E133" s="5"/>
      <c r="F133" s="5"/>
      <c r="G133" s="5"/>
      <c r="H133" s="5"/>
      <c r="I133" s="5"/>
      <c r="J133" s="5"/>
      <c r="K133" s="5"/>
      <c r="L133" s="5"/>
      <c r="M133" s="5"/>
      <c r="N133" s="5"/>
      <c r="O133" s="5"/>
      <c r="P133" s="5"/>
      <c r="Q133" s="5"/>
      <c r="R133" s="5"/>
    </row>
    <row r="134" spans="1:18" ht="15.75" customHeight="1">
      <c r="A134" s="5"/>
      <c r="B134" s="5"/>
      <c r="C134" s="8"/>
      <c r="D134" s="8"/>
      <c r="E134" s="5"/>
      <c r="F134" s="5"/>
      <c r="G134" s="5"/>
      <c r="H134" s="5"/>
      <c r="I134" s="5"/>
      <c r="J134" s="5"/>
      <c r="K134" s="5"/>
      <c r="L134" s="5"/>
      <c r="M134" s="5"/>
      <c r="N134" s="5"/>
      <c r="O134" s="5"/>
      <c r="P134" s="5"/>
      <c r="Q134" s="5"/>
      <c r="R134" s="5"/>
    </row>
    <row r="135" spans="1:18" ht="15.75" customHeight="1">
      <c r="A135" s="5"/>
      <c r="B135" s="5"/>
      <c r="C135" s="8"/>
      <c r="D135" s="8"/>
      <c r="E135" s="5"/>
      <c r="F135" s="5"/>
      <c r="G135" s="5"/>
      <c r="H135" s="5"/>
      <c r="I135" s="5"/>
      <c r="J135" s="5"/>
      <c r="K135" s="5"/>
      <c r="L135" s="5"/>
      <c r="M135" s="5"/>
      <c r="N135" s="5"/>
      <c r="O135" s="5"/>
      <c r="P135" s="5"/>
      <c r="Q135" s="5"/>
      <c r="R135" s="5"/>
    </row>
    <row r="136" spans="1:18" ht="15.75" customHeight="1">
      <c r="A136" s="5"/>
      <c r="B136" s="5"/>
      <c r="C136" s="8"/>
      <c r="D136" s="8"/>
      <c r="E136" s="5"/>
      <c r="F136" s="5"/>
      <c r="G136" s="5"/>
      <c r="H136" s="5"/>
      <c r="I136" s="5"/>
      <c r="J136" s="5"/>
      <c r="K136" s="5"/>
      <c r="L136" s="5"/>
      <c r="M136" s="5"/>
      <c r="N136" s="5"/>
      <c r="O136" s="5"/>
      <c r="P136" s="5"/>
      <c r="Q136" s="5"/>
      <c r="R136" s="5"/>
    </row>
    <row r="137" spans="1:18" ht="15.75" customHeight="1">
      <c r="A137" s="5"/>
      <c r="B137" s="5"/>
      <c r="C137" s="8"/>
      <c r="D137" s="8"/>
      <c r="E137" s="5"/>
      <c r="F137" s="5"/>
      <c r="G137" s="5"/>
      <c r="H137" s="5"/>
      <c r="I137" s="5"/>
      <c r="J137" s="5"/>
      <c r="K137" s="5"/>
      <c r="L137" s="5"/>
      <c r="M137" s="5"/>
      <c r="N137" s="5"/>
      <c r="O137" s="5"/>
      <c r="P137" s="5"/>
      <c r="Q137" s="5"/>
      <c r="R137" s="5"/>
    </row>
    <row r="138" spans="1:18" ht="15.75" customHeight="1">
      <c r="A138" s="5"/>
      <c r="B138" s="5"/>
      <c r="C138" s="8"/>
      <c r="D138" s="8"/>
      <c r="E138" s="5"/>
      <c r="F138" s="5"/>
      <c r="G138" s="5"/>
      <c r="H138" s="5"/>
      <c r="I138" s="5"/>
      <c r="J138" s="5"/>
      <c r="K138" s="5"/>
      <c r="L138" s="5"/>
      <c r="M138" s="5"/>
      <c r="N138" s="5"/>
      <c r="O138" s="5"/>
      <c r="P138" s="5"/>
      <c r="Q138" s="5"/>
      <c r="R138" s="5"/>
    </row>
    <row r="139" spans="1:18" ht="15.75" customHeight="1">
      <c r="A139" s="5"/>
      <c r="B139" s="5"/>
      <c r="C139" s="8"/>
      <c r="D139" s="8"/>
      <c r="E139" s="5"/>
      <c r="F139" s="5"/>
      <c r="G139" s="5"/>
      <c r="H139" s="5"/>
      <c r="I139" s="5"/>
      <c r="J139" s="5"/>
      <c r="K139" s="5"/>
      <c r="L139" s="5"/>
      <c r="M139" s="5"/>
      <c r="N139" s="5"/>
      <c r="O139" s="5"/>
      <c r="P139" s="5"/>
      <c r="Q139" s="5"/>
      <c r="R139" s="5"/>
    </row>
    <row r="140" spans="1:18" ht="15.75" customHeight="1">
      <c r="A140" s="5"/>
      <c r="B140" s="5"/>
      <c r="C140" s="8"/>
      <c r="D140" s="8"/>
      <c r="E140" s="5"/>
      <c r="F140" s="5"/>
      <c r="G140" s="5"/>
      <c r="H140" s="5"/>
      <c r="I140" s="5"/>
      <c r="J140" s="5"/>
      <c r="K140" s="5"/>
      <c r="L140" s="5"/>
      <c r="M140" s="5"/>
      <c r="N140" s="5"/>
      <c r="O140" s="5"/>
      <c r="P140" s="5"/>
      <c r="Q140" s="5"/>
      <c r="R140" s="5"/>
    </row>
    <row r="141" spans="1:18" ht="15.75" customHeight="1">
      <c r="A141" s="5"/>
      <c r="B141" s="5"/>
      <c r="C141" s="8"/>
      <c r="D141" s="8"/>
      <c r="E141" s="5"/>
      <c r="F141" s="5"/>
      <c r="G141" s="5"/>
      <c r="H141" s="5"/>
      <c r="I141" s="5"/>
      <c r="J141" s="5"/>
      <c r="K141" s="5"/>
      <c r="L141" s="5"/>
      <c r="M141" s="5"/>
      <c r="N141" s="5"/>
      <c r="O141" s="5"/>
      <c r="P141" s="5"/>
      <c r="Q141" s="5"/>
      <c r="R141" s="5"/>
    </row>
    <row r="142" spans="1:18" ht="15.75" customHeight="1">
      <c r="A142" s="5"/>
      <c r="B142" s="5"/>
      <c r="C142" s="8"/>
      <c r="D142" s="8"/>
      <c r="E142" s="5"/>
      <c r="F142" s="5"/>
      <c r="G142" s="5"/>
      <c r="H142" s="5"/>
      <c r="I142" s="5"/>
      <c r="J142" s="5"/>
      <c r="K142" s="5"/>
      <c r="L142" s="5"/>
      <c r="M142" s="5"/>
      <c r="N142" s="5"/>
      <c r="O142" s="5"/>
      <c r="P142" s="5"/>
      <c r="Q142" s="5"/>
      <c r="R142" s="5"/>
    </row>
    <row r="143" spans="1:18" ht="15.75" customHeight="1">
      <c r="A143" s="5"/>
      <c r="B143" s="5"/>
      <c r="C143" s="8"/>
      <c r="D143" s="8"/>
      <c r="E143" s="5"/>
      <c r="F143" s="5"/>
      <c r="G143" s="5"/>
      <c r="H143" s="5"/>
      <c r="I143" s="5"/>
      <c r="J143" s="5"/>
      <c r="K143" s="5"/>
      <c r="L143" s="5"/>
      <c r="M143" s="5"/>
      <c r="N143" s="5"/>
      <c r="O143" s="5"/>
      <c r="P143" s="5"/>
      <c r="Q143" s="5"/>
      <c r="R143" s="5"/>
    </row>
    <row r="144" spans="1:18" ht="15.75" customHeight="1">
      <c r="A144" s="5"/>
      <c r="B144" s="5"/>
      <c r="C144" s="8"/>
      <c r="D144" s="8"/>
      <c r="E144" s="5"/>
      <c r="F144" s="5"/>
      <c r="G144" s="5"/>
      <c r="H144" s="5"/>
      <c r="I144" s="5"/>
      <c r="J144" s="5"/>
      <c r="K144" s="5"/>
      <c r="L144" s="5"/>
      <c r="M144" s="5"/>
      <c r="N144" s="5"/>
      <c r="O144" s="5"/>
      <c r="P144" s="5"/>
      <c r="Q144" s="5"/>
      <c r="R144" s="5"/>
    </row>
    <row r="145" spans="1:18" ht="15.75" customHeight="1">
      <c r="A145" s="5"/>
      <c r="B145" s="5"/>
      <c r="C145" s="8"/>
      <c r="D145" s="8"/>
      <c r="E145" s="5"/>
      <c r="F145" s="5"/>
      <c r="G145" s="5"/>
      <c r="H145" s="5"/>
      <c r="I145" s="5"/>
      <c r="J145" s="5"/>
      <c r="K145" s="5"/>
      <c r="L145" s="5"/>
      <c r="M145" s="5"/>
      <c r="N145" s="5"/>
      <c r="O145" s="5"/>
      <c r="P145" s="5"/>
      <c r="Q145" s="5"/>
      <c r="R145" s="5"/>
    </row>
    <row r="146" spans="1:18" ht="15.75" customHeight="1">
      <c r="A146" s="5"/>
      <c r="B146" s="5"/>
      <c r="C146" s="8"/>
      <c r="D146" s="8"/>
      <c r="E146" s="5"/>
      <c r="F146" s="5"/>
      <c r="G146" s="5"/>
      <c r="H146" s="5"/>
      <c r="I146" s="5"/>
      <c r="J146" s="5"/>
      <c r="K146" s="5"/>
      <c r="L146" s="5"/>
      <c r="M146" s="5"/>
      <c r="N146" s="5"/>
      <c r="O146" s="5"/>
      <c r="P146" s="5"/>
      <c r="Q146" s="5"/>
      <c r="R146" s="5"/>
    </row>
    <row r="147" spans="1:18" ht="15.75" customHeight="1">
      <c r="A147" s="5"/>
      <c r="B147" s="5"/>
      <c r="C147" s="8"/>
      <c r="D147" s="8"/>
      <c r="E147" s="5"/>
      <c r="F147" s="5"/>
      <c r="G147" s="5"/>
      <c r="H147" s="5"/>
      <c r="I147" s="5"/>
      <c r="J147" s="5"/>
      <c r="K147" s="5"/>
      <c r="L147" s="5"/>
      <c r="M147" s="5"/>
      <c r="N147" s="5"/>
      <c r="O147" s="5"/>
      <c r="P147" s="5"/>
      <c r="Q147" s="5"/>
      <c r="R147" s="5"/>
    </row>
    <row r="148" spans="1:18" ht="15.75" customHeight="1">
      <c r="A148" s="5"/>
      <c r="B148" s="5"/>
      <c r="C148" s="8"/>
      <c r="D148" s="8"/>
      <c r="E148" s="5"/>
      <c r="F148" s="5"/>
      <c r="G148" s="5"/>
      <c r="H148" s="5"/>
      <c r="I148" s="5"/>
      <c r="J148" s="5"/>
      <c r="K148" s="5"/>
      <c r="L148" s="5"/>
      <c r="M148" s="5"/>
      <c r="N148" s="5"/>
      <c r="O148" s="5"/>
      <c r="P148" s="5"/>
      <c r="Q148" s="5"/>
      <c r="R148" s="5"/>
    </row>
    <row r="149" spans="1:18" ht="15.75" customHeight="1">
      <c r="A149" s="5"/>
      <c r="B149" s="5"/>
      <c r="C149" s="8"/>
      <c r="D149" s="8"/>
      <c r="E149" s="5"/>
      <c r="F149" s="5"/>
      <c r="G149" s="5"/>
      <c r="H149" s="5"/>
      <c r="I149" s="5"/>
      <c r="J149" s="5"/>
      <c r="K149" s="5"/>
      <c r="L149" s="5"/>
      <c r="M149" s="5"/>
      <c r="N149" s="5"/>
      <c r="O149" s="5"/>
      <c r="P149" s="5"/>
      <c r="Q149" s="5"/>
      <c r="R149" s="5"/>
    </row>
    <row r="150" spans="1:18" ht="15.75" customHeight="1">
      <c r="A150" s="5"/>
      <c r="B150" s="5"/>
      <c r="C150" s="8"/>
      <c r="D150" s="8"/>
      <c r="E150" s="5"/>
      <c r="F150" s="5"/>
      <c r="G150" s="5"/>
      <c r="H150" s="5"/>
      <c r="I150" s="5"/>
      <c r="J150" s="5"/>
      <c r="K150" s="5"/>
      <c r="L150" s="5"/>
      <c r="M150" s="5"/>
      <c r="N150" s="5"/>
      <c r="O150" s="5"/>
      <c r="P150" s="5"/>
      <c r="Q150" s="5"/>
      <c r="R150" s="5"/>
    </row>
    <row r="151" spans="1:18" ht="15.75" customHeight="1">
      <c r="A151" s="5"/>
      <c r="B151" s="5"/>
      <c r="C151" s="8"/>
      <c r="D151" s="8"/>
      <c r="E151" s="5"/>
      <c r="F151" s="5"/>
      <c r="G151" s="5"/>
      <c r="H151" s="5"/>
      <c r="I151" s="5"/>
      <c r="J151" s="5"/>
      <c r="K151" s="5"/>
      <c r="L151" s="5"/>
      <c r="M151" s="5"/>
      <c r="N151" s="5"/>
      <c r="O151" s="5"/>
      <c r="P151" s="5"/>
      <c r="Q151" s="5"/>
      <c r="R151" s="5"/>
    </row>
    <row r="152" spans="1:18" ht="15.75" customHeight="1">
      <c r="A152" s="5"/>
      <c r="B152" s="5"/>
      <c r="C152" s="8"/>
      <c r="D152" s="8"/>
      <c r="E152" s="5"/>
      <c r="F152" s="5"/>
      <c r="G152" s="5"/>
      <c r="H152" s="5"/>
      <c r="I152" s="5"/>
      <c r="J152" s="5"/>
      <c r="K152" s="5"/>
      <c r="L152" s="5"/>
      <c r="M152" s="5"/>
      <c r="N152" s="5"/>
      <c r="O152" s="5"/>
      <c r="P152" s="5"/>
      <c r="Q152" s="5"/>
      <c r="R152" s="5"/>
    </row>
    <row r="153" spans="1:18" ht="15.75" customHeight="1">
      <c r="A153" s="5"/>
      <c r="B153" s="5"/>
      <c r="C153" s="8"/>
      <c r="D153" s="8"/>
      <c r="E153" s="5"/>
      <c r="F153" s="5"/>
      <c r="G153" s="5"/>
      <c r="H153" s="5"/>
      <c r="I153" s="5"/>
      <c r="J153" s="5"/>
      <c r="K153" s="5"/>
      <c r="L153" s="5"/>
      <c r="M153" s="5"/>
      <c r="N153" s="5"/>
      <c r="O153" s="5"/>
      <c r="P153" s="5"/>
      <c r="Q153" s="5"/>
      <c r="R153" s="5"/>
    </row>
    <row r="154" spans="1:18" ht="15.75" customHeight="1">
      <c r="A154" s="5"/>
      <c r="B154" s="5"/>
      <c r="C154" s="8"/>
      <c r="D154" s="8"/>
      <c r="E154" s="5"/>
      <c r="F154" s="5"/>
      <c r="G154" s="5"/>
      <c r="H154" s="5"/>
      <c r="I154" s="5"/>
      <c r="J154" s="5"/>
      <c r="K154" s="5"/>
      <c r="L154" s="5"/>
      <c r="M154" s="5"/>
      <c r="N154" s="5"/>
      <c r="O154" s="5"/>
      <c r="P154" s="5"/>
      <c r="Q154" s="5"/>
      <c r="R154" s="5"/>
    </row>
    <row r="155" spans="1:18" ht="15.75" customHeight="1">
      <c r="A155" s="5"/>
      <c r="B155" s="5"/>
      <c r="C155" s="8"/>
      <c r="D155" s="8"/>
      <c r="E155" s="5"/>
      <c r="F155" s="5"/>
      <c r="G155" s="5"/>
      <c r="H155" s="5"/>
      <c r="I155" s="5"/>
      <c r="J155" s="5"/>
      <c r="K155" s="5"/>
      <c r="L155" s="5"/>
      <c r="M155" s="5"/>
      <c r="N155" s="5"/>
      <c r="O155" s="5"/>
      <c r="P155" s="5"/>
      <c r="Q155" s="5"/>
      <c r="R155" s="5"/>
    </row>
    <row r="156" spans="1:18" ht="15.75" customHeight="1">
      <c r="A156" s="5"/>
      <c r="B156" s="5"/>
      <c r="C156" s="8"/>
      <c r="D156" s="8"/>
      <c r="E156" s="5"/>
      <c r="F156" s="5"/>
      <c r="G156" s="5"/>
      <c r="H156" s="5"/>
      <c r="I156" s="5"/>
      <c r="J156" s="5"/>
      <c r="K156" s="5"/>
      <c r="L156" s="5"/>
      <c r="M156" s="5"/>
      <c r="N156" s="5"/>
      <c r="O156" s="5"/>
      <c r="P156" s="5"/>
      <c r="Q156" s="5"/>
      <c r="R156" s="5"/>
    </row>
    <row r="157" spans="1:18" ht="15.75" customHeight="1">
      <c r="A157" s="5"/>
      <c r="B157" s="5"/>
      <c r="C157" s="8"/>
      <c r="D157" s="8"/>
      <c r="E157" s="5"/>
      <c r="F157" s="5"/>
      <c r="G157" s="5"/>
      <c r="H157" s="5"/>
      <c r="I157" s="5"/>
      <c r="J157" s="5"/>
      <c r="K157" s="5"/>
      <c r="L157" s="5"/>
      <c r="M157" s="5"/>
      <c r="N157" s="5"/>
      <c r="O157" s="5"/>
      <c r="P157" s="5"/>
      <c r="Q157" s="5"/>
      <c r="R157" s="5"/>
    </row>
    <row r="158" spans="1:18" ht="15.75" customHeight="1">
      <c r="A158" s="5"/>
      <c r="B158" s="5"/>
      <c r="C158" s="8"/>
      <c r="D158" s="8"/>
      <c r="E158" s="5"/>
      <c r="F158" s="5"/>
      <c r="G158" s="5"/>
      <c r="H158" s="5"/>
      <c r="I158" s="5"/>
      <c r="J158" s="5"/>
      <c r="K158" s="5"/>
      <c r="L158" s="5"/>
      <c r="M158" s="5"/>
      <c r="N158" s="5"/>
      <c r="O158" s="5"/>
      <c r="P158" s="5"/>
      <c r="Q158" s="5"/>
      <c r="R158" s="5"/>
    </row>
    <row r="159" spans="1:18" ht="15.75" customHeight="1">
      <c r="A159" s="5"/>
      <c r="B159" s="5"/>
      <c r="C159" s="8"/>
      <c r="D159" s="8"/>
      <c r="E159" s="5"/>
      <c r="F159" s="5"/>
      <c r="G159" s="5"/>
      <c r="H159" s="5"/>
      <c r="I159" s="5"/>
      <c r="J159" s="5"/>
      <c r="K159" s="5"/>
      <c r="L159" s="5"/>
      <c r="M159" s="5"/>
      <c r="N159" s="5"/>
      <c r="O159" s="5"/>
      <c r="P159" s="5"/>
      <c r="Q159" s="5"/>
      <c r="R159" s="5"/>
    </row>
    <row r="160" spans="1:18" ht="15.75" customHeight="1">
      <c r="A160" s="5"/>
      <c r="B160" s="5"/>
      <c r="C160" s="8"/>
      <c r="D160" s="8"/>
      <c r="E160" s="5"/>
      <c r="F160" s="5"/>
      <c r="G160" s="5"/>
      <c r="H160" s="5"/>
      <c r="I160" s="5"/>
      <c r="J160" s="5"/>
      <c r="K160" s="5"/>
      <c r="L160" s="5"/>
      <c r="M160" s="5"/>
      <c r="N160" s="5"/>
      <c r="O160" s="5"/>
      <c r="P160" s="5"/>
      <c r="Q160" s="5"/>
      <c r="R160" s="5"/>
    </row>
    <row r="161" spans="1:18" ht="15.75" customHeight="1">
      <c r="A161" s="5"/>
      <c r="B161" s="5"/>
      <c r="C161" s="8"/>
      <c r="D161" s="8"/>
      <c r="E161" s="5"/>
      <c r="F161" s="5"/>
      <c r="G161" s="5"/>
      <c r="H161" s="5"/>
      <c r="I161" s="5"/>
      <c r="J161" s="5"/>
      <c r="K161" s="5"/>
      <c r="L161" s="5"/>
      <c r="M161" s="5"/>
      <c r="N161" s="5"/>
      <c r="O161" s="5"/>
      <c r="P161" s="5"/>
      <c r="Q161" s="5"/>
      <c r="R161" s="5"/>
    </row>
    <row r="162" spans="1:18" ht="15.75" customHeight="1">
      <c r="A162" s="5"/>
      <c r="B162" s="5"/>
      <c r="C162" s="8"/>
      <c r="D162" s="8"/>
      <c r="E162" s="5"/>
      <c r="F162" s="5"/>
      <c r="G162" s="5"/>
      <c r="H162" s="5"/>
      <c r="I162" s="5"/>
      <c r="J162" s="5"/>
      <c r="K162" s="5"/>
      <c r="L162" s="5"/>
      <c r="M162" s="5"/>
      <c r="N162" s="5"/>
      <c r="O162" s="5"/>
      <c r="P162" s="5"/>
      <c r="Q162" s="5"/>
      <c r="R162" s="5"/>
    </row>
    <row r="163" spans="1:18" ht="15.75" customHeight="1">
      <c r="A163" s="5"/>
      <c r="B163" s="5"/>
      <c r="C163" s="8"/>
      <c r="D163" s="8"/>
      <c r="E163" s="5"/>
      <c r="F163" s="5"/>
      <c r="G163" s="5"/>
      <c r="H163" s="5"/>
      <c r="I163" s="5"/>
      <c r="J163" s="5"/>
      <c r="K163" s="5"/>
      <c r="L163" s="5"/>
      <c r="M163" s="5"/>
      <c r="N163" s="5"/>
      <c r="O163" s="5"/>
      <c r="P163" s="5"/>
      <c r="Q163" s="5"/>
      <c r="R163" s="5"/>
    </row>
    <row r="164" spans="1:18" ht="15.75" customHeight="1">
      <c r="A164" s="5"/>
      <c r="B164" s="5"/>
      <c r="C164" s="8"/>
      <c r="D164" s="8"/>
      <c r="E164" s="5"/>
      <c r="F164" s="5"/>
      <c r="G164" s="5"/>
      <c r="H164" s="5"/>
      <c r="I164" s="5"/>
      <c r="J164" s="5"/>
      <c r="K164" s="5"/>
      <c r="L164" s="5"/>
      <c r="M164" s="5"/>
      <c r="N164" s="5"/>
      <c r="O164" s="5"/>
      <c r="P164" s="5"/>
      <c r="Q164" s="5"/>
      <c r="R164" s="5"/>
    </row>
    <row r="165" spans="1:18" ht="15.75" customHeight="1">
      <c r="A165" s="5"/>
      <c r="B165" s="5"/>
      <c r="C165" s="8"/>
      <c r="D165" s="8"/>
      <c r="E165" s="5"/>
      <c r="F165" s="5"/>
      <c r="G165" s="5"/>
      <c r="H165" s="5"/>
      <c r="I165" s="5"/>
      <c r="J165" s="5"/>
      <c r="K165" s="5"/>
      <c r="L165" s="5"/>
      <c r="M165" s="5"/>
      <c r="N165" s="5"/>
      <c r="O165" s="5"/>
      <c r="P165" s="5"/>
      <c r="Q165" s="5"/>
      <c r="R165" s="5"/>
    </row>
    <row r="166" spans="1:18" ht="15.75" customHeight="1">
      <c r="A166" s="5"/>
      <c r="B166" s="5"/>
      <c r="C166" s="8"/>
      <c r="D166" s="8"/>
      <c r="E166" s="5"/>
      <c r="F166" s="5"/>
      <c r="G166" s="5"/>
      <c r="H166" s="5"/>
      <c r="I166" s="5"/>
      <c r="J166" s="5"/>
      <c r="K166" s="5"/>
      <c r="L166" s="5"/>
      <c r="M166" s="5"/>
      <c r="N166" s="5"/>
      <c r="O166" s="5"/>
      <c r="P166" s="5"/>
      <c r="Q166" s="5"/>
      <c r="R166" s="5"/>
    </row>
    <row r="167" spans="1:18" ht="15.75" customHeight="1">
      <c r="A167" s="5"/>
      <c r="B167" s="5"/>
      <c r="C167" s="8"/>
      <c r="D167" s="8"/>
      <c r="E167" s="5"/>
      <c r="F167" s="5"/>
      <c r="G167" s="5"/>
      <c r="H167" s="5"/>
      <c r="I167" s="5"/>
      <c r="J167" s="5"/>
      <c r="K167" s="5"/>
      <c r="L167" s="5"/>
      <c r="M167" s="5"/>
      <c r="N167" s="5"/>
      <c r="O167" s="5"/>
      <c r="P167" s="5"/>
      <c r="Q167" s="5"/>
      <c r="R167" s="5"/>
    </row>
    <row r="168" spans="1:18" ht="15.75" customHeight="1">
      <c r="A168" s="5"/>
      <c r="B168" s="5"/>
      <c r="C168" s="8"/>
      <c r="D168" s="8"/>
      <c r="E168" s="5"/>
      <c r="F168" s="5"/>
      <c r="G168" s="5"/>
      <c r="H168" s="5"/>
      <c r="I168" s="5"/>
      <c r="J168" s="5"/>
      <c r="K168" s="5"/>
      <c r="L168" s="5"/>
      <c r="M168" s="5"/>
      <c r="N168" s="5"/>
      <c r="O168" s="5"/>
      <c r="P168" s="5"/>
      <c r="Q168" s="5"/>
      <c r="R168" s="5"/>
    </row>
    <row r="169" spans="1:18" ht="15.75" customHeight="1">
      <c r="A169" s="5"/>
      <c r="B169" s="5"/>
      <c r="C169" s="8"/>
      <c r="D169" s="8"/>
      <c r="E169" s="5"/>
      <c r="F169" s="5"/>
      <c r="G169" s="5"/>
      <c r="H169" s="5"/>
      <c r="I169" s="5"/>
      <c r="J169" s="5"/>
      <c r="K169" s="5"/>
      <c r="L169" s="5"/>
      <c r="M169" s="5"/>
      <c r="N169" s="5"/>
      <c r="O169" s="5"/>
      <c r="P169" s="5"/>
      <c r="Q169" s="5"/>
      <c r="R169" s="5"/>
    </row>
    <row r="170" spans="1:18" ht="15.75" customHeight="1">
      <c r="A170" s="5"/>
      <c r="B170" s="5"/>
      <c r="C170" s="8"/>
      <c r="D170" s="8"/>
      <c r="E170" s="5"/>
      <c r="F170" s="5"/>
      <c r="G170" s="5"/>
      <c r="H170" s="5"/>
      <c r="I170" s="5"/>
      <c r="J170" s="5"/>
      <c r="K170" s="5"/>
      <c r="L170" s="5"/>
      <c r="M170" s="5"/>
      <c r="N170" s="5"/>
      <c r="O170" s="5"/>
      <c r="P170" s="5"/>
      <c r="Q170" s="5"/>
      <c r="R170" s="5"/>
    </row>
    <row r="171" spans="1:18" ht="15.75" customHeight="1">
      <c r="A171" s="5"/>
      <c r="B171" s="5"/>
      <c r="C171" s="8"/>
      <c r="D171" s="8"/>
      <c r="E171" s="5"/>
      <c r="F171" s="5"/>
      <c r="G171" s="5"/>
      <c r="H171" s="5"/>
      <c r="I171" s="5"/>
      <c r="J171" s="5"/>
      <c r="K171" s="5"/>
      <c r="L171" s="5"/>
      <c r="M171" s="5"/>
      <c r="N171" s="5"/>
      <c r="O171" s="5"/>
      <c r="P171" s="5"/>
      <c r="Q171" s="5"/>
      <c r="R171" s="5"/>
    </row>
    <row r="172" spans="1:18" ht="15.75" customHeight="1">
      <c r="A172" s="5"/>
      <c r="B172" s="5"/>
      <c r="C172" s="8"/>
      <c r="D172" s="8"/>
      <c r="E172" s="5"/>
      <c r="F172" s="5"/>
      <c r="G172" s="5"/>
      <c r="H172" s="5"/>
      <c r="I172" s="5"/>
      <c r="J172" s="5"/>
      <c r="K172" s="5"/>
      <c r="L172" s="5"/>
      <c r="M172" s="5"/>
      <c r="N172" s="5"/>
      <c r="O172" s="5"/>
      <c r="P172" s="5"/>
      <c r="Q172" s="5"/>
      <c r="R172" s="5"/>
    </row>
    <row r="173" spans="1:18" ht="15.75" customHeight="1">
      <c r="A173" s="5"/>
      <c r="B173" s="5"/>
      <c r="C173" s="8"/>
      <c r="D173" s="8"/>
      <c r="E173" s="5"/>
      <c r="F173" s="5"/>
      <c r="G173" s="5"/>
      <c r="H173" s="5"/>
      <c r="I173" s="5"/>
      <c r="J173" s="5"/>
      <c r="K173" s="5"/>
      <c r="L173" s="5"/>
      <c r="M173" s="5"/>
      <c r="N173" s="5"/>
      <c r="O173" s="5"/>
      <c r="P173" s="5"/>
      <c r="Q173" s="5"/>
      <c r="R173" s="5"/>
    </row>
    <row r="174" spans="1:18" ht="15.75" customHeight="1">
      <c r="A174" s="5"/>
      <c r="B174" s="5"/>
      <c r="C174" s="8"/>
      <c r="D174" s="8"/>
      <c r="E174" s="5"/>
      <c r="F174" s="5"/>
      <c r="G174" s="5"/>
      <c r="H174" s="5"/>
      <c r="I174" s="5"/>
      <c r="J174" s="5"/>
      <c r="K174" s="5"/>
      <c r="L174" s="5"/>
      <c r="M174" s="5"/>
      <c r="N174" s="5"/>
      <c r="O174" s="5"/>
      <c r="P174" s="5"/>
      <c r="Q174" s="5"/>
      <c r="R174" s="5"/>
    </row>
    <row r="175" spans="1:18" ht="15.75" customHeight="1">
      <c r="A175" s="5"/>
      <c r="B175" s="5"/>
      <c r="C175" s="8"/>
      <c r="D175" s="8"/>
      <c r="E175" s="5"/>
      <c r="F175" s="5"/>
      <c r="G175" s="5"/>
      <c r="H175" s="5"/>
      <c r="I175" s="5"/>
      <c r="J175" s="5"/>
      <c r="K175" s="5"/>
      <c r="L175" s="5"/>
      <c r="M175" s="5"/>
      <c r="N175" s="5"/>
      <c r="O175" s="5"/>
      <c r="P175" s="5"/>
      <c r="Q175" s="5"/>
      <c r="R175" s="5"/>
    </row>
    <row r="176" spans="1:18" ht="15.75" customHeight="1">
      <c r="A176" s="5"/>
      <c r="B176" s="5"/>
      <c r="C176" s="8"/>
      <c r="D176" s="8"/>
      <c r="E176" s="5"/>
      <c r="F176" s="5"/>
      <c r="G176" s="5"/>
      <c r="H176" s="5"/>
      <c r="I176" s="5"/>
      <c r="J176" s="5"/>
      <c r="K176" s="5"/>
      <c r="L176" s="5"/>
      <c r="M176" s="5"/>
      <c r="N176" s="5"/>
      <c r="O176" s="5"/>
      <c r="P176" s="5"/>
      <c r="Q176" s="5"/>
      <c r="R176" s="5"/>
    </row>
    <row r="177" spans="1:18" ht="15.75" customHeight="1">
      <c r="A177" s="5"/>
      <c r="B177" s="5"/>
      <c r="C177" s="8"/>
      <c r="D177" s="8"/>
      <c r="E177" s="5"/>
      <c r="F177" s="5"/>
      <c r="G177" s="5"/>
      <c r="H177" s="5"/>
      <c r="I177" s="5"/>
      <c r="J177" s="5"/>
      <c r="K177" s="5"/>
      <c r="L177" s="5"/>
      <c r="M177" s="5"/>
      <c r="N177" s="5"/>
      <c r="O177" s="5"/>
      <c r="P177" s="5"/>
      <c r="Q177" s="5"/>
      <c r="R177" s="5"/>
    </row>
    <row r="178" spans="1:18" ht="15.75" customHeight="1">
      <c r="A178" s="5"/>
      <c r="B178" s="5"/>
      <c r="C178" s="8"/>
      <c r="D178" s="8"/>
      <c r="E178" s="5"/>
      <c r="F178" s="5"/>
      <c r="G178" s="5"/>
      <c r="H178" s="5"/>
      <c r="I178" s="5"/>
      <c r="J178" s="5"/>
      <c r="K178" s="5"/>
      <c r="L178" s="5"/>
      <c r="M178" s="5"/>
      <c r="N178" s="5"/>
      <c r="O178" s="5"/>
      <c r="P178" s="5"/>
      <c r="Q178" s="5"/>
      <c r="R178" s="5"/>
    </row>
    <row r="179" spans="1:18" ht="15.75" customHeight="1">
      <c r="A179" s="5"/>
      <c r="B179" s="5"/>
      <c r="C179" s="8"/>
      <c r="D179" s="8"/>
      <c r="E179" s="5"/>
      <c r="F179" s="5"/>
      <c r="G179" s="5"/>
      <c r="H179" s="5"/>
      <c r="I179" s="5"/>
      <c r="J179" s="5"/>
      <c r="K179" s="5"/>
      <c r="L179" s="5"/>
      <c r="M179" s="5"/>
      <c r="N179" s="5"/>
      <c r="O179" s="5"/>
      <c r="P179" s="5"/>
      <c r="Q179" s="5"/>
      <c r="R179" s="5"/>
    </row>
    <row r="180" spans="1:18" ht="15.75" customHeight="1">
      <c r="A180" s="5"/>
      <c r="B180" s="5"/>
      <c r="C180" s="8"/>
      <c r="D180" s="8"/>
      <c r="E180" s="5"/>
      <c r="F180" s="5"/>
      <c r="G180" s="5"/>
      <c r="H180" s="5"/>
      <c r="I180" s="5"/>
      <c r="J180" s="5"/>
      <c r="K180" s="5"/>
      <c r="L180" s="5"/>
      <c r="M180" s="5"/>
      <c r="N180" s="5"/>
      <c r="O180" s="5"/>
      <c r="P180" s="5"/>
      <c r="Q180" s="5"/>
      <c r="R180" s="5"/>
    </row>
    <row r="181" spans="1:18" ht="15.75" customHeight="1">
      <c r="A181" s="5"/>
      <c r="B181" s="5"/>
      <c r="C181" s="8"/>
      <c r="D181" s="8"/>
      <c r="E181" s="5"/>
      <c r="F181" s="5"/>
      <c r="G181" s="5"/>
      <c r="H181" s="5"/>
      <c r="I181" s="5"/>
      <c r="J181" s="5"/>
      <c r="K181" s="5"/>
      <c r="L181" s="5"/>
      <c r="M181" s="5"/>
      <c r="N181" s="5"/>
      <c r="O181" s="5"/>
      <c r="P181" s="5"/>
      <c r="Q181" s="5"/>
      <c r="R181" s="5"/>
    </row>
    <row r="182" spans="1:18" ht="15.75" customHeight="1">
      <c r="A182" s="5"/>
      <c r="B182" s="5"/>
      <c r="C182" s="8"/>
      <c r="D182" s="8"/>
      <c r="E182" s="5"/>
      <c r="F182" s="5"/>
      <c r="G182" s="5"/>
      <c r="H182" s="5"/>
      <c r="I182" s="5"/>
      <c r="J182" s="5"/>
      <c r="K182" s="5"/>
      <c r="L182" s="5"/>
      <c r="M182" s="5"/>
      <c r="N182" s="5"/>
      <c r="O182" s="5"/>
      <c r="P182" s="5"/>
      <c r="Q182" s="5"/>
      <c r="R182" s="5"/>
    </row>
    <row r="183" spans="1:18" ht="15.75" customHeight="1">
      <c r="A183" s="5"/>
      <c r="B183" s="5"/>
      <c r="C183" s="8"/>
      <c r="D183" s="8"/>
      <c r="E183" s="5"/>
      <c r="F183" s="5"/>
      <c r="G183" s="5"/>
      <c r="H183" s="5"/>
      <c r="I183" s="5"/>
      <c r="J183" s="5"/>
      <c r="K183" s="5"/>
      <c r="L183" s="5"/>
      <c r="M183" s="5"/>
      <c r="N183" s="5"/>
      <c r="O183" s="5"/>
      <c r="P183" s="5"/>
      <c r="Q183" s="5"/>
      <c r="R183" s="5"/>
    </row>
    <row r="184" spans="1:18" ht="15.75" customHeight="1">
      <c r="A184" s="5"/>
      <c r="B184" s="5"/>
      <c r="C184" s="8"/>
      <c r="D184" s="8"/>
      <c r="E184" s="5"/>
      <c r="F184" s="5"/>
      <c r="G184" s="5"/>
      <c r="H184" s="5"/>
      <c r="I184" s="5"/>
      <c r="J184" s="5"/>
      <c r="K184" s="5"/>
      <c r="L184" s="5"/>
      <c r="M184" s="5"/>
      <c r="N184" s="5"/>
      <c r="O184" s="5"/>
      <c r="P184" s="5"/>
      <c r="Q184" s="5"/>
      <c r="R184" s="5"/>
    </row>
    <row r="185" spans="1:18" ht="15.75" customHeight="1">
      <c r="A185" s="5"/>
      <c r="B185" s="5"/>
      <c r="C185" s="8"/>
      <c r="D185" s="8"/>
      <c r="E185" s="5"/>
      <c r="F185" s="5"/>
      <c r="G185" s="5"/>
      <c r="H185" s="5"/>
      <c r="I185" s="5"/>
      <c r="J185" s="5"/>
      <c r="K185" s="5"/>
      <c r="L185" s="5"/>
      <c r="M185" s="5"/>
      <c r="N185" s="5"/>
      <c r="O185" s="5"/>
      <c r="P185" s="5"/>
      <c r="Q185" s="5"/>
      <c r="R185" s="5"/>
    </row>
    <row r="186" spans="1:18" ht="15.75" customHeight="1">
      <c r="A186" s="5"/>
      <c r="B186" s="5"/>
      <c r="C186" s="8"/>
      <c r="D186" s="8"/>
      <c r="E186" s="5"/>
      <c r="F186" s="5"/>
      <c r="G186" s="5"/>
      <c r="H186" s="5"/>
      <c r="I186" s="5"/>
      <c r="J186" s="5"/>
      <c r="K186" s="5"/>
      <c r="L186" s="5"/>
      <c r="M186" s="5"/>
      <c r="N186" s="5"/>
      <c r="O186" s="5"/>
      <c r="P186" s="5"/>
      <c r="Q186" s="5"/>
      <c r="R186" s="5"/>
    </row>
    <row r="187" spans="1:18" ht="15.75" customHeight="1">
      <c r="A187" s="5"/>
      <c r="B187" s="5"/>
      <c r="C187" s="8"/>
      <c r="D187" s="8"/>
      <c r="E187" s="5"/>
      <c r="F187" s="5"/>
      <c r="G187" s="5"/>
      <c r="H187" s="5"/>
      <c r="I187" s="5"/>
      <c r="J187" s="5"/>
      <c r="K187" s="5"/>
      <c r="L187" s="5"/>
      <c r="M187" s="5"/>
      <c r="N187" s="5"/>
      <c r="O187" s="5"/>
      <c r="P187" s="5"/>
      <c r="Q187" s="5"/>
      <c r="R187" s="5"/>
    </row>
    <row r="188" spans="1:18" ht="15.75" customHeight="1">
      <c r="A188" s="5"/>
      <c r="B188" s="5"/>
      <c r="C188" s="8"/>
      <c r="D188" s="8"/>
      <c r="E188" s="5"/>
      <c r="F188" s="5"/>
      <c r="G188" s="5"/>
      <c r="H188" s="5"/>
      <c r="I188" s="5"/>
      <c r="J188" s="5"/>
      <c r="K188" s="5"/>
      <c r="L188" s="5"/>
      <c r="M188" s="5"/>
      <c r="N188" s="5"/>
      <c r="O188" s="5"/>
      <c r="P188" s="5"/>
      <c r="Q188" s="5"/>
      <c r="R188" s="5"/>
    </row>
    <row r="189" spans="1:18" ht="15.75" customHeight="1">
      <c r="A189" s="5"/>
      <c r="B189" s="5"/>
      <c r="C189" s="8"/>
      <c r="D189" s="8"/>
      <c r="E189" s="5"/>
      <c r="F189" s="5"/>
      <c r="G189" s="5"/>
      <c r="H189" s="5"/>
      <c r="I189" s="5"/>
      <c r="J189" s="5"/>
      <c r="K189" s="5"/>
      <c r="L189" s="5"/>
      <c r="M189" s="5"/>
      <c r="N189" s="5"/>
      <c r="O189" s="5"/>
      <c r="P189" s="5"/>
      <c r="Q189" s="5"/>
      <c r="R189" s="5"/>
    </row>
    <row r="190" spans="1:18" ht="15.75" customHeight="1">
      <c r="A190" s="5"/>
      <c r="B190" s="5"/>
      <c r="C190" s="8"/>
      <c r="D190" s="8"/>
      <c r="E190" s="5"/>
      <c r="F190" s="5"/>
      <c r="G190" s="5"/>
      <c r="H190" s="5"/>
      <c r="I190" s="5"/>
      <c r="J190" s="5"/>
      <c r="K190" s="5"/>
      <c r="L190" s="5"/>
      <c r="M190" s="5"/>
      <c r="N190" s="5"/>
      <c r="O190" s="5"/>
      <c r="P190" s="5"/>
      <c r="Q190" s="5"/>
      <c r="R190" s="5"/>
    </row>
    <row r="191" spans="1:18" ht="15.75" customHeight="1">
      <c r="A191" s="5"/>
      <c r="B191" s="5"/>
      <c r="C191" s="8"/>
      <c r="D191" s="8"/>
      <c r="E191" s="5"/>
      <c r="F191" s="5"/>
      <c r="G191" s="5"/>
      <c r="H191" s="5"/>
      <c r="I191" s="5"/>
      <c r="J191" s="5"/>
      <c r="K191" s="5"/>
      <c r="L191" s="5"/>
      <c r="M191" s="5"/>
      <c r="N191" s="5"/>
      <c r="O191" s="5"/>
      <c r="P191" s="5"/>
      <c r="Q191" s="5"/>
      <c r="R191" s="5"/>
    </row>
    <row r="192" spans="1:18" ht="15.75" customHeight="1">
      <c r="A192" s="5"/>
      <c r="B192" s="5"/>
      <c r="C192" s="8"/>
      <c r="D192" s="8"/>
      <c r="E192" s="5"/>
      <c r="F192" s="5"/>
      <c r="G192" s="5"/>
      <c r="H192" s="5"/>
      <c r="I192" s="5"/>
      <c r="J192" s="5"/>
      <c r="K192" s="5"/>
      <c r="L192" s="5"/>
      <c r="M192" s="5"/>
      <c r="N192" s="5"/>
      <c r="O192" s="5"/>
      <c r="P192" s="5"/>
      <c r="Q192" s="5"/>
      <c r="R192" s="5"/>
    </row>
    <row r="193" spans="1:18" ht="15.75" customHeight="1">
      <c r="A193" s="5"/>
      <c r="B193" s="5"/>
      <c r="C193" s="8"/>
      <c r="D193" s="8"/>
      <c r="E193" s="5"/>
      <c r="F193" s="5"/>
      <c r="G193" s="5"/>
      <c r="H193" s="5"/>
      <c r="I193" s="5"/>
      <c r="J193" s="5"/>
      <c r="K193" s="5"/>
      <c r="L193" s="5"/>
      <c r="M193" s="5"/>
      <c r="N193" s="5"/>
      <c r="O193" s="5"/>
      <c r="P193" s="5"/>
      <c r="Q193" s="5"/>
      <c r="R193" s="5"/>
    </row>
    <row r="194" spans="1:18" ht="15.75" customHeight="1">
      <c r="A194" s="5"/>
      <c r="B194" s="5"/>
      <c r="C194" s="8"/>
      <c r="D194" s="8"/>
      <c r="E194" s="5"/>
      <c r="F194" s="5"/>
      <c r="G194" s="5"/>
      <c r="H194" s="5"/>
      <c r="I194" s="5"/>
      <c r="J194" s="5"/>
      <c r="K194" s="5"/>
      <c r="L194" s="5"/>
      <c r="M194" s="5"/>
      <c r="N194" s="5"/>
      <c r="O194" s="5"/>
      <c r="P194" s="5"/>
      <c r="Q194" s="5"/>
      <c r="R194" s="5"/>
    </row>
    <row r="195" spans="1:18" ht="15.75" customHeight="1">
      <c r="A195" s="5"/>
      <c r="B195" s="5"/>
      <c r="C195" s="8"/>
      <c r="D195" s="8"/>
      <c r="E195" s="5"/>
      <c r="F195" s="5"/>
      <c r="G195" s="5"/>
      <c r="H195" s="5"/>
      <c r="I195" s="5"/>
      <c r="J195" s="5"/>
      <c r="K195" s="5"/>
      <c r="L195" s="5"/>
      <c r="M195" s="5"/>
      <c r="N195" s="5"/>
      <c r="O195" s="5"/>
      <c r="P195" s="5"/>
      <c r="Q195" s="5"/>
      <c r="R195" s="5"/>
    </row>
    <row r="196" spans="1:18" ht="15.75" customHeight="1">
      <c r="A196" s="5"/>
      <c r="B196" s="5"/>
      <c r="C196" s="8"/>
      <c r="D196" s="8"/>
      <c r="E196" s="5"/>
      <c r="F196" s="5"/>
      <c r="G196" s="5"/>
      <c r="H196" s="5"/>
      <c r="I196" s="5"/>
      <c r="J196" s="5"/>
      <c r="K196" s="5"/>
      <c r="L196" s="5"/>
      <c r="M196" s="5"/>
      <c r="N196" s="5"/>
      <c r="O196" s="5"/>
      <c r="P196" s="5"/>
      <c r="Q196" s="5"/>
      <c r="R196" s="5"/>
    </row>
    <row r="197" spans="1:18" ht="15.75" customHeight="1">
      <c r="A197" s="5"/>
      <c r="B197" s="5"/>
      <c r="C197" s="8"/>
      <c r="D197" s="8"/>
      <c r="E197" s="5"/>
      <c r="F197" s="5"/>
      <c r="G197" s="5"/>
      <c r="H197" s="5"/>
      <c r="I197" s="5"/>
      <c r="J197" s="5"/>
      <c r="K197" s="5"/>
      <c r="L197" s="5"/>
      <c r="M197" s="5"/>
      <c r="N197" s="5"/>
      <c r="O197" s="5"/>
      <c r="P197" s="5"/>
      <c r="Q197" s="5"/>
      <c r="R197" s="5"/>
    </row>
    <row r="198" spans="1:18" ht="15.75" customHeight="1">
      <c r="A198" s="5"/>
      <c r="B198" s="5"/>
      <c r="C198" s="8"/>
      <c r="D198" s="8"/>
      <c r="E198" s="5"/>
      <c r="F198" s="5"/>
      <c r="G198" s="5"/>
      <c r="H198" s="5"/>
      <c r="I198" s="5"/>
      <c r="J198" s="5"/>
      <c r="K198" s="5"/>
      <c r="L198" s="5"/>
      <c r="M198" s="5"/>
      <c r="N198" s="5"/>
      <c r="O198" s="5"/>
      <c r="P198" s="5"/>
      <c r="Q198" s="5"/>
      <c r="R198" s="5"/>
    </row>
    <row r="199" spans="1:18" ht="15.75" customHeight="1">
      <c r="A199" s="5"/>
      <c r="B199" s="5"/>
      <c r="C199" s="8"/>
      <c r="D199" s="8"/>
      <c r="E199" s="5"/>
      <c r="F199" s="5"/>
      <c r="G199" s="5"/>
      <c r="H199" s="5"/>
      <c r="I199" s="5"/>
      <c r="J199" s="5"/>
      <c r="K199" s="5"/>
      <c r="L199" s="5"/>
      <c r="M199" s="5"/>
      <c r="N199" s="5"/>
      <c r="O199" s="5"/>
      <c r="P199" s="5"/>
      <c r="Q199" s="5"/>
      <c r="R199" s="5"/>
    </row>
    <row r="200" spans="1:18" ht="15.75" customHeight="1">
      <c r="A200" s="5"/>
      <c r="B200" s="5"/>
      <c r="C200" s="8"/>
      <c r="D200" s="8"/>
      <c r="E200" s="5"/>
      <c r="F200" s="5"/>
      <c r="G200" s="5"/>
      <c r="H200" s="5"/>
      <c r="I200" s="5"/>
      <c r="J200" s="5"/>
      <c r="K200" s="5"/>
      <c r="L200" s="5"/>
      <c r="M200" s="5"/>
      <c r="N200" s="5"/>
      <c r="O200" s="5"/>
      <c r="P200" s="5"/>
      <c r="Q200" s="5"/>
      <c r="R200" s="5"/>
    </row>
    <row r="201" spans="1:18" ht="15.75" customHeight="1">
      <c r="A201" s="5"/>
      <c r="B201" s="5"/>
      <c r="C201" s="8"/>
      <c r="D201" s="8"/>
      <c r="E201" s="5"/>
      <c r="F201" s="5"/>
      <c r="G201" s="5"/>
      <c r="H201" s="5"/>
      <c r="I201" s="5"/>
      <c r="J201" s="5"/>
      <c r="K201" s="5"/>
      <c r="L201" s="5"/>
      <c r="M201" s="5"/>
      <c r="N201" s="5"/>
      <c r="O201" s="5"/>
      <c r="P201" s="5"/>
      <c r="Q201" s="5"/>
      <c r="R201" s="5"/>
    </row>
    <row r="202" spans="1:18" ht="15.75" customHeight="1">
      <c r="A202" s="5"/>
      <c r="B202" s="5"/>
      <c r="C202" s="8"/>
      <c r="D202" s="8"/>
      <c r="E202" s="5"/>
      <c r="F202" s="5"/>
      <c r="G202" s="5"/>
      <c r="H202" s="5"/>
      <c r="I202" s="5"/>
      <c r="J202" s="5"/>
      <c r="K202" s="5"/>
      <c r="L202" s="5"/>
      <c r="M202" s="5"/>
      <c r="N202" s="5"/>
      <c r="O202" s="5"/>
      <c r="P202" s="5"/>
      <c r="Q202" s="5"/>
      <c r="R202" s="5"/>
    </row>
    <row r="203" spans="1:18" ht="15.75" customHeight="1">
      <c r="A203" s="5"/>
      <c r="B203" s="5"/>
      <c r="C203" s="8"/>
      <c r="D203" s="8"/>
      <c r="E203" s="5"/>
      <c r="F203" s="5"/>
      <c r="G203" s="5"/>
      <c r="H203" s="5"/>
      <c r="I203" s="5"/>
      <c r="J203" s="5"/>
      <c r="K203" s="5"/>
      <c r="L203" s="5"/>
      <c r="M203" s="5"/>
      <c r="N203" s="5"/>
      <c r="O203" s="5"/>
      <c r="P203" s="5"/>
      <c r="Q203" s="5"/>
      <c r="R203" s="5"/>
    </row>
    <row r="204" spans="1:18" ht="15.75" customHeight="1">
      <c r="A204" s="5"/>
      <c r="B204" s="5"/>
      <c r="C204" s="8"/>
      <c r="D204" s="8"/>
      <c r="E204" s="5"/>
      <c r="F204" s="5"/>
      <c r="G204" s="5"/>
      <c r="H204" s="5"/>
      <c r="I204" s="5"/>
      <c r="J204" s="5"/>
      <c r="K204" s="5"/>
      <c r="L204" s="5"/>
      <c r="M204" s="5"/>
      <c r="N204" s="5"/>
      <c r="O204" s="5"/>
      <c r="P204" s="5"/>
      <c r="Q204" s="5"/>
      <c r="R204" s="5"/>
    </row>
    <row r="205" spans="1:18" ht="15.75" customHeight="1">
      <c r="A205" s="5"/>
      <c r="B205" s="5"/>
      <c r="C205" s="8"/>
      <c r="D205" s="8"/>
      <c r="E205" s="5"/>
      <c r="F205" s="5"/>
      <c r="G205" s="5"/>
      <c r="H205" s="5"/>
      <c r="I205" s="5"/>
      <c r="J205" s="5"/>
      <c r="K205" s="5"/>
      <c r="L205" s="5"/>
      <c r="M205" s="5"/>
      <c r="N205" s="5"/>
      <c r="O205" s="5"/>
      <c r="P205" s="5"/>
      <c r="Q205" s="5"/>
      <c r="R205" s="5"/>
    </row>
    <row r="206" spans="1:18" ht="15.75" customHeight="1">
      <c r="A206" s="5"/>
      <c r="B206" s="5"/>
      <c r="C206" s="8"/>
      <c r="D206" s="8"/>
      <c r="E206" s="5"/>
      <c r="F206" s="5"/>
      <c r="G206" s="5"/>
      <c r="H206" s="5"/>
      <c r="I206" s="5"/>
      <c r="J206" s="5"/>
      <c r="K206" s="5"/>
      <c r="L206" s="5"/>
      <c r="M206" s="5"/>
      <c r="N206" s="5"/>
      <c r="O206" s="5"/>
      <c r="P206" s="5"/>
      <c r="Q206" s="5"/>
      <c r="R206" s="5"/>
    </row>
    <row r="207" spans="1:18" ht="15.75" customHeight="1">
      <c r="A207" s="5"/>
      <c r="B207" s="5"/>
      <c r="C207" s="8"/>
      <c r="D207" s="8"/>
      <c r="E207" s="5"/>
      <c r="F207" s="5"/>
      <c r="G207" s="5"/>
      <c r="H207" s="5"/>
      <c r="I207" s="5"/>
      <c r="J207" s="5"/>
      <c r="K207" s="5"/>
      <c r="L207" s="5"/>
      <c r="M207" s="5"/>
      <c r="N207" s="5"/>
      <c r="O207" s="5"/>
      <c r="P207" s="5"/>
      <c r="Q207" s="5"/>
      <c r="R207" s="5"/>
    </row>
    <row r="208" spans="1:18" ht="15.75" customHeight="1">
      <c r="A208" s="5"/>
      <c r="B208" s="5"/>
      <c r="C208" s="8"/>
      <c r="D208" s="8"/>
      <c r="E208" s="5"/>
      <c r="F208" s="5"/>
      <c r="G208" s="5"/>
      <c r="H208" s="5"/>
      <c r="I208" s="5"/>
      <c r="J208" s="5"/>
      <c r="K208" s="5"/>
      <c r="L208" s="5"/>
      <c r="M208" s="5"/>
      <c r="N208" s="5"/>
      <c r="O208" s="5"/>
      <c r="P208" s="5"/>
      <c r="Q208" s="5"/>
      <c r="R208" s="5"/>
    </row>
    <row r="209" spans="1:18" ht="15.75" customHeight="1">
      <c r="A209" s="5"/>
      <c r="B209" s="5"/>
      <c r="C209" s="8"/>
      <c r="D209" s="8"/>
      <c r="E209" s="5"/>
      <c r="F209" s="5"/>
      <c r="G209" s="5"/>
      <c r="H209" s="5"/>
      <c r="I209" s="5"/>
      <c r="J209" s="5"/>
      <c r="K209" s="5"/>
      <c r="L209" s="5"/>
      <c r="M209" s="5"/>
      <c r="N209" s="5"/>
      <c r="O209" s="5"/>
      <c r="P209" s="5"/>
      <c r="Q209" s="5"/>
      <c r="R209" s="5"/>
    </row>
    <row r="210" spans="1:18" ht="15.75" customHeight="1">
      <c r="A210" s="5"/>
      <c r="B210" s="5"/>
      <c r="C210" s="8"/>
      <c r="D210" s="8"/>
      <c r="E210" s="5"/>
      <c r="F210" s="5"/>
      <c r="G210" s="5"/>
      <c r="H210" s="5"/>
      <c r="I210" s="5"/>
      <c r="J210" s="5"/>
      <c r="K210" s="5"/>
      <c r="L210" s="5"/>
      <c r="M210" s="5"/>
      <c r="N210" s="5"/>
      <c r="O210" s="5"/>
      <c r="P210" s="5"/>
      <c r="Q210" s="5"/>
      <c r="R210" s="5"/>
    </row>
    <row r="211" spans="1:18" ht="15.75" customHeight="1">
      <c r="A211" s="5"/>
      <c r="B211" s="5"/>
      <c r="C211" s="8"/>
      <c r="D211" s="8"/>
      <c r="E211" s="5"/>
      <c r="F211" s="5"/>
      <c r="G211" s="5"/>
      <c r="H211" s="5"/>
      <c r="I211" s="5"/>
      <c r="J211" s="5"/>
      <c r="K211" s="5"/>
      <c r="L211" s="5"/>
      <c r="M211" s="5"/>
      <c r="N211" s="5"/>
      <c r="O211" s="5"/>
      <c r="P211" s="5"/>
      <c r="Q211" s="5"/>
      <c r="R211" s="5"/>
    </row>
    <row r="212" spans="1:18" ht="15.75" customHeight="1">
      <c r="A212" s="5"/>
      <c r="B212" s="5"/>
      <c r="C212" s="8"/>
      <c r="D212" s="8"/>
      <c r="E212" s="5"/>
      <c r="F212" s="5"/>
      <c r="G212" s="5"/>
      <c r="H212" s="5"/>
      <c r="I212" s="5"/>
      <c r="J212" s="5"/>
      <c r="K212" s="5"/>
      <c r="L212" s="5"/>
      <c r="M212" s="5"/>
      <c r="N212" s="5"/>
      <c r="O212" s="5"/>
      <c r="P212" s="5"/>
      <c r="Q212" s="5"/>
      <c r="R212" s="5"/>
    </row>
    <row r="213" spans="1:18" ht="15.75" customHeight="1">
      <c r="A213" s="5"/>
      <c r="B213" s="5"/>
      <c r="C213" s="8"/>
      <c r="D213" s="8"/>
      <c r="E213" s="5"/>
      <c r="F213" s="5"/>
      <c r="G213" s="5"/>
      <c r="H213" s="5"/>
      <c r="I213" s="5"/>
      <c r="J213" s="5"/>
      <c r="K213" s="5"/>
      <c r="L213" s="5"/>
      <c r="M213" s="5"/>
      <c r="N213" s="5"/>
      <c r="O213" s="5"/>
      <c r="P213" s="5"/>
      <c r="Q213" s="5"/>
      <c r="R213" s="5"/>
    </row>
    <row r="214" spans="1:18" ht="15.75" customHeight="1">
      <c r="A214" s="5"/>
      <c r="B214" s="5"/>
      <c r="C214" s="8"/>
      <c r="D214" s="8"/>
      <c r="E214" s="5"/>
      <c r="F214" s="5"/>
      <c r="G214" s="5"/>
      <c r="H214" s="5"/>
      <c r="I214" s="5"/>
      <c r="J214" s="5"/>
      <c r="K214" s="5"/>
      <c r="L214" s="5"/>
      <c r="M214" s="5"/>
      <c r="N214" s="5"/>
      <c r="O214" s="5"/>
      <c r="P214" s="5"/>
      <c r="Q214" s="5"/>
      <c r="R214" s="5"/>
    </row>
    <row r="215" spans="1:18" ht="15.75" customHeight="1">
      <c r="A215" s="5"/>
      <c r="B215" s="5"/>
      <c r="C215" s="8"/>
      <c r="D215" s="8"/>
      <c r="E215" s="5"/>
      <c r="F215" s="5"/>
      <c r="G215" s="5"/>
      <c r="H215" s="5"/>
      <c r="I215" s="5"/>
      <c r="J215" s="5"/>
      <c r="K215" s="5"/>
      <c r="L215" s="5"/>
      <c r="M215" s="5"/>
      <c r="N215" s="5"/>
      <c r="O215" s="5"/>
      <c r="P215" s="5"/>
      <c r="Q215" s="5"/>
      <c r="R215" s="5"/>
    </row>
    <row r="216" spans="1:18" ht="15.75" customHeight="1">
      <c r="A216" s="5"/>
      <c r="B216" s="5"/>
      <c r="C216" s="8"/>
      <c r="D216" s="8"/>
      <c r="E216" s="5"/>
      <c r="F216" s="5"/>
      <c r="G216" s="5"/>
      <c r="H216" s="5"/>
      <c r="I216" s="5"/>
      <c r="J216" s="5"/>
      <c r="K216" s="5"/>
      <c r="L216" s="5"/>
      <c r="M216" s="5"/>
      <c r="N216" s="5"/>
      <c r="O216" s="5"/>
      <c r="P216" s="5"/>
      <c r="Q216" s="5"/>
      <c r="R216" s="5"/>
    </row>
    <row r="217" spans="1:18" ht="15.75" customHeight="1">
      <c r="A217" s="5"/>
      <c r="B217" s="5"/>
      <c r="C217" s="8"/>
      <c r="D217" s="8"/>
      <c r="E217" s="5"/>
      <c r="F217" s="5"/>
      <c r="G217" s="5"/>
      <c r="H217" s="5"/>
      <c r="I217" s="5"/>
      <c r="J217" s="5"/>
      <c r="K217" s="5"/>
      <c r="L217" s="5"/>
      <c r="M217" s="5"/>
      <c r="N217" s="5"/>
      <c r="O217" s="5"/>
      <c r="P217" s="5"/>
      <c r="Q217" s="5"/>
      <c r="R217" s="5"/>
    </row>
    <row r="218" spans="1:18" ht="15.75" customHeight="1">
      <c r="A218" s="5"/>
      <c r="B218" s="5"/>
      <c r="C218" s="8"/>
      <c r="D218" s="8"/>
      <c r="E218" s="5"/>
      <c r="F218" s="5"/>
      <c r="G218" s="5"/>
      <c r="H218" s="5"/>
      <c r="I218" s="5"/>
      <c r="J218" s="5"/>
      <c r="K218" s="5"/>
      <c r="L218" s="5"/>
      <c r="M218" s="5"/>
      <c r="N218" s="5"/>
      <c r="O218" s="5"/>
      <c r="P218" s="5"/>
      <c r="Q218" s="5"/>
      <c r="R218" s="5"/>
    </row>
    <row r="219" spans="1:18" ht="15.75" customHeight="1">
      <c r="A219" s="5"/>
      <c r="B219" s="5"/>
      <c r="C219" s="8"/>
      <c r="D219" s="8"/>
      <c r="E219" s="5"/>
      <c r="F219" s="5"/>
      <c r="G219" s="5"/>
      <c r="H219" s="5"/>
      <c r="I219" s="5"/>
      <c r="J219" s="5"/>
      <c r="K219" s="5"/>
      <c r="L219" s="5"/>
      <c r="M219" s="5"/>
      <c r="N219" s="5"/>
      <c r="O219" s="5"/>
      <c r="P219" s="5"/>
      <c r="Q219" s="5"/>
      <c r="R219" s="5"/>
    </row>
    <row r="220" spans="1:18" ht="15.75" customHeight="1">
      <c r="A220" s="5"/>
      <c r="B220" s="5"/>
      <c r="C220" s="8"/>
      <c r="D220" s="8"/>
      <c r="E220" s="5"/>
      <c r="F220" s="5"/>
      <c r="G220" s="5"/>
      <c r="H220" s="5"/>
      <c r="I220" s="5"/>
      <c r="J220" s="5"/>
      <c r="K220" s="5"/>
      <c r="L220" s="5"/>
      <c r="M220" s="5"/>
      <c r="N220" s="5"/>
      <c r="O220" s="5"/>
      <c r="P220" s="5"/>
      <c r="Q220" s="5"/>
      <c r="R220" s="5"/>
    </row>
    <row r="221" spans="1:18" ht="15.75" customHeight="1">
      <c r="A221" s="5"/>
      <c r="B221" s="5"/>
      <c r="C221" s="8"/>
      <c r="D221" s="8"/>
      <c r="E221" s="5"/>
      <c r="F221" s="5"/>
      <c r="G221" s="5"/>
      <c r="H221" s="5"/>
      <c r="I221" s="5"/>
      <c r="J221" s="5"/>
      <c r="K221" s="5"/>
      <c r="L221" s="5"/>
      <c r="M221" s="5"/>
      <c r="N221" s="5"/>
      <c r="O221" s="5"/>
      <c r="P221" s="5"/>
      <c r="Q221" s="5"/>
      <c r="R221" s="5"/>
    </row>
    <row r="222" spans="1:18" ht="15.75" customHeight="1">
      <c r="A222" s="5"/>
      <c r="B222" s="5"/>
      <c r="C222" s="8"/>
      <c r="D222" s="8"/>
      <c r="E222" s="5"/>
      <c r="F222" s="5"/>
      <c r="G222" s="5"/>
      <c r="H222" s="5"/>
      <c r="I222" s="5"/>
      <c r="J222" s="5"/>
      <c r="K222" s="5"/>
      <c r="L222" s="5"/>
      <c r="M222" s="5"/>
      <c r="N222" s="5"/>
      <c r="O222" s="5"/>
      <c r="P222" s="5"/>
      <c r="Q222" s="5"/>
      <c r="R222" s="5"/>
    </row>
    <row r="223" spans="1:18" ht="15.75" customHeight="1">
      <c r="A223" s="5"/>
      <c r="B223" s="5"/>
      <c r="C223" s="8"/>
      <c r="D223" s="8"/>
      <c r="E223" s="5"/>
      <c r="F223" s="5"/>
      <c r="G223" s="5"/>
      <c r="H223" s="5"/>
      <c r="I223" s="5"/>
      <c r="J223" s="5"/>
      <c r="K223" s="5"/>
      <c r="L223" s="5"/>
      <c r="M223" s="5"/>
      <c r="N223" s="5"/>
      <c r="O223" s="5"/>
      <c r="P223" s="5"/>
      <c r="Q223" s="5"/>
      <c r="R223" s="5"/>
    </row>
    <row r="224" spans="1:18" ht="15.75" customHeight="1">
      <c r="A224" s="5"/>
      <c r="B224" s="5"/>
      <c r="C224" s="8"/>
      <c r="D224" s="8"/>
      <c r="E224" s="5"/>
      <c r="F224" s="5"/>
      <c r="G224" s="5"/>
      <c r="H224" s="5"/>
      <c r="I224" s="5"/>
      <c r="J224" s="5"/>
      <c r="K224" s="5"/>
      <c r="L224" s="5"/>
      <c r="M224" s="5"/>
      <c r="N224" s="5"/>
      <c r="O224" s="5"/>
      <c r="P224" s="5"/>
      <c r="Q224" s="5"/>
      <c r="R224" s="5"/>
    </row>
    <row r="225" spans="1:18" ht="15.75" customHeight="1">
      <c r="A225" s="5"/>
      <c r="B225" s="5"/>
      <c r="C225" s="8"/>
      <c r="D225" s="8"/>
      <c r="E225" s="5"/>
      <c r="F225" s="5"/>
      <c r="G225" s="5"/>
      <c r="H225" s="5"/>
      <c r="I225" s="5"/>
      <c r="J225" s="5"/>
      <c r="K225" s="5"/>
      <c r="L225" s="5"/>
      <c r="M225" s="5"/>
      <c r="N225" s="5"/>
      <c r="O225" s="5"/>
      <c r="P225" s="5"/>
      <c r="Q225" s="5"/>
      <c r="R225" s="5"/>
    </row>
    <row r="226" spans="1:18" ht="15.75" customHeight="1">
      <c r="A226" s="5"/>
      <c r="B226" s="5"/>
      <c r="C226" s="8"/>
      <c r="D226" s="8"/>
      <c r="E226" s="5"/>
      <c r="F226" s="5"/>
      <c r="G226" s="5"/>
      <c r="H226" s="5"/>
      <c r="I226" s="5"/>
      <c r="J226" s="5"/>
      <c r="K226" s="5"/>
      <c r="L226" s="5"/>
      <c r="M226" s="5"/>
      <c r="N226" s="5"/>
      <c r="O226" s="5"/>
      <c r="P226" s="5"/>
      <c r="Q226" s="5"/>
      <c r="R226" s="5"/>
    </row>
    <row r="227" spans="1:18" ht="15.75" customHeight="1">
      <c r="A227" s="5"/>
      <c r="B227" s="5"/>
      <c r="C227" s="8"/>
      <c r="D227" s="8"/>
      <c r="E227" s="5"/>
      <c r="F227" s="5"/>
      <c r="G227" s="5"/>
      <c r="H227" s="5"/>
      <c r="I227" s="5"/>
      <c r="J227" s="5"/>
      <c r="K227" s="5"/>
      <c r="L227" s="5"/>
      <c r="M227" s="5"/>
      <c r="N227" s="5"/>
      <c r="O227" s="5"/>
      <c r="P227" s="5"/>
      <c r="Q227" s="5"/>
      <c r="R227" s="5"/>
    </row>
    <row r="228" spans="1:18" ht="15.75" customHeight="1">
      <c r="A228" s="5"/>
      <c r="B228" s="5"/>
      <c r="C228" s="8"/>
      <c r="D228" s="8"/>
      <c r="E228" s="5"/>
      <c r="F228" s="5"/>
      <c r="G228" s="5"/>
      <c r="H228" s="5"/>
      <c r="I228" s="5"/>
      <c r="J228" s="5"/>
      <c r="K228" s="5"/>
      <c r="L228" s="5"/>
      <c r="M228" s="5"/>
      <c r="N228" s="5"/>
      <c r="O228" s="5"/>
      <c r="P228" s="5"/>
      <c r="Q228" s="5"/>
      <c r="R228" s="5"/>
    </row>
    <row r="229" spans="1:18" ht="15.75" customHeight="1">
      <c r="A229" s="5"/>
      <c r="B229" s="5"/>
      <c r="C229" s="8"/>
      <c r="D229" s="8"/>
      <c r="E229" s="5"/>
      <c r="F229" s="5"/>
      <c r="G229" s="5"/>
      <c r="H229" s="5"/>
      <c r="I229" s="5"/>
      <c r="J229" s="5"/>
      <c r="K229" s="5"/>
      <c r="L229" s="5"/>
      <c r="M229" s="5"/>
      <c r="N229" s="5"/>
      <c r="O229" s="5"/>
      <c r="P229" s="5"/>
      <c r="Q229" s="5"/>
      <c r="R229" s="5"/>
    </row>
    <row r="230" spans="1:18" ht="15.75" customHeight="1">
      <c r="A230" s="5"/>
      <c r="B230" s="5"/>
      <c r="C230" s="8"/>
      <c r="D230" s="8"/>
      <c r="E230" s="5"/>
      <c r="F230" s="5"/>
      <c r="G230" s="5"/>
      <c r="H230" s="5"/>
      <c r="I230" s="5"/>
      <c r="J230" s="5"/>
      <c r="K230" s="5"/>
      <c r="L230" s="5"/>
      <c r="M230" s="5"/>
      <c r="N230" s="5"/>
      <c r="O230" s="5"/>
      <c r="P230" s="5"/>
      <c r="Q230" s="5"/>
      <c r="R230" s="5"/>
    </row>
    <row r="231" spans="1:18" ht="15.75" customHeight="1">
      <c r="A231" s="5"/>
      <c r="B231" s="5"/>
      <c r="C231" s="8"/>
      <c r="D231" s="8"/>
      <c r="E231" s="5"/>
      <c r="F231" s="5"/>
      <c r="G231" s="5"/>
      <c r="H231" s="5"/>
      <c r="I231" s="5"/>
      <c r="J231" s="5"/>
      <c r="K231" s="5"/>
      <c r="L231" s="5"/>
      <c r="M231" s="5"/>
      <c r="N231" s="5"/>
      <c r="O231" s="5"/>
      <c r="P231" s="5"/>
      <c r="Q231" s="5"/>
      <c r="R231" s="5"/>
    </row>
    <row r="232" spans="1:18" ht="15.75" customHeight="1"/>
    <row r="233" spans="1:18" ht="15.75" customHeight="1"/>
    <row r="234" spans="1:18" ht="15.75" customHeight="1"/>
    <row r="235" spans="1:18" ht="15.75" customHeight="1"/>
    <row r="236" spans="1:18" ht="15.75" customHeight="1"/>
    <row r="237" spans="1:18" ht="15.75" customHeight="1"/>
    <row r="238" spans="1:18" ht="15.75" customHeight="1"/>
    <row r="239" spans="1:18" ht="15.75" customHeight="1"/>
    <row r="240" spans="1:1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9">
    <mergeCell ref="E25:F25"/>
    <mergeCell ref="E26:F26"/>
    <mergeCell ref="E1:E2"/>
    <mergeCell ref="F1:F2"/>
    <mergeCell ref="C1:C2"/>
    <mergeCell ref="D1:D2"/>
    <mergeCell ref="E22:F22"/>
    <mergeCell ref="E23:F23"/>
    <mergeCell ref="E24:F24"/>
  </mergeCells>
  <pageMargins left="0.7" right="0.7" top="0.75" bottom="0.75" header="0" footer="0"/>
  <pageSetup orientation="portrait"/>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Income Assumptions</vt:lpstr>
      <vt:lpstr>Balance Assumptions</vt:lpstr>
      <vt:lpstr>Income Statement</vt:lpstr>
      <vt:lpstr>Balance Sheet</vt:lpstr>
      <vt:lpstr>Cash Flow</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Johnson</dc:creator>
  <cp:lastModifiedBy>Mario Johnson</cp:lastModifiedBy>
  <dcterms:created xsi:type="dcterms:W3CDTF">2026-06-12T16:56:31Z</dcterms:created>
  <dcterms:modified xsi:type="dcterms:W3CDTF">2026-08-10T15:40:50Z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0x010100DA541CF32620E44FAB19E6AB2D39FBA3</vt:lpwstr>
  </property>
  <property fmtid="{D5CDD505-2E9C-101B-9397-08002B2CF9AE}" pid="3" name="MediaServiceImageTags">
    <vt:lpwstr/>
  </property>
</Properties>
</file>