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8_{AD26A0C6-035A-4851-9A35-FE6FF9F096D9}" xr6:coauthVersionLast="47" xr6:coauthVersionMax="47" xr10:uidLastSave="{00000000-0000-0000-0000-000000000000}"/>
  <bookViews>
    <workbookView xWindow="28680" yWindow="-120" windowWidth="29040" windowHeight="15720" activeTab="7"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Debt Schedule" sheetId="7" r:id="rId7"/>
    <sheet name="DCF" sheetId="8" r:id="rId8"/>
    <sheet name="ERPs by Country" sheetId="9" r:id="rId9"/>
    <sheet name="Metrics"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qI2EqI0ww2fhcZZktNtGKHtcfPZvmGbjRIOu7hGTIA0="/>
    </ext>
  </extLst>
</workbook>
</file>

<file path=xl/calcChain.xml><?xml version="1.0" encoding="utf-8"?>
<calcChain xmlns="http://schemas.openxmlformats.org/spreadsheetml/2006/main">
  <c r="D91" i="8" l="1"/>
  <c r="E16" i="7" l="1"/>
  <c r="D7" i="1"/>
  <c r="E128" i="8"/>
  <c r="E123" i="8"/>
  <c r="D53" i="8"/>
  <c r="D56" i="8"/>
  <c r="D52" i="8" a="1"/>
  <c r="D52" i="8" s="1"/>
  <c r="D48" i="8"/>
  <c r="D118" i="8" s="1"/>
  <c r="C37" i="1" s="1"/>
  <c r="E120" i="1"/>
  <c r="D120" i="1"/>
  <c r="D29" i="10"/>
  <c r="F25" i="10"/>
  <c r="E25" i="10"/>
  <c r="D25" i="10"/>
  <c r="C25" i="10"/>
  <c r="C14" i="10"/>
  <c r="D5" i="10"/>
  <c r="D6" i="10" s="1"/>
  <c r="C5" i="10"/>
  <c r="C6" i="10" s="1"/>
  <c r="E4" i="10"/>
  <c r="C4" i="10"/>
  <c r="E143" i="8"/>
  <c r="D9" i="1" s="1"/>
  <c r="D143" i="8"/>
  <c r="C9" i="1" s="1"/>
  <c r="D108" i="8"/>
  <c r="E140" i="8" s="1"/>
  <c r="G5" i="10" s="1"/>
  <c r="D105" i="8"/>
  <c r="D104" i="8"/>
  <c r="D101" i="8"/>
  <c r="D100" i="8"/>
  <c r="C38" i="1"/>
  <c r="D89" i="8"/>
  <c r="C70" i="8"/>
  <c r="C68" i="8" s="1"/>
  <c r="C66" i="8"/>
  <c r="E125" i="8" s="1"/>
  <c r="D47" i="8"/>
  <c r="D46" i="8" a="1"/>
  <c r="D46" i="8" s="1"/>
  <c r="C38" i="8"/>
  <c r="G29" i="8"/>
  <c r="G28" i="8"/>
  <c r="G27" i="8"/>
  <c r="G26" i="8"/>
  <c r="G25" i="8"/>
  <c r="G24" i="8"/>
  <c r="G23" i="8"/>
  <c r="G22" i="8"/>
  <c r="G21" i="8"/>
  <c r="G20" i="8"/>
  <c r="H7" i="8"/>
  <c r="G7" i="8"/>
  <c r="F7" i="8"/>
  <c r="E7" i="8"/>
  <c r="D7" i="8"/>
  <c r="I51" i="7"/>
  <c r="H51" i="7"/>
  <c r="G51" i="7"/>
  <c r="F51" i="7"/>
  <c r="E51" i="7"/>
  <c r="E52" i="7" s="1"/>
  <c r="E49" i="7"/>
  <c r="F45" i="7" s="1"/>
  <c r="N47" i="7"/>
  <c r="N25" i="7" s="1"/>
  <c r="N46" i="7" s="1"/>
  <c r="M47" i="7"/>
  <c r="M25" i="7" s="1"/>
  <c r="L47" i="7"/>
  <c r="K47" i="7"/>
  <c r="J47" i="7"/>
  <c r="I47" i="7"/>
  <c r="H47" i="7"/>
  <c r="G47" i="7"/>
  <c r="F47" i="7"/>
  <c r="E47" i="7"/>
  <c r="M46" i="7"/>
  <c r="L46" i="7"/>
  <c r="K46" i="7"/>
  <c r="J46" i="7"/>
  <c r="I46" i="7"/>
  <c r="H46" i="7"/>
  <c r="G46" i="7"/>
  <c r="F46" i="7"/>
  <c r="E46" i="7"/>
  <c r="D40" i="7"/>
  <c r="I35" i="7"/>
  <c r="H35" i="7"/>
  <c r="G35" i="7"/>
  <c r="F35" i="7"/>
  <c r="E35" i="7"/>
  <c r="I34" i="7"/>
  <c r="H34" i="7"/>
  <c r="G34" i="7"/>
  <c r="F34" i="7"/>
  <c r="E34" i="7"/>
  <c r="I32" i="7"/>
  <c r="H32" i="7"/>
  <c r="G32" i="7"/>
  <c r="F32" i="7"/>
  <c r="E32" i="7"/>
  <c r="I27" i="7"/>
  <c r="I31" i="7" s="1"/>
  <c r="H27" i="7"/>
  <c r="H31" i="7" s="1"/>
  <c r="G27" i="7"/>
  <c r="G31" i="7" s="1"/>
  <c r="F27" i="7"/>
  <c r="E27" i="7"/>
  <c r="E31" i="7" s="1"/>
  <c r="L25" i="7"/>
  <c r="K25" i="7"/>
  <c r="F12" i="7"/>
  <c r="I11" i="7"/>
  <c r="H11" i="7"/>
  <c r="H7" i="7" s="1"/>
  <c r="G11" i="7"/>
  <c r="F11" i="7"/>
  <c r="E11" i="7"/>
  <c r="E8" i="7" s="1"/>
  <c r="F4" i="7" s="1"/>
  <c r="F8" i="7" s="1"/>
  <c r="G4" i="7" s="1"/>
  <c r="L10" i="7"/>
  <c r="M6" i="7" s="1"/>
  <c r="L33" i="6" s="1"/>
  <c r="K10" i="7"/>
  <c r="J10" i="7"/>
  <c r="I34" i="5" s="1"/>
  <c r="I10" i="7"/>
  <c r="H10" i="7"/>
  <c r="G10" i="7"/>
  <c r="F10" i="7"/>
  <c r="F7" i="7" s="1"/>
  <c r="E10" i="7"/>
  <c r="H8" i="7"/>
  <c r="I4" i="7" s="1"/>
  <c r="G8" i="7"/>
  <c r="H4" i="7" s="1"/>
  <c r="N6" i="7"/>
  <c r="K6" i="7"/>
  <c r="J33" i="6" s="1"/>
  <c r="I6" i="7"/>
  <c r="H6" i="7"/>
  <c r="G6" i="7"/>
  <c r="F6" i="7"/>
  <c r="E6" i="7"/>
  <c r="I5" i="7"/>
  <c r="H5" i="7"/>
  <c r="G5" i="7"/>
  <c r="F5" i="7"/>
  <c r="E5" i="7"/>
  <c r="I42" i="6"/>
  <c r="H39" i="6"/>
  <c r="G39" i="6"/>
  <c r="F39" i="6"/>
  <c r="E39" i="6"/>
  <c r="M38" i="6"/>
  <c r="L38" i="6"/>
  <c r="K38" i="6"/>
  <c r="J38" i="6"/>
  <c r="I38" i="6"/>
  <c r="H38" i="6"/>
  <c r="G38" i="6"/>
  <c r="F38" i="6"/>
  <c r="E38" i="6"/>
  <c r="D38" i="6"/>
  <c r="D39" i="6" s="1"/>
  <c r="M34" i="6"/>
  <c r="L34" i="6"/>
  <c r="K34" i="6"/>
  <c r="J34" i="6"/>
  <c r="I34" i="6"/>
  <c r="M33" i="6"/>
  <c r="H30" i="6"/>
  <c r="H23" i="6"/>
  <c r="G23" i="6"/>
  <c r="G30" i="6" s="1"/>
  <c r="F23" i="6"/>
  <c r="F30" i="6" s="1"/>
  <c r="E23" i="6"/>
  <c r="E30" i="6" s="1"/>
  <c r="D23" i="6"/>
  <c r="D30" i="6" s="1"/>
  <c r="H17" i="6"/>
  <c r="G17" i="6"/>
  <c r="F17" i="6"/>
  <c r="D11" i="6"/>
  <c r="L10" i="6"/>
  <c r="H8" i="6"/>
  <c r="G8" i="6"/>
  <c r="F8" i="6"/>
  <c r="E8" i="6"/>
  <c r="D8" i="6"/>
  <c r="H57" i="5"/>
  <c r="C72" i="8" s="1"/>
  <c r="G57" i="5"/>
  <c r="F57" i="5"/>
  <c r="E57" i="5"/>
  <c r="D57" i="5"/>
  <c r="H55" i="5"/>
  <c r="G55" i="5"/>
  <c r="F55" i="5"/>
  <c r="E55" i="5"/>
  <c r="D55" i="5"/>
  <c r="G48" i="5"/>
  <c r="G56" i="5" s="1"/>
  <c r="H40" i="5"/>
  <c r="G40" i="5"/>
  <c r="F40" i="5"/>
  <c r="E40" i="5"/>
  <c r="D40" i="5"/>
  <c r="H35" i="5"/>
  <c r="H42" i="5" s="1"/>
  <c r="G35" i="5"/>
  <c r="G42" i="5" s="1"/>
  <c r="G50" i="5" s="1"/>
  <c r="F35" i="5"/>
  <c r="F42" i="5" s="1"/>
  <c r="E35" i="5"/>
  <c r="E42" i="5" s="1"/>
  <c r="D35" i="5"/>
  <c r="D42" i="5" s="1"/>
  <c r="M34" i="5"/>
  <c r="L34" i="5"/>
  <c r="K34" i="5"/>
  <c r="K18" i="5"/>
  <c r="L18" i="5" s="1"/>
  <c r="M18" i="5" s="1"/>
  <c r="J18" i="5"/>
  <c r="I18" i="5"/>
  <c r="H13" i="5"/>
  <c r="D28" i="10" s="1"/>
  <c r="G13" i="5"/>
  <c r="F13" i="5"/>
  <c r="M46" i="4"/>
  <c r="L46" i="4"/>
  <c r="K46" i="4"/>
  <c r="J46" i="4"/>
  <c r="I46" i="4"/>
  <c r="H46" i="4"/>
  <c r="G46" i="4"/>
  <c r="F46" i="4"/>
  <c r="E46" i="4"/>
  <c r="D46" i="4"/>
  <c r="H33" i="4"/>
  <c r="G33" i="4"/>
  <c r="G9" i="6" s="1"/>
  <c r="H13" i="7" s="1"/>
  <c r="F33" i="4"/>
  <c r="F9" i="6" s="1"/>
  <c r="G13" i="7" s="1"/>
  <c r="E33" i="4"/>
  <c r="E9" i="6" s="1"/>
  <c r="F13" i="7" s="1"/>
  <c r="D33" i="4"/>
  <c r="D9" i="6" s="1"/>
  <c r="E13" i="7" s="1"/>
  <c r="H24" i="4"/>
  <c r="G24" i="4"/>
  <c r="F24" i="4"/>
  <c r="E24" i="4"/>
  <c r="D24" i="4"/>
  <c r="M23" i="4"/>
  <c r="M10" i="6" s="1"/>
  <c r="L23" i="4"/>
  <c r="K23" i="4"/>
  <c r="K10" i="6" s="1"/>
  <c r="J23" i="4"/>
  <c r="J10" i="6" s="1"/>
  <c r="I23" i="4"/>
  <c r="I10" i="6" s="1"/>
  <c r="H23" i="4"/>
  <c r="H10" i="6" s="1"/>
  <c r="G23" i="4"/>
  <c r="G10" i="6" s="1"/>
  <c r="F23" i="4"/>
  <c r="F10" i="6" s="1"/>
  <c r="E23" i="4"/>
  <c r="E10" i="6" s="1"/>
  <c r="D23" i="4"/>
  <c r="D10" i="6" s="1"/>
  <c r="H22" i="4"/>
  <c r="G22" i="4"/>
  <c r="F22" i="4"/>
  <c r="E22" i="4"/>
  <c r="D22" i="4"/>
  <c r="H21" i="4"/>
  <c r="G21" i="4"/>
  <c r="F21" i="4"/>
  <c r="E21" i="4"/>
  <c r="D21" i="4"/>
  <c r="H20" i="4"/>
  <c r="G20" i="4"/>
  <c r="F20" i="4"/>
  <c r="E20" i="4"/>
  <c r="D20" i="4"/>
  <c r="H19" i="4"/>
  <c r="G19" i="4"/>
  <c r="F19" i="4"/>
  <c r="E19" i="4"/>
  <c r="D19" i="4"/>
  <c r="H18" i="4"/>
  <c r="G18" i="4"/>
  <c r="F18" i="4"/>
  <c r="E18" i="4"/>
  <c r="D18" i="4"/>
  <c r="H17" i="4"/>
  <c r="G17" i="4"/>
  <c r="F17" i="4"/>
  <c r="E17" i="4"/>
  <c r="D17" i="4"/>
  <c r="H16" i="4"/>
  <c r="G16" i="4"/>
  <c r="F16" i="4"/>
  <c r="E16" i="4"/>
  <c r="D16" i="4"/>
  <c r="H14" i="4"/>
  <c r="H11" i="6" s="1"/>
  <c r="G14" i="4"/>
  <c r="G11" i="6" s="1"/>
  <c r="F14" i="4"/>
  <c r="F11" i="6" s="1"/>
  <c r="E14" i="4"/>
  <c r="E11" i="6" s="1"/>
  <c r="D14" i="4"/>
  <c r="H13" i="4"/>
  <c r="G13" i="4"/>
  <c r="F13" i="4"/>
  <c r="E13" i="4"/>
  <c r="D13" i="4"/>
  <c r="H12" i="4"/>
  <c r="G12" i="4"/>
  <c r="F12" i="4"/>
  <c r="E12" i="4"/>
  <c r="D12" i="4"/>
  <c r="H11" i="4"/>
  <c r="G11" i="4"/>
  <c r="F11" i="4"/>
  <c r="E11" i="4"/>
  <c r="D11" i="4"/>
  <c r="H10" i="4"/>
  <c r="G10" i="4"/>
  <c r="F10" i="4"/>
  <c r="E10" i="4"/>
  <c r="D10" i="4"/>
  <c r="H9" i="4"/>
  <c r="G9" i="4"/>
  <c r="F9" i="4"/>
  <c r="E9" i="4"/>
  <c r="D9" i="4"/>
  <c r="D5" i="4"/>
  <c r="D9" i="3" s="1"/>
  <c r="H74" i="3"/>
  <c r="G74" i="3"/>
  <c r="H69" i="3"/>
  <c r="H58" i="3" s="1"/>
  <c r="G69" i="3"/>
  <c r="G58" i="3" s="1"/>
  <c r="F69" i="3"/>
  <c r="E69" i="3"/>
  <c r="E74" i="3" s="1"/>
  <c r="D69" i="3"/>
  <c r="D74" i="3" s="1"/>
  <c r="I63" i="3"/>
  <c r="D59" i="3"/>
  <c r="D58" i="3"/>
  <c r="H57" i="3"/>
  <c r="G57" i="3"/>
  <c r="F57" i="3"/>
  <c r="E57" i="3"/>
  <c r="I49" i="3"/>
  <c r="E49" i="3"/>
  <c r="E48" i="3"/>
  <c r="E47" i="3"/>
  <c r="I43" i="3"/>
  <c r="E42" i="3"/>
  <c r="D42" i="3"/>
  <c r="C42" i="3"/>
  <c r="E41" i="3"/>
  <c r="I40" i="3"/>
  <c r="I44" i="3" s="1"/>
  <c r="E40" i="3"/>
  <c r="E38" i="3"/>
  <c r="H26" i="3"/>
  <c r="G26" i="3"/>
  <c r="F26" i="3"/>
  <c r="E26" i="3"/>
  <c r="E27" i="3" s="1"/>
  <c r="D26" i="3"/>
  <c r="D27" i="3" s="1"/>
  <c r="H25" i="3"/>
  <c r="H27" i="3" s="1"/>
  <c r="G25" i="3"/>
  <c r="G27" i="3" s="1"/>
  <c r="F25" i="3"/>
  <c r="F27" i="3" s="1"/>
  <c r="E25" i="3"/>
  <c r="D25" i="3"/>
  <c r="G22" i="3"/>
  <c r="G29" i="3" s="1"/>
  <c r="D22" i="3"/>
  <c r="D29" i="3" s="1"/>
  <c r="H21" i="3"/>
  <c r="G21" i="3"/>
  <c r="F21" i="3"/>
  <c r="E21" i="3"/>
  <c r="D21" i="3"/>
  <c r="H20" i="3"/>
  <c r="G20" i="3"/>
  <c r="F20" i="3"/>
  <c r="E20" i="3"/>
  <c r="D20" i="3"/>
  <c r="H19" i="3"/>
  <c r="G19" i="3"/>
  <c r="F19" i="3"/>
  <c r="F22" i="3" s="1"/>
  <c r="F29" i="3" s="1"/>
  <c r="E19" i="3"/>
  <c r="D19" i="3"/>
  <c r="H18" i="3"/>
  <c r="H22" i="3" s="1"/>
  <c r="G18" i="3"/>
  <c r="F18" i="3"/>
  <c r="E18" i="3"/>
  <c r="E22" i="3" s="1"/>
  <c r="E29" i="3" s="1"/>
  <c r="D18" i="3"/>
  <c r="G9" i="3"/>
  <c r="H8" i="3"/>
  <c r="G8" i="3"/>
  <c r="F8" i="3"/>
  <c r="E8" i="3"/>
  <c r="D8" i="3"/>
  <c r="H78" i="2"/>
  <c r="G78" i="2"/>
  <c r="O77" i="2"/>
  <c r="N77" i="2"/>
  <c r="M77" i="2"/>
  <c r="L77" i="2"/>
  <c r="K77" i="2"/>
  <c r="K78" i="2" s="1"/>
  <c r="I34" i="4" s="1"/>
  <c r="J77" i="2"/>
  <c r="I77" i="2"/>
  <c r="H77" i="2"/>
  <c r="G77" i="2"/>
  <c r="F77" i="2"/>
  <c r="F78" i="2" s="1"/>
  <c r="J76" i="2"/>
  <c r="K76" i="2" s="1"/>
  <c r="I76" i="2"/>
  <c r="I78" i="2" s="1"/>
  <c r="H76" i="2"/>
  <c r="G76" i="2"/>
  <c r="F76" i="2"/>
  <c r="G67" i="2"/>
  <c r="J64" i="2"/>
  <c r="F58" i="2"/>
  <c r="J55" i="2"/>
  <c r="I55" i="2"/>
  <c r="J49" i="2"/>
  <c r="I49" i="2"/>
  <c r="J46" i="2"/>
  <c r="I46" i="2"/>
  <c r="J43" i="2"/>
  <c r="J42" i="2"/>
  <c r="H75" i="3" s="1"/>
  <c r="I42" i="2"/>
  <c r="G75" i="3" s="1"/>
  <c r="G42" i="2"/>
  <c r="E75" i="3" s="1"/>
  <c r="F42" i="2"/>
  <c r="D75" i="3" s="1"/>
  <c r="J40" i="2"/>
  <c r="I40" i="2"/>
  <c r="J34" i="2"/>
  <c r="I34" i="2"/>
  <c r="J31" i="2"/>
  <c r="I31" i="2"/>
  <c r="F25" i="2"/>
  <c r="I22" i="2"/>
  <c r="G22" i="2"/>
  <c r="F22" i="2"/>
  <c r="G16" i="2"/>
  <c r="D16" i="2"/>
  <c r="K15" i="2"/>
  <c r="E15" i="2"/>
  <c r="N14" i="2"/>
  <c r="M14" i="2"/>
  <c r="L14" i="2"/>
  <c r="J13" i="2"/>
  <c r="O12" i="2"/>
  <c r="N12" i="2"/>
  <c r="M12" i="2"/>
  <c r="L12" i="2"/>
  <c r="K12" i="2"/>
  <c r="J12" i="2"/>
  <c r="I12" i="2"/>
  <c r="H12" i="2"/>
  <c r="G12" i="2"/>
  <c r="F12" i="2"/>
  <c r="E12" i="2"/>
  <c r="J10" i="2"/>
  <c r="I10" i="2"/>
  <c r="J9" i="2"/>
  <c r="I9" i="2"/>
  <c r="H9" i="2"/>
  <c r="G9" i="2"/>
  <c r="F9" i="2"/>
  <c r="E9" i="2"/>
  <c r="K8" i="2"/>
  <c r="L8" i="2" s="1"/>
  <c r="J6" i="2"/>
  <c r="J5" i="2"/>
  <c r="I5" i="2"/>
  <c r="G5" i="4" s="1"/>
  <c r="G6" i="3" s="1"/>
  <c r="H5" i="2"/>
  <c r="H49" i="2" s="1"/>
  <c r="G5" i="2"/>
  <c r="G6" i="2" s="1"/>
  <c r="F5" i="2"/>
  <c r="F64" i="2" s="1"/>
  <c r="E5" i="2"/>
  <c r="E10" i="2" s="1"/>
  <c r="D5" i="2"/>
  <c r="D10" i="2" s="1"/>
  <c r="C36" i="1"/>
  <c r="L28" i="1"/>
  <c r="K28" i="1"/>
  <c r="J28" i="1"/>
  <c r="I28" i="1"/>
  <c r="H28" i="1"/>
  <c r="G28" i="1"/>
  <c r="F28" i="1"/>
  <c r="E28" i="1"/>
  <c r="D28" i="1"/>
  <c r="C28" i="1"/>
  <c r="C23" i="1"/>
  <c r="F22" i="1"/>
  <c r="C14" i="1"/>
  <c r="E14" i="10" l="1"/>
  <c r="D125" i="8"/>
  <c r="C76" i="8"/>
  <c r="D140" i="8"/>
  <c r="F5" i="10" s="1"/>
  <c r="D103" i="8"/>
  <c r="C18" i="1" s="1"/>
  <c r="D99" i="8"/>
  <c r="C17" i="1" s="1"/>
  <c r="C15" i="1"/>
  <c r="C16" i="1" s="1"/>
  <c r="D55" i="8"/>
  <c r="D57" i="8" s="1"/>
  <c r="G30" i="3"/>
  <c r="I29" i="6"/>
  <c r="I8" i="6"/>
  <c r="D31" i="3"/>
  <c r="E30" i="3"/>
  <c r="G25" i="4"/>
  <c r="M8" i="2"/>
  <c r="L5" i="2"/>
  <c r="L10" i="2" s="1"/>
  <c r="I45" i="3"/>
  <c r="H29" i="3"/>
  <c r="H30" i="3" s="1"/>
  <c r="G31" i="3"/>
  <c r="C24" i="10"/>
  <c r="F30" i="3"/>
  <c r="I17" i="5"/>
  <c r="I27" i="6" s="1"/>
  <c r="L76" i="2"/>
  <c r="G31" i="2"/>
  <c r="G46" i="2"/>
  <c r="G64" i="2"/>
  <c r="G12" i="6"/>
  <c r="G15" i="4"/>
  <c r="I12" i="7"/>
  <c r="H28" i="2"/>
  <c r="H61" i="2"/>
  <c r="H6" i="2"/>
  <c r="I6" i="2"/>
  <c r="E16" i="2"/>
  <c r="F28" i="2"/>
  <c r="H31" i="2"/>
  <c r="H46" i="2"/>
  <c r="F61" i="2"/>
  <c r="H64" i="2"/>
  <c r="H12" i="6"/>
  <c r="H15" i="4"/>
  <c r="H25" i="4"/>
  <c r="I8" i="7"/>
  <c r="J4" i="7" s="1"/>
  <c r="F16" i="2"/>
  <c r="G28" i="2"/>
  <c r="G61" i="2"/>
  <c r="I64" i="2"/>
  <c r="F67" i="2"/>
  <c r="D7" i="3"/>
  <c r="C75" i="8"/>
  <c r="H16" i="2"/>
  <c r="J22" i="2"/>
  <c r="G25" i="2"/>
  <c r="I28" i="2"/>
  <c r="G58" i="2"/>
  <c r="I61" i="2"/>
  <c r="H67" i="2"/>
  <c r="F81" i="2"/>
  <c r="E5" i="4"/>
  <c r="H5" i="4"/>
  <c r="H56" i="3"/>
  <c r="I16" i="2"/>
  <c r="H25" i="2"/>
  <c r="J28" i="2"/>
  <c r="F40" i="2"/>
  <c r="F55" i="2"/>
  <c r="H58" i="2"/>
  <c r="J61" i="2"/>
  <c r="I67" i="2"/>
  <c r="J78" i="2"/>
  <c r="G81" i="2"/>
  <c r="G7" i="3"/>
  <c r="D10" i="3"/>
  <c r="I48" i="3"/>
  <c r="I50" i="3" s="1"/>
  <c r="C47" i="3" s="1"/>
  <c r="F5" i="4"/>
  <c r="E6" i="10"/>
  <c r="K5" i="2"/>
  <c r="D13" i="2"/>
  <c r="J16" i="2"/>
  <c r="I25" i="2"/>
  <c r="G40" i="2"/>
  <c r="G55" i="2"/>
  <c r="I58" i="2"/>
  <c r="J67" i="2"/>
  <c r="H81" i="2"/>
  <c r="D60" i="3"/>
  <c r="G6" i="4"/>
  <c r="F23" i="1" s="1"/>
  <c r="I7" i="7"/>
  <c r="C77" i="8"/>
  <c r="C22" i="1"/>
  <c r="E13" i="2"/>
  <c r="J25" i="2"/>
  <c r="F37" i="2"/>
  <c r="H40" i="2"/>
  <c r="F52" i="2"/>
  <c r="H55" i="2"/>
  <c r="J58" i="2"/>
  <c r="F70" i="2"/>
  <c r="I81" i="2"/>
  <c r="E58" i="3"/>
  <c r="D12" i="6"/>
  <c r="D15" i="4"/>
  <c r="F28" i="7"/>
  <c r="F31" i="7"/>
  <c r="F13" i="2"/>
  <c r="G37" i="2"/>
  <c r="F43" i="2"/>
  <c r="G52" i="2"/>
  <c r="G70" i="2"/>
  <c r="J81" i="2"/>
  <c r="G10" i="3"/>
  <c r="D56" i="3"/>
  <c r="E12" i="6"/>
  <c r="E15" i="4"/>
  <c r="E25" i="4" s="1"/>
  <c r="J6" i="7"/>
  <c r="I33" i="6" s="1"/>
  <c r="J34" i="5"/>
  <c r="L6" i="7"/>
  <c r="K33" i="6" s="1"/>
  <c r="F10" i="2"/>
  <c r="G13" i="2"/>
  <c r="O14" i="2"/>
  <c r="F34" i="2"/>
  <c r="H37" i="2"/>
  <c r="G43" i="2"/>
  <c r="F49" i="2"/>
  <c r="H52" i="2"/>
  <c r="H70" i="2"/>
  <c r="D6" i="3"/>
  <c r="E56" i="3"/>
  <c r="F74" i="3"/>
  <c r="F58" i="3"/>
  <c r="D25" i="4"/>
  <c r="D28" i="4" s="1"/>
  <c r="D116" i="8"/>
  <c r="G10" i="2"/>
  <c r="H13" i="2"/>
  <c r="G34" i="2"/>
  <c r="I37" i="2"/>
  <c r="G49" i="2"/>
  <c r="I52" i="2"/>
  <c r="I70" i="2"/>
  <c r="F56" i="3"/>
  <c r="E17" i="7"/>
  <c r="E19" i="7" s="1"/>
  <c r="H9" i="6"/>
  <c r="I13" i="7" s="1"/>
  <c r="G7" i="7"/>
  <c r="G12" i="7"/>
  <c r="E117" i="8"/>
  <c r="D117" i="8"/>
  <c r="C34" i="1" s="1"/>
  <c r="H10" i="2"/>
  <c r="I13" i="2"/>
  <c r="F31" i="2"/>
  <c r="H34" i="2"/>
  <c r="J37" i="2"/>
  <c r="I43" i="2"/>
  <c r="F46" i="2"/>
  <c r="J52" i="2"/>
  <c r="J70" i="2"/>
  <c r="G56" i="3"/>
  <c r="H12" i="7"/>
  <c r="E37" i="7"/>
  <c r="E29" i="7"/>
  <c r="F23" i="7" s="1"/>
  <c r="F26" i="7" s="1"/>
  <c r="F48" i="7"/>
  <c r="F49" i="7" s="1"/>
  <c r="G30" i="8"/>
  <c r="G58" i="5"/>
  <c r="D14" i="10"/>
  <c r="J63" i="3"/>
  <c r="E5" i="10"/>
  <c r="C65" i="8" l="1"/>
  <c r="D123" i="8" s="1"/>
  <c r="E137" i="8"/>
  <c r="D137" i="8"/>
  <c r="E126" i="8"/>
  <c r="D126" i="8"/>
  <c r="E124" i="8"/>
  <c r="D124" i="8"/>
  <c r="D136" i="8"/>
  <c r="E122" i="8"/>
  <c r="D122" i="8"/>
  <c r="E136" i="8"/>
  <c r="D7" i="10"/>
  <c r="E7" i="10" s="1"/>
  <c r="C19" i="1"/>
  <c r="G45" i="7"/>
  <c r="G49" i="7" s="1"/>
  <c r="F52" i="7"/>
  <c r="C50" i="3"/>
  <c r="D47" i="3"/>
  <c r="D50" i="3" s="1"/>
  <c r="C46" i="3"/>
  <c r="D29" i="4"/>
  <c r="D30" i="4"/>
  <c r="D36" i="4"/>
  <c r="G26" i="4"/>
  <c r="G14" i="3"/>
  <c r="G13" i="3"/>
  <c r="F12" i="6"/>
  <c r="F15" i="4"/>
  <c r="F25" i="4" s="1"/>
  <c r="H42" i="2"/>
  <c r="D22" i="5"/>
  <c r="D24" i="5" s="1"/>
  <c r="E54" i="3"/>
  <c r="K63" i="3"/>
  <c r="F6" i="4"/>
  <c r="E23" i="1" s="1"/>
  <c r="F28" i="4"/>
  <c r="F6" i="3"/>
  <c r="E22" i="1"/>
  <c r="F10" i="3"/>
  <c r="F7" i="3"/>
  <c r="F9" i="3"/>
  <c r="D24" i="10"/>
  <c r="H31" i="3"/>
  <c r="C35" i="1"/>
  <c r="E26" i="4"/>
  <c r="E13" i="3"/>
  <c r="E14" i="3"/>
  <c r="H28" i="4"/>
  <c r="G22" i="1"/>
  <c r="H10" i="3"/>
  <c r="H6" i="4"/>
  <c r="G23" i="1" s="1"/>
  <c r="H7" i="3"/>
  <c r="H9" i="3"/>
  <c r="H6" i="3"/>
  <c r="G28" i="4"/>
  <c r="J12" i="7"/>
  <c r="J8" i="7"/>
  <c r="J17" i="5"/>
  <c r="J27" i="6" s="1"/>
  <c r="M76" i="2"/>
  <c r="J55" i="3"/>
  <c r="J5" i="4"/>
  <c r="L57" i="2"/>
  <c r="J20" i="4" s="1"/>
  <c r="L24" i="2"/>
  <c r="L66" i="2"/>
  <c r="J22" i="4" s="1"/>
  <c r="L60" i="2"/>
  <c r="J21" i="4" s="1"/>
  <c r="L27" i="2"/>
  <c r="J10" i="4" s="1"/>
  <c r="J10" i="5" s="1"/>
  <c r="L16" i="2"/>
  <c r="L45" i="2"/>
  <c r="J16" i="4" s="1"/>
  <c r="L30" i="2"/>
  <c r="J11" i="4" s="1"/>
  <c r="L48" i="2"/>
  <c r="J17" i="4" s="1"/>
  <c r="L33" i="2"/>
  <c r="J12" i="4" s="1"/>
  <c r="L6" i="2"/>
  <c r="L36" i="2"/>
  <c r="J13" i="4" s="1"/>
  <c r="L13" i="2"/>
  <c r="L70" i="2"/>
  <c r="L54" i="2"/>
  <c r="J19" i="4" s="1"/>
  <c r="L39" i="2"/>
  <c r="J14" i="4" s="1"/>
  <c r="L51" i="2"/>
  <c r="J18" i="4" s="1"/>
  <c r="L80" i="2"/>
  <c r="J24" i="4" s="1"/>
  <c r="F37" i="7"/>
  <c r="F29" i="7"/>
  <c r="G23" i="7" s="1"/>
  <c r="D14" i="3"/>
  <c r="D13" i="3"/>
  <c r="E6" i="4"/>
  <c r="D23" i="1" s="1"/>
  <c r="E28" i="4"/>
  <c r="E6" i="3"/>
  <c r="D22" i="1"/>
  <c r="E10" i="3"/>
  <c r="E7" i="3"/>
  <c r="E9" i="3"/>
  <c r="H14" i="3"/>
  <c r="H26" i="4"/>
  <c r="H13" i="3"/>
  <c r="N8" i="2"/>
  <c r="M5" i="2"/>
  <c r="M10" i="2"/>
  <c r="F31" i="3"/>
  <c r="D49" i="8"/>
  <c r="I55" i="3"/>
  <c r="I5" i="4"/>
  <c r="K80" i="2"/>
  <c r="I24" i="4" s="1"/>
  <c r="K57" i="2"/>
  <c r="I20" i="4" s="1"/>
  <c r="K24" i="2"/>
  <c r="K66" i="2"/>
  <c r="I22" i="4" s="1"/>
  <c r="K60" i="2"/>
  <c r="I21" i="4" s="1"/>
  <c r="K27" i="2"/>
  <c r="I10" i="4" s="1"/>
  <c r="I10" i="5" s="1"/>
  <c r="K16" i="2"/>
  <c r="K45" i="2"/>
  <c r="I16" i="4" s="1"/>
  <c r="K30" i="2"/>
  <c r="I11" i="4" s="1"/>
  <c r="K48" i="2"/>
  <c r="I17" i="4" s="1"/>
  <c r="K33" i="2"/>
  <c r="I12" i="4" s="1"/>
  <c r="K51" i="2"/>
  <c r="I18" i="4" s="1"/>
  <c r="K36" i="2"/>
  <c r="I13" i="4" s="1"/>
  <c r="K10" i="2"/>
  <c r="K6" i="2"/>
  <c r="K13" i="2"/>
  <c r="K70" i="2"/>
  <c r="K54" i="2"/>
  <c r="I19" i="4" s="1"/>
  <c r="K39" i="2"/>
  <c r="I14" i="4" s="1"/>
  <c r="E31" i="3"/>
  <c r="L78" i="2"/>
  <c r="J34" i="4" s="1"/>
  <c r="J13" i="7" l="1"/>
  <c r="C64" i="8"/>
  <c r="C79" i="8" s="1"/>
  <c r="E119" i="8"/>
  <c r="D119" i="8"/>
  <c r="C33" i="8"/>
  <c r="C33" i="1"/>
  <c r="J20" i="3"/>
  <c r="J17" i="6"/>
  <c r="F29" i="4"/>
  <c r="F30" i="4"/>
  <c r="F36" i="4"/>
  <c r="I57" i="3"/>
  <c r="I64" i="3"/>
  <c r="I23" i="6"/>
  <c r="I30" i="6" s="1"/>
  <c r="D14" i="8"/>
  <c r="J29" i="6"/>
  <c r="J8" i="6"/>
  <c r="J9" i="4"/>
  <c r="G29" i="4"/>
  <c r="G30" i="4"/>
  <c r="G36" i="4"/>
  <c r="L63" i="3"/>
  <c r="D37" i="4"/>
  <c r="D6" i="6"/>
  <c r="D13" i="6" s="1"/>
  <c r="D20" i="6" s="1"/>
  <c r="D41" i="6" s="1"/>
  <c r="D7" i="5" s="1"/>
  <c r="D41" i="4"/>
  <c r="C27" i="1" s="1"/>
  <c r="D47" i="5"/>
  <c r="C26" i="1"/>
  <c r="D47" i="4"/>
  <c r="C29" i="1" s="1"/>
  <c r="J11" i="5"/>
  <c r="J8" i="5"/>
  <c r="J6" i="4"/>
  <c r="I23" i="1" s="1"/>
  <c r="J9" i="5"/>
  <c r="J19" i="3" s="1"/>
  <c r="I22" i="1"/>
  <c r="J16" i="5"/>
  <c r="C24" i="1"/>
  <c r="D31" i="4"/>
  <c r="C25" i="1" s="1"/>
  <c r="J57" i="3"/>
  <c r="J23" i="6"/>
  <c r="J30" i="6" s="1"/>
  <c r="E14" i="8"/>
  <c r="J65" i="3"/>
  <c r="E60" i="3"/>
  <c r="E59" i="3"/>
  <c r="C27" i="10"/>
  <c r="E29" i="4"/>
  <c r="C17" i="10" s="1"/>
  <c r="E30" i="4"/>
  <c r="C22" i="10"/>
  <c r="E36" i="4"/>
  <c r="K55" i="3"/>
  <c r="K5" i="4"/>
  <c r="M66" i="2"/>
  <c r="K22" i="4" s="1"/>
  <c r="M13" i="2"/>
  <c r="M60" i="2"/>
  <c r="K21" i="4" s="1"/>
  <c r="M27" i="2"/>
  <c r="K10" i="4" s="1"/>
  <c r="K10" i="5" s="1"/>
  <c r="M16" i="2"/>
  <c r="M45" i="2"/>
  <c r="K16" i="4" s="1"/>
  <c r="M30" i="2"/>
  <c r="K11" i="4" s="1"/>
  <c r="M48" i="2"/>
  <c r="K17" i="4" s="1"/>
  <c r="M33" i="2"/>
  <c r="K12" i="4" s="1"/>
  <c r="M6" i="2"/>
  <c r="M51" i="2"/>
  <c r="K18" i="4" s="1"/>
  <c r="M36" i="2"/>
  <c r="K13" i="4" s="1"/>
  <c r="M70" i="2"/>
  <c r="M54" i="2"/>
  <c r="K19" i="4" s="1"/>
  <c r="M39" i="2"/>
  <c r="K14" i="4" s="1"/>
  <c r="M80" i="2"/>
  <c r="K24" i="4" s="1"/>
  <c r="M57" i="2"/>
  <c r="K20" i="4" s="1"/>
  <c r="M24" i="2"/>
  <c r="K17" i="5"/>
  <c r="K27" i="6" s="1"/>
  <c r="M78" i="2"/>
  <c r="K34" i="4" s="1"/>
  <c r="N76" i="2"/>
  <c r="I17" i="6"/>
  <c r="I20" i="3"/>
  <c r="N5" i="2"/>
  <c r="N10" i="2"/>
  <c r="O8" i="2"/>
  <c r="G37" i="7"/>
  <c r="G28" i="7"/>
  <c r="G26" i="7"/>
  <c r="G29" i="7" s="1"/>
  <c r="H23" i="7" s="1"/>
  <c r="E50" i="3"/>
  <c r="F75" i="3"/>
  <c r="H43" i="2"/>
  <c r="H22" i="2"/>
  <c r="I9" i="4"/>
  <c r="I11" i="5"/>
  <c r="I8" i="5"/>
  <c r="I16" i="5"/>
  <c r="I6" i="4"/>
  <c r="H23" i="1" s="1"/>
  <c r="I9" i="5"/>
  <c r="I19" i="3" s="1"/>
  <c r="H22" i="1"/>
  <c r="K4" i="7"/>
  <c r="J11" i="7"/>
  <c r="I39" i="5" s="1"/>
  <c r="H29" i="4"/>
  <c r="D17" i="10" s="1"/>
  <c r="D27" i="10"/>
  <c r="H30" i="4"/>
  <c r="H36" i="4"/>
  <c r="D22" i="10"/>
  <c r="F26" i="4"/>
  <c r="F14" i="3"/>
  <c r="F13" i="3"/>
  <c r="H45" i="7"/>
  <c r="H49" i="7" s="1"/>
  <c r="G52" i="7"/>
  <c r="D121" i="8" l="1"/>
  <c r="E121" i="8"/>
  <c r="H37" i="7"/>
  <c r="H28" i="7"/>
  <c r="H26" i="7"/>
  <c r="H29" i="7" s="1"/>
  <c r="I23" i="7" s="1"/>
  <c r="K8" i="5"/>
  <c r="K6" i="4"/>
  <c r="J23" i="1" s="1"/>
  <c r="K16" i="5"/>
  <c r="K11" i="5"/>
  <c r="K9" i="5"/>
  <c r="K19" i="3" s="1"/>
  <c r="J22" i="1"/>
  <c r="E47" i="5"/>
  <c r="D48" i="5"/>
  <c r="K57" i="3"/>
  <c r="K23" i="6"/>
  <c r="K66" i="3"/>
  <c r="F14" i="8"/>
  <c r="D13" i="5"/>
  <c r="D26" i="5" s="1"/>
  <c r="L64" i="3"/>
  <c r="K64" i="3"/>
  <c r="K69" i="3" s="1"/>
  <c r="J64" i="3"/>
  <c r="J69" i="3" s="1"/>
  <c r="M64" i="3"/>
  <c r="I69" i="3"/>
  <c r="E31" i="4"/>
  <c r="D24" i="1"/>
  <c r="M63" i="3"/>
  <c r="F41" i="4"/>
  <c r="F47" i="4"/>
  <c r="E29" i="1" s="1"/>
  <c r="F6" i="6"/>
  <c r="F13" i="6" s="1"/>
  <c r="F20" i="6" s="1"/>
  <c r="F41" i="6" s="1"/>
  <c r="F37" i="4"/>
  <c r="E26" i="1"/>
  <c r="L55" i="3"/>
  <c r="L5" i="4"/>
  <c r="N60" i="2"/>
  <c r="L21" i="4" s="1"/>
  <c r="N27" i="2"/>
  <c r="L10" i="4" s="1"/>
  <c r="L10" i="5" s="1"/>
  <c r="N54" i="2"/>
  <c r="L19" i="4" s="1"/>
  <c r="N45" i="2"/>
  <c r="L16" i="4" s="1"/>
  <c r="N30" i="2"/>
  <c r="L11" i="4" s="1"/>
  <c r="N48" i="2"/>
  <c r="L17" i="4" s="1"/>
  <c r="N33" i="2"/>
  <c r="L12" i="4" s="1"/>
  <c r="N6" i="2"/>
  <c r="N51" i="2"/>
  <c r="L18" i="4" s="1"/>
  <c r="N36" i="2"/>
  <c r="L13" i="4" s="1"/>
  <c r="N13" i="2"/>
  <c r="N80" i="2"/>
  <c r="L24" i="4" s="1"/>
  <c r="N70" i="2"/>
  <c r="N57" i="2"/>
  <c r="L20" i="4" s="1"/>
  <c r="N24" i="2"/>
  <c r="N39" i="2"/>
  <c r="L14" i="4" s="1"/>
  <c r="N66" i="2"/>
  <c r="L22" i="4" s="1"/>
  <c r="N16" i="2"/>
  <c r="K9" i="4"/>
  <c r="G47" i="4"/>
  <c r="F29" i="1" s="1"/>
  <c r="G6" i="6"/>
  <c r="G13" i="6" s="1"/>
  <c r="G20" i="6" s="1"/>
  <c r="G41" i="6" s="1"/>
  <c r="G41" i="4"/>
  <c r="G37" i="4"/>
  <c r="F26" i="1"/>
  <c r="F31" i="4"/>
  <c r="E25" i="1" s="1"/>
  <c r="E24" i="1"/>
  <c r="G31" i="4"/>
  <c r="F25" i="1" s="1"/>
  <c r="F24" i="1"/>
  <c r="E6" i="6"/>
  <c r="E13" i="6" s="1"/>
  <c r="E20" i="6" s="1"/>
  <c r="E41" i="4"/>
  <c r="C32" i="10"/>
  <c r="E47" i="4"/>
  <c r="D29" i="1" s="1"/>
  <c r="E37" i="4"/>
  <c r="C18" i="10" s="1"/>
  <c r="D26" i="1"/>
  <c r="L17" i="5"/>
  <c r="L27" i="6" s="1"/>
  <c r="N78" i="2"/>
  <c r="L34" i="4" s="1"/>
  <c r="O76" i="2"/>
  <c r="K29" i="6"/>
  <c r="K8" i="6"/>
  <c r="K20" i="3"/>
  <c r="K17" i="6"/>
  <c r="E22" i="5"/>
  <c r="F54" i="3"/>
  <c r="J16" i="6"/>
  <c r="J18" i="3"/>
  <c r="H31" i="4"/>
  <c r="G24" i="1"/>
  <c r="D11" i="10"/>
  <c r="K12" i="7"/>
  <c r="K13" i="7" s="1"/>
  <c r="K8" i="7"/>
  <c r="H52" i="7"/>
  <c r="I45" i="7"/>
  <c r="I16" i="6"/>
  <c r="I18" i="3"/>
  <c r="I22" i="3" s="1"/>
  <c r="I18" i="6"/>
  <c r="I21" i="3"/>
  <c r="M65" i="3"/>
  <c r="L65" i="3"/>
  <c r="K65" i="3"/>
  <c r="J18" i="6"/>
  <c r="J21" i="3"/>
  <c r="D32" i="10"/>
  <c r="H47" i="5"/>
  <c r="H47" i="4"/>
  <c r="G29" i="1" s="1"/>
  <c r="H37" i="4"/>
  <c r="D18" i="10" s="1"/>
  <c r="H6" i="6"/>
  <c r="H13" i="6" s="1"/>
  <c r="H20" i="6" s="1"/>
  <c r="H41" i="4"/>
  <c r="G26" i="1"/>
  <c r="O5" i="2"/>
  <c r="O10" i="2"/>
  <c r="D128" i="8" l="1"/>
  <c r="D41" i="7"/>
  <c r="D39" i="7" s="1"/>
  <c r="I37" i="7"/>
  <c r="I28" i="7"/>
  <c r="I26" i="7"/>
  <c r="I29" i="7" s="1"/>
  <c r="J23" i="7" s="1"/>
  <c r="K58" i="3"/>
  <c r="K74" i="3"/>
  <c r="F47" i="5"/>
  <c r="F48" i="5" s="1"/>
  <c r="E48" i="5"/>
  <c r="K11" i="7"/>
  <c r="J39" i="5" s="1"/>
  <c r="L4" i="7"/>
  <c r="F42" i="4"/>
  <c r="E27" i="1"/>
  <c r="E24" i="5"/>
  <c r="C23" i="10"/>
  <c r="C21" i="10" s="1"/>
  <c r="I49" i="7"/>
  <c r="I48" i="7"/>
  <c r="K18" i="6"/>
  <c r="K21" i="3"/>
  <c r="H42" i="4"/>
  <c r="D10" i="10"/>
  <c r="G27" i="1"/>
  <c r="K16" i="6"/>
  <c r="K18" i="3"/>
  <c r="E41" i="6"/>
  <c r="E7" i="5" s="1"/>
  <c r="C13" i="10"/>
  <c r="L29" i="6"/>
  <c r="L8" i="6"/>
  <c r="D16" i="10"/>
  <c r="G25" i="1"/>
  <c r="L17" i="6"/>
  <c r="L20" i="3"/>
  <c r="C16" i="10"/>
  <c r="D25" i="1"/>
  <c r="M66" i="3"/>
  <c r="L66" i="3"/>
  <c r="L69" i="3" s="1"/>
  <c r="E42" i="4"/>
  <c r="C10" i="10"/>
  <c r="D27" i="1"/>
  <c r="M17" i="5"/>
  <c r="M27" i="6" s="1"/>
  <c r="O78" i="2"/>
  <c r="M34" i="4" s="1"/>
  <c r="H41" i="6"/>
  <c r="D13" i="10"/>
  <c r="J22" i="3"/>
  <c r="I58" i="3"/>
  <c r="I74" i="3"/>
  <c r="K30" i="6"/>
  <c r="M55" i="3"/>
  <c r="M5" i="4"/>
  <c r="O80" i="2"/>
  <c r="M24" i="4" s="1"/>
  <c r="O45" i="2"/>
  <c r="M16" i="4" s="1"/>
  <c r="O30" i="2"/>
  <c r="M11" i="4" s="1"/>
  <c r="O48" i="2"/>
  <c r="M17" i="4" s="1"/>
  <c r="O33" i="2"/>
  <c r="M12" i="4" s="1"/>
  <c r="O6" i="2"/>
  <c r="O51" i="2"/>
  <c r="M18" i="4" s="1"/>
  <c r="O36" i="2"/>
  <c r="M13" i="4" s="1"/>
  <c r="O13" i="2"/>
  <c r="O70" i="2"/>
  <c r="O54" i="2"/>
  <c r="M19" i="4" s="1"/>
  <c r="O39" i="2"/>
  <c r="M14" i="4" s="1"/>
  <c r="O57" i="2"/>
  <c r="M20" i="4" s="1"/>
  <c r="O24" i="2"/>
  <c r="O66" i="2"/>
  <c r="M22" i="4" s="1"/>
  <c r="O60" i="2"/>
  <c r="M21" i="4" s="1"/>
  <c r="O27" i="2"/>
  <c r="M10" i="4" s="1"/>
  <c r="M10" i="5" s="1"/>
  <c r="O16" i="2"/>
  <c r="L9" i="4"/>
  <c r="L8" i="5"/>
  <c r="L6" i="4"/>
  <c r="K23" i="1" s="1"/>
  <c r="L16" i="5"/>
  <c r="L9" i="5"/>
  <c r="L19" i="3" s="1"/>
  <c r="K22" i="1"/>
  <c r="L11" i="5"/>
  <c r="H48" i="5"/>
  <c r="F59" i="3"/>
  <c r="F60" i="3" s="1"/>
  <c r="G42" i="4"/>
  <c r="F27" i="1"/>
  <c r="L23" i="6"/>
  <c r="L30" i="6" s="1"/>
  <c r="L67" i="3"/>
  <c r="M67" i="3" s="1"/>
  <c r="G14" i="8"/>
  <c r="L57" i="3"/>
  <c r="J58" i="3"/>
  <c r="J74" i="3"/>
  <c r="D56" i="5"/>
  <c r="D58" i="5"/>
  <c r="D50" i="5"/>
  <c r="D52" i="5" s="1"/>
  <c r="C7" i="1" l="1"/>
  <c r="L58" i="3"/>
  <c r="L74" i="3"/>
  <c r="J24" i="7"/>
  <c r="J27" i="7"/>
  <c r="F22" i="5"/>
  <c r="F24" i="5" s="1"/>
  <c r="F26" i="5" s="1"/>
  <c r="G54" i="3"/>
  <c r="E10" i="8"/>
  <c r="E9" i="8" s="1"/>
  <c r="L42" i="2"/>
  <c r="J12" i="6"/>
  <c r="J15" i="4"/>
  <c r="J25" i="4" s="1"/>
  <c r="L18" i="6"/>
  <c r="L21" i="3"/>
  <c r="L8" i="7"/>
  <c r="M9" i="4"/>
  <c r="F50" i="5"/>
  <c r="F52" i="5" s="1"/>
  <c r="F58" i="5"/>
  <c r="F56" i="5"/>
  <c r="E58" i="5"/>
  <c r="C31" i="10" s="1"/>
  <c r="E56" i="5"/>
  <c r="C30" i="10" s="1"/>
  <c r="E50" i="5"/>
  <c r="C12" i="10"/>
  <c r="C19" i="10"/>
  <c r="M8" i="5"/>
  <c r="M6" i="4"/>
  <c r="L23" i="1" s="1"/>
  <c r="M16" i="5"/>
  <c r="M9" i="5"/>
  <c r="M19" i="3" s="1"/>
  <c r="M11" i="5"/>
  <c r="L22" i="1"/>
  <c r="F10" i="8"/>
  <c r="F9" i="8" s="1"/>
  <c r="M42" i="2"/>
  <c r="K12" i="6"/>
  <c r="K15" i="4"/>
  <c r="K25" i="4" s="1"/>
  <c r="M68" i="3"/>
  <c r="M69" i="3" s="1"/>
  <c r="M23" i="6"/>
  <c r="M57" i="3"/>
  <c r="L16" i="6"/>
  <c r="L18" i="3"/>
  <c r="L22" i="3" s="1"/>
  <c r="E13" i="5"/>
  <c r="C29" i="10"/>
  <c r="C7" i="10"/>
  <c r="C11" i="10" s="1"/>
  <c r="I52" i="7"/>
  <c r="J45" i="7"/>
  <c r="J49" i="7" s="1"/>
  <c r="K22" i="3"/>
  <c r="H56" i="5"/>
  <c r="D30" i="10" s="1"/>
  <c r="H58" i="5"/>
  <c r="D31" i="10" s="1"/>
  <c r="H50" i="5"/>
  <c r="D12" i="10"/>
  <c r="D19" i="10"/>
  <c r="M29" i="6"/>
  <c r="M8" i="6"/>
  <c r="D10" i="8"/>
  <c r="D9" i="8" s="1"/>
  <c r="I12" i="6"/>
  <c r="I15" i="4"/>
  <c r="I25" i="4" s="1"/>
  <c r="K42" i="2"/>
  <c r="M17" i="6"/>
  <c r="M20" i="3"/>
  <c r="M58" i="3" l="1"/>
  <c r="M74" i="3"/>
  <c r="M18" i="6"/>
  <c r="M21" i="3"/>
  <c r="G59" i="3"/>
  <c r="G60" i="3" s="1"/>
  <c r="J31" i="7"/>
  <c r="I36" i="6" s="1"/>
  <c r="M43" i="2"/>
  <c r="J29" i="7"/>
  <c r="L11" i="7"/>
  <c r="K39" i="5" s="1"/>
  <c r="M4" i="7"/>
  <c r="J32" i="7"/>
  <c r="J37" i="7"/>
  <c r="I33" i="4"/>
  <c r="I36" i="4" s="1"/>
  <c r="J31" i="5"/>
  <c r="J26" i="3" s="1"/>
  <c r="J30" i="5"/>
  <c r="J26" i="4"/>
  <c r="J28" i="4"/>
  <c r="L43" i="2"/>
  <c r="M30" i="6"/>
  <c r="L12" i="7"/>
  <c r="L13" i="7" s="1"/>
  <c r="I21" i="5"/>
  <c r="K45" i="7"/>
  <c r="K49" i="7" s="1"/>
  <c r="C28" i="10"/>
  <c r="E26" i="5"/>
  <c r="C20" i="10" s="1"/>
  <c r="I31" i="5"/>
  <c r="I26" i="3" s="1"/>
  <c r="I30" i="5"/>
  <c r="I26" i="4"/>
  <c r="I28" i="4"/>
  <c r="G10" i="8"/>
  <c r="G9" i="8" s="1"/>
  <c r="L12" i="6"/>
  <c r="L15" i="4"/>
  <c r="L25" i="4" s="1"/>
  <c r="N42" i="2"/>
  <c r="K43" i="2"/>
  <c r="M16" i="6"/>
  <c r="M18" i="3"/>
  <c r="M22" i="3" s="1"/>
  <c r="K31" i="5"/>
  <c r="K26" i="3" s="1"/>
  <c r="K30" i="5"/>
  <c r="K26" i="4"/>
  <c r="K28" i="4"/>
  <c r="G22" i="5" l="1"/>
  <c r="G24" i="5" s="1"/>
  <c r="G26" i="5" s="1"/>
  <c r="G52" i="5" s="1"/>
  <c r="H54" i="3"/>
  <c r="K19" i="6"/>
  <c r="K25" i="3"/>
  <c r="K27" i="3" s="1"/>
  <c r="K29" i="3" s="1"/>
  <c r="I9" i="6"/>
  <c r="I35" i="6"/>
  <c r="I39" i="6" s="1"/>
  <c r="K63" i="2"/>
  <c r="J21" i="5"/>
  <c r="L45" i="7"/>
  <c r="L49" i="7" s="1"/>
  <c r="J29" i="4"/>
  <c r="J30" i="4"/>
  <c r="E5" i="8"/>
  <c r="N43" i="2"/>
  <c r="E52" i="5"/>
  <c r="M8" i="7"/>
  <c r="H10" i="8"/>
  <c r="M12" i="6"/>
  <c r="M15" i="4"/>
  <c r="M25" i="4" s="1"/>
  <c r="O42" i="2"/>
  <c r="I19" i="6"/>
  <c r="I25" i="3"/>
  <c r="I27" i="3" s="1"/>
  <c r="I29" i="3" s="1"/>
  <c r="J19" i="6"/>
  <c r="J25" i="3"/>
  <c r="J27" i="3" s="1"/>
  <c r="J29" i="3" s="1"/>
  <c r="L31" i="5"/>
  <c r="L26" i="3" s="1"/>
  <c r="L30" i="5"/>
  <c r="L26" i="4"/>
  <c r="L28" i="4"/>
  <c r="K29" i="4"/>
  <c r="K30" i="4"/>
  <c r="F5" i="8"/>
  <c r="I29" i="4"/>
  <c r="E17" i="10" s="1"/>
  <c r="E27" i="10"/>
  <c r="I30" i="4"/>
  <c r="E22" i="10"/>
  <c r="D5" i="8"/>
  <c r="K23" i="7"/>
  <c r="H14" i="8" l="1"/>
  <c r="H9" i="8"/>
  <c r="L19" i="6"/>
  <c r="L25" i="3"/>
  <c r="L27" i="3" s="1"/>
  <c r="L29" i="3" s="1"/>
  <c r="L30" i="3" s="1"/>
  <c r="K30" i="3"/>
  <c r="J31" i="3"/>
  <c r="I47" i="4"/>
  <c r="H29" i="1" s="1"/>
  <c r="I37" i="4"/>
  <c r="E18" i="10" s="1"/>
  <c r="I6" i="6"/>
  <c r="I13" i="6" s="1"/>
  <c r="I20" i="6" s="1"/>
  <c r="E32" i="10" s="1"/>
  <c r="I41" i="4"/>
  <c r="H26" i="1"/>
  <c r="I47" i="5"/>
  <c r="M11" i="7"/>
  <c r="L39" i="5" s="1"/>
  <c r="N4" i="7"/>
  <c r="K64" i="2"/>
  <c r="K22" i="2"/>
  <c r="E24" i="10"/>
  <c r="J30" i="3"/>
  <c r="I31" i="3"/>
  <c r="I30" i="3"/>
  <c r="K31" i="4"/>
  <c r="J25" i="1" s="1"/>
  <c r="J24" i="1"/>
  <c r="K21" i="5"/>
  <c r="M45" i="7"/>
  <c r="M49" i="7" s="1"/>
  <c r="O43" i="2"/>
  <c r="I31" i="4"/>
  <c r="H24" i="1"/>
  <c r="E11" i="10"/>
  <c r="M30" i="5"/>
  <c r="M26" i="4"/>
  <c r="M31" i="5"/>
  <c r="M26" i="3" s="1"/>
  <c r="M28" i="4"/>
  <c r="J31" i="4"/>
  <c r="I25" i="1" s="1"/>
  <c r="I24" i="1"/>
  <c r="H59" i="3"/>
  <c r="H60" i="3" s="1"/>
  <c r="M12" i="7"/>
  <c r="M13" i="7" s="1"/>
  <c r="K31" i="3"/>
  <c r="K24" i="7"/>
  <c r="K27" i="7"/>
  <c r="L30" i="4"/>
  <c r="G5" i="8"/>
  <c r="L29" i="4"/>
  <c r="G12" i="8" l="1"/>
  <c r="L32" i="3"/>
  <c r="H22" i="5"/>
  <c r="I54" i="3"/>
  <c r="I60" i="3" s="1"/>
  <c r="K31" i="7"/>
  <c r="J36" i="6" s="1"/>
  <c r="J34" i="7"/>
  <c r="F12" i="8"/>
  <c r="F16" i="8" s="1"/>
  <c r="F84" i="8" s="1"/>
  <c r="K32" i="3"/>
  <c r="N8" i="7"/>
  <c r="N11" i="7" s="1"/>
  <c r="M39" i="5" s="1"/>
  <c r="L31" i="4"/>
  <c r="K25" i="1" s="1"/>
  <c r="K24" i="1"/>
  <c r="K29" i="7"/>
  <c r="M25" i="3"/>
  <c r="M27" i="3" s="1"/>
  <c r="M29" i="3" s="1"/>
  <c r="M19" i="6"/>
  <c r="L21" i="5"/>
  <c r="N45" i="7"/>
  <c r="N49" i="7" s="1"/>
  <c r="M21" i="5" s="1"/>
  <c r="I41" i="6"/>
  <c r="E13" i="10"/>
  <c r="I48" i="5"/>
  <c r="D12" i="8"/>
  <c r="D16" i="8" s="1"/>
  <c r="I32" i="3"/>
  <c r="E16" i="10"/>
  <c r="H25" i="1"/>
  <c r="G16" i="8"/>
  <c r="G84" i="8" s="1"/>
  <c r="M30" i="4"/>
  <c r="F22" i="10"/>
  <c r="H5" i="8"/>
  <c r="M29" i="4"/>
  <c r="L31" i="3"/>
  <c r="K32" i="7"/>
  <c r="K37" i="7"/>
  <c r="J33" i="4"/>
  <c r="I42" i="4"/>
  <c r="H27" i="1"/>
  <c r="E10" i="10"/>
  <c r="E12" i="8"/>
  <c r="E16" i="8" s="1"/>
  <c r="E84" i="8" s="1"/>
  <c r="J32" i="3"/>
  <c r="I43" i="6" l="1"/>
  <c r="J42" i="6" s="1"/>
  <c r="I7" i="5"/>
  <c r="E12" i="10"/>
  <c r="E19" i="10"/>
  <c r="M31" i="3"/>
  <c r="H12" i="8"/>
  <c r="H16" i="8" s="1"/>
  <c r="F24" i="10"/>
  <c r="L23" i="7"/>
  <c r="H24" i="5"/>
  <c r="H26" i="5" s="1"/>
  <c r="D23" i="10"/>
  <c r="D21" i="10" s="1"/>
  <c r="M31" i="4"/>
  <c r="L25" i="1" s="1"/>
  <c r="L24" i="1"/>
  <c r="I33" i="5"/>
  <c r="I35" i="5" s="1"/>
  <c r="J35" i="7"/>
  <c r="I38" i="5" s="1"/>
  <c r="J35" i="6"/>
  <c r="J39" i="6" s="1"/>
  <c r="L63" i="2"/>
  <c r="J9" i="6"/>
  <c r="J36" i="4"/>
  <c r="D84" i="8"/>
  <c r="N12" i="7"/>
  <c r="N13" i="7" s="1"/>
  <c r="I22" i="5"/>
  <c r="J54" i="3"/>
  <c r="J60" i="3" s="1"/>
  <c r="M30" i="3"/>
  <c r="M32" i="3" s="1"/>
  <c r="E131" i="8" l="1"/>
  <c r="E133" i="8" s="1"/>
  <c r="E130" i="8"/>
  <c r="D131" i="8"/>
  <c r="D130" i="8"/>
  <c r="H84" i="8"/>
  <c r="D92" i="8"/>
  <c r="L64" i="2"/>
  <c r="L22" i="2"/>
  <c r="J47" i="4"/>
  <c r="I29" i="1" s="1"/>
  <c r="J37" i="4"/>
  <c r="J6" i="6"/>
  <c r="J13" i="6" s="1"/>
  <c r="J20" i="6" s="1"/>
  <c r="J41" i="6" s="1"/>
  <c r="J43" i="6" s="1"/>
  <c r="K42" i="6" s="1"/>
  <c r="J41" i="4"/>
  <c r="I26" i="1"/>
  <c r="J47" i="5"/>
  <c r="I55" i="5"/>
  <c r="I56" i="5" s="1"/>
  <c r="E30" i="10" s="1"/>
  <c r="I57" i="5"/>
  <c r="I58" i="5" s="1"/>
  <c r="E31" i="10" s="1"/>
  <c r="I40" i="5"/>
  <c r="I13" i="5"/>
  <c r="E29" i="10"/>
  <c r="I42" i="5"/>
  <c r="I50" i="5" s="1"/>
  <c r="D20" i="10"/>
  <c r="H52" i="5"/>
  <c r="J22" i="5"/>
  <c r="J24" i="5" s="1"/>
  <c r="K54" i="3"/>
  <c r="K60" i="3" s="1"/>
  <c r="L27" i="7"/>
  <c r="L24" i="7"/>
  <c r="L29" i="7" s="1"/>
  <c r="E23" i="10"/>
  <c r="E21" i="10" s="1"/>
  <c r="I24" i="5"/>
  <c r="D133" i="8" l="1"/>
  <c r="D134" i="8" s="1"/>
  <c r="D132" i="8"/>
  <c r="M23" i="7"/>
  <c r="J42" i="4"/>
  <c r="I27" i="1"/>
  <c r="E28" i="10"/>
  <c r="I26" i="5"/>
  <c r="E20" i="10" s="1"/>
  <c r="E134" i="8"/>
  <c r="E132" i="8"/>
  <c r="C40" i="1" s="1"/>
  <c r="J7" i="5"/>
  <c r="L32" i="7"/>
  <c r="K34" i="7" s="1"/>
  <c r="L37" i="7"/>
  <c r="K33" i="4"/>
  <c r="C39" i="1"/>
  <c r="L54" i="3"/>
  <c r="L60" i="3" s="1"/>
  <c r="K22" i="5"/>
  <c r="K24" i="5" s="1"/>
  <c r="J48" i="5"/>
  <c r="D94" i="8"/>
  <c r="D97" i="8" s="1"/>
  <c r="D107" i="8" s="1"/>
  <c r="D110" i="8" s="1"/>
  <c r="D111" i="8" s="1"/>
  <c r="D93" i="8"/>
  <c r="L31" i="7"/>
  <c r="K36" i="6" s="1"/>
  <c r="I52" i="5" l="1"/>
  <c r="J33" i="5"/>
  <c r="J35" i="5" s="1"/>
  <c r="K35" i="7"/>
  <c r="J38" i="5" s="1"/>
  <c r="G7" i="10"/>
  <c r="G11" i="10" s="1"/>
  <c r="E139" i="8"/>
  <c r="F7" i="10"/>
  <c r="F11" i="10" s="1"/>
  <c r="D139" i="8"/>
  <c r="J13" i="5"/>
  <c r="J26" i="5" s="1"/>
  <c r="L22" i="5"/>
  <c r="L24" i="5" s="1"/>
  <c r="M54" i="3"/>
  <c r="M60" i="3" s="1"/>
  <c r="M22" i="5" s="1"/>
  <c r="K35" i="6"/>
  <c r="K39" i="6" s="1"/>
  <c r="M63" i="2"/>
  <c r="K9" i="6"/>
  <c r="K36" i="4"/>
  <c r="M27" i="7"/>
  <c r="M24" i="7"/>
  <c r="M64" i="2" l="1"/>
  <c r="M22" i="2"/>
  <c r="F6" i="10"/>
  <c r="D142" i="8"/>
  <c r="M32" i="7"/>
  <c r="M37" i="7"/>
  <c r="L33" i="4"/>
  <c r="M31" i="7"/>
  <c r="L36" i="6" s="1"/>
  <c r="L34" i="7"/>
  <c r="E142" i="8"/>
  <c r="G6" i="10"/>
  <c r="F23" i="10"/>
  <c r="F21" i="10" s="1"/>
  <c r="C80" i="8" s="1"/>
  <c r="M24" i="5"/>
  <c r="K47" i="4"/>
  <c r="J29" i="1" s="1"/>
  <c r="K37" i="4"/>
  <c r="K6" i="6"/>
  <c r="K13" i="6" s="1"/>
  <c r="K20" i="6" s="1"/>
  <c r="K41" i="6" s="1"/>
  <c r="K41" i="4"/>
  <c r="J26" i="1"/>
  <c r="K47" i="5"/>
  <c r="J57" i="5"/>
  <c r="J58" i="5" s="1"/>
  <c r="J55" i="5"/>
  <c r="J56" i="5" s="1"/>
  <c r="J40" i="5"/>
  <c r="M29" i="7"/>
  <c r="J42" i="5"/>
  <c r="J50" i="5" s="1"/>
  <c r="J52" i="5" s="1"/>
  <c r="E144" i="8" l="1"/>
  <c r="D10" i="1" s="1"/>
  <c r="D8" i="1"/>
  <c r="G4" i="10"/>
  <c r="K48" i="5"/>
  <c r="G12" i="10"/>
  <c r="G13" i="10"/>
  <c r="K33" i="5"/>
  <c r="K35" i="5" s="1"/>
  <c r="L35" i="7"/>
  <c r="K38" i="5" s="1"/>
  <c r="D144" i="8"/>
  <c r="C10" i="1" s="1"/>
  <c r="C8" i="1"/>
  <c r="F4" i="10"/>
  <c r="K43" i="6"/>
  <c r="L42" i="6" s="1"/>
  <c r="K7" i="5"/>
  <c r="F12" i="10"/>
  <c r="F13" i="10"/>
  <c r="N23" i="7"/>
  <c r="L35" i="6"/>
  <c r="L39" i="6" s="1"/>
  <c r="N63" i="2"/>
  <c r="L9" i="6"/>
  <c r="L36" i="4"/>
  <c r="K42" i="4"/>
  <c r="J27" i="1"/>
  <c r="K57" i="5" l="1"/>
  <c r="K58" i="5" s="1"/>
  <c r="K55" i="5"/>
  <c r="K56" i="5" s="1"/>
  <c r="K40" i="5"/>
  <c r="K42" i="5"/>
  <c r="K50" i="5" s="1"/>
  <c r="N27" i="7"/>
  <c r="N24" i="7"/>
  <c r="N29" i="7" s="1"/>
  <c r="G10" i="10"/>
  <c r="G14" i="10"/>
  <c r="F10" i="10"/>
  <c r="F14" i="10"/>
  <c r="L47" i="4"/>
  <c r="K29" i="1" s="1"/>
  <c r="L37" i="4"/>
  <c r="L6" i="6"/>
  <c r="L13" i="6" s="1"/>
  <c r="L20" i="6" s="1"/>
  <c r="L41" i="6" s="1"/>
  <c r="L43" i="6" s="1"/>
  <c r="M42" i="6" s="1"/>
  <c r="L41" i="4"/>
  <c r="K26" i="1"/>
  <c r="N64" i="2"/>
  <c r="N22" i="2"/>
  <c r="K13" i="5"/>
  <c r="K26" i="5" s="1"/>
  <c r="L47" i="5"/>
  <c r="L7" i="5" l="1"/>
  <c r="L13" i="5" s="1"/>
  <c r="L26" i="5" s="1"/>
  <c r="O23" i="7"/>
  <c r="L48" i="5"/>
  <c r="N32" i="7"/>
  <c r="M34" i="7" s="1"/>
  <c r="N37" i="7"/>
  <c r="M33" i="4"/>
  <c r="K52" i="5"/>
  <c r="L42" i="4"/>
  <c r="K27" i="1"/>
  <c r="L33" i="5" l="1"/>
  <c r="L35" i="5" s="1"/>
  <c r="M35" i="7"/>
  <c r="L38" i="5" s="1"/>
  <c r="M35" i="6"/>
  <c r="M9" i="6"/>
  <c r="O63" i="2"/>
  <c r="M36" i="4"/>
  <c r="N31" i="7"/>
  <c r="M36" i="6" s="1"/>
  <c r="O27" i="7"/>
  <c r="O24" i="7"/>
  <c r="O32" i="7" s="1"/>
  <c r="O29" i="7"/>
  <c r="N34" i="7" l="1"/>
  <c r="O31" i="7"/>
  <c r="O64" i="2"/>
  <c r="O22" i="2"/>
  <c r="M47" i="4"/>
  <c r="L29" i="1" s="1"/>
  <c r="M37" i="4"/>
  <c r="M6" i="6"/>
  <c r="M13" i="6" s="1"/>
  <c r="M20" i="6" s="1"/>
  <c r="M41" i="6" s="1"/>
  <c r="M41" i="4"/>
  <c r="L26" i="1"/>
  <c r="M47" i="5"/>
  <c r="M48" i="5" s="1"/>
  <c r="L57" i="5"/>
  <c r="L58" i="5" s="1"/>
  <c r="L55" i="5"/>
  <c r="L56" i="5" s="1"/>
  <c r="L40" i="5"/>
  <c r="M39" i="6"/>
  <c r="L42" i="5"/>
  <c r="L50" i="5" s="1"/>
  <c r="L52" i="5" s="1"/>
  <c r="M42" i="4" l="1"/>
  <c r="L27" i="1"/>
  <c r="M43" i="6"/>
  <c r="M7" i="5"/>
  <c r="M13" i="5" s="1"/>
  <c r="M26" i="5" s="1"/>
  <c r="M33" i="5"/>
  <c r="M35" i="5" s="1"/>
  <c r="N35" i="7"/>
  <c r="M38" i="5" s="1"/>
  <c r="M57" i="5" l="1"/>
  <c r="M58" i="5" s="1"/>
  <c r="M55" i="5"/>
  <c r="M56" i="5" s="1"/>
  <c r="M40" i="5"/>
  <c r="M42" i="5"/>
  <c r="M50" i="5" s="1"/>
  <c r="M5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25" authorId="0" shapeId="0" xr:uid="{00000000-0006-0000-0600-000001000000}">
      <text>
        <r>
          <rPr>
            <sz val="12"/>
            <color theme="1"/>
            <rFont val="Arial"/>
            <family val="2"/>
            <scheme val="minor"/>
          </rPr>
          <t>======
ID#AAACD9mcTBQ
tc={3313a16f-9bf7-4671-8dd6-fd8d9881b7c4}    (2026-07-26 00:01:03)
[Threaded comment]
Your version of Excel allows you to read this threaded comment; however, any edits to it will get removed if the file is opened in a newer version of Excel. Learn more: https://go.microsoft.com/fwlink/?linkid=870924
Comment:
    SO FAR HAS 0 IN 1H 26 but surely they'll do some</t>
        </r>
      </text>
    </comment>
    <comment ref="J46" authorId="0" shapeId="0" xr:uid="{00000000-0006-0000-0600-000002000000}">
      <text>
        <r>
          <rPr>
            <sz val="12"/>
            <color theme="1"/>
            <rFont val="Arial"/>
            <family val="2"/>
            <scheme val="minor"/>
          </rPr>
          <t>======
ID#AAACD9mcTBM
tc={d3b22a2c-095a-4b4e-935c-b3ad7d5e4f2f}    (2026-07-26 00:01:03)
[Threaded comment]
Your version of Excel allows you to read this threaded comment; however, any edits to it will get removed if the file is opened in a newer version of Excel. Learn more: https://go.microsoft.com/fwlink/?linkid=870924
Comment:
    SO FAR HAS 0 IN 1H 26 but surely they'll do some</t>
        </r>
      </text>
    </comment>
  </commentList>
  <extLst>
    <ext xmlns:r="http://schemas.openxmlformats.org/officeDocument/2006/relationships" uri="GoogleSheetsCustomDataVersion2">
      <go:sheetsCustomData xmlns:go="http://customooxmlschemas.google.com/" r:id="rId1" roundtripDataSignature="AMtx7mjD8WpVvOJXjzTiRX7IsZ7viRSrRw=="/>
    </ext>
  </extL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2"/>
        </ext>
      </extLst>
    </bk>
  </futureMetadata>
  <cellMetadata count="1">
    <bk>
      <rc t="1" v="0"/>
    </bk>
  </cellMetadata>
  <valueMetadata count="1">
    <bk>
      <rc t="2" v="0"/>
    </bk>
  </valueMetadata>
</metadata>
</file>

<file path=xl/sharedStrings.xml><?xml version="1.0" encoding="utf-8"?>
<sst xmlns="http://schemas.openxmlformats.org/spreadsheetml/2006/main" count="1599" uniqueCount="671">
  <si>
    <r>
      <rPr>
        <i/>
        <sz val="11"/>
        <color theme="1"/>
        <rFont val="Arial"/>
        <family val="2"/>
      </rPr>
      <t xml:space="preserve">(Thousands of Bahamian Dollars) All assumptions are highlighted in </t>
    </r>
    <r>
      <rPr>
        <i/>
        <sz val="11"/>
        <color rgb="FF0000FF"/>
        <rFont val="Arial"/>
        <family val="2"/>
      </rPr>
      <t>BLUE</t>
    </r>
  </si>
  <si>
    <t>Valuation Summary:</t>
  </si>
  <si>
    <r>
      <rPr>
        <i/>
        <sz val="11"/>
        <color theme="1"/>
        <rFont val="Arial"/>
        <family val="2"/>
      </rPr>
      <t xml:space="preserve">(Thousands of Bahamian Dollars) All assumptions are highlighted in </t>
    </r>
    <r>
      <rPr>
        <i/>
        <sz val="11"/>
        <color rgb="FF0000FF"/>
        <rFont val="Arial"/>
        <family val="2"/>
      </rPr>
      <t>BLUE</t>
    </r>
  </si>
  <si>
    <r>
      <rPr>
        <i/>
        <sz val="11"/>
        <color theme="1"/>
        <rFont val="Arial"/>
        <family val="2"/>
      </rPr>
      <t xml:space="preserve">(Thousands of Bahamian Dollars) All assumptions are highlighted in </t>
    </r>
    <r>
      <rPr>
        <i/>
        <sz val="11"/>
        <color rgb="FF0000FF"/>
        <rFont val="Arial"/>
        <family val="2"/>
      </rPr>
      <t>BLUE</t>
    </r>
  </si>
  <si>
    <t>Historical</t>
  </si>
  <si>
    <t>(Thousands of Bahamian Dollars)</t>
  </si>
  <si>
    <t>Projections</t>
  </si>
  <si>
    <t>Currently in Q2 FY27 (May-July 2026)</t>
  </si>
  <si>
    <t>Income Statement Assumptions:</t>
  </si>
  <si>
    <t>Income Statement:</t>
  </si>
  <si>
    <t>Units</t>
  </si>
  <si>
    <t>Balance Sheet Assumptions:</t>
  </si>
  <si>
    <t>FY21</t>
  </si>
  <si>
    <t>FY22</t>
  </si>
  <si>
    <t>FY23</t>
  </si>
  <si>
    <t>Valuation Conclusion</t>
  </si>
  <si>
    <t>FY24</t>
  </si>
  <si>
    <t>FY25</t>
  </si>
  <si>
    <t>FY26</t>
  </si>
  <si>
    <t>FY27</t>
  </si>
  <si>
    <t>FY28</t>
  </si>
  <si>
    <t>FY29</t>
  </si>
  <si>
    <t>FY30</t>
  </si>
  <si>
    <t>FY26 = Feb 1, 2025-Jan 31, 2026</t>
  </si>
  <si>
    <t>COVID SPIKE (best year) Price = 8.55</t>
  </si>
  <si>
    <t>International Investor</t>
  </si>
  <si>
    <t>Domestic Investor</t>
  </si>
  <si>
    <t>Operating Assets:</t>
  </si>
  <si>
    <t>Total Revenue:</t>
  </si>
  <si>
    <t>$ Thousands</t>
  </si>
  <si>
    <t>Discount Rate</t>
  </si>
  <si>
    <t>Trade Receivable - Patients % Revenue</t>
  </si>
  <si>
    <t>%</t>
  </si>
  <si>
    <t>Intrinsic Value/Share</t>
  </si>
  <si>
    <r>
      <rPr>
        <b/>
        <i/>
        <sz val="10"/>
        <color theme="1"/>
        <rFont val="Arial"/>
        <family val="2"/>
      </rPr>
      <t>1H 2026:</t>
    </r>
    <r>
      <rPr>
        <i/>
        <sz val="10"/>
        <color theme="1"/>
        <rFont val="Arial"/>
        <family val="2"/>
      </rPr>
      <t xml:space="preserve"> Patient service revenue increased by $3.37M (5.63%) to $63.27M but $2.13M of that increase was the Kidney Center. 
So DHS and BMC rev increase was really $58.87M vs. $57.63M (+2.1%). BMC continues to decline and DHS has strong volume YTD (inpatient days +5.58% and patient visits +11.52%) but revenue is being held back due to "Cath Lab changeout impacting inpatient admissions and revenue in the ICU and IMCU, anticipates an expanded revenue structure once the new Cath Lab is online...1st quarter of fiscal 2027" per management.
</t>
    </r>
    <r>
      <rPr>
        <b/>
        <i/>
        <sz val="10"/>
        <color theme="1"/>
        <rFont val="Arial"/>
        <family val="2"/>
      </rPr>
      <t xml:space="preserve">DHS and BMC Revenue: </t>
    </r>
    <r>
      <rPr>
        <i/>
        <sz val="10"/>
        <color theme="1"/>
        <rFont val="Arial"/>
        <family val="2"/>
      </rPr>
      <t xml:space="preserve">Assuming BMC continues to decline to $1.5m (~2017-2019 numbers) due to declines in COVID-19 testing and a global drop in overnight hospital stays and that 2.1% growth of both segments includes BMC's decline so actual DHS segment growth is higher than 2.1% and FY27 should see some acceleration because Grand Bahama's 25 bed hospital should open sometime in 2026 (FY27) but this had been delayed a lot so another delay is still possible then growth matures toward nominal GDP plus a premium since its healthcare (4%).
</t>
    </r>
    <r>
      <rPr>
        <b/>
        <i/>
        <sz val="10"/>
        <color theme="1"/>
        <rFont val="Arial"/>
        <family val="2"/>
      </rPr>
      <t>Kidney Center Revenue:</t>
    </r>
    <r>
      <rPr>
        <i/>
        <sz val="10"/>
        <color theme="1"/>
        <rFont val="Arial"/>
        <family val="2"/>
      </rPr>
      <t xml:space="preserve"> $4.4M 1H 2026 vs. $2.27M 1H FY25 (acquired in Q2 2025). Assuming it grows 5% because dialysis demand in the Bahamas is growing and management state they anticipate sustained revenue growth here</t>
    </r>
  </si>
  <si>
    <t>Revenue Growth Rate:</t>
  </si>
  <si>
    <t>N/A</t>
  </si>
  <si>
    <t>Current Price:</t>
  </si>
  <si>
    <t>FY23 huge outlier</t>
  </si>
  <si>
    <t>Trade Receivable - 3rd Party % Revenue</t>
  </si>
  <si>
    <t>Implied Upside/Downside</t>
  </si>
  <si>
    <t>Doctors Hospital</t>
  </si>
  <si>
    <t>Slow payer problem (insurance and government receivables)</t>
  </si>
  <si>
    <t>Inventory % Medical Supplies Expense:</t>
  </si>
  <si>
    <t>Market Data and Capital Structure:</t>
  </si>
  <si>
    <t>Growth Rate:</t>
  </si>
  <si>
    <t>Operating Expenses:</t>
  </si>
  <si>
    <t>Salaries and Benefits</t>
  </si>
  <si>
    <t>No COGS so as a % of Medical Supplies Expense. $5.07M FY25; $5.39M 1H FY26</t>
  </si>
  <si>
    <t>Link</t>
  </si>
  <si>
    <t>Share Price</t>
  </si>
  <si>
    <t>Other Current Assets % Revenue:</t>
  </si>
  <si>
    <t>% Revenue</t>
  </si>
  <si>
    <t>Shares Outstanding:</t>
  </si>
  <si>
    <t>Small and lumpy but FY26 was a low, not sure if sustainable and 5yr average is 4%</t>
  </si>
  <si>
    <t>Medical Supplies</t>
  </si>
  <si>
    <t>Current Market Cap:</t>
  </si>
  <si>
    <t>Other Non-Current Assets % Revenue:</t>
  </si>
  <si>
    <t>Bahamas Medical Center</t>
  </si>
  <si>
    <t>Total Debt and Preferred Shares:</t>
  </si>
  <si>
    <t>Medical Services</t>
  </si>
  <si>
    <t>Cash &amp; Cash Equivalents:</t>
  </si>
  <si>
    <t>Enterprise Value</t>
  </si>
  <si>
    <t>Operating Liabilities:</t>
  </si>
  <si>
    <t>Contracted Services</t>
  </si>
  <si>
    <t>Accounts Payable and Other Liabilities % OpEx:</t>
  </si>
  <si>
    <t>Financial Summary:</t>
  </si>
  <si>
    <t>Kidney Centre</t>
  </si>
  <si>
    <t>1H 26 confirms 23% might be new normal</t>
  </si>
  <si>
    <t>Other Operating Expenses</t>
  </si>
  <si>
    <t>Accrued Expenses % OpEx:</t>
  </si>
  <si>
    <t>Declining but not sure if 3% is normalized</t>
  </si>
  <si>
    <t>Impairement Loss</t>
  </si>
  <si>
    <t>Working Capital Schedule:</t>
  </si>
  <si>
    <t>Revenue Growth:</t>
  </si>
  <si>
    <t>Operating Current Assets:</t>
  </si>
  <si>
    <t>Depreciation and Amortization:</t>
  </si>
  <si>
    <t>FY26 is not highlighted blue because its current 1H 26 % REV</t>
  </si>
  <si>
    <t>EBITDA:</t>
  </si>
  <si>
    <t>Trade Receivable - Patients: (Note 8)</t>
  </si>
  <si>
    <t>Selling General &amp; Administrative:</t>
  </si>
  <si>
    <t>Government Taxes and Fees</t>
  </si>
  <si>
    <t>EBITDA Margin:</t>
  </si>
  <si>
    <t>Repairs and Maintenance</t>
  </si>
  <si>
    <t>Trade Receivable - 3rd Party: (Note 8)</t>
  </si>
  <si>
    <t xml:space="preserve"> Annualized 1H 26 SG&amp;A is $121.6M</t>
  </si>
  <si>
    <t>Net Income:</t>
  </si>
  <si>
    <t>Utilities</t>
  </si>
  <si>
    <t>Inventory:</t>
  </si>
  <si>
    <t>Diluted EPS:</t>
  </si>
  <si>
    <t>Insurance</t>
  </si>
  <si>
    <t>Other Assets:</t>
  </si>
  <si>
    <t>Dividends per Share:</t>
  </si>
  <si>
    <t>FY25 inflated by $2M of inventory write down (Note 9). 1H 26 dropped to 12%</t>
  </si>
  <si>
    <t>Dietary Expenses</t>
  </si>
  <si>
    <t>Total Operating Current Assets</t>
  </si>
  <si>
    <t>Medical Services:</t>
  </si>
  <si>
    <t>Payout Ratio:</t>
  </si>
  <si>
    <t>Rent</t>
  </si>
  <si>
    <t>Legal Expense:</t>
  </si>
  <si>
    <t>Valuation Inputs:</t>
  </si>
  <si>
    <t>Accounts Payable and Other Liabilities: (Notes 18 &amp; 25)</t>
  </si>
  <si>
    <t>Contracted services in 1H 26 +61% with "some of which are one-time and tied to ongoing expansionary efforts"</t>
  </si>
  <si>
    <t>(Gain)/Loss on Disposal of PP&amp;E</t>
  </si>
  <si>
    <t>Equity Risk Premium:</t>
  </si>
  <si>
    <t>Damodaran mature market ERP, July 2026</t>
  </si>
  <si>
    <r>
      <rPr>
        <sz val="11"/>
        <color theme="1"/>
        <rFont val="Arial"/>
        <family val="2"/>
      </rPr>
      <t xml:space="preserve">Other Income </t>
    </r>
    <r>
      <rPr>
        <sz val="10"/>
        <color theme="1"/>
        <rFont val="Arial"/>
        <family val="2"/>
      </rPr>
      <t>(Note 20)</t>
    </r>
  </si>
  <si>
    <t>Accrued Expenses: (Note 18)</t>
  </si>
  <si>
    <t>Risk-Free Rate: US10Y</t>
  </si>
  <si>
    <t>Risk-Free Rate: Bahamas 10Y</t>
  </si>
  <si>
    <t>Country Risk Premium (Global Investor Only):</t>
  </si>
  <si>
    <t>Use to include interest income, now it's separated. See in N34</t>
  </si>
  <si>
    <t>Damodaran Bahamas CRP, July 2026</t>
  </si>
  <si>
    <t>Total Operating Expenses:</t>
  </si>
  <si>
    <t>Terminal Growth Rate:</t>
  </si>
  <si>
    <t>Total Operating Liabilities</t>
  </si>
  <si>
    <t>Implied Terminal Multiple (Global Investor):</t>
  </si>
  <si>
    <t>Currently at 1% 1H 26 but this changes a lot based on full year audits so the 1% in 1H 26 is not normalized so I will do a jump back between 3-4%</t>
  </si>
  <si>
    <t>OpEx Growth Rate:</t>
  </si>
  <si>
    <t>Implied Terminal Multiple (Domestic Investor):</t>
  </si>
  <si>
    <t>Why Global AND Domestic Valuations?</t>
  </si>
  <si>
    <t>Net Working Capital</t>
  </si>
  <si>
    <t>Operating Income (EBIT):</t>
  </si>
  <si>
    <t>- The standard discount rate formula assumes the buyer can invest anywhere in the world. Starting with a U.S. Treasury, add a premium for stock market risk, then an additional premium because the Bahamas is riskier than the US.
-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 For a Bahamian buyer, Bahamas risk is not an extra premium added, it is their market.</t>
  </si>
  <si>
    <t>Change in NWC</t>
  </si>
  <si>
    <t>Operating (EBIT) Margin:</t>
  </si>
  <si>
    <t>NWC % of Revenue</t>
  </si>
  <si>
    <t>Check vs Cash Flow Statement WC</t>
  </si>
  <si>
    <r>
      <rPr>
        <sz val="11"/>
        <color theme="1"/>
        <rFont val="Arial"/>
        <family val="2"/>
      </rPr>
      <t xml:space="preserve">Interest Expense </t>
    </r>
    <r>
      <rPr>
        <sz val="10"/>
        <color theme="1"/>
        <rFont val="Arial"/>
        <family val="2"/>
      </rPr>
      <t>(Note 17 &amp; 19)</t>
    </r>
  </si>
  <si>
    <r>
      <rPr>
        <sz val="11"/>
        <color theme="1"/>
        <rFont val="Arial"/>
        <family val="2"/>
      </rPr>
      <t>Interest Income</t>
    </r>
    <r>
      <rPr>
        <sz val="10"/>
        <color theme="1"/>
        <rFont val="Arial"/>
        <family val="2"/>
      </rPr>
      <t xml:space="preserve"> (Note 11)</t>
    </r>
  </si>
  <si>
    <t>CapEx &amp; Depreciation Schedule:</t>
  </si>
  <si>
    <t>Started breaking out other income &amp; what portion of it was interest income in FY24</t>
  </si>
  <si>
    <t>Remaining Life of Existing Assets</t>
  </si>
  <si>
    <t>Note 16</t>
  </si>
  <si>
    <t>FY25 - pg 19</t>
  </si>
  <si>
    <t>Net Income Margin:</t>
  </si>
  <si>
    <t>Land/Buildings Calculation</t>
  </si>
  <si>
    <t>Gross Cost of Land and Buildings</t>
  </si>
  <si>
    <t>Useful Life Category</t>
  </si>
  <si>
    <t>NBV</t>
  </si>
  <si>
    <t>FY25 Depreciation</t>
  </si>
  <si>
    <t>Useful Life</t>
  </si>
  <si>
    <t>Land/Buildings</t>
  </si>
  <si>
    <t>Supplementary Data:</t>
  </si>
  <si>
    <t>Land and Buildings</t>
  </si>
  <si>
    <t>Weighted Average Basic Shares Outstanding</t>
  </si>
  <si>
    <t>Accumulated Depr (FY25)</t>
  </si>
  <si>
    <t>Work In Progress</t>
  </si>
  <si>
    <t>Accumulated Depr (FY24)</t>
  </si>
  <si>
    <t>$</t>
  </si>
  <si>
    <t>Leasehold Improvements</t>
  </si>
  <si>
    <t>Annual Depreciation (FY25)</t>
  </si>
  <si>
    <t>EPS Growth Rate:</t>
  </si>
  <si>
    <t>Furniture and Equipment</t>
  </si>
  <si>
    <t>Total</t>
  </si>
  <si>
    <t>How Far Into Life</t>
  </si>
  <si>
    <t>Dividends</t>
  </si>
  <si>
    <t>Dividends Paid (Ordinary)</t>
  </si>
  <si>
    <t>Accumulated Depr FY 25</t>
  </si>
  <si>
    <t>Keeping flat for FY26 (negative FCF) then a slight ramp up as the CapEx build outs finish and FCF is positive</t>
  </si>
  <si>
    <t>Dividends per Share (Ordinary):</t>
  </si>
  <si>
    <t>Life of Brand New Assets</t>
  </si>
  <si>
    <t>Annual Change</t>
  </si>
  <si>
    <t>Gross Cost</t>
  </si>
  <si>
    <t xml:space="preserve">     Payout Ratio:</t>
  </si>
  <si>
    <t>Depreciation</t>
  </si>
  <si>
    <t>Interest Expense</t>
  </si>
  <si>
    <t>Years Ran Off</t>
  </si>
  <si>
    <t>Land</t>
  </si>
  <si>
    <t>Buildings</t>
  </si>
  <si>
    <t>Cost of Land</t>
  </si>
  <si>
    <t>Useful Life of Buildings</t>
  </si>
  <si>
    <t>Total (EXCLUDES Land)</t>
  </si>
  <si>
    <t>Building Cost</t>
  </si>
  <si>
    <t>Useful Life of New PP&amp;E:</t>
  </si>
  <si>
    <t>Years</t>
  </si>
  <si>
    <t>Beginning Net PP&amp;E</t>
  </si>
  <si>
    <t>FY26 CapEx stays elevated (12% of rev) because it's the final heavy construction year. The chairman guides the GB hospital to open sometime in 2026 and the Cath Lab online by Q1 FY27, so FY26 is finishing the build. FY27 transitions as the WIP completes, then normalizing to 6% of revenue</t>
  </si>
  <si>
    <t>Annual CapEx:</t>
  </si>
  <si>
    <t>Other</t>
  </si>
  <si>
    <t>% Revenue:</t>
  </si>
  <si>
    <t>Effective Tax Rate:</t>
  </si>
  <si>
    <r>
      <rPr>
        <sz val="11"/>
        <color theme="1"/>
        <rFont val="Arial"/>
        <family val="2"/>
      </rPr>
      <t>Investments:</t>
    </r>
    <r>
      <rPr>
        <sz val="10"/>
        <color theme="1"/>
        <rFont val="Arial"/>
        <family val="2"/>
      </rPr>
      <t xml:space="preserve"> (Note 11)</t>
    </r>
  </si>
  <si>
    <t>Annual Growth %:</t>
  </si>
  <si>
    <t>Growing at Inflation Rate (2%)</t>
  </si>
  <si>
    <t>Physical PP&amp;E Depreciation: Note 16</t>
  </si>
  <si>
    <t>Blended Rate:</t>
  </si>
  <si>
    <t>Other Adjustments (Disposals/Reevaluations):</t>
  </si>
  <si>
    <t>Interest Income:</t>
  </si>
  <si>
    <t>Total Ending Net PP&amp;E:</t>
  </si>
  <si>
    <t>Other Income</t>
  </si>
  <si>
    <t>What it says on BS (Sanity Check)</t>
  </si>
  <si>
    <t>Remaining Depreciation of Existing PP&amp;E:</t>
  </si>
  <si>
    <t>This divides by 20yrs because net PP&amp;E / annual depreciation</t>
  </si>
  <si>
    <t>Depreciation - FY26 New:</t>
  </si>
  <si>
    <t>Depreciation - FY27 New:</t>
  </si>
  <si>
    <t>Depreciation - FY28 New:</t>
  </si>
  <si>
    <t>Depreciation - FY29 New:</t>
  </si>
  <si>
    <t>Depreciation - FY30 New:</t>
  </si>
  <si>
    <t>Depreciation of Physical PP&amp;E:</t>
  </si>
  <si>
    <r>
      <rPr>
        <sz val="11"/>
        <color theme="1"/>
        <rFont val="Arial"/>
        <family val="2"/>
      </rPr>
      <t>Intangible Amortization:</t>
    </r>
    <r>
      <rPr>
        <sz val="11"/>
        <color rgb="FF70AD47"/>
        <rFont val="Arial"/>
        <family val="2"/>
      </rPr>
      <t xml:space="preserve"> </t>
    </r>
    <r>
      <rPr>
        <sz val="11"/>
        <color theme="1"/>
        <rFont val="Arial"/>
        <family val="2"/>
      </rPr>
      <t>Note 15</t>
    </r>
  </si>
  <si>
    <r>
      <rPr>
        <sz val="11"/>
        <color theme="1"/>
        <rFont val="Arial"/>
        <family val="2"/>
      </rPr>
      <t>Right-of-Use (Lease) Amortization:</t>
    </r>
    <r>
      <rPr>
        <sz val="11"/>
        <color rgb="FF70AD47"/>
        <rFont val="Arial"/>
        <family val="2"/>
      </rPr>
      <t xml:space="preserve"> </t>
    </r>
    <r>
      <rPr>
        <sz val="11"/>
        <color theme="1"/>
        <rFont val="Arial"/>
        <family val="2"/>
      </rPr>
      <t>Note 17</t>
    </r>
  </si>
  <si>
    <t>Investment Property Depreciation: Note 13</t>
  </si>
  <si>
    <t>Annual Depreciation and Amortization:</t>
  </si>
  <si>
    <t>What it says on IS</t>
  </si>
  <si>
    <r>
      <rPr>
        <i/>
        <sz val="11"/>
        <color theme="1"/>
        <rFont val="Arial"/>
        <family val="2"/>
      </rPr>
      <t xml:space="preserve">(Thousands of Bahamian Dollars) All assumptions are highlighted in </t>
    </r>
    <r>
      <rPr>
        <i/>
        <sz val="11"/>
        <color rgb="FF0000FF"/>
        <rFont val="Arial"/>
        <family val="2"/>
      </rPr>
      <t>BLUE</t>
    </r>
  </si>
  <si>
    <t>Balance Sheet:</t>
  </si>
  <si>
    <t>ASSETS:</t>
  </si>
  <si>
    <t>Current Assets:</t>
  </si>
  <si>
    <r>
      <rPr>
        <sz val="11"/>
        <color theme="1"/>
        <rFont val="Arial"/>
        <family val="2"/>
      </rPr>
      <t xml:space="preserve">Trade Receivable - Patients: </t>
    </r>
    <r>
      <rPr>
        <sz val="10"/>
        <color theme="1"/>
        <rFont val="Arial"/>
        <family val="2"/>
      </rPr>
      <t>(Note 8)</t>
    </r>
  </si>
  <si>
    <r>
      <rPr>
        <sz val="11"/>
        <color theme="1"/>
        <rFont val="Arial"/>
        <family val="2"/>
      </rPr>
      <t xml:space="preserve">Trade Receivable - 3rd Party: </t>
    </r>
    <r>
      <rPr>
        <sz val="10"/>
        <color theme="1"/>
        <rFont val="Arial"/>
        <family val="2"/>
      </rPr>
      <t>(Note 8)</t>
    </r>
  </si>
  <si>
    <t>Other Current Assets:</t>
  </si>
  <si>
    <t>Total Current Assets:</t>
  </si>
  <si>
    <t>Non-Current Assets:</t>
  </si>
  <si>
    <r>
      <rPr>
        <sz val="11"/>
        <color theme="1"/>
        <rFont val="Arial"/>
        <family val="2"/>
      </rPr>
      <t xml:space="preserve">Other Non-Current Assets: </t>
    </r>
    <r>
      <rPr>
        <sz val="10"/>
        <color theme="1"/>
        <rFont val="Arial"/>
        <family val="2"/>
      </rPr>
      <t>(Note 10)</t>
    </r>
  </si>
  <si>
    <r>
      <rPr>
        <sz val="11"/>
        <color theme="1"/>
        <rFont val="Arial"/>
        <family val="2"/>
      </rPr>
      <t xml:space="preserve">Investments: </t>
    </r>
    <r>
      <rPr>
        <sz val="10"/>
        <color theme="1"/>
        <rFont val="Arial"/>
        <family val="2"/>
      </rPr>
      <t>(Note 11)</t>
    </r>
  </si>
  <si>
    <r>
      <rPr>
        <sz val="11"/>
        <color theme="1"/>
        <rFont val="Arial"/>
        <family val="2"/>
      </rPr>
      <t xml:space="preserve">Investment Property: </t>
    </r>
    <r>
      <rPr>
        <sz val="10"/>
        <color theme="1"/>
        <rFont val="Arial"/>
        <family val="2"/>
      </rPr>
      <t>(Note 13)</t>
    </r>
  </si>
  <si>
    <t>Note 13. Inv. Property decreases $54k/year due to depreciation</t>
  </si>
  <si>
    <r>
      <rPr>
        <sz val="11"/>
        <color theme="1"/>
        <rFont val="Arial"/>
        <family val="2"/>
      </rPr>
      <t>Goodwill:</t>
    </r>
    <r>
      <rPr>
        <sz val="10"/>
        <color theme="1"/>
        <rFont val="Arial"/>
        <family val="2"/>
      </rPr>
      <t xml:space="preserve"> (Note 14)</t>
    </r>
  </si>
  <si>
    <r>
      <rPr>
        <sz val="11"/>
        <color theme="1"/>
        <rFont val="Arial"/>
        <family val="2"/>
      </rPr>
      <t xml:space="preserve">Other Intangibles: </t>
    </r>
    <r>
      <rPr>
        <sz val="10"/>
        <color theme="1"/>
        <rFont val="Arial"/>
        <family val="2"/>
      </rPr>
      <t>(Note 15)</t>
    </r>
  </si>
  <si>
    <r>
      <rPr>
        <sz val="11"/>
        <color theme="1"/>
        <rFont val="Arial"/>
        <family val="2"/>
      </rPr>
      <t>Right-of-Use Asset:</t>
    </r>
    <r>
      <rPr>
        <sz val="10"/>
        <color theme="1"/>
        <rFont val="Arial"/>
        <family val="2"/>
      </rPr>
      <t xml:space="preserve"> (Note 17)</t>
    </r>
  </si>
  <si>
    <r>
      <rPr>
        <sz val="11"/>
        <color theme="1"/>
        <rFont val="Arial"/>
        <family val="2"/>
      </rPr>
      <t xml:space="preserve">Property, Plants &amp; Equipment, Net: </t>
    </r>
    <r>
      <rPr>
        <sz val="10"/>
        <color theme="1"/>
        <rFont val="Arial"/>
        <family val="2"/>
      </rPr>
      <t>(Notes 16 &amp; 25)</t>
    </r>
  </si>
  <si>
    <t>Total Non-Current Assets:</t>
  </si>
  <si>
    <t>Total Assets:</t>
  </si>
  <si>
    <t>LIABILITIES &amp; SHAREHOLDERS EQUITY:</t>
  </si>
  <si>
    <t>Current Liabilties:</t>
  </si>
  <si>
    <r>
      <rPr>
        <sz val="11"/>
        <color theme="1"/>
        <rFont val="Arial"/>
        <family val="2"/>
      </rPr>
      <t>Accounts Payable and Other Liabilities:</t>
    </r>
    <r>
      <rPr>
        <sz val="10"/>
        <color theme="1"/>
        <rFont val="Arial"/>
        <family val="2"/>
      </rPr>
      <t xml:space="preserve"> (Notes 18 &amp; 25)</t>
    </r>
  </si>
  <si>
    <r>
      <rPr>
        <sz val="11"/>
        <color theme="1"/>
        <rFont val="Arial"/>
        <family val="2"/>
      </rPr>
      <t>Accrued Expenses:</t>
    </r>
    <r>
      <rPr>
        <sz val="10"/>
        <color theme="1"/>
        <rFont val="Arial"/>
        <family val="2"/>
      </rPr>
      <t xml:space="preserve"> (Note 18)</t>
    </r>
  </si>
  <si>
    <r>
      <rPr>
        <sz val="11"/>
        <color theme="1"/>
        <rFont val="Arial"/>
        <family val="2"/>
      </rPr>
      <t xml:space="preserve">Provisions: </t>
    </r>
    <r>
      <rPr>
        <sz val="10"/>
        <color theme="1"/>
        <rFont val="Arial"/>
        <family val="2"/>
      </rPr>
      <t>(Note 28)</t>
    </r>
  </si>
  <si>
    <t>Lumpy and unforecastable</t>
  </si>
  <si>
    <r>
      <rPr>
        <sz val="11"/>
        <color theme="1"/>
        <rFont val="Arial"/>
        <family val="2"/>
      </rPr>
      <t xml:space="preserve">Current Portion of Lease Liability: </t>
    </r>
    <r>
      <rPr>
        <sz val="10"/>
        <color theme="1"/>
        <rFont val="Arial"/>
        <family val="2"/>
      </rPr>
      <t>(Note 17)</t>
    </r>
  </si>
  <si>
    <r>
      <rPr>
        <sz val="11"/>
        <color theme="1"/>
        <rFont val="Arial"/>
        <family val="2"/>
      </rPr>
      <t xml:space="preserve">Current Portion of Long-term Debt: </t>
    </r>
    <r>
      <rPr>
        <sz val="10"/>
        <color theme="1"/>
        <rFont val="Arial"/>
        <family val="2"/>
      </rPr>
      <t>(Note 19)</t>
    </r>
  </si>
  <si>
    <r>
      <rPr>
        <i/>
        <sz val="11"/>
        <color theme="1"/>
        <rFont val="Arial"/>
        <family val="2"/>
      </rPr>
      <t xml:space="preserve">(Thousands of Bahamian Dollars) All assumptions are highlighted in </t>
    </r>
    <r>
      <rPr>
        <i/>
        <sz val="11"/>
        <color rgb="FF0000FF"/>
        <rFont val="Arial"/>
        <family val="2"/>
      </rPr>
      <t>BLUE</t>
    </r>
  </si>
  <si>
    <t>Total Current Liabilties:</t>
  </si>
  <si>
    <t>Cash Flow Statement:</t>
  </si>
  <si>
    <t>Non-Current Liabilties:</t>
  </si>
  <si>
    <t>CASH FLOW FROM OPERATING ACTIVITIES:</t>
  </si>
  <si>
    <r>
      <rPr>
        <sz val="11"/>
        <color theme="1"/>
        <rFont val="Arial"/>
        <family val="2"/>
      </rPr>
      <t xml:space="preserve">Lease Liability (Long-term): </t>
    </r>
    <r>
      <rPr>
        <sz val="10"/>
        <color theme="1"/>
        <rFont val="Arial"/>
        <family val="2"/>
      </rPr>
      <t>(Note 17)</t>
    </r>
  </si>
  <si>
    <r>
      <rPr>
        <sz val="11"/>
        <color theme="1"/>
        <rFont val="Arial"/>
        <family val="2"/>
      </rPr>
      <t xml:space="preserve">Long-term Debt: </t>
    </r>
    <r>
      <rPr>
        <sz val="10"/>
        <color theme="1"/>
        <rFont val="Arial"/>
        <family val="2"/>
      </rPr>
      <t>(Note 19)</t>
    </r>
  </si>
  <si>
    <t>Adjustments for Non-Cash Charges:</t>
  </si>
  <si>
    <t>Total Non-Current Liabilties:</t>
  </si>
  <si>
    <t>Interest Expense:</t>
  </si>
  <si>
    <t>Total Liabilities:</t>
  </si>
  <si>
    <t>Loss on Disposal of PP&amp;E:</t>
  </si>
  <si>
    <t>Shareholders Equity:</t>
  </si>
  <si>
    <t>Ordinary Share Capital:</t>
  </si>
  <si>
    <t>Contributed Surplus:</t>
  </si>
  <si>
    <t>Impairment Loss:</t>
  </si>
  <si>
    <t>Retained Earnings:</t>
  </si>
  <si>
    <t>Depreciation &amp; Amortization:</t>
  </si>
  <si>
    <t>Operating CF before changes in WC:</t>
  </si>
  <si>
    <t>Total Shareholders Equity:</t>
  </si>
  <si>
    <r>
      <rPr>
        <i/>
        <sz val="11"/>
        <color theme="1"/>
        <rFont val="Arial"/>
        <family val="2"/>
      </rPr>
      <t xml:space="preserve">(Thousands of Bahamian Dollars) All assumptions are highlighted in </t>
    </r>
    <r>
      <rPr>
        <i/>
        <sz val="11"/>
        <color rgb="FF0000FF"/>
        <rFont val="Arial"/>
        <family val="2"/>
      </rPr>
      <t>BLUE</t>
    </r>
  </si>
  <si>
    <t>Changes in Operating Assets &amp; Liabilities:</t>
  </si>
  <si>
    <t>Total Liabilities &amp; Shareholders Equity:</t>
  </si>
  <si>
    <t>Trade Receivable:</t>
  </si>
  <si>
    <t>Balance Check:</t>
  </si>
  <si>
    <t>Long-term Debt Schedule</t>
  </si>
  <si>
    <t>Inventories:</t>
  </si>
  <si>
    <t>Source</t>
  </si>
  <si>
    <t>Long-term Debt:</t>
  </si>
  <si>
    <t>BoP Total Debt</t>
  </si>
  <si>
    <t xml:space="preserve">     Long-term Debt/Equity:</t>
  </si>
  <si>
    <t>x</t>
  </si>
  <si>
    <t>New Borrwings/Proceeds from Bank Loans</t>
  </si>
  <si>
    <t>Accounts Payable, Accrued Expenses and Other Liabilities</t>
  </si>
  <si>
    <t>Total Debt:</t>
  </si>
  <si>
    <t>Cash would go negative in FY26 if they don't draw some cash to keep funding the Grand Bahama and Nassau Eastern hospital, and the imaging center</t>
  </si>
  <si>
    <t>Repayments</t>
  </si>
  <si>
    <t>Net Change in Operating Activities:</t>
  </si>
  <si>
    <t xml:space="preserve">     Total Debt/Equity:</t>
  </si>
  <si>
    <t>Adjustments</t>
  </si>
  <si>
    <t>CASH FLOW FROM INVESTING ACTIVITIES:</t>
  </si>
  <si>
    <t>Purchases of PP&amp;E / CapEX:</t>
  </si>
  <si>
    <t>EoP Total Debt</t>
  </si>
  <si>
    <t>Proceeds from Sale of PP&amp;E:</t>
  </si>
  <si>
    <t>Purchase of Intangible Assets:</t>
  </si>
  <si>
    <t>Proceeds from Maturity of Investments:</t>
  </si>
  <si>
    <t>Purchase of Investments:</t>
  </si>
  <si>
    <t>Current Portion of Bank Loan:</t>
  </si>
  <si>
    <t>Acquisition of Subsidary:</t>
  </si>
  <si>
    <t>Interest Received:</t>
  </si>
  <si>
    <t>Note 19. Current Portion $274,877 AND there is a second loan with $6,333/month ($82k year) in current portion and matures in Aug '28 (7 months of FY29).</t>
  </si>
  <si>
    <t>Net Cash In Investing Activites:</t>
  </si>
  <si>
    <t>Bank Loan (Long-Term):</t>
  </si>
  <si>
    <t>CASH FLOW FROM FINANCING ACTIVITIES:</t>
  </si>
  <si>
    <t>Repayment of Long-term Debt:</t>
  </si>
  <si>
    <t>Avg Balance</t>
  </si>
  <si>
    <t>Proceeds from Long-term Debt:</t>
  </si>
  <si>
    <t>Interest Paid:</t>
  </si>
  <si>
    <t>Payment of Lease Liabilities:</t>
  </si>
  <si>
    <t>The big jump is because previously they subtracted capitalized WIP from total bank interest so bank interest appeared lower. However this stops in FY26 and there will be a jump.</t>
  </si>
  <si>
    <t>Proceeds from Issuance of Shares:</t>
  </si>
  <si>
    <t>Dividends Paid (Ordinary):</t>
  </si>
  <si>
    <t>Interest % used for projections: Effective Rate</t>
  </si>
  <si>
    <t>Interest Expense FY25</t>
  </si>
  <si>
    <t>Net Cash in Financing Activities:</t>
  </si>
  <si>
    <t>Lease Interest (-)</t>
  </si>
  <si>
    <t>Note 17</t>
  </si>
  <si>
    <r>
      <rPr>
        <b/>
        <sz val="11"/>
        <color theme="1"/>
        <rFont val="Arial"/>
        <family val="2"/>
      </rPr>
      <t>Interest (bank part)</t>
    </r>
    <r>
      <rPr>
        <b/>
        <sz val="11"/>
        <color rgb="FF999999"/>
        <rFont val="Arial"/>
        <family val="2"/>
      </rPr>
      <t xml:space="preserve"> </t>
    </r>
    <r>
      <rPr>
        <b/>
        <i/>
        <sz val="11"/>
        <color rgb="FF999999"/>
        <rFont val="Arial"/>
        <family val="2"/>
      </rPr>
      <t>(Sanity checking with FY25 interest expense)</t>
    </r>
  </si>
  <si>
    <t>Net Change in Cash:</t>
  </si>
  <si>
    <t>Cash at BoP</t>
  </si>
  <si>
    <t>Cash at EoP</t>
  </si>
  <si>
    <t>Lease Liability Schedule</t>
  </si>
  <si>
    <t>FY31</t>
  </si>
  <si>
    <t>BoP Lease Liability</t>
  </si>
  <si>
    <t>Interest on Lease Liability:</t>
  </si>
  <si>
    <t>I set Additions = Amortization (renewal-replacement) because DHS grows through owned hospitals not new leases so the only additions are renewals of expiring leases and replaces what amortizes and holds the asset flat.</t>
  </si>
  <si>
    <t>Additions - New Lease Contracts:</t>
  </si>
  <si>
    <t>Adjustments:</t>
  </si>
  <si>
    <t>--&gt; Because the lease book is shrinking payments scale down with the shrinking balance</t>
  </si>
  <si>
    <t xml:space="preserve">     Lease Payment % BoP Lease Liability</t>
  </si>
  <si>
    <t>EoP Lease Liability</t>
  </si>
  <si>
    <t>Principal Portion of Leases:</t>
  </si>
  <si>
    <t>Interest Portion of Leases:</t>
  </si>
  <si>
    <t>Current Portion of Lease Liability:</t>
  </si>
  <si>
    <t>Lease Liability (Long-term):</t>
  </si>
  <si>
    <t>Interest Rate</t>
  </si>
  <si>
    <t>Interest on Lease Liability FY25:</t>
  </si>
  <si>
    <t>BoP Lease Liability FY25</t>
  </si>
  <si>
    <r>
      <rPr>
        <b/>
        <sz val="11"/>
        <color rgb="FFFFFFFF"/>
        <rFont val="Arial"/>
        <family val="2"/>
      </rPr>
      <t>ROU Asset Schedule</t>
    </r>
    <r>
      <rPr>
        <b/>
        <sz val="7"/>
        <color rgb="FFFFFFFF"/>
        <rFont val="Arial"/>
        <family val="2"/>
      </rPr>
      <t xml:space="preserve"> (Paired with Lease Liability Schedule so ROU is accurate with Lease Liability)</t>
    </r>
  </si>
  <si>
    <t>BoP ROU Asset</t>
  </si>
  <si>
    <t>Additions - New Lease Contracts</t>
  </si>
  <si>
    <t>Amortization</t>
  </si>
  <si>
    <t>--&gt; Amortization declines as the Lease book declines</t>
  </si>
  <si>
    <t>EoP ROU Asset</t>
  </si>
  <si>
    <t>Sanity Check (ROU from BS)</t>
  </si>
  <si>
    <t>Difference</t>
  </si>
  <si>
    <r>
      <rPr>
        <i/>
        <sz val="11"/>
        <color theme="1"/>
        <rFont val="Arial"/>
        <family val="2"/>
      </rPr>
      <t xml:space="preserve">(Thousands of Bahamian Dollars) All assumptions are highlighted in </t>
    </r>
    <r>
      <rPr>
        <i/>
        <sz val="11"/>
        <color rgb="FF0000FF"/>
        <rFont val="Arial"/>
        <family val="2"/>
      </rPr>
      <t>BLUE</t>
    </r>
  </si>
  <si>
    <t>FCF Modelling:</t>
  </si>
  <si>
    <t>EBIT:</t>
  </si>
  <si>
    <t>Terminal Year = -(FY30 NWC * Terminal Growth Rate)</t>
  </si>
  <si>
    <t>CapEx:</t>
  </si>
  <si>
    <t>Terminal Year CapEx = D&amp;A</t>
  </si>
  <si>
    <t>Unlevered Free Cash Flow:</t>
  </si>
  <si>
    <t>Information sourced from TIKR</t>
  </si>
  <si>
    <t>Ticker</t>
  </si>
  <si>
    <t>Comparable Companies</t>
  </si>
  <si>
    <t>Levered Beta</t>
  </si>
  <si>
    <t>Debt</t>
  </si>
  <si>
    <t>Equity</t>
  </si>
  <si>
    <t>Tax Rate</t>
  </si>
  <si>
    <t>Unlevered Beta</t>
  </si>
  <si>
    <t>HCA</t>
  </si>
  <si>
    <t>HCA Healthcare</t>
  </si>
  <si>
    <t>UHS</t>
  </si>
  <si>
    <t>Universal Health Services</t>
  </si>
  <si>
    <t>THC</t>
  </si>
  <si>
    <t>Tenet Healthcare</t>
  </si>
  <si>
    <t>ARDT</t>
  </si>
  <si>
    <t>Ardent Health</t>
  </si>
  <si>
    <t>EHC</t>
  </si>
  <si>
    <t>Encompass Health</t>
  </si>
  <si>
    <t>DVA</t>
  </si>
  <si>
    <t>DaVita Inc</t>
  </si>
  <si>
    <t>SGRY</t>
  </si>
  <si>
    <t>Surgery Partners</t>
  </si>
  <si>
    <t>RDOR3</t>
  </si>
  <si>
    <t>Rede D'Or</t>
  </si>
  <si>
    <t>SEM</t>
  </si>
  <si>
    <t>Select Medical</t>
  </si>
  <si>
    <t>CYH</t>
  </si>
  <si>
    <t>Community Health Systems</t>
  </si>
  <si>
    <t>Median:</t>
  </si>
  <si>
    <t>CRP Sensitivity Table</t>
  </si>
  <si>
    <t>L2</t>
  </si>
  <si>
    <t>L3</t>
  </si>
  <si>
    <t>L4</t>
  </si>
  <si>
    <t>L5</t>
  </si>
  <si>
    <t>Base</t>
  </si>
  <si>
    <t>L6</t>
  </si>
  <si>
    <t>L7</t>
  </si>
  <si>
    <t>L8</t>
  </si>
  <si>
    <t>L9</t>
  </si>
  <si>
    <t>L10</t>
  </si>
  <si>
    <t>Discount Rate Calculation - Assumptions</t>
  </si>
  <si>
    <t>Country and Equity Risk Premiums</t>
  </si>
  <si>
    <t>Date of update:</t>
  </si>
  <si>
    <t>Equity Risk Premium</t>
  </si>
  <si>
    <t>Country Risk Premium</t>
  </si>
  <si>
    <t>Implied ERP for S&amp;P 500 with adjusted dollar riskfree rate (for US Aa1 rating</t>
  </si>
  <si>
    <t>US equity risk premium computed using implied ERP approach</t>
  </si>
  <si>
    <t>Relevered Beta</t>
  </si>
  <si>
    <t>Country</t>
  </si>
  <si>
    <t>Cost of Debt</t>
  </si>
  <si>
    <t>Africa</t>
  </si>
  <si>
    <t>Moody's rating</t>
  </si>
  <si>
    <t>Rating-based Default Spread</t>
  </si>
  <si>
    <t>Total Equity Risk Premium</t>
  </si>
  <si>
    <t>Sovereign CDS, net of Swiss CDS</t>
  </si>
  <si>
    <t>Total Equity Risk Premium2</t>
  </si>
  <si>
    <t>Country Risk Premium3</t>
  </si>
  <si>
    <t>Abu Dhabi</t>
  </si>
  <si>
    <t>Middle East</t>
  </si>
  <si>
    <t>Aa2</t>
  </si>
  <si>
    <t>Cost of Preferred Shares</t>
  </si>
  <si>
    <t>Dividends on Preferred Shares</t>
  </si>
  <si>
    <t>Albania</t>
  </si>
  <si>
    <t>Eastern Europe &amp; Russia</t>
  </si>
  <si>
    <t>Preferred Shares Outstanding</t>
  </si>
  <si>
    <t>Ba3</t>
  </si>
  <si>
    <t>NA</t>
  </si>
  <si>
    <t>Andorra (Principality of)</t>
  </si>
  <si>
    <t>Western Europe</t>
  </si>
  <si>
    <t>Baa1</t>
  </si>
  <si>
    <t>Angola</t>
  </si>
  <si>
    <t>B3</t>
  </si>
  <si>
    <t>MV Equity</t>
  </si>
  <si>
    <t>Argentina</t>
  </si>
  <si>
    <t>Central and South America</t>
  </si>
  <si>
    <t>Caa1</t>
  </si>
  <si>
    <t>Shares</t>
  </si>
  <si>
    <t>Armenia</t>
  </si>
  <si>
    <t>MV Debt</t>
  </si>
  <si>
    <t>MV Preferred Shares</t>
  </si>
  <si>
    <t>Aruba</t>
  </si>
  <si>
    <t>Caribbean</t>
  </si>
  <si>
    <t>Baa3</t>
  </si>
  <si>
    <t>Weight of Equity</t>
  </si>
  <si>
    <t>Weight of Debt</t>
  </si>
  <si>
    <t>Weight of Preferred Shares</t>
  </si>
  <si>
    <t>Australia</t>
  </si>
  <si>
    <t>Australia &amp; New Zealand</t>
  </si>
  <si>
    <t>Aaa</t>
  </si>
  <si>
    <t>Austria</t>
  </si>
  <si>
    <t>Aa1</t>
  </si>
  <si>
    <t>FY 30 ROIC</t>
  </si>
  <si>
    <t>Azerbaijan</t>
  </si>
  <si>
    <t>Discount Period</t>
  </si>
  <si>
    <t>Bahamas</t>
  </si>
  <si>
    <t>PV of Unlevered Free Cash Flows:</t>
  </si>
  <si>
    <t>Bahrain</t>
  </si>
  <si>
    <t>B2</t>
  </si>
  <si>
    <t>Sensitivity Lever</t>
  </si>
  <si>
    <t>Terminal Value:</t>
  </si>
  <si>
    <t>Value</t>
  </si>
  <si>
    <t>Bangladesh</t>
  </si>
  <si>
    <t>Asia</t>
  </si>
  <si>
    <t>Nominal GDP Growth Rate</t>
  </si>
  <si>
    <r>
      <rPr>
        <i/>
        <u/>
        <sz val="8"/>
        <color rgb="FF999999"/>
        <rFont val="Arial"/>
        <family val="2"/>
      </rPr>
      <t>Real long-term GDP growth (1.5) + Expected Inflation</t>
    </r>
    <r>
      <rPr>
        <i/>
        <u/>
        <sz val="8"/>
        <color rgb="FF1155CC"/>
        <rFont val="Arial"/>
        <family val="2"/>
      </rPr>
      <t xml:space="preserve"> "Over the medium term, growth is expected to slow toward the assessed potential growth rate of the economy (1½ percent)"</t>
    </r>
  </si>
  <si>
    <t>Barbados</t>
  </si>
  <si>
    <t>C</t>
  </si>
  <si>
    <t>Long Run Inflation Rate</t>
  </si>
  <si>
    <r>
      <rPr>
        <i/>
        <u/>
        <sz val="8"/>
        <color rgb="FF1155CC"/>
        <rFont val="Arial"/>
        <family val="2"/>
      </rPr>
      <t xml:space="preserve">https://www.theglobaleconomy.com/Bahamas/inflation_outlook_imf/  </t>
    </r>
    <r>
      <rPr>
        <i/>
        <u/>
        <sz val="8"/>
        <color rgb="FF999999"/>
        <rFont val="Arial"/>
        <family val="2"/>
      </rPr>
      <t>per IMF World Economic Outlook (2029E–2030E)</t>
    </r>
  </si>
  <si>
    <t>Terminal ROIC &lt; Cost of Capital. Growth destroys value so raising terminal growth rate decreases fair value</t>
  </si>
  <si>
    <t>Belarus</t>
  </si>
  <si>
    <t>See sensitivity table</t>
  </si>
  <si>
    <t>Belgium</t>
  </si>
  <si>
    <t>A1</t>
  </si>
  <si>
    <t>Gordon Growth Terminal Value:</t>
  </si>
  <si>
    <t>Belize</t>
  </si>
  <si>
    <t>Implied Terminal Multiple:</t>
  </si>
  <si>
    <t>PV of Terminal Value:</t>
  </si>
  <si>
    <t>Benin</t>
  </si>
  <si>
    <t>B1</t>
  </si>
  <si>
    <t>Enterprise Value (Global Investor)</t>
  </si>
  <si>
    <t>Bermuda</t>
  </si>
  <si>
    <t>DCF Enterprise Value:</t>
  </si>
  <si>
    <t>Bolivia</t>
  </si>
  <si>
    <t>Caa3</t>
  </si>
  <si>
    <t>Bosnia and Herzegovina</t>
  </si>
  <si>
    <t>Lease Liabilities:</t>
  </si>
  <si>
    <t>Botswana</t>
  </si>
  <si>
    <t>Brazil</t>
  </si>
  <si>
    <t>Cash:</t>
  </si>
  <si>
    <t>Ba1</t>
  </si>
  <si>
    <t>Investments:</t>
  </si>
  <si>
    <t>Bulgaria</t>
  </si>
  <si>
    <t>Implied Market Cap:</t>
  </si>
  <si>
    <t>Burkina Faso</t>
  </si>
  <si>
    <t>Cambodia</t>
  </si>
  <si>
    <t>Cameroon</t>
  </si>
  <si>
    <t>Domestic vs. Global Cost of Capital</t>
  </si>
  <si>
    <t>Canada</t>
  </si>
  <si>
    <t>North America</t>
  </si>
  <si>
    <t>Global Investor</t>
  </si>
  <si>
    <t>Bahamas Investor</t>
  </si>
  <si>
    <t>Cape Verde</t>
  </si>
  <si>
    <t>Risk-Free Rate (US10Y vs Bahamas10Y)</t>
  </si>
  <si>
    <t>As of July 2026</t>
  </si>
  <si>
    <t>Cayman Islands</t>
  </si>
  <si>
    <t>Aa3</t>
  </si>
  <si>
    <t>Chile</t>
  </si>
  <si>
    <t>A2</t>
  </si>
  <si>
    <t>The standard discount rate formula assumes the buyer can invest anywhere in the world. Starting with a U.S. Treasury, add a premium for stock market risk, then an additional premium because the Bahamas is riskier than the US.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For a Bahamian buyer, Bahamas risk is not an extra premium added, it is their market.</t>
  </si>
  <si>
    <t>China</t>
  </si>
  <si>
    <t>PV of FCFs</t>
  </si>
  <si>
    <t>Colombia</t>
  </si>
  <si>
    <t>Terminal Value</t>
  </si>
  <si>
    <t>Congo (Democratic Republic of)</t>
  </si>
  <si>
    <t xml:space="preserve">   Implied Terminal Multiple</t>
  </si>
  <si>
    <t>Congo (Republic of)</t>
  </si>
  <si>
    <t>PV of Terminal Value</t>
  </si>
  <si>
    <t>Caa2</t>
  </si>
  <si>
    <t>Cook Islands</t>
  </si>
  <si>
    <t>Costa Rica</t>
  </si>
  <si>
    <t>Côte d'Ivoire</t>
  </si>
  <si>
    <t>Implied Market Cap</t>
  </si>
  <si>
    <t>Ba2</t>
  </si>
  <si>
    <t xml:space="preserve">   Shares Outstanding</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</si>
  <si>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</si>
  <si>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</si>
  <si>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</si>
  <si>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</si>
  <si>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</si>
  <si>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</si>
  <si>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</si>
  <si>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</si>
  <si>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</si>
  <si>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</si>
  <si>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</si>
  <si>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</si>
  <si>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</si>
  <si>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</si>
  <si>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</si>
  <si>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</si>
  <si>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</si>
  <si>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</si>
  <si>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</si>
  <si>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Best Year (FY22 A)</t>
  </si>
  <si>
    <t>Germany</t>
  </si>
  <si>
    <t>Trailing (FY25 A)</t>
  </si>
  <si>
    <t>Forward (FY26 E)</t>
  </si>
  <si>
    <t>At Fair Value (Global)</t>
  </si>
  <si>
    <t>At Fair Value (Domestic)</t>
  </si>
  <si>
    <t>Ghana</t>
  </si>
  <si>
    <t>Valuation</t>
  </si>
  <si>
    <t>$4.28 (ADJUSTED FOR 2:1 SPLIT)</t>
  </si>
  <si>
    <t>Greece</t>
  </si>
  <si>
    <t>Price</t>
  </si>
  <si>
    <t>Guatemala</t>
  </si>
  <si>
    <t>Shares Outstanding</t>
  </si>
  <si>
    <t>Guernsey (States of)</t>
  </si>
  <si>
    <t>Market Cap</t>
  </si>
  <si>
    <t>Honduras</t>
  </si>
  <si>
    <t>Hong Kong</t>
  </si>
  <si>
    <t>Hungary</t>
  </si>
  <si>
    <t>Baa2</t>
  </si>
  <si>
    <t>Trading Multiples</t>
  </si>
  <si>
    <t>P/E</t>
  </si>
  <si>
    <t>Iceland</t>
  </si>
  <si>
    <t>India</t>
  </si>
  <si>
    <t>EV/EBITDA</t>
  </si>
  <si>
    <t>Indonesia</t>
  </si>
  <si>
    <t>P/B</t>
  </si>
  <si>
    <t>Iraq</t>
  </si>
  <si>
    <t>FCF Yield</t>
  </si>
  <si>
    <t>Ireland</t>
  </si>
  <si>
    <t>Isle of Man</t>
  </si>
  <si>
    <t>Dividend Yield</t>
  </si>
  <si>
    <t>Israel</t>
  </si>
  <si>
    <t>EBITDA Margin</t>
  </si>
  <si>
    <t>Italy</t>
  </si>
  <si>
    <t>EBIT Margin</t>
  </si>
  <si>
    <t>Net Income Margin</t>
  </si>
  <si>
    <t>Jamaica</t>
  </si>
  <si>
    <t>ROE</t>
  </si>
  <si>
    <t>Japan</t>
  </si>
  <si>
    <t>ROA</t>
  </si>
  <si>
    <t>ROIC</t>
  </si>
  <si>
    <t>Jersey (States of)</t>
  </si>
  <si>
    <t>NOPAT</t>
  </si>
  <si>
    <t>Jordan</t>
  </si>
  <si>
    <t>Net PP&amp;E</t>
  </si>
  <si>
    <t>Kazakhstan</t>
  </si>
  <si>
    <t>Net WC</t>
  </si>
  <si>
    <t>Goodwill and Intangibles</t>
  </si>
  <si>
    <t>Kenya</t>
  </si>
  <si>
    <t>Korea</t>
  </si>
  <si>
    <t>Interest Coverage</t>
  </si>
  <si>
    <t>Kuwait</t>
  </si>
  <si>
    <t>Current Ratio</t>
  </si>
  <si>
    <t>Kyrgyzstan</t>
  </si>
  <si>
    <t>Quick Ratio</t>
  </si>
  <si>
    <t>Laos</t>
  </si>
  <si>
    <t>Long-term Debt / Equity</t>
  </si>
  <si>
    <t>Latvia</t>
  </si>
  <si>
    <t>Total Debt / Equity</t>
  </si>
  <si>
    <t>FCF Conversion</t>
  </si>
  <si>
    <t>Lebanon</t>
  </si>
  <si>
    <t>Liechtenstein</t>
  </si>
  <si>
    <t>Lithuania</t>
  </si>
  <si>
    <t>Luxembourg</t>
  </si>
  <si>
    <t>Macao</t>
  </si>
  <si>
    <t>Macedonia</t>
  </si>
  <si>
    <t>Malaysia</t>
  </si>
  <si>
    <t>Maldives</t>
  </si>
  <si>
    <t>Mali</t>
  </si>
  <si>
    <t>Malta</t>
  </si>
  <si>
    <t>Mauritius</t>
  </si>
  <si>
    <t>Mexico</t>
  </si>
  <si>
    <t>Moldova</t>
  </si>
  <si>
    <t>Mongolia</t>
  </si>
  <si>
    <t>Montenegro</t>
  </si>
  <si>
    <t>Montserrat</t>
  </si>
  <si>
    <t>Morocco</t>
  </si>
  <si>
    <t>Mozambique</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</si>
  <si>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</si>
  <si>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</si>
  <si>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</si>
  <si>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</si>
  <si>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</si>
  <si>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</si>
  <si>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</si>
  <si>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</si>
  <si>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</si>
  <si>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</si>
  <si>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</si>
  <si>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</si>
  <si>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</si>
  <si>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</si>
  <si>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</si>
  <si>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</si>
  <si>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</si>
  <si>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</si>
  <si>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</si>
  <si>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</si>
  <si>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</si>
  <si>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</si>
  <si>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</si>
  <si>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</si>
  <si>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</si>
  <si>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</si>
  <si>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</si>
  <si>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</si>
  <si>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</si>
  <si>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</si>
  <si>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</si>
  <si>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</si>
  <si>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</si>
  <si>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</si>
  <si>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</si>
  <si>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</si>
  <si>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</si>
  <si>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</si>
  <si>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</si>
  <si>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</si>
  <si>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</si>
  <si>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</si>
  <si>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</si>
  <si>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</si>
  <si>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</si>
  <si>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</si>
  <si>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</si>
  <si>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</si>
  <si>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Ukraine</t>
  </si>
  <si>
    <t>United Arab Emirates</t>
  </si>
  <si>
    <t>United Kingdom</t>
  </si>
  <si>
    <t>United States</t>
  </si>
  <si>
    <t>Uruguay</t>
  </si>
  <si>
    <t>Uzbekistan</t>
  </si>
  <si>
    <t>Venezuela</t>
  </si>
  <si>
    <t>Vietnam</t>
  </si>
  <si>
    <t>Zambia</t>
  </si>
  <si>
    <t>Beta</t>
  </si>
  <si>
    <t>US 10-Year Treasury</t>
  </si>
  <si>
    <r>
      <t xml:space="preserve">Using Damodaran's ERP and CRP (Bahamas) in </t>
    </r>
    <r>
      <rPr>
        <b/>
        <i/>
        <sz val="10"/>
        <color rgb="FF000000"/>
        <rFont val="Arial"/>
        <family val="2"/>
      </rPr>
      <t xml:space="preserve">July 1, 2026 </t>
    </r>
    <r>
      <rPr>
        <i/>
        <sz val="10"/>
        <color rgb="FF000000"/>
        <rFont val="Arial"/>
        <family val="2"/>
      </rPr>
      <t>update</t>
    </r>
  </si>
  <si>
    <t>Interest Coverage Ratio</t>
  </si>
  <si>
    <t>Company Spread</t>
  </si>
  <si>
    <t>Pre-tax Cost of Debt</t>
  </si>
  <si>
    <t>Country Default Spread</t>
  </si>
  <si>
    <t>After-tax Cost of Debt</t>
  </si>
  <si>
    <t>Damodoran's Rating, Interest Coverage Ratios and Default Spread as of Jan. 2026</t>
  </si>
  <si>
    <t>From ERPs by Country tab</t>
  </si>
  <si>
    <t>Used a more normalized EBIT as loss this year was abnormal</t>
  </si>
  <si>
    <t>Cost of Equity (CAPM)</t>
  </si>
  <si>
    <t>WACC</t>
  </si>
  <si>
    <t>Cost of Equity</t>
  </si>
  <si>
    <t>Cost of Preferred</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</si>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</sst>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3" formatCode="_(* #,##0.00_);_(* \(#,##0.00\);_(* &quot;-&quot;??_);_(@_)"/>
    <numFmt numFmtId="164" formatCode="&quot;FY&quot;yy"/>
    <numFmt numFmtId="165" formatCode="#,##0;\(#,##0\)"/>
    <numFmt numFmtId="166" formatCode="0.0%;\(0.0%\)"/>
    <numFmt numFmtId="167" formatCode="\$#,##0.00"/>
    <numFmt numFmtId="168" formatCode="0%;\(0%\)"/>
    <numFmt numFmtId="169" formatCode="0.0%"/>
    <numFmt numFmtId="170" formatCode="#,##0;\(#,##0\);\-"/>
    <numFmt numFmtId="171" formatCode="0.0%;\(0.0%\);\-"/>
    <numFmt numFmtId="172" formatCode="#,##0.00;\(#,##0.00\)"/>
    <numFmt numFmtId="173" formatCode="0.0\x"/>
    <numFmt numFmtId="174" formatCode="0.0&quot;x&quot;"/>
    <numFmt numFmtId="175" formatCode="&quot;$&quot;#,##0"/>
    <numFmt numFmtId="176" formatCode="_(&quot;$&quot;* #,##0_);_(&quot;$&quot;* \(#,##0\);_(&quot;$&quot;* &quot;-&quot;??_);_(@_)"/>
    <numFmt numFmtId="177" formatCode="0.00%;\(0.00%\)"/>
    <numFmt numFmtId="178" formatCode="&quot;$&quot;#,##0.00"/>
    <numFmt numFmtId="179" formatCode="0.00&quot;x&quot;"/>
    <numFmt numFmtId="180" formatCode="[$-409]d\-mmm\-yy"/>
    <numFmt numFmtId="183" formatCode="0.00%;\(0.00%\);\-"/>
  </numFmts>
  <fonts count="81">
    <font>
      <sz val="12"/>
      <color theme="1"/>
      <name val="Arial"/>
      <scheme val="minor"/>
    </font>
    <font>
      <sz val="11"/>
      <color theme="1"/>
      <name val="Arial"/>
      <family val="2"/>
      <scheme val="minor"/>
    </font>
    <font>
      <sz val="12"/>
      <color theme="1"/>
      <name val="Arial"/>
      <family val="2"/>
    </font>
    <font>
      <i/>
      <sz val="11"/>
      <color theme="1"/>
      <name val="Arial"/>
      <family val="2"/>
    </font>
    <font>
      <b/>
      <sz val="11"/>
      <color rgb="FFFFFFFF"/>
      <name val="Arial"/>
      <family val="2"/>
    </font>
    <font>
      <sz val="11"/>
      <color theme="1"/>
      <name val="Arial"/>
      <family val="2"/>
    </font>
    <font>
      <b/>
      <sz val="11"/>
      <color theme="0"/>
      <name val="Calibri"/>
      <family val="2"/>
    </font>
    <font>
      <sz val="12"/>
      <name val="Arial"/>
      <family val="2"/>
    </font>
    <font>
      <i/>
      <sz val="10"/>
      <color theme="1"/>
      <name val="Arial"/>
      <family val="2"/>
    </font>
    <font>
      <b/>
      <i/>
      <sz val="11"/>
      <color theme="1"/>
      <name val="Arial"/>
      <family val="2"/>
    </font>
    <font>
      <b/>
      <sz val="11"/>
      <color theme="0"/>
      <name val="Arial"/>
      <family val="2"/>
    </font>
    <font>
      <b/>
      <sz val="11"/>
      <color theme="1"/>
      <name val="Arial"/>
      <family val="2"/>
    </font>
    <font>
      <b/>
      <i/>
      <sz val="11"/>
      <color theme="0"/>
      <name val="Arial"/>
      <family val="2"/>
    </font>
    <font>
      <b/>
      <sz val="11"/>
      <color rgb="FFFFFFFF"/>
      <name val="Calibri"/>
      <family val="2"/>
    </font>
    <font>
      <b/>
      <sz val="11"/>
      <color rgb="FFFF0000"/>
      <name val="Calibri"/>
      <family val="2"/>
    </font>
    <font>
      <sz val="9"/>
      <color theme="1"/>
      <name val="Arial"/>
      <family val="2"/>
    </font>
    <font>
      <b/>
      <i/>
      <sz val="10"/>
      <color theme="5"/>
      <name val="Arial"/>
      <family val="2"/>
    </font>
    <font>
      <b/>
      <sz val="11"/>
      <color rgb="FF0000FF"/>
      <name val="Arial"/>
      <family val="2"/>
    </font>
    <font>
      <sz val="10"/>
      <color theme="1"/>
      <name val="Arial"/>
      <family val="2"/>
    </font>
    <font>
      <i/>
      <sz val="11"/>
      <color rgb="FF0000FF"/>
      <name val="Arial"/>
      <family val="2"/>
    </font>
    <font>
      <b/>
      <i/>
      <sz val="11"/>
      <color rgb="FFFF0000"/>
      <name val="Arial"/>
      <family val="2"/>
    </font>
    <font>
      <sz val="11"/>
      <color rgb="FF0000FF"/>
      <name val="Arial"/>
      <family val="2"/>
    </font>
    <font>
      <u/>
      <sz val="10"/>
      <color rgb="FF0000FF"/>
      <name val="Arial"/>
      <family val="2"/>
    </font>
    <font>
      <b/>
      <sz val="11"/>
      <color rgb="FF000000"/>
      <name val="Arial"/>
      <family val="2"/>
    </font>
    <font>
      <sz val="11"/>
      <color rgb="FF000000"/>
      <name val="Arial"/>
      <family val="2"/>
    </font>
    <font>
      <i/>
      <sz val="9"/>
      <color theme="1"/>
      <name val="Arial"/>
      <family val="2"/>
    </font>
    <font>
      <i/>
      <sz val="10"/>
      <color theme="1"/>
      <name val="Arial"/>
      <family val="2"/>
      <scheme val="minor"/>
    </font>
    <font>
      <i/>
      <sz val="11"/>
      <color rgb="FFFF0000"/>
      <name val="Arial"/>
      <family val="2"/>
    </font>
    <font>
      <i/>
      <sz val="11"/>
      <color theme="1"/>
      <name val="Arial"/>
      <family val="2"/>
      <scheme val="minor"/>
    </font>
    <font>
      <b/>
      <i/>
      <sz val="11"/>
      <color theme="1"/>
      <name val="Arial"/>
      <family val="2"/>
      <scheme val="minor"/>
    </font>
    <font>
      <strike/>
      <sz val="11"/>
      <color theme="1"/>
      <name val="Arial"/>
      <family val="2"/>
    </font>
    <font>
      <sz val="11"/>
      <color rgb="FF000000"/>
      <name val="Calibri"/>
      <family val="2"/>
    </font>
    <font>
      <i/>
      <sz val="9"/>
      <color rgb="FF0000FF"/>
      <name val="Arial"/>
      <family val="2"/>
    </font>
    <font>
      <sz val="11"/>
      <color rgb="FFFF0000"/>
      <name val="Arial"/>
      <family val="2"/>
    </font>
    <font>
      <i/>
      <sz val="9"/>
      <color rgb="FFCCCCCC"/>
      <name val="Arial"/>
      <family val="2"/>
    </font>
    <font>
      <sz val="9"/>
      <color rgb="FFCCCCCC"/>
      <name val="Arial"/>
      <family val="2"/>
    </font>
    <font>
      <b/>
      <i/>
      <sz val="11"/>
      <color rgb="FFFFFFFF"/>
      <name val="Arial"/>
      <family val="2"/>
    </font>
    <font>
      <sz val="12"/>
      <color theme="1"/>
      <name val="Arial"/>
      <family val="2"/>
      <scheme val="minor"/>
    </font>
    <font>
      <sz val="11"/>
      <color theme="1"/>
      <name val="Arial"/>
      <family val="2"/>
      <scheme val="minor"/>
    </font>
    <font>
      <i/>
      <sz val="10"/>
      <color rgb="FFFF0000"/>
      <name val="Arial"/>
      <family val="2"/>
    </font>
    <font>
      <sz val="11"/>
      <color rgb="FFFF9900"/>
      <name val="Arial"/>
      <family val="2"/>
    </font>
    <font>
      <sz val="10"/>
      <color theme="1"/>
      <name val="Arial"/>
      <family val="2"/>
      <scheme val="minor"/>
    </font>
    <font>
      <i/>
      <sz val="9"/>
      <color rgb="FFFF0000"/>
      <name val="Arial"/>
      <family val="2"/>
    </font>
    <font>
      <i/>
      <sz val="10"/>
      <color rgb="FF666666"/>
      <name val="Arial"/>
      <family val="2"/>
    </font>
    <font>
      <b/>
      <sz val="12"/>
      <color theme="1"/>
      <name val="Arial"/>
      <family val="2"/>
    </font>
    <font>
      <b/>
      <sz val="10"/>
      <color theme="1"/>
      <name val="Arial"/>
      <family val="2"/>
    </font>
    <font>
      <sz val="11"/>
      <color rgb="FFFFFFFF"/>
      <name val="Arial"/>
      <family val="2"/>
    </font>
    <font>
      <sz val="12"/>
      <color rgb="FFFFFFFF"/>
      <name val="Arial"/>
      <family val="2"/>
    </font>
    <font>
      <b/>
      <sz val="11"/>
      <color rgb="FFFFFFFF"/>
      <name val="Arial"/>
      <family val="2"/>
      <scheme val="minor"/>
    </font>
    <font>
      <i/>
      <sz val="11"/>
      <color rgb="FFFFFFFF"/>
      <name val="Arial"/>
      <family val="2"/>
    </font>
    <font>
      <b/>
      <sz val="12"/>
      <color theme="1"/>
      <name val="Times"/>
    </font>
    <font>
      <i/>
      <u/>
      <sz val="10"/>
      <color rgb="FF0000FF"/>
      <name val="&quot;Arial\"/>
    </font>
    <font>
      <u/>
      <sz val="11"/>
      <color rgb="FF1155CC"/>
      <name val="Arial"/>
      <family val="2"/>
    </font>
    <font>
      <i/>
      <sz val="10"/>
      <color rgb="FF000000"/>
      <name val="Arial"/>
      <family val="2"/>
    </font>
    <font>
      <sz val="12"/>
      <color theme="1"/>
      <name val="Times"/>
    </font>
    <font>
      <sz val="9"/>
      <color theme="1"/>
      <name val="Arimo"/>
    </font>
    <font>
      <i/>
      <sz val="9"/>
      <color theme="1"/>
      <name val="Arimo"/>
    </font>
    <font>
      <b/>
      <i/>
      <sz val="12"/>
      <color theme="1"/>
      <name val="Times"/>
    </font>
    <font>
      <u/>
      <sz val="11"/>
      <color rgb="FFFF0000"/>
      <name val="Arial"/>
      <family val="2"/>
    </font>
    <font>
      <b/>
      <i/>
      <sz val="11"/>
      <color rgb="FF7F7F7F"/>
      <name val="Arial"/>
      <family val="2"/>
    </font>
    <font>
      <b/>
      <sz val="12"/>
      <color rgb="FFFFFFFF"/>
      <name val="Arial"/>
      <family val="2"/>
    </font>
    <font>
      <i/>
      <u/>
      <sz val="8"/>
      <color rgb="FF1155CC"/>
      <name val="Arial"/>
      <family val="2"/>
    </font>
    <font>
      <i/>
      <u/>
      <sz val="8"/>
      <color rgb="FF1155CC"/>
      <name val="Arial"/>
      <family val="2"/>
    </font>
    <font>
      <b/>
      <i/>
      <sz val="10"/>
      <color theme="1"/>
      <name val="Arial"/>
      <family val="2"/>
    </font>
    <font>
      <b/>
      <i/>
      <sz val="8"/>
      <color theme="1"/>
      <name val="Arial"/>
      <family val="2"/>
    </font>
    <font>
      <b/>
      <sz val="11"/>
      <color theme="1"/>
      <name val="Arial"/>
      <family val="2"/>
      <scheme val="minor"/>
    </font>
    <font>
      <b/>
      <sz val="14"/>
      <color rgb="FFFFFFFF"/>
      <name val="Arial"/>
      <family val="2"/>
    </font>
    <font>
      <u/>
      <sz val="10"/>
      <color rgb="FF1155CC"/>
      <name val="Arial"/>
      <family val="2"/>
    </font>
    <font>
      <sz val="12"/>
      <color rgb="FF000000"/>
      <name val="Arial"/>
      <family val="2"/>
    </font>
    <font>
      <b/>
      <sz val="10"/>
      <color rgb="FFFF0000"/>
      <name val="Arial"/>
      <family val="2"/>
    </font>
    <font>
      <sz val="9"/>
      <color rgb="FF7F7F7F"/>
      <name val="Arial"/>
      <family val="2"/>
    </font>
    <font>
      <sz val="11"/>
      <color rgb="FF70AD47"/>
      <name val="Arial"/>
      <family val="2"/>
    </font>
    <font>
      <b/>
      <sz val="11"/>
      <color rgb="FF999999"/>
      <name val="Arial"/>
      <family val="2"/>
    </font>
    <font>
      <b/>
      <i/>
      <sz val="11"/>
      <color rgb="FF999999"/>
      <name val="Arial"/>
      <family val="2"/>
    </font>
    <font>
      <b/>
      <sz val="7"/>
      <color rgb="FFFFFFFF"/>
      <name val="Arial"/>
      <family val="2"/>
    </font>
    <font>
      <i/>
      <u/>
      <sz val="8"/>
      <color rgb="FF999999"/>
      <name val="Arial"/>
      <family val="2"/>
    </font>
    <font>
      <sz val="12"/>
      <color theme="1"/>
      <name val="Arial"/>
      <family val="2"/>
      <scheme val="minor"/>
    </font>
    <font>
      <i/>
      <sz val="11"/>
      <name val="Arial"/>
      <family val="2"/>
    </font>
    <font>
      <b/>
      <i/>
      <sz val="10"/>
      <color rgb="FF000000"/>
      <name val="Arial"/>
      <family val="2"/>
    </font>
    <font>
      <i/>
      <u/>
      <sz val="10"/>
      <color rgb="FF0000FF"/>
      <name val="Arial"/>
      <family val="2"/>
    </font>
    <font>
      <sz val="11"/>
      <color rgb="FF0000FF"/>
      <name val="Arial"/>
      <family val="2"/>
      <scheme val="minor"/>
    </font>
  </fonts>
  <fills count="16">
    <fill>
      <patternFill patternType="none"/>
    </fill>
    <fill>
      <patternFill patternType="gray125"/>
    </fill>
    <fill>
      <patternFill patternType="solid">
        <fgColor rgb="FF222A35"/>
        <bgColor rgb="FF222A35"/>
      </patternFill>
    </fill>
    <fill>
      <patternFill patternType="solid">
        <fgColor rgb="FFCCCCCC"/>
        <bgColor rgb="FFCCCCCC"/>
      </patternFill>
    </fill>
    <fill>
      <patternFill patternType="solid">
        <fgColor rgb="FFFFFF00"/>
        <bgColor rgb="FFFFFF00"/>
      </patternFill>
    </fill>
    <fill>
      <patternFill patternType="solid">
        <fgColor rgb="FFB7B7B7"/>
        <bgColor rgb="FFB7B7B7"/>
      </patternFill>
    </fill>
    <fill>
      <patternFill patternType="solid">
        <fgColor rgb="FFD9EAD3"/>
        <bgColor rgb="FFD9EAD3"/>
      </patternFill>
    </fill>
    <fill>
      <patternFill patternType="solid">
        <fgColor rgb="FF0B5394"/>
        <bgColor rgb="FF0B5394"/>
      </patternFill>
    </fill>
    <fill>
      <patternFill patternType="solid">
        <fgColor rgb="FF9FC5E8"/>
        <bgColor rgb="FF9FC5E8"/>
      </patternFill>
    </fill>
    <fill>
      <patternFill patternType="solid">
        <fgColor rgb="FFFCF305"/>
        <bgColor rgb="FFFCF305"/>
      </patternFill>
    </fill>
    <fill>
      <patternFill patternType="solid">
        <fgColor rgb="FFFF9900"/>
        <bgColor rgb="FFFF9900"/>
      </patternFill>
    </fill>
    <fill>
      <patternFill patternType="solid">
        <fgColor rgb="FFFFFFFF"/>
        <bgColor rgb="FFFFFFFF"/>
      </patternFill>
    </fill>
    <fill>
      <patternFill patternType="solid">
        <fgColor rgb="FFD8D8D8"/>
        <bgColor rgb="FFD8D8D8"/>
      </patternFill>
    </fill>
    <fill>
      <patternFill patternType="solid">
        <fgColor rgb="FFFF0000"/>
        <bgColor rgb="FFFF0000"/>
      </patternFill>
    </fill>
    <fill>
      <patternFill patternType="solid">
        <fgColor theme="0"/>
        <bgColor theme="0"/>
      </patternFill>
    </fill>
    <fill>
      <patternFill patternType="solid">
        <fgColor rgb="FFD9D9D9"/>
        <bgColor rgb="FFD9D9D9"/>
      </patternFill>
    </fill>
  </fills>
  <borders count="60">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rgb="FF000000"/>
      </bottom>
      <diagonal/>
    </border>
    <border>
      <left/>
      <right/>
      <top style="thin">
        <color theme="0"/>
      </top>
      <bottom style="thin">
        <color rgb="FF000000"/>
      </bottom>
      <diagonal/>
    </border>
    <border>
      <left/>
      <right/>
      <top style="thin">
        <color theme="0"/>
      </top>
      <bottom style="thin">
        <color rgb="FF000000"/>
      </bottom>
      <diagonal/>
    </border>
    <border>
      <left/>
      <right/>
      <top/>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theme="0"/>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style="thin">
        <color rgb="FF000000"/>
      </left>
      <right/>
      <top/>
      <bottom style="thin">
        <color rgb="FF000000"/>
      </bottom>
      <diagonal/>
    </border>
    <border>
      <left/>
      <right/>
      <top style="thin">
        <color theme="0"/>
      </top>
      <bottom/>
      <diagonal/>
    </border>
    <border>
      <left/>
      <right style="thin">
        <color rgb="FF000000"/>
      </right>
      <top style="thin">
        <color theme="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bottom/>
      <diagonal/>
    </border>
    <border>
      <left style="thin">
        <color indexed="64"/>
      </left>
      <right/>
      <top style="thin">
        <color rgb="FF000000"/>
      </top>
      <bottom/>
      <diagonal/>
    </border>
    <border>
      <left style="thin">
        <color indexed="64"/>
      </left>
      <right/>
      <top/>
      <bottom style="thin">
        <color rgb="FF000000"/>
      </bottom>
      <diagonal/>
    </border>
  </borders>
  <cellStyleXfs count="3">
    <xf numFmtId="0" fontId="0" fillId="0" borderId="0"/>
    <xf numFmtId="43" fontId="76" fillId="0" borderId="0" applyFont="0" applyFill="0" applyBorder="0" applyAlignment="0" applyProtection="0"/>
    <xf numFmtId="9" fontId="76" fillId="0" borderId="0" applyFont="0" applyFill="0" applyBorder="0" applyAlignment="0" applyProtection="0"/>
  </cellStyleXfs>
  <cellXfs count="572">
    <xf numFmtId="0" fontId="0" fillId="0" borderId="0" xfId="0"/>
    <xf numFmtId="0" fontId="2" fillId="2" borderId="0" xfId="0" applyFont="1" applyFill="1"/>
    <xf numFmtId="0" fontId="3" fillId="0" borderId="0" xfId="0" applyFont="1"/>
    <xf numFmtId="0" fontId="4" fillId="2" borderId="1" xfId="0" applyFont="1" applyFill="1" applyBorder="1"/>
    <xf numFmtId="0" fontId="5" fillId="0" borderId="0" xfId="0" applyFont="1"/>
    <xf numFmtId="0" fontId="3" fillId="0" borderId="0" xfId="0" applyFont="1" applyAlignment="1">
      <alignment horizontal="center"/>
    </xf>
    <xf numFmtId="0" fontId="5" fillId="0" borderId="0" xfId="0" applyFont="1" applyAlignment="1">
      <alignment horizontal="center"/>
    </xf>
    <xf numFmtId="0" fontId="2" fillId="2" borderId="1" xfId="0" applyFont="1" applyFill="1" applyBorder="1"/>
    <xf numFmtId="0" fontId="5" fillId="2" borderId="1" xfId="0" applyFont="1" applyFill="1" applyBorder="1"/>
    <xf numFmtId="0" fontId="2" fillId="0" borderId="0" xfId="0" applyFont="1"/>
    <xf numFmtId="0" fontId="3" fillId="2" borderId="1" xfId="0" applyFont="1" applyFill="1" applyBorder="1" applyAlignment="1">
      <alignment horizontal="center"/>
    </xf>
    <xf numFmtId="0" fontId="6" fillId="2" borderId="1" xfId="0" applyFont="1" applyFill="1" applyBorder="1" applyAlignment="1">
      <alignment horizontal="center"/>
    </xf>
    <xf numFmtId="0" fontId="8" fillId="0" borderId="0" xfId="0" applyFont="1"/>
    <xf numFmtId="0" fontId="9" fillId="0" borderId="0" xfId="0" applyFont="1"/>
    <xf numFmtId="0" fontId="10" fillId="2" borderId="5" xfId="0" applyFont="1" applyFill="1" applyBorder="1" applyAlignment="1">
      <alignment vertical="center"/>
    </xf>
    <xf numFmtId="0" fontId="4" fillId="2" borderId="5" xfId="0" applyFont="1" applyFill="1" applyBorder="1" applyAlignment="1">
      <alignment vertical="center"/>
    </xf>
    <xf numFmtId="0" fontId="11" fillId="2" borderId="5" xfId="0" applyFont="1" applyFill="1" applyBorder="1" applyAlignment="1">
      <alignment vertical="center"/>
    </xf>
    <xf numFmtId="164" fontId="12" fillId="2" borderId="5" xfId="0" applyNumberFormat="1" applyFont="1" applyFill="1" applyBorder="1" applyAlignment="1">
      <alignment horizontal="center" vertical="center"/>
    </xf>
    <xf numFmtId="0" fontId="13" fillId="2" borderId="5"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5" fillId="0" borderId="0" xfId="0" applyFont="1"/>
    <xf numFmtId="0" fontId="2" fillId="0" borderId="8" xfId="0" applyFont="1" applyBorder="1"/>
    <xf numFmtId="0" fontId="16" fillId="0" borderId="0" xfId="0" applyFont="1" applyAlignment="1">
      <alignment horizontal="center"/>
    </xf>
    <xf numFmtId="0" fontId="5" fillId="0" borderId="9" xfId="0" applyFont="1" applyBorder="1" applyAlignment="1">
      <alignment horizontal="center"/>
    </xf>
    <xf numFmtId="0" fontId="5" fillId="0" borderId="9" xfId="0" applyFont="1" applyBorder="1"/>
    <xf numFmtId="0" fontId="11" fillId="0" borderId="10" xfId="0" applyFont="1" applyBorder="1"/>
    <xf numFmtId="0" fontId="9" fillId="0" borderId="10" xfId="0" applyFont="1" applyBorder="1" applyAlignment="1">
      <alignment horizontal="center"/>
    </xf>
    <xf numFmtId="165" fontId="11" fillId="0" borderId="10" xfId="0" applyNumberFormat="1" applyFont="1" applyBorder="1" applyAlignment="1">
      <alignment horizontal="center"/>
    </xf>
    <xf numFmtId="165" fontId="11" fillId="0" borderId="11" xfId="0" applyNumberFormat="1" applyFont="1" applyBorder="1" applyAlignment="1">
      <alignment horizontal="center"/>
    </xf>
    <xf numFmtId="10" fontId="5" fillId="0" borderId="0" xfId="0" applyNumberFormat="1" applyFont="1" applyAlignment="1">
      <alignment horizontal="center"/>
    </xf>
    <xf numFmtId="165" fontId="17" fillId="0" borderId="11" xfId="0" applyNumberFormat="1" applyFont="1" applyBorder="1" applyAlignment="1">
      <alignment horizontal="center"/>
    </xf>
    <xf numFmtId="166" fontId="3" fillId="0" borderId="0" xfId="0" applyNumberFormat="1" applyFont="1" applyAlignment="1">
      <alignment horizontal="center"/>
    </xf>
    <xf numFmtId="165" fontId="17" fillId="0" borderId="0" xfId="0" applyNumberFormat="1" applyFont="1" applyAlignment="1">
      <alignment horizontal="center"/>
    </xf>
    <xf numFmtId="0" fontId="11" fillId="0" borderId="1" xfId="0" applyFont="1" applyBorder="1"/>
    <xf numFmtId="167" fontId="11" fillId="0" borderId="0" xfId="0" applyNumberFormat="1" applyFont="1" applyAlignment="1">
      <alignment horizontal="center"/>
    </xf>
    <xf numFmtId="0" fontId="18" fillId="0" borderId="0" xfId="0" applyFont="1" applyAlignment="1">
      <alignment vertical="center" wrapText="1"/>
    </xf>
    <xf numFmtId="49" fontId="3" fillId="0" borderId="0" xfId="0" applyNumberFormat="1" applyFont="1"/>
    <xf numFmtId="166" fontId="19" fillId="0" borderId="9" xfId="0" applyNumberFormat="1" applyFont="1" applyBorder="1" applyAlignment="1">
      <alignment horizontal="center"/>
    </xf>
    <xf numFmtId="166" fontId="19" fillId="0" borderId="0" xfId="0" applyNumberFormat="1" applyFont="1" applyAlignment="1">
      <alignment horizontal="center"/>
    </xf>
    <xf numFmtId="167" fontId="5" fillId="0" borderId="0" xfId="0" applyNumberFormat="1" applyFont="1" applyAlignment="1">
      <alignment horizontal="center"/>
    </xf>
    <xf numFmtId="166" fontId="3" fillId="0" borderId="12" xfId="0" applyNumberFormat="1" applyFont="1" applyBorder="1" applyAlignment="1">
      <alignment horizontal="center"/>
    </xf>
    <xf numFmtId="166" fontId="3" fillId="0" borderId="13" xfId="0" applyNumberFormat="1" applyFont="1" applyBorder="1" applyAlignment="1">
      <alignment horizontal="center"/>
    </xf>
    <xf numFmtId="166" fontId="3" fillId="0" borderId="9" xfId="0" applyNumberFormat="1" applyFont="1" applyBorder="1" applyAlignment="1">
      <alignment horizontal="center"/>
    </xf>
    <xf numFmtId="0" fontId="11" fillId="0" borderId="0" xfId="0" applyFont="1"/>
    <xf numFmtId="0" fontId="9" fillId="0" borderId="0" xfId="0" applyFont="1" applyAlignment="1">
      <alignment horizontal="center"/>
    </xf>
    <xf numFmtId="165" fontId="11" fillId="0" borderId="0" xfId="0" applyNumberFormat="1" applyFont="1" applyAlignment="1">
      <alignment horizontal="center"/>
    </xf>
    <xf numFmtId="165" fontId="5" fillId="0" borderId="9" xfId="0" applyNumberFormat="1" applyFont="1" applyBorder="1" applyAlignment="1">
      <alignment horizontal="center"/>
    </xf>
    <xf numFmtId="165" fontId="5" fillId="0" borderId="0" xfId="0" applyNumberFormat="1" applyFont="1" applyAlignment="1">
      <alignment horizontal="center"/>
    </xf>
    <xf numFmtId="169" fontId="3" fillId="0" borderId="0" xfId="0" applyNumberFormat="1" applyFont="1" applyAlignment="1">
      <alignment horizontal="center"/>
    </xf>
    <xf numFmtId="167" fontId="2" fillId="0" borderId="0" xfId="0" applyNumberFormat="1" applyFont="1"/>
    <xf numFmtId="49" fontId="5" fillId="0" borderId="0" xfId="0" applyNumberFormat="1" applyFont="1"/>
    <xf numFmtId="3" fontId="5" fillId="0" borderId="0" xfId="0" applyNumberFormat="1" applyFont="1" applyAlignment="1">
      <alignment horizontal="center"/>
    </xf>
    <xf numFmtId="165" fontId="21" fillId="0" borderId="9" xfId="0" applyNumberFormat="1" applyFont="1" applyBorder="1" applyAlignment="1">
      <alignment horizontal="center"/>
    </xf>
    <xf numFmtId="0" fontId="22" fillId="0" borderId="0" xfId="0" applyFont="1" applyAlignment="1">
      <alignment vertical="center" wrapText="1"/>
    </xf>
    <xf numFmtId="165" fontId="21" fillId="0" borderId="0" xfId="0" applyNumberFormat="1" applyFont="1" applyAlignment="1">
      <alignment horizontal="center"/>
    </xf>
    <xf numFmtId="170" fontId="5" fillId="0" borderId="0" xfId="0" applyNumberFormat="1" applyFont="1" applyAlignment="1">
      <alignment horizontal="center"/>
    </xf>
    <xf numFmtId="0" fontId="8" fillId="0" borderId="0" xfId="0" applyFont="1" applyAlignment="1">
      <alignment horizontal="left" wrapText="1"/>
    </xf>
    <xf numFmtId="169" fontId="3" fillId="0" borderId="9" xfId="0" applyNumberFormat="1" applyFont="1" applyBorder="1" applyAlignment="1">
      <alignment horizontal="center"/>
    </xf>
    <xf numFmtId="170" fontId="11" fillId="0" borderId="0" xfId="0" applyNumberFormat="1" applyFont="1" applyAlignment="1">
      <alignment horizontal="center"/>
    </xf>
    <xf numFmtId="0" fontId="8" fillId="0" borderId="0" xfId="0" applyFont="1" applyAlignment="1">
      <alignment wrapText="1"/>
    </xf>
    <xf numFmtId="170" fontId="11" fillId="0" borderId="1" xfId="0" applyNumberFormat="1" applyFont="1" applyBorder="1" applyAlignment="1">
      <alignment horizontal="center"/>
    </xf>
    <xf numFmtId="0" fontId="13" fillId="2" borderId="8" xfId="0" applyFont="1" applyFill="1" applyBorder="1" applyAlignment="1">
      <alignment horizontal="center"/>
    </xf>
    <xf numFmtId="0" fontId="14" fillId="2" borderId="8" xfId="0" applyFont="1" applyFill="1" applyBorder="1" applyAlignment="1">
      <alignment horizontal="center"/>
    </xf>
    <xf numFmtId="168" fontId="19" fillId="0" borderId="9" xfId="0" applyNumberFormat="1" applyFont="1" applyBorder="1" applyAlignment="1">
      <alignment horizontal="center"/>
    </xf>
    <xf numFmtId="168" fontId="19" fillId="0" borderId="0" xfId="0" applyNumberFormat="1" applyFont="1" applyAlignment="1">
      <alignment horizontal="center"/>
    </xf>
    <xf numFmtId="0" fontId="11" fillId="3" borderId="14" xfId="0" applyFont="1" applyFill="1" applyBorder="1"/>
    <xf numFmtId="0" fontId="2" fillId="3" borderId="15" xfId="0" applyFont="1" applyFill="1" applyBorder="1"/>
    <xf numFmtId="166" fontId="2" fillId="3" borderId="15" xfId="0" applyNumberFormat="1" applyFont="1" applyFill="1" applyBorder="1"/>
    <xf numFmtId="168" fontId="2" fillId="3" borderId="14" xfId="0" applyNumberFormat="1" applyFont="1" applyFill="1" applyBorder="1"/>
    <xf numFmtId="166" fontId="5" fillId="0" borderId="0" xfId="0" applyNumberFormat="1" applyFont="1" applyAlignment="1">
      <alignment horizontal="center"/>
    </xf>
    <xf numFmtId="168" fontId="2" fillId="3" borderId="15" xfId="0" applyNumberFormat="1" applyFont="1" applyFill="1" applyBorder="1"/>
    <xf numFmtId="168" fontId="2" fillId="3" borderId="16" xfId="0" applyNumberFormat="1" applyFont="1" applyFill="1" applyBorder="1"/>
    <xf numFmtId="0" fontId="11" fillId="0" borderId="12" xfId="0" applyFont="1" applyBorder="1"/>
    <xf numFmtId="0" fontId="2" fillId="0" borderId="13" xfId="0" applyFont="1" applyBorder="1"/>
    <xf numFmtId="166" fontId="2" fillId="0" borderId="13" xfId="0" applyNumberFormat="1" applyFont="1" applyBorder="1"/>
    <xf numFmtId="168" fontId="2" fillId="0" borderId="12" xfId="0" applyNumberFormat="1" applyFont="1" applyBorder="1"/>
    <xf numFmtId="165" fontId="23" fillId="0" borderId="0" xfId="0" applyNumberFormat="1" applyFont="1" applyAlignment="1">
      <alignment horizontal="center"/>
    </xf>
    <xf numFmtId="168" fontId="2" fillId="0" borderId="13" xfId="0" applyNumberFormat="1" applyFont="1" applyBorder="1"/>
    <xf numFmtId="171" fontId="5" fillId="0" borderId="0" xfId="0" applyNumberFormat="1" applyFont="1" applyAlignment="1">
      <alignment horizontal="center"/>
    </xf>
    <xf numFmtId="168" fontId="2" fillId="0" borderId="17" xfId="0" applyNumberFormat="1" applyFont="1" applyBorder="1"/>
    <xf numFmtId="3" fontId="21" fillId="0" borderId="9" xfId="0" applyNumberFormat="1" applyFont="1" applyBorder="1" applyAlignment="1">
      <alignment horizontal="center"/>
    </xf>
    <xf numFmtId="165" fontId="20" fillId="0" borderId="0" xfId="0" applyNumberFormat="1" applyFont="1" applyAlignment="1">
      <alignment horizontal="center"/>
    </xf>
    <xf numFmtId="3" fontId="21" fillId="0" borderId="0" xfId="0" applyNumberFormat="1" applyFont="1" applyAlignment="1">
      <alignment horizontal="center"/>
    </xf>
    <xf numFmtId="0" fontId="5" fillId="0" borderId="0" xfId="0" applyFont="1" applyAlignment="1">
      <alignment vertical="center" wrapText="1"/>
    </xf>
    <xf numFmtId="49" fontId="5" fillId="0" borderId="9" xfId="0" applyNumberFormat="1" applyFont="1" applyBorder="1"/>
    <xf numFmtId="165" fontId="23" fillId="0" borderId="10" xfId="0" applyNumberFormat="1" applyFont="1" applyBorder="1" applyAlignment="1">
      <alignment horizontal="center"/>
    </xf>
    <xf numFmtId="168" fontId="5" fillId="0" borderId="0" xfId="0" applyNumberFormat="1" applyFont="1" applyAlignment="1">
      <alignment horizontal="center"/>
    </xf>
    <xf numFmtId="165" fontId="23" fillId="0" borderId="11" xfId="0" applyNumberFormat="1" applyFont="1" applyBorder="1" applyAlignment="1">
      <alignment horizontal="center"/>
    </xf>
    <xf numFmtId="165" fontId="5" fillId="0" borderId="18" xfId="0" applyNumberFormat="1" applyFont="1" applyBorder="1" applyAlignment="1">
      <alignment horizontal="center"/>
    </xf>
    <xf numFmtId="0" fontId="8" fillId="0" borderId="0" xfId="0" applyFont="1" applyAlignment="1">
      <alignment vertical="center" wrapText="1"/>
    </xf>
    <xf numFmtId="165" fontId="24" fillId="0" borderId="9" xfId="0" applyNumberFormat="1" applyFont="1" applyBorder="1" applyAlignment="1">
      <alignment horizontal="center"/>
    </xf>
    <xf numFmtId="165" fontId="24" fillId="0" borderId="0" xfId="0" applyNumberFormat="1" applyFont="1" applyAlignment="1">
      <alignment horizontal="center"/>
    </xf>
    <xf numFmtId="0" fontId="8" fillId="0" borderId="0" xfId="0" applyFont="1" applyAlignment="1">
      <alignment vertical="center"/>
    </xf>
    <xf numFmtId="172" fontId="5" fillId="0" borderId="0" xfId="0" applyNumberFormat="1" applyFont="1" applyAlignment="1">
      <alignment horizontal="center"/>
    </xf>
    <xf numFmtId="10" fontId="8" fillId="0" borderId="0" xfId="0" applyNumberFormat="1" applyFont="1" applyAlignment="1">
      <alignment vertical="center"/>
    </xf>
    <xf numFmtId="2" fontId="5" fillId="0" borderId="0" xfId="0" applyNumberFormat="1" applyFont="1" applyAlignment="1">
      <alignment horizontal="center"/>
    </xf>
    <xf numFmtId="0" fontId="11" fillId="0" borderId="9" xfId="0" applyFont="1" applyBorder="1"/>
    <xf numFmtId="0" fontId="11" fillId="0" borderId="0" xfId="0" applyFont="1" applyAlignment="1">
      <alignment horizontal="center"/>
    </xf>
    <xf numFmtId="165" fontId="11" fillId="0" borderId="9" xfId="0" applyNumberFormat="1" applyFont="1" applyBorder="1" applyAlignment="1">
      <alignment horizontal="center"/>
    </xf>
    <xf numFmtId="165" fontId="11" fillId="0" borderId="18" xfId="0" applyNumberFormat="1" applyFont="1" applyBorder="1" applyAlignment="1">
      <alignment horizontal="center"/>
    </xf>
    <xf numFmtId="0" fontId="2" fillId="0" borderId="9" xfId="0" applyFont="1" applyBorder="1"/>
    <xf numFmtId="166" fontId="2" fillId="0" borderId="0" xfId="0" applyNumberFormat="1" applyFont="1"/>
    <xf numFmtId="166" fontId="2" fillId="0" borderId="9" xfId="0" applyNumberFormat="1" applyFont="1" applyBorder="1"/>
    <xf numFmtId="166" fontId="2" fillId="0" borderId="18" xfId="0" applyNumberFormat="1" applyFont="1" applyBorder="1"/>
    <xf numFmtId="2" fontId="2" fillId="0" borderId="0" xfId="0" applyNumberFormat="1" applyFont="1"/>
    <xf numFmtId="0" fontId="25" fillId="0" borderId="0" xfId="0" applyFont="1"/>
    <xf numFmtId="49" fontId="5" fillId="0" borderId="10" xfId="0" applyNumberFormat="1" applyFont="1" applyBorder="1"/>
    <xf numFmtId="0" fontId="3" fillId="0" borderId="10" xfId="0" applyFont="1" applyBorder="1" applyAlignment="1">
      <alignment horizontal="center"/>
    </xf>
    <xf numFmtId="165" fontId="5" fillId="0" borderId="10" xfId="0" applyNumberFormat="1" applyFont="1" applyBorder="1" applyAlignment="1">
      <alignment horizontal="center"/>
    </xf>
    <xf numFmtId="0" fontId="26" fillId="0" borderId="0" xfId="0" applyFont="1" applyAlignment="1">
      <alignment vertical="center"/>
    </xf>
    <xf numFmtId="165" fontId="21" fillId="0" borderId="11" xfId="0" applyNumberFormat="1" applyFont="1" applyBorder="1" applyAlignment="1">
      <alignment horizontal="center"/>
    </xf>
    <xf numFmtId="165" fontId="21" fillId="0" borderId="10" xfId="0" applyNumberFormat="1" applyFont="1" applyBorder="1" applyAlignment="1">
      <alignment horizontal="center"/>
    </xf>
    <xf numFmtId="3" fontId="11" fillId="0" borderId="0" xfId="0" applyNumberFormat="1" applyFont="1" applyAlignment="1">
      <alignment horizontal="center"/>
    </xf>
    <xf numFmtId="173" fontId="5" fillId="0" borderId="0" xfId="0" applyNumberFormat="1" applyFont="1" applyAlignment="1">
      <alignment horizontal="center"/>
    </xf>
    <xf numFmtId="174" fontId="5" fillId="0" borderId="0" xfId="0" applyNumberFormat="1" applyFont="1" applyAlignment="1">
      <alignment horizontal="center"/>
    </xf>
    <xf numFmtId="168" fontId="2" fillId="0" borderId="9" xfId="0" applyNumberFormat="1" applyFont="1" applyBorder="1"/>
    <xf numFmtId="168" fontId="2" fillId="0" borderId="0" xfId="0" applyNumberFormat="1" applyFont="1"/>
    <xf numFmtId="168" fontId="2" fillId="0" borderId="18" xfId="0" applyNumberFormat="1" applyFont="1" applyBorder="1"/>
    <xf numFmtId="168" fontId="3" fillId="0" borderId="0" xfId="0" applyNumberFormat="1" applyFont="1" applyAlignment="1">
      <alignment horizontal="center"/>
    </xf>
    <xf numFmtId="168" fontId="3" fillId="0" borderId="9" xfId="0" applyNumberFormat="1" applyFont="1" applyBorder="1" applyAlignment="1">
      <alignment horizontal="center"/>
    </xf>
    <xf numFmtId="165" fontId="3" fillId="0" borderId="0" xfId="0" applyNumberFormat="1" applyFont="1" applyAlignment="1">
      <alignment horizontal="center"/>
    </xf>
    <xf numFmtId="169" fontId="5" fillId="0" borderId="0" xfId="0" applyNumberFormat="1" applyFont="1" applyAlignment="1">
      <alignment horizontal="center"/>
    </xf>
    <xf numFmtId="165" fontId="3" fillId="0" borderId="9" xfId="0" applyNumberFormat="1" applyFont="1" applyBorder="1" applyAlignment="1">
      <alignment horizontal="center"/>
    </xf>
    <xf numFmtId="169" fontId="5" fillId="0" borderId="9" xfId="0" applyNumberFormat="1" applyFont="1" applyBorder="1" applyAlignment="1">
      <alignment horizontal="center"/>
    </xf>
    <xf numFmtId="169" fontId="5" fillId="0" borderId="18" xfId="0" applyNumberFormat="1" applyFont="1" applyBorder="1" applyAlignment="1">
      <alignment horizontal="center"/>
    </xf>
    <xf numFmtId="49" fontId="5" fillId="0" borderId="11" xfId="0" applyNumberFormat="1" applyFont="1" applyBorder="1"/>
    <xf numFmtId="0" fontId="2" fillId="0" borderId="10" xfId="0" applyFont="1" applyBorder="1"/>
    <xf numFmtId="166" fontId="2" fillId="0" borderId="10" xfId="0" applyNumberFormat="1" applyFont="1" applyBorder="1"/>
    <xf numFmtId="165" fontId="5" fillId="0" borderId="11" xfId="0" applyNumberFormat="1" applyFont="1" applyBorder="1" applyAlignment="1">
      <alignment horizontal="center"/>
    </xf>
    <xf numFmtId="165" fontId="5" fillId="0" borderId="19" xfId="0" applyNumberFormat="1" applyFont="1" applyBorder="1" applyAlignment="1">
      <alignment horizontal="center"/>
    </xf>
    <xf numFmtId="169" fontId="19" fillId="0" borderId="0" xfId="0" applyNumberFormat="1" applyFont="1" applyAlignment="1">
      <alignment horizontal="center"/>
    </xf>
    <xf numFmtId="165" fontId="11" fillId="0" borderId="12" xfId="0" applyNumberFormat="1" applyFont="1" applyBorder="1" applyAlignment="1">
      <alignment horizontal="center"/>
    </xf>
    <xf numFmtId="0" fontId="11" fillId="0" borderId="0" xfId="0" applyFont="1" applyAlignment="1">
      <alignment wrapText="1"/>
    </xf>
    <xf numFmtId="0" fontId="27" fillId="4" borderId="1" xfId="0" applyFont="1" applyFill="1" applyBorder="1"/>
    <xf numFmtId="0" fontId="2" fillId="0" borderId="0" xfId="0" applyFont="1" applyAlignment="1">
      <alignment wrapText="1"/>
    </xf>
    <xf numFmtId="0" fontId="11" fillId="0" borderId="25" xfId="0" applyFont="1" applyBorder="1" applyAlignment="1">
      <alignment wrapText="1"/>
    </xf>
    <xf numFmtId="0" fontId="11" fillId="0" borderId="25" xfId="0" applyFont="1" applyBorder="1" applyAlignment="1">
      <alignment horizontal="center" vertical="center" wrapText="1"/>
    </xf>
    <xf numFmtId="0" fontId="11" fillId="0" borderId="25" xfId="0" applyFont="1" applyBorder="1" applyAlignment="1">
      <alignment horizontal="left" vertical="center"/>
    </xf>
    <xf numFmtId="175" fontId="8" fillId="0" borderId="0" xfId="0" applyNumberFormat="1" applyFont="1" applyAlignment="1">
      <alignment horizontal="right"/>
    </xf>
    <xf numFmtId="176" fontId="5" fillId="0" borderId="9" xfId="0" applyNumberFormat="1" applyFont="1" applyBorder="1"/>
    <xf numFmtId="175" fontId="5" fillId="0" borderId="9" xfId="0" applyNumberFormat="1" applyFont="1" applyBorder="1"/>
    <xf numFmtId="165" fontId="5" fillId="0" borderId="26" xfId="0" applyNumberFormat="1" applyFont="1" applyBorder="1" applyAlignment="1">
      <alignment horizontal="right"/>
    </xf>
    <xf numFmtId="0" fontId="5" fillId="0" borderId="10" xfId="0" applyFont="1" applyBorder="1"/>
    <xf numFmtId="0" fontId="5" fillId="0" borderId="9" xfId="0" applyFont="1" applyBorder="1" applyAlignment="1">
      <alignment horizontal="left"/>
    </xf>
    <xf numFmtId="0" fontId="28" fillId="0" borderId="10" xfId="0" applyFont="1" applyBorder="1" applyAlignment="1">
      <alignment horizontal="center"/>
    </xf>
    <xf numFmtId="176" fontId="5" fillId="0" borderId="18" xfId="0" applyNumberFormat="1" applyFont="1" applyBorder="1" applyAlignment="1">
      <alignment horizontal="center"/>
    </xf>
    <xf numFmtId="0" fontId="29" fillId="0" borderId="0" xfId="0" applyFont="1" applyAlignment="1">
      <alignment horizontal="center"/>
    </xf>
    <xf numFmtId="172" fontId="11" fillId="0" borderId="0" xfId="0" applyNumberFormat="1" applyFont="1" applyAlignment="1">
      <alignment horizontal="center"/>
    </xf>
    <xf numFmtId="172" fontId="11" fillId="0" borderId="9" xfId="0" applyNumberFormat="1" applyFont="1" applyBorder="1" applyAlignment="1">
      <alignment horizontal="center"/>
    </xf>
    <xf numFmtId="0" fontId="11" fillId="0" borderId="9" xfId="0" applyFont="1" applyBorder="1" applyAlignment="1">
      <alignment horizontal="left"/>
    </xf>
    <xf numFmtId="0" fontId="11" fillId="0" borderId="0" xfId="0" applyFont="1" applyAlignment="1">
      <alignment horizontal="left"/>
    </xf>
    <xf numFmtId="176" fontId="11" fillId="0" borderId="18" xfId="0" applyNumberFormat="1" applyFont="1" applyBorder="1" applyAlignment="1">
      <alignment horizontal="center"/>
    </xf>
    <xf numFmtId="177" fontId="3" fillId="0" borderId="0" xfId="0" applyNumberFormat="1" applyFont="1" applyAlignment="1">
      <alignment horizontal="center"/>
    </xf>
    <xf numFmtId="0" fontId="5" fillId="0" borderId="18" xfId="0" applyFont="1" applyBorder="1" applyAlignment="1">
      <alignment horizontal="center"/>
    </xf>
    <xf numFmtId="0" fontId="11" fillId="0" borderId="11" xfId="0" applyFont="1" applyBorder="1"/>
    <xf numFmtId="176" fontId="11" fillId="0" borderId="11" xfId="0" applyNumberFormat="1" applyFont="1" applyBorder="1"/>
    <xf numFmtId="175" fontId="11" fillId="0" borderId="11" xfId="0" applyNumberFormat="1" applyFont="1" applyBorder="1"/>
    <xf numFmtId="165" fontId="11" fillId="0" borderId="27" xfId="0" applyNumberFormat="1" applyFont="1" applyBorder="1"/>
    <xf numFmtId="0" fontId="27" fillId="0" borderId="0" xfId="0" applyFont="1" applyAlignment="1">
      <alignment vertical="center"/>
    </xf>
    <xf numFmtId="2" fontId="21" fillId="0" borderId="0" xfId="0" applyNumberFormat="1" applyFont="1" applyAlignment="1">
      <alignment horizontal="center"/>
    </xf>
    <xf numFmtId="0" fontId="26" fillId="0" borderId="0" xfId="0" applyFont="1"/>
    <xf numFmtId="0" fontId="11" fillId="0" borderId="25" xfId="0" applyFont="1" applyBorder="1" applyAlignment="1">
      <alignment horizontal="left"/>
    </xf>
    <xf numFmtId="0" fontId="11" fillId="0" borderId="25" xfId="0" applyFont="1" applyBorder="1"/>
    <xf numFmtId="1" fontId="11" fillId="0" borderId="18" xfId="0" applyNumberFormat="1" applyFont="1" applyBorder="1" applyAlignment="1">
      <alignment horizontal="center"/>
    </xf>
    <xf numFmtId="0" fontId="30" fillId="6" borderId="31" xfId="0" applyFont="1" applyFill="1" applyBorder="1"/>
    <xf numFmtId="176" fontId="30" fillId="6" borderId="31" xfId="0" applyNumberFormat="1" applyFont="1" applyFill="1" applyBorder="1"/>
    <xf numFmtId="175" fontId="30" fillId="6" borderId="31" xfId="0" applyNumberFormat="1" applyFont="1" applyFill="1" applyBorder="1" applyAlignment="1">
      <alignment horizontal="right"/>
    </xf>
    <xf numFmtId="9" fontId="5" fillId="0" borderId="0" xfId="0" applyNumberFormat="1" applyFont="1" applyAlignment="1">
      <alignment horizontal="center"/>
    </xf>
    <xf numFmtId="165" fontId="30" fillId="6" borderId="32" xfId="0" applyNumberFormat="1" applyFont="1" applyFill="1" applyBorder="1" applyAlignment="1">
      <alignment horizontal="right"/>
    </xf>
    <xf numFmtId="165" fontId="5" fillId="0" borderId="0" xfId="0" applyNumberFormat="1" applyFont="1"/>
    <xf numFmtId="0" fontId="5" fillId="6" borderId="31" xfId="0" applyFont="1" applyFill="1" applyBorder="1"/>
    <xf numFmtId="176" fontId="5" fillId="6" borderId="31" xfId="0" applyNumberFormat="1" applyFont="1" applyFill="1" applyBorder="1"/>
    <xf numFmtId="175" fontId="5" fillId="6" borderId="31" xfId="0" applyNumberFormat="1" applyFont="1" applyFill="1" applyBorder="1"/>
    <xf numFmtId="165" fontId="5" fillId="6" borderId="32" xfId="0" applyNumberFormat="1" applyFont="1" applyFill="1" applyBorder="1"/>
    <xf numFmtId="165" fontId="5" fillId="0" borderId="26" xfId="0" applyNumberFormat="1" applyFont="1" applyBorder="1"/>
    <xf numFmtId="178" fontId="5" fillId="0" borderId="0" xfId="0" applyNumberFormat="1" applyFont="1" applyAlignment="1">
      <alignment horizontal="center"/>
    </xf>
    <xf numFmtId="0" fontId="5" fillId="0" borderId="18" xfId="0" applyFont="1" applyBorder="1" applyAlignment="1">
      <alignment horizontal="right"/>
    </xf>
    <xf numFmtId="0" fontId="5" fillId="0" borderId="10" xfId="0" applyFont="1" applyBorder="1" applyAlignment="1">
      <alignment horizontal="center"/>
    </xf>
    <xf numFmtId="176" fontId="11" fillId="0" borderId="19" xfId="0" applyNumberFormat="1" applyFont="1" applyBorder="1" applyAlignment="1">
      <alignment horizontal="center"/>
    </xf>
    <xf numFmtId="176" fontId="11" fillId="0" borderId="0" xfId="0" applyNumberFormat="1" applyFont="1"/>
    <xf numFmtId="165" fontId="11" fillId="0" borderId="0" xfId="0" applyNumberFormat="1" applyFont="1"/>
    <xf numFmtId="176" fontId="11" fillId="0" borderId="12" xfId="0" applyNumberFormat="1" applyFont="1" applyBorder="1" applyAlignment="1">
      <alignment horizontal="center"/>
    </xf>
    <xf numFmtId="176" fontId="8" fillId="0" borderId="0" xfId="0" applyNumberFormat="1" applyFont="1"/>
    <xf numFmtId="175" fontId="8" fillId="0" borderId="0" xfId="0" applyNumberFormat="1" applyFont="1"/>
    <xf numFmtId="0" fontId="21" fillId="0" borderId="0" xfId="0" applyFont="1" applyAlignment="1">
      <alignment horizontal="center"/>
    </xf>
    <xf numFmtId="165" fontId="8" fillId="0" borderId="0" xfId="0" applyNumberFormat="1" applyFont="1"/>
    <xf numFmtId="3" fontId="31" fillId="0" borderId="0" xfId="0" applyNumberFormat="1" applyFont="1" applyAlignment="1">
      <alignment horizontal="right"/>
    </xf>
    <xf numFmtId="165" fontId="17" fillId="0" borderId="9" xfId="0" applyNumberFormat="1" applyFont="1" applyBorder="1" applyAlignment="1">
      <alignment horizontal="center"/>
    </xf>
    <xf numFmtId="165" fontId="17" fillId="0" borderId="10" xfId="0" applyNumberFormat="1" applyFont="1" applyBorder="1" applyAlignment="1">
      <alignment horizontal="center"/>
    </xf>
    <xf numFmtId="49" fontId="8" fillId="0" borderId="0" xfId="0" applyNumberFormat="1" applyFont="1"/>
    <xf numFmtId="0" fontId="25" fillId="0" borderId="0" xfId="0" applyFont="1" applyAlignment="1">
      <alignment horizontal="center"/>
    </xf>
    <xf numFmtId="168" fontId="25" fillId="0" borderId="0" xfId="0" applyNumberFormat="1" applyFont="1" applyAlignment="1">
      <alignment horizontal="center"/>
    </xf>
    <xf numFmtId="168" fontId="32" fillId="0" borderId="9" xfId="0" applyNumberFormat="1" applyFont="1" applyBorder="1" applyAlignment="1">
      <alignment horizontal="center"/>
    </xf>
    <xf numFmtId="168" fontId="32" fillId="0" borderId="0" xfId="0" applyNumberFormat="1" applyFont="1" applyAlignment="1">
      <alignment horizontal="center"/>
    </xf>
    <xf numFmtId="177" fontId="25" fillId="0" borderId="0" xfId="0" applyNumberFormat="1" applyFont="1" applyAlignment="1">
      <alignment horizontal="center"/>
    </xf>
    <xf numFmtId="168" fontId="25" fillId="0" borderId="9" xfId="0" applyNumberFormat="1" applyFont="1" applyBorder="1" applyAlignment="1">
      <alignment horizontal="center"/>
    </xf>
    <xf numFmtId="3" fontId="11" fillId="0" borderId="9" xfId="0" applyNumberFormat="1" applyFont="1" applyBorder="1" applyAlignment="1">
      <alignment horizontal="center"/>
    </xf>
    <xf numFmtId="0" fontId="27" fillId="0" borderId="0" xfId="0" applyFont="1"/>
    <xf numFmtId="165" fontId="33" fillId="0" borderId="0" xfId="0" applyNumberFormat="1" applyFont="1" applyAlignment="1">
      <alignment horizontal="center"/>
    </xf>
    <xf numFmtId="0" fontId="18" fillId="0" borderId="0" xfId="0" applyFont="1" applyAlignment="1">
      <alignment horizontal="left" wrapText="1"/>
    </xf>
    <xf numFmtId="0" fontId="3" fillId="0" borderId="0" xfId="0" applyFont="1" applyAlignment="1">
      <alignment horizontal="left"/>
    </xf>
    <xf numFmtId="165" fontId="17" fillId="4" borderId="31" xfId="0" applyNumberFormat="1" applyFont="1" applyFill="1" applyBorder="1" applyAlignment="1">
      <alignment horizontal="center"/>
    </xf>
    <xf numFmtId="0" fontId="8" fillId="0" borderId="0" xfId="0" applyFont="1" applyAlignment="1">
      <alignment vertical="top" wrapText="1"/>
    </xf>
    <xf numFmtId="0" fontId="5" fillId="0" borderId="0" xfId="0" applyFont="1" applyAlignment="1">
      <alignment vertical="top" wrapText="1"/>
    </xf>
    <xf numFmtId="3" fontId="33" fillId="0" borderId="0" xfId="0" applyNumberFormat="1" applyFont="1" applyAlignment="1">
      <alignment horizontal="center"/>
    </xf>
    <xf numFmtId="10" fontId="5" fillId="0" borderId="0" xfId="0" applyNumberFormat="1" applyFont="1"/>
    <xf numFmtId="49" fontId="34" fillId="0" borderId="0" xfId="0" applyNumberFormat="1" applyFont="1"/>
    <xf numFmtId="0" fontId="34" fillId="0" borderId="0" xfId="0" applyFont="1" applyAlignment="1">
      <alignment horizontal="center"/>
    </xf>
    <xf numFmtId="165" fontId="35" fillId="0" borderId="0" xfId="0" applyNumberFormat="1" applyFont="1" applyAlignment="1">
      <alignment horizontal="center"/>
    </xf>
    <xf numFmtId="3" fontId="35" fillId="0" borderId="0" xfId="0" applyNumberFormat="1" applyFont="1" applyAlignment="1">
      <alignment horizontal="center"/>
    </xf>
    <xf numFmtId="165" fontId="35" fillId="0" borderId="9" xfId="0" applyNumberFormat="1" applyFont="1" applyBorder="1" applyAlignment="1">
      <alignment horizontal="center"/>
    </xf>
    <xf numFmtId="0" fontId="5" fillId="0" borderId="0" xfId="0" applyFont="1" applyAlignment="1">
      <alignment horizontal="center" vertical="center" wrapText="1"/>
    </xf>
    <xf numFmtId="0" fontId="2" fillId="2" borderId="33" xfId="0" applyFont="1" applyFill="1" applyBorder="1"/>
    <xf numFmtId="49" fontId="2" fillId="2" borderId="34" xfId="0" applyNumberFormat="1" applyFont="1" applyFill="1" applyBorder="1"/>
    <xf numFmtId="0" fontId="2" fillId="2" borderId="34" xfId="0" applyFont="1" applyFill="1" applyBorder="1"/>
    <xf numFmtId="3" fontId="3" fillId="0" borderId="0" xfId="0" applyNumberFormat="1" applyFont="1" applyAlignment="1">
      <alignment horizontal="center"/>
    </xf>
    <xf numFmtId="0" fontId="4" fillId="2" borderId="39" xfId="0" applyFont="1" applyFill="1" applyBorder="1"/>
    <xf numFmtId="49" fontId="2" fillId="2" borderId="5" xfId="0" applyNumberFormat="1" applyFont="1" applyFill="1" applyBorder="1"/>
    <xf numFmtId="164" fontId="36" fillId="2" borderId="5" xfId="0" applyNumberFormat="1" applyFont="1" applyFill="1" applyBorder="1" applyAlignment="1">
      <alignment horizontal="center"/>
    </xf>
    <xf numFmtId="165" fontId="13" fillId="2" borderId="5" xfId="0" applyNumberFormat="1" applyFont="1" applyFill="1" applyBorder="1" applyAlignment="1">
      <alignment horizontal="center"/>
    </xf>
    <xf numFmtId="1" fontId="14" fillId="2" borderId="5" xfId="0" applyNumberFormat="1" applyFont="1" applyFill="1" applyBorder="1" applyAlignment="1">
      <alignment horizontal="center"/>
    </xf>
    <xf numFmtId="1" fontId="14" fillId="2" borderId="40" xfId="0" applyNumberFormat="1" applyFont="1" applyFill="1" applyBorder="1" applyAlignment="1">
      <alignment horizontal="center"/>
    </xf>
    <xf numFmtId="1" fontId="14" fillId="2" borderId="41" xfId="0" applyNumberFormat="1" applyFont="1" applyFill="1" applyBorder="1" applyAlignment="1">
      <alignment horizontal="center"/>
    </xf>
    <xf numFmtId="0" fontId="11" fillId="3" borderId="25" xfId="0" applyFont="1" applyFill="1" applyBorder="1" applyAlignment="1">
      <alignment horizontal="center"/>
    </xf>
    <xf numFmtId="0" fontId="5" fillId="0" borderId="0" xfId="0" applyFont="1" applyAlignment="1">
      <alignment vertical="center"/>
    </xf>
    <xf numFmtId="0" fontId="5" fillId="0" borderId="12" xfId="0" applyFont="1" applyBorder="1" applyAlignment="1">
      <alignment vertical="center"/>
    </xf>
    <xf numFmtId="0" fontId="3" fillId="0" borderId="13" xfId="0" applyFont="1" applyBorder="1" applyAlignment="1">
      <alignment horizontal="center" vertical="center"/>
    </xf>
    <xf numFmtId="165" fontId="5" fillId="0" borderId="13" xfId="0" applyNumberFormat="1" applyFont="1" applyBorder="1" applyAlignment="1">
      <alignment horizontal="center" vertical="center"/>
    </xf>
    <xf numFmtId="165" fontId="5" fillId="0" borderId="17" xfId="0" applyNumberFormat="1" applyFont="1" applyBorder="1" applyAlignment="1">
      <alignment horizontal="center" vertical="center"/>
    </xf>
    <xf numFmtId="0" fontId="37" fillId="0" borderId="0" xfId="0" applyFont="1" applyAlignment="1">
      <alignment vertical="center"/>
    </xf>
    <xf numFmtId="0" fontId="18" fillId="0" borderId="0" xfId="0" applyFont="1" applyAlignment="1">
      <alignment vertical="center"/>
    </xf>
    <xf numFmtId="49" fontId="3" fillId="0" borderId="9" xfId="0" applyNumberFormat="1" applyFont="1" applyBorder="1" applyAlignment="1">
      <alignment vertical="center"/>
    </xf>
    <xf numFmtId="0" fontId="3" fillId="0" borderId="0" xfId="0" applyFont="1" applyAlignment="1">
      <alignment horizontal="center" vertical="center"/>
    </xf>
    <xf numFmtId="179" fontId="3" fillId="0" borderId="0" xfId="0" applyNumberFormat="1" applyFont="1" applyAlignment="1">
      <alignment horizontal="center" vertical="center"/>
    </xf>
    <xf numFmtId="49" fontId="38" fillId="0" borderId="0" xfId="0" applyNumberFormat="1" applyFont="1"/>
    <xf numFmtId="3" fontId="33" fillId="0" borderId="0" xfId="0" applyNumberFormat="1" applyFont="1" applyAlignment="1">
      <alignment horizontal="right"/>
    </xf>
    <xf numFmtId="179" fontId="3" fillId="0" borderId="18" xfId="0" applyNumberFormat="1" applyFont="1" applyBorder="1" applyAlignment="1">
      <alignment horizontal="center" vertical="center"/>
    </xf>
    <xf numFmtId="0" fontId="21" fillId="0" borderId="9" xfId="0" applyFont="1" applyBorder="1" applyAlignment="1">
      <alignment horizontal="center"/>
    </xf>
    <xf numFmtId="0" fontId="5" fillId="0" borderId="9" xfId="0" applyFont="1" applyBorder="1" applyAlignment="1">
      <alignment vertical="center"/>
    </xf>
    <xf numFmtId="0" fontId="21" fillId="0" borderId="18" xfId="0" applyFont="1" applyBorder="1" applyAlignment="1">
      <alignment horizontal="center"/>
    </xf>
    <xf numFmtId="165" fontId="5" fillId="0" borderId="0" xfId="0" applyNumberFormat="1" applyFont="1" applyAlignment="1">
      <alignment horizontal="center" vertical="center"/>
    </xf>
    <xf numFmtId="0" fontId="24" fillId="0" borderId="0" xfId="0" applyFont="1" applyAlignment="1">
      <alignment horizontal="right"/>
    </xf>
    <xf numFmtId="165" fontId="5" fillId="0" borderId="18" xfId="0" applyNumberFormat="1" applyFont="1" applyBorder="1" applyAlignment="1">
      <alignment horizontal="center" vertical="center"/>
    </xf>
    <xf numFmtId="49" fontId="3" fillId="0" borderId="11" xfId="0" applyNumberFormat="1" applyFont="1" applyBorder="1" applyAlignment="1">
      <alignment vertical="center"/>
    </xf>
    <xf numFmtId="0" fontId="3" fillId="0" borderId="10" xfId="0" applyFont="1" applyBorder="1" applyAlignment="1">
      <alignment horizontal="center" vertical="center"/>
    </xf>
    <xf numFmtId="165" fontId="21" fillId="0" borderId="18" xfId="0" applyNumberFormat="1" applyFont="1" applyBorder="1" applyAlignment="1">
      <alignment horizontal="center"/>
    </xf>
    <xf numFmtId="179" fontId="3" fillId="0" borderId="10" xfId="0" applyNumberFormat="1" applyFont="1" applyBorder="1" applyAlignment="1">
      <alignment horizontal="center" vertical="center"/>
    </xf>
    <xf numFmtId="179" fontId="3" fillId="0" borderId="19" xfId="0" applyNumberFormat="1" applyFont="1" applyBorder="1" applyAlignment="1">
      <alignment horizontal="center" vertical="center"/>
    </xf>
    <xf numFmtId="0" fontId="5" fillId="0" borderId="15" xfId="0" applyFont="1" applyBorder="1"/>
    <xf numFmtId="0" fontId="3" fillId="0" borderId="15" xfId="0" applyFont="1" applyBorder="1" applyAlignment="1">
      <alignment horizontal="center"/>
    </xf>
    <xf numFmtId="165" fontId="5" fillId="0" borderId="15" xfId="0" applyNumberFormat="1" applyFont="1" applyBorder="1" applyAlignment="1">
      <alignment horizontal="center"/>
    </xf>
    <xf numFmtId="165" fontId="21" fillId="0" borderId="14" xfId="0" applyNumberFormat="1" applyFont="1" applyBorder="1" applyAlignment="1">
      <alignment horizontal="center"/>
    </xf>
    <xf numFmtId="165" fontId="21" fillId="0" borderId="13" xfId="0" applyNumberFormat="1" applyFont="1" applyBorder="1" applyAlignment="1">
      <alignment horizontal="center"/>
    </xf>
    <xf numFmtId="165" fontId="21" fillId="0" borderId="15" xfId="0" applyNumberFormat="1" applyFont="1" applyBorder="1" applyAlignment="1">
      <alignment horizontal="center"/>
    </xf>
    <xf numFmtId="165" fontId="21" fillId="0" borderId="16" xfId="0" applyNumberFormat="1" applyFont="1" applyBorder="1" applyAlignment="1">
      <alignment horizontal="center"/>
    </xf>
    <xf numFmtId="165" fontId="11" fillId="0" borderId="13" xfId="0" applyNumberFormat="1" applyFont="1" applyBorder="1" applyAlignment="1">
      <alignment horizontal="center"/>
    </xf>
    <xf numFmtId="165" fontId="17" fillId="0" borderId="18" xfId="0" applyNumberFormat="1" applyFont="1" applyBorder="1" applyAlignment="1">
      <alignment horizontal="center"/>
    </xf>
    <xf numFmtId="10" fontId="40" fillId="0" borderId="0" xfId="0" applyNumberFormat="1" applyFont="1" applyAlignment="1">
      <alignment horizontal="center"/>
    </xf>
    <xf numFmtId="0" fontId="2" fillId="0" borderId="18" xfId="0" applyFont="1" applyBorder="1"/>
    <xf numFmtId="169" fontId="9" fillId="0" borderId="0" xfId="0" applyNumberFormat="1" applyFont="1" applyAlignment="1">
      <alignment horizontal="center"/>
    </xf>
    <xf numFmtId="169" fontId="3" fillId="0" borderId="18" xfId="0" applyNumberFormat="1" applyFont="1" applyBorder="1" applyAlignment="1">
      <alignment horizontal="center"/>
    </xf>
    <xf numFmtId="10" fontId="2" fillId="0" borderId="0" xfId="0" applyNumberFormat="1" applyFont="1"/>
    <xf numFmtId="0" fontId="41" fillId="0" borderId="0" xfId="0" applyFont="1" applyAlignment="1">
      <alignment vertical="center"/>
    </xf>
    <xf numFmtId="0" fontId="5" fillId="0" borderId="18" xfId="0" applyFont="1" applyBorder="1"/>
    <xf numFmtId="0" fontId="5" fillId="0" borderId="11" xfId="0" applyFont="1" applyBorder="1"/>
    <xf numFmtId="49" fontId="11" fillId="0" borderId="10" xfId="0" applyNumberFormat="1" applyFont="1" applyBorder="1"/>
    <xf numFmtId="0" fontId="11" fillId="0" borderId="10" xfId="0" applyFont="1" applyBorder="1" applyAlignment="1">
      <alignment horizontal="center"/>
    </xf>
    <xf numFmtId="0" fontId="8" fillId="0" borderId="10" xfId="0" applyFont="1" applyBorder="1" applyAlignment="1">
      <alignment horizontal="left"/>
    </xf>
    <xf numFmtId="0" fontId="5" fillId="0" borderId="19" xfId="0" applyFont="1" applyBorder="1"/>
    <xf numFmtId="49" fontId="11" fillId="0" borderId="0" xfId="0" applyNumberFormat="1" applyFont="1"/>
    <xf numFmtId="0" fontId="42" fillId="0" borderId="0" xfId="0" applyFont="1" applyAlignment="1">
      <alignment horizontal="center"/>
    </xf>
    <xf numFmtId="165" fontId="42" fillId="0" borderId="0" xfId="0" applyNumberFormat="1" applyFont="1" applyAlignment="1">
      <alignment horizontal="center"/>
    </xf>
    <xf numFmtId="0" fontId="39" fillId="0" borderId="0" xfId="0" applyFont="1" applyAlignment="1">
      <alignment vertical="center"/>
    </xf>
    <xf numFmtId="0" fontId="39" fillId="0" borderId="9" xfId="0" applyFont="1" applyBorder="1" applyAlignment="1">
      <alignment vertical="center"/>
    </xf>
    <xf numFmtId="49" fontId="18" fillId="0" borderId="0" xfId="0" applyNumberFormat="1" applyFont="1"/>
    <xf numFmtId="0" fontId="43" fillId="0" borderId="0" xfId="0" applyFont="1" applyAlignment="1">
      <alignment horizontal="center"/>
    </xf>
    <xf numFmtId="10" fontId="43" fillId="0" borderId="0" xfId="0" applyNumberFormat="1" applyFont="1" applyAlignment="1">
      <alignment horizontal="center"/>
    </xf>
    <xf numFmtId="10" fontId="43" fillId="0" borderId="9" xfId="0" applyNumberFormat="1" applyFont="1" applyBorder="1" applyAlignment="1">
      <alignment horizontal="center"/>
    </xf>
    <xf numFmtId="10" fontId="43" fillId="0" borderId="18" xfId="0" applyNumberFormat="1" applyFont="1" applyBorder="1" applyAlignment="1">
      <alignment horizontal="center"/>
    </xf>
    <xf numFmtId="165" fontId="11" fillId="0" borderId="19" xfId="0" applyNumberFormat="1" applyFont="1" applyBorder="1" applyAlignment="1">
      <alignment horizontal="center"/>
    </xf>
    <xf numFmtId="165" fontId="21" fillId="0" borderId="19" xfId="0" applyNumberFormat="1" applyFont="1" applyBorder="1" applyAlignment="1">
      <alignment horizontal="center"/>
    </xf>
    <xf numFmtId="165" fontId="24" fillId="0" borderId="13" xfId="0" applyNumberFormat="1" applyFont="1" applyBorder="1" applyAlignment="1">
      <alignment horizontal="center"/>
    </xf>
    <xf numFmtId="165" fontId="24" fillId="0" borderId="17" xfId="0" applyNumberFormat="1" applyFont="1" applyBorder="1" applyAlignment="1">
      <alignment horizontal="center"/>
    </xf>
    <xf numFmtId="165" fontId="24" fillId="0" borderId="10" xfId="0" applyNumberFormat="1" applyFont="1" applyBorder="1" applyAlignment="1">
      <alignment horizontal="center"/>
    </xf>
    <xf numFmtId="165" fontId="21" fillId="0" borderId="12" xfId="0" applyNumberFormat="1" applyFont="1" applyBorder="1" applyAlignment="1">
      <alignment horizontal="center"/>
    </xf>
    <xf numFmtId="165" fontId="21" fillId="0" borderId="17" xfId="0" applyNumberFormat="1" applyFont="1" applyBorder="1" applyAlignment="1">
      <alignment horizontal="center"/>
    </xf>
    <xf numFmtId="0" fontId="11" fillId="0" borderId="15" xfId="0" applyFont="1" applyBorder="1"/>
    <xf numFmtId="0" fontId="9" fillId="0" borderId="15" xfId="0" applyFont="1" applyBorder="1" applyAlignment="1">
      <alignment horizontal="center"/>
    </xf>
    <xf numFmtId="165" fontId="11" fillId="0" borderId="15" xfId="0" applyNumberFormat="1" applyFont="1" applyBorder="1" applyAlignment="1">
      <alignment horizontal="center"/>
    </xf>
    <xf numFmtId="0" fontId="44" fillId="0" borderId="0" xfId="0" applyFont="1"/>
    <xf numFmtId="169" fontId="11" fillId="0" borderId="0" xfId="0" applyNumberFormat="1" applyFont="1" applyAlignment="1">
      <alignment horizontal="center"/>
    </xf>
    <xf numFmtId="169" fontId="11" fillId="0" borderId="9" xfId="0" applyNumberFormat="1" applyFont="1" applyBorder="1" applyAlignment="1">
      <alignment horizontal="center"/>
    </xf>
    <xf numFmtId="169" fontId="11" fillId="0" borderId="18" xfId="0" applyNumberFormat="1" applyFont="1" applyBorder="1" applyAlignment="1">
      <alignment horizontal="center"/>
    </xf>
    <xf numFmtId="0" fontId="45" fillId="0" borderId="0" xfId="0" applyFont="1"/>
    <xf numFmtId="0" fontId="5" fillId="0" borderId="0" xfId="0" applyFont="1" applyAlignment="1">
      <alignment horizontal="left" wrapText="1"/>
    </xf>
    <xf numFmtId="0" fontId="5" fillId="0" borderId="18" xfId="0" applyFont="1" applyBorder="1" applyAlignment="1">
      <alignment horizontal="left" wrapText="1"/>
    </xf>
    <xf numFmtId="0" fontId="5" fillId="0" borderId="10" xfId="0" applyFont="1" applyBorder="1" applyAlignment="1">
      <alignment horizontal="left" wrapText="1"/>
    </xf>
    <xf numFmtId="0" fontId="5" fillId="0" borderId="19" xfId="0" applyFont="1" applyBorder="1" applyAlignment="1">
      <alignment horizontal="left" wrapText="1"/>
    </xf>
    <xf numFmtId="0" fontId="46" fillId="0" borderId="0" xfId="0" applyFont="1"/>
    <xf numFmtId="0" fontId="46" fillId="0" borderId="0" xfId="0" applyFont="1" applyAlignment="1">
      <alignment horizontal="center"/>
    </xf>
    <xf numFmtId="165" fontId="13" fillId="0" borderId="0" xfId="0" applyNumberFormat="1" applyFont="1" applyAlignment="1">
      <alignment horizontal="center"/>
    </xf>
    <xf numFmtId="1" fontId="13" fillId="0" borderId="0" xfId="0" applyNumberFormat="1" applyFont="1" applyAlignment="1">
      <alignment horizontal="center"/>
    </xf>
    <xf numFmtId="0" fontId="46" fillId="2" borderId="1" xfId="0" applyFont="1" applyFill="1" applyBorder="1"/>
    <xf numFmtId="0" fontId="46" fillId="2" borderId="1" xfId="0" applyFont="1" applyFill="1" applyBorder="1" applyAlignment="1">
      <alignment horizontal="center"/>
    </xf>
    <xf numFmtId="0" fontId="47" fillId="2" borderId="1" xfId="0" applyFont="1" applyFill="1" applyBorder="1"/>
    <xf numFmtId="0" fontId="18" fillId="0" borderId="0" xfId="0" applyFont="1"/>
    <xf numFmtId="0" fontId="2" fillId="0" borderId="11" xfId="0" applyFont="1" applyBorder="1"/>
    <xf numFmtId="0" fontId="2" fillId="0" borderId="19" xfId="0" applyFont="1" applyBorder="1"/>
    <xf numFmtId="168" fontId="11" fillId="0" borderId="9" xfId="0" applyNumberFormat="1" applyFont="1" applyBorder="1" applyAlignment="1">
      <alignment horizontal="center"/>
    </xf>
    <xf numFmtId="168" fontId="11" fillId="0" borderId="0" xfId="0" applyNumberFormat="1" applyFont="1" applyAlignment="1">
      <alignment horizontal="center"/>
    </xf>
    <xf numFmtId="3" fontId="5" fillId="0" borderId="9" xfId="0" applyNumberFormat="1" applyFont="1" applyBorder="1" applyAlignment="1">
      <alignment horizontal="center"/>
    </xf>
    <xf numFmtId="0" fontId="18" fillId="0" borderId="0" xfId="0" applyFont="1" applyAlignment="1">
      <alignment horizontal="center" vertical="center" wrapText="1"/>
    </xf>
    <xf numFmtId="0" fontId="3" fillId="2" borderId="1" xfId="0" applyFont="1" applyFill="1" applyBorder="1" applyAlignment="1">
      <alignment horizontal="center" vertical="center"/>
    </xf>
    <xf numFmtId="165" fontId="48" fillId="2" borderId="0" xfId="0" applyNumberFormat="1" applyFont="1" applyFill="1" applyAlignment="1">
      <alignment horizontal="center" vertical="center"/>
    </xf>
    <xf numFmtId="0" fontId="4" fillId="7" borderId="42" xfId="0" applyFont="1" applyFill="1" applyBorder="1" applyAlignment="1">
      <alignment horizontal="center" vertical="center"/>
    </xf>
    <xf numFmtId="0" fontId="4" fillId="7" borderId="43" xfId="0" applyFont="1" applyFill="1" applyBorder="1" applyAlignment="1">
      <alignment horizontal="center" vertical="center"/>
    </xf>
    <xf numFmtId="0" fontId="4" fillId="7" borderId="44" xfId="0" applyFont="1" applyFill="1" applyBorder="1" applyAlignment="1">
      <alignment horizontal="center" vertical="center"/>
    </xf>
    <xf numFmtId="172" fontId="21" fillId="0" borderId="0" xfId="0" applyNumberFormat="1" applyFont="1" applyAlignment="1">
      <alignment horizontal="center"/>
    </xf>
    <xf numFmtId="168" fontId="21" fillId="0" borderId="0" xfId="0" applyNumberFormat="1" applyFont="1" applyAlignment="1">
      <alignment horizontal="center"/>
    </xf>
    <xf numFmtId="172" fontId="21" fillId="0" borderId="18" xfId="0" applyNumberFormat="1" applyFont="1" applyBorder="1" applyAlignment="1">
      <alignment horizontal="center"/>
    </xf>
    <xf numFmtId="0" fontId="11" fillId="8" borderId="42" xfId="0" applyFont="1" applyFill="1" applyBorder="1" applyAlignment="1">
      <alignment vertical="center"/>
    </xf>
    <xf numFmtId="0" fontId="11" fillId="8" borderId="43" xfId="0" applyFont="1" applyFill="1" applyBorder="1" applyAlignment="1">
      <alignment vertical="center"/>
    </xf>
    <xf numFmtId="0" fontId="9" fillId="8" borderId="43" xfId="0" applyFont="1" applyFill="1" applyBorder="1" applyAlignment="1">
      <alignment horizontal="center" vertical="center"/>
    </xf>
    <xf numFmtId="172" fontId="11" fillId="8" borderId="44" xfId="0" applyNumberFormat="1" applyFont="1" applyFill="1" applyBorder="1" applyAlignment="1">
      <alignment horizontal="center" vertical="center"/>
    </xf>
    <xf numFmtId="177" fontId="5" fillId="0" borderId="0" xfId="0" applyNumberFormat="1" applyFont="1"/>
    <xf numFmtId="10" fontId="5" fillId="0" borderId="26" xfId="0" applyNumberFormat="1" applyFont="1" applyBorder="1"/>
    <xf numFmtId="10" fontId="3" fillId="0" borderId="26" xfId="0" applyNumberFormat="1" applyFont="1" applyBorder="1"/>
    <xf numFmtId="0" fontId="11" fillId="4" borderId="31" xfId="0" applyFont="1" applyFill="1" applyBorder="1"/>
    <xf numFmtId="10" fontId="3" fillId="4" borderId="32" xfId="0" applyNumberFormat="1" applyFont="1" applyFill="1" applyBorder="1"/>
    <xf numFmtId="0" fontId="19" fillId="0" borderId="0" xfId="0" applyFont="1"/>
    <xf numFmtId="10" fontId="5" fillId="0" borderId="27" xfId="0" applyNumberFormat="1" applyFont="1" applyBorder="1"/>
    <xf numFmtId="0" fontId="4" fillId="2" borderId="42" xfId="0" applyFont="1" applyFill="1" applyBorder="1" applyAlignment="1">
      <alignment vertical="center"/>
    </xf>
    <xf numFmtId="0" fontId="49" fillId="2" borderId="43" xfId="0" applyFont="1" applyFill="1" applyBorder="1" applyAlignment="1">
      <alignment horizontal="center" vertical="center"/>
    </xf>
    <xf numFmtId="0" fontId="46" fillId="2" borderId="44" xfId="0" applyFont="1" applyFill="1" applyBorder="1" applyAlignment="1">
      <alignment vertical="center"/>
    </xf>
    <xf numFmtId="0" fontId="50" fillId="0" borderId="0" xfId="0" applyFont="1"/>
    <xf numFmtId="0" fontId="51" fillId="0" borderId="0" xfId="0" applyFont="1" applyAlignment="1">
      <alignment horizontal="center"/>
    </xf>
    <xf numFmtId="0" fontId="3" fillId="0" borderId="0" xfId="0" applyFont="1" applyAlignment="1">
      <alignment wrapText="1"/>
    </xf>
    <xf numFmtId="0" fontId="52" fillId="0" borderId="0" xfId="0" applyFont="1" applyAlignment="1">
      <alignment horizontal="center"/>
    </xf>
    <xf numFmtId="177" fontId="21" fillId="0" borderId="18" xfId="0" applyNumberFormat="1" applyFont="1" applyBorder="1" applyAlignment="1">
      <alignment horizontal="right"/>
    </xf>
    <xf numFmtId="0" fontId="53" fillId="0" borderId="0" xfId="0" applyFont="1"/>
    <xf numFmtId="0" fontId="54" fillId="0" borderId="0" xfId="0" applyFont="1"/>
    <xf numFmtId="180" fontId="54" fillId="4" borderId="25" xfId="0" applyNumberFormat="1" applyFont="1" applyFill="1" applyBorder="1" applyAlignment="1">
      <alignment horizontal="center"/>
    </xf>
    <xf numFmtId="177" fontId="21" fillId="0" borderId="18" xfId="0" applyNumberFormat="1" applyFont="1" applyBorder="1"/>
    <xf numFmtId="10" fontId="55" fillId="9" borderId="25" xfId="0" applyNumberFormat="1" applyFont="1" applyFill="1" applyBorder="1" applyAlignment="1">
      <alignment horizontal="center"/>
    </xf>
    <xf numFmtId="0" fontId="56" fillId="0" borderId="0" xfId="0" applyFont="1"/>
    <xf numFmtId="2" fontId="21" fillId="0" borderId="19" xfId="0" applyNumberFormat="1" applyFont="1" applyBorder="1"/>
    <xf numFmtId="0" fontId="57" fillId="11" borderId="47" xfId="0" applyFont="1" applyFill="1" applyBorder="1" applyAlignment="1">
      <alignment horizontal="left" vertical="center" wrapText="1"/>
    </xf>
    <xf numFmtId="0" fontId="55" fillId="11" borderId="48" xfId="0" applyFont="1" applyFill="1" applyBorder="1" applyAlignment="1">
      <alignment horizontal="left" vertical="center" wrapText="1"/>
    </xf>
    <xf numFmtId="0" fontId="54" fillId="11" borderId="48" xfId="0" applyFont="1" applyFill="1" applyBorder="1" applyAlignment="1">
      <alignment horizontal="center" vertical="center" wrapText="1"/>
    </xf>
    <xf numFmtId="0" fontId="57" fillId="11" borderId="48" xfId="0" applyFont="1" applyFill="1" applyBorder="1" applyAlignment="1">
      <alignment horizontal="center" vertical="center" wrapText="1"/>
    </xf>
    <xf numFmtId="0" fontId="57" fillId="11" borderId="39" xfId="0" applyFont="1" applyFill="1" applyBorder="1" applyAlignment="1">
      <alignment horizontal="center" vertical="center" wrapText="1"/>
    </xf>
    <xf numFmtId="0" fontId="54" fillId="12" borderId="44" xfId="0" applyFont="1" applyFill="1" applyBorder="1" applyAlignment="1">
      <alignment vertical="center"/>
    </xf>
    <xf numFmtId="0" fontId="55" fillId="12" borderId="25" xfId="0" applyFont="1" applyFill="1" applyBorder="1" applyAlignment="1">
      <alignment vertical="center"/>
    </xf>
    <xf numFmtId="177" fontId="21" fillId="0" borderId="0" xfId="0" applyNumberFormat="1" applyFont="1"/>
    <xf numFmtId="0" fontId="54" fillId="12" borderId="25" xfId="0" applyFont="1" applyFill="1" applyBorder="1" applyAlignment="1">
      <alignment horizontal="center" vertical="center"/>
    </xf>
    <xf numFmtId="10" fontId="54" fillId="12" borderId="25" xfId="0" applyNumberFormat="1" applyFont="1" applyFill="1" applyBorder="1" applyAlignment="1">
      <alignment horizontal="center" vertical="center"/>
    </xf>
    <xf numFmtId="10" fontId="54" fillId="12" borderId="42" xfId="0" applyNumberFormat="1" applyFont="1" applyFill="1" applyBorder="1" applyAlignment="1">
      <alignment horizontal="center" vertical="center"/>
    </xf>
    <xf numFmtId="0" fontId="21" fillId="0" borderId="18" xfId="0" applyFont="1" applyBorder="1"/>
    <xf numFmtId="0" fontId="54" fillId="11" borderId="44" xfId="0" applyFont="1" applyFill="1" applyBorder="1" applyAlignment="1">
      <alignment vertical="center"/>
    </xf>
    <xf numFmtId="0" fontId="55" fillId="11" borderId="25" xfId="0" applyFont="1" applyFill="1" applyBorder="1" applyAlignment="1">
      <alignment vertical="center"/>
    </xf>
    <xf numFmtId="0" fontId="54" fillId="11" borderId="25" xfId="0" applyFont="1" applyFill="1" applyBorder="1" applyAlignment="1">
      <alignment horizontal="center" vertical="center"/>
    </xf>
    <xf numFmtId="10" fontId="54" fillId="11" borderId="25" xfId="0" applyNumberFormat="1" applyFont="1" applyFill="1" applyBorder="1" applyAlignment="1">
      <alignment horizontal="center" vertical="center"/>
    </xf>
    <xf numFmtId="177" fontId="17" fillId="0" borderId="19" xfId="0" applyNumberFormat="1" applyFont="1" applyBorder="1"/>
    <xf numFmtId="0" fontId="54" fillId="11" borderId="42" xfId="0" applyFont="1" applyFill="1" applyBorder="1" applyAlignment="1">
      <alignment horizontal="center" vertical="center"/>
    </xf>
    <xf numFmtId="0" fontId="54" fillId="12" borderId="42" xfId="0" applyFont="1" applyFill="1" applyBorder="1" applyAlignment="1">
      <alignment horizontal="center" vertical="center"/>
    </xf>
    <xf numFmtId="10" fontId="11" fillId="0" borderId="18" xfId="0" applyNumberFormat="1" applyFont="1" applyBorder="1" applyAlignment="1">
      <alignment horizontal="center"/>
    </xf>
    <xf numFmtId="177" fontId="11" fillId="0" borderId="18" xfId="0" applyNumberFormat="1" applyFont="1" applyBorder="1" applyAlignment="1">
      <alignment horizontal="center"/>
    </xf>
    <xf numFmtId="0" fontId="9" fillId="0" borderId="18" xfId="0" applyFont="1" applyBorder="1" applyAlignment="1">
      <alignment horizontal="center"/>
    </xf>
    <xf numFmtId="10" fontId="54" fillId="11" borderId="42" xfId="0" applyNumberFormat="1" applyFont="1" applyFill="1" applyBorder="1" applyAlignment="1">
      <alignment horizontal="center" vertical="center"/>
    </xf>
    <xf numFmtId="165" fontId="9" fillId="0" borderId="18" xfId="0" applyNumberFormat="1" applyFont="1" applyBorder="1" applyAlignment="1">
      <alignment horizontal="center"/>
    </xf>
    <xf numFmtId="178" fontId="3" fillId="0" borderId="18" xfId="0" applyNumberFormat="1" applyFont="1" applyBorder="1" applyAlignment="1">
      <alignment horizontal="center"/>
    </xf>
    <xf numFmtId="165" fontId="3" fillId="0" borderId="18" xfId="0" applyNumberFormat="1" applyFont="1" applyBorder="1" applyAlignment="1">
      <alignment horizontal="center"/>
    </xf>
    <xf numFmtId="10" fontId="9" fillId="0" borderId="18" xfId="0" applyNumberFormat="1" applyFont="1" applyBorder="1" applyAlignment="1">
      <alignment horizontal="center"/>
    </xf>
    <xf numFmtId="0" fontId="58" fillId="0" borderId="0" xfId="0" applyFont="1"/>
    <xf numFmtId="0" fontId="59" fillId="14" borderId="1" xfId="0" applyFont="1" applyFill="1" applyBorder="1"/>
    <xf numFmtId="10" fontId="59" fillId="14" borderId="1" xfId="0" applyNumberFormat="1" applyFont="1" applyFill="1" applyBorder="1" applyAlignment="1">
      <alignment horizontal="center"/>
    </xf>
    <xf numFmtId="0" fontId="54" fillId="4" borderId="44" xfId="0" applyFont="1" applyFill="1" applyBorder="1" applyAlignment="1">
      <alignment vertical="center"/>
    </xf>
    <xf numFmtId="0" fontId="55" fillId="4" borderId="25" xfId="0" applyFont="1" applyFill="1" applyBorder="1" applyAlignment="1">
      <alignment vertical="center"/>
    </xf>
    <xf numFmtId="0" fontId="4" fillId="2" borderId="1" xfId="0" applyFont="1" applyFill="1" applyBorder="1" applyAlignment="1">
      <alignment vertical="center"/>
    </xf>
    <xf numFmtId="0" fontId="54" fillId="4" borderId="25" xfId="0" applyFont="1" applyFill="1" applyBorder="1" applyAlignment="1">
      <alignment horizontal="center" vertical="center"/>
    </xf>
    <xf numFmtId="0" fontId="4" fillId="2" borderId="1" xfId="0" applyFont="1" applyFill="1" applyBorder="1" applyAlignment="1">
      <alignment horizontal="center" vertical="center"/>
    </xf>
    <xf numFmtId="10" fontId="54" fillId="4" borderId="25" xfId="0" applyNumberFormat="1" applyFont="1" applyFill="1" applyBorder="1" applyAlignment="1">
      <alignment horizontal="center" vertical="center"/>
    </xf>
    <xf numFmtId="165" fontId="4" fillId="2" borderId="1" xfId="0" applyNumberFormat="1" applyFont="1" applyFill="1" applyBorder="1" applyAlignment="1">
      <alignment horizontal="center" vertical="center"/>
    </xf>
    <xf numFmtId="0" fontId="54" fillId="4" borderId="42" xfId="0" applyFont="1" applyFill="1" applyBorder="1" applyAlignment="1">
      <alignment horizontal="center" vertical="center"/>
    </xf>
    <xf numFmtId="0" fontId="2" fillId="4" borderId="1" xfId="0" applyFont="1" applyFill="1" applyBorder="1"/>
    <xf numFmtId="0" fontId="4" fillId="2" borderId="1" xfId="0" applyFont="1" applyFill="1" applyBorder="1" applyAlignment="1">
      <alignment horizontal="center"/>
    </xf>
    <xf numFmtId="0" fontId="36" fillId="2" borderId="1" xfId="0" applyFont="1" applyFill="1" applyBorder="1" applyAlignment="1">
      <alignment horizontal="center" vertical="center"/>
    </xf>
    <xf numFmtId="0" fontId="60" fillId="2" borderId="1" xfId="0" applyFont="1" applyFill="1" applyBorder="1" applyAlignment="1">
      <alignment horizontal="center"/>
    </xf>
    <xf numFmtId="0" fontId="3" fillId="0" borderId="12" xfId="0" applyFont="1" applyBorder="1"/>
    <xf numFmtId="0" fontId="3" fillId="0" borderId="13" xfId="0" applyFont="1" applyBorder="1" applyAlignment="1">
      <alignment horizontal="center"/>
    </xf>
    <xf numFmtId="169" fontId="3" fillId="0" borderId="13" xfId="0" applyNumberFormat="1" applyFont="1" applyBorder="1" applyAlignment="1">
      <alignment horizontal="center"/>
    </xf>
    <xf numFmtId="0" fontId="3" fillId="0" borderId="9" xfId="0" applyFont="1" applyBorder="1"/>
    <xf numFmtId="0" fontId="64" fillId="0" borderId="10" xfId="0" applyFont="1" applyBorder="1"/>
    <xf numFmtId="0" fontId="5" fillId="0" borderId="12" xfId="0" applyFont="1" applyBorder="1" applyAlignment="1">
      <alignment horizontal="left"/>
    </xf>
    <xf numFmtId="0" fontId="9" fillId="0" borderId="13" xfId="0" applyFont="1" applyBorder="1" applyAlignment="1">
      <alignment horizontal="left"/>
    </xf>
    <xf numFmtId="0" fontId="5" fillId="0" borderId="13" xfId="0" applyFont="1" applyBorder="1"/>
    <xf numFmtId="0" fontId="3" fillId="0" borderId="13" xfId="0" applyFont="1" applyBorder="1" applyAlignment="1">
      <alignment horizontal="left"/>
    </xf>
    <xf numFmtId="0" fontId="9" fillId="0" borderId="17" xfId="0" applyFont="1" applyBorder="1" applyAlignment="1">
      <alignment horizontal="left"/>
    </xf>
    <xf numFmtId="0" fontId="5" fillId="0" borderId="11" xfId="0" applyFont="1" applyBorder="1" applyAlignment="1">
      <alignment horizontal="left"/>
    </xf>
    <xf numFmtId="0" fontId="9" fillId="0" borderId="10" xfId="0" applyFont="1" applyBorder="1" applyAlignment="1">
      <alignment horizontal="left"/>
    </xf>
    <xf numFmtId="0" fontId="4" fillId="0" borderId="0" xfId="0" applyFont="1" applyAlignment="1">
      <alignment vertical="center"/>
    </xf>
    <xf numFmtId="0" fontId="11" fillId="12" borderId="42" xfId="0" applyFont="1" applyFill="1" applyBorder="1" applyAlignment="1">
      <alignment vertical="center"/>
    </xf>
    <xf numFmtId="0" fontId="9" fillId="12" borderId="43" xfId="0" applyFont="1" applyFill="1" applyBorder="1" applyAlignment="1">
      <alignment horizontal="center" vertical="center"/>
    </xf>
    <xf numFmtId="165" fontId="11" fillId="12" borderId="43" xfId="0" applyNumberFormat="1" applyFont="1" applyFill="1" applyBorder="1" applyAlignment="1">
      <alignment horizontal="center" vertical="center"/>
    </xf>
    <xf numFmtId="0" fontId="11" fillId="12" borderId="44" xfId="0" applyFont="1" applyFill="1" applyBorder="1" applyAlignment="1">
      <alignment vertical="center"/>
    </xf>
    <xf numFmtId="0" fontId="9" fillId="0" borderId="13" xfId="0" applyFont="1" applyBorder="1" applyAlignment="1">
      <alignment horizontal="center"/>
    </xf>
    <xf numFmtId="165" fontId="11" fillId="0" borderId="17" xfId="0" applyNumberFormat="1" applyFont="1" applyBorder="1" applyAlignment="1">
      <alignment horizontal="center"/>
    </xf>
    <xf numFmtId="0" fontId="65" fillId="0" borderId="9" xfId="0" applyFont="1" applyBorder="1"/>
    <xf numFmtId="165" fontId="65" fillId="0" borderId="18" xfId="0" applyNumberFormat="1" applyFont="1" applyBorder="1" applyAlignment="1">
      <alignment horizontal="center"/>
    </xf>
    <xf numFmtId="178" fontId="11" fillId="0" borderId="18" xfId="0" applyNumberFormat="1" applyFont="1" applyBorder="1" applyAlignment="1">
      <alignment horizontal="center"/>
    </xf>
    <xf numFmtId="168" fontId="3" fillId="0" borderId="19" xfId="0" applyNumberFormat="1" applyFont="1" applyBorder="1" applyAlignment="1">
      <alignment horizontal="center"/>
    </xf>
    <xf numFmtId="0" fontId="2" fillId="0" borderId="0" xfId="0" applyFont="1" applyAlignment="1">
      <alignment vertical="top"/>
    </xf>
    <xf numFmtId="0" fontId="2" fillId="0" borderId="12" xfId="0" applyFont="1" applyBorder="1"/>
    <xf numFmtId="0" fontId="11" fillId="0" borderId="13" xfId="0" applyFont="1" applyBorder="1" applyAlignment="1">
      <alignment horizontal="center" wrapText="1"/>
    </xf>
    <xf numFmtId="0" fontId="67" fillId="0" borderId="0" xfId="0" applyFont="1" applyAlignment="1">
      <alignment horizontal="center"/>
    </xf>
    <xf numFmtId="0" fontId="2" fillId="0" borderId="13" xfId="0" applyFont="1" applyBorder="1" applyAlignment="1">
      <alignment vertical="top"/>
    </xf>
    <xf numFmtId="0" fontId="2" fillId="0" borderId="17" xfId="0" applyFont="1" applyBorder="1" applyAlignment="1">
      <alignment vertical="top"/>
    </xf>
    <xf numFmtId="183" fontId="5" fillId="0" borderId="0" xfId="0" applyNumberFormat="1" applyFont="1" applyAlignment="1">
      <alignment horizontal="center"/>
    </xf>
    <xf numFmtId="0" fontId="8" fillId="0" borderId="0" xfId="0" applyFont="1" applyAlignment="1">
      <alignment horizontal="center" vertical="center"/>
    </xf>
    <xf numFmtId="0" fontId="2" fillId="0" borderId="18" xfId="0" applyFont="1" applyBorder="1" applyAlignment="1">
      <alignment vertical="top"/>
    </xf>
    <xf numFmtId="183" fontId="11" fillId="0" borderId="0" xfId="0" applyNumberFormat="1" applyFont="1" applyAlignment="1">
      <alignment horizontal="center"/>
    </xf>
    <xf numFmtId="170" fontId="2" fillId="0" borderId="0" xfId="0" applyNumberFormat="1" applyFont="1"/>
    <xf numFmtId="0" fontId="24" fillId="2" borderId="1" xfId="0" applyFont="1" applyFill="1" applyBorder="1"/>
    <xf numFmtId="0" fontId="68" fillId="0" borderId="0" xfId="0" applyFont="1"/>
    <xf numFmtId="0" fontId="24" fillId="0" borderId="0" xfId="0" applyFont="1"/>
    <xf numFmtId="0" fontId="4" fillId="2" borderId="5" xfId="0" applyFont="1" applyFill="1" applyBorder="1"/>
    <xf numFmtId="178" fontId="69" fillId="0" borderId="0" xfId="0" applyNumberFormat="1" applyFont="1" applyAlignment="1">
      <alignment horizontal="center"/>
    </xf>
    <xf numFmtId="0" fontId="24" fillId="0" borderId="0" xfId="0" applyFont="1" applyAlignment="1">
      <alignment horizontal="center"/>
    </xf>
    <xf numFmtId="0" fontId="23" fillId="0" borderId="10" xfId="0" applyFont="1" applyBorder="1"/>
    <xf numFmtId="178" fontId="23" fillId="0" borderId="10" xfId="0" applyNumberFormat="1" applyFont="1" applyBorder="1" applyAlignment="1">
      <alignment horizontal="center"/>
    </xf>
    <xf numFmtId="3" fontId="24" fillId="0" borderId="0" xfId="0" applyNumberFormat="1" applyFont="1" applyAlignment="1">
      <alignment horizontal="center"/>
    </xf>
    <xf numFmtId="0" fontId="23" fillId="0" borderId="0" xfId="0" applyFont="1"/>
    <xf numFmtId="179" fontId="24" fillId="0" borderId="0" xfId="0" applyNumberFormat="1" applyFont="1" applyAlignment="1">
      <alignment horizontal="center"/>
    </xf>
    <xf numFmtId="179" fontId="21" fillId="0" borderId="0" xfId="0" applyNumberFormat="1" applyFont="1" applyAlignment="1">
      <alignment horizontal="center"/>
    </xf>
    <xf numFmtId="169" fontId="24" fillId="0" borderId="0" xfId="0" applyNumberFormat="1" applyFont="1" applyAlignment="1">
      <alignment horizontal="center"/>
    </xf>
    <xf numFmtId="169" fontId="21" fillId="0" borderId="0" xfId="0" applyNumberFormat="1" applyFont="1" applyAlignment="1">
      <alignment horizontal="center"/>
    </xf>
    <xf numFmtId="166" fontId="21" fillId="0" borderId="0" xfId="0" applyNumberFormat="1" applyFont="1" applyAlignment="1">
      <alignment horizontal="center"/>
    </xf>
    <xf numFmtId="166" fontId="5" fillId="0" borderId="0" xfId="0" applyNumberFormat="1" applyFont="1"/>
    <xf numFmtId="0" fontId="70" fillId="0" borderId="0" xfId="0" applyFont="1"/>
    <xf numFmtId="165" fontId="70" fillId="0" borderId="0" xfId="0" applyNumberFormat="1" applyFont="1" applyAlignment="1">
      <alignment horizontal="center"/>
    </xf>
    <xf numFmtId="9" fontId="24" fillId="0" borderId="0" xfId="0" applyNumberFormat="1" applyFont="1" applyAlignment="1">
      <alignment horizontal="center"/>
    </xf>
    <xf numFmtId="10" fontId="54" fillId="12" borderId="51" xfId="0" applyNumberFormat="1" applyFont="1" applyFill="1" applyBorder="1" applyAlignment="1">
      <alignment horizontal="center" vertical="center"/>
    </xf>
    <xf numFmtId="10" fontId="54" fillId="12" borderId="33" xfId="0" applyNumberFormat="1" applyFont="1" applyFill="1" applyBorder="1" applyAlignment="1">
      <alignment horizontal="center" vertical="center"/>
    </xf>
    <xf numFmtId="0" fontId="54" fillId="11" borderId="51" xfId="0" applyFont="1" applyFill="1" applyBorder="1" applyAlignment="1">
      <alignment horizontal="center" vertical="center"/>
    </xf>
    <xf numFmtId="0" fontId="54" fillId="11" borderId="33" xfId="0" applyFont="1" applyFill="1" applyBorder="1" applyAlignment="1">
      <alignment horizontal="center" vertical="center"/>
    </xf>
    <xf numFmtId="0" fontId="54" fillId="12" borderId="51" xfId="0" applyFont="1" applyFill="1" applyBorder="1" applyAlignment="1">
      <alignment horizontal="center" vertical="center"/>
    </xf>
    <xf numFmtId="0" fontId="54" fillId="12" borderId="33" xfId="0" applyFont="1" applyFill="1" applyBorder="1" applyAlignment="1">
      <alignment horizontal="center" vertical="center"/>
    </xf>
    <xf numFmtId="10" fontId="54" fillId="11" borderId="51" xfId="0" applyNumberFormat="1" applyFont="1" applyFill="1" applyBorder="1" applyAlignment="1">
      <alignment horizontal="center" vertical="center"/>
    </xf>
    <xf numFmtId="10" fontId="54" fillId="11" borderId="33" xfId="0" applyNumberFormat="1" applyFont="1" applyFill="1" applyBorder="1" applyAlignment="1">
      <alignment horizontal="center" vertical="center"/>
    </xf>
    <xf numFmtId="0" fontId="0" fillId="0" borderId="0" xfId="0"/>
    <xf numFmtId="0" fontId="22" fillId="0" borderId="0" xfId="0" applyFont="1" applyAlignment="1">
      <alignment vertical="center" wrapText="1"/>
    </xf>
    <xf numFmtId="0" fontId="6" fillId="2" borderId="2" xfId="0" applyFont="1" applyFill="1" applyBorder="1" applyAlignment="1">
      <alignment horizontal="center"/>
    </xf>
    <xf numFmtId="0" fontId="7" fillId="0" borderId="3" xfId="0" applyFont="1" applyBorder="1"/>
    <xf numFmtId="0" fontId="7" fillId="0" borderId="4" xfId="0" applyFont="1" applyBorder="1"/>
    <xf numFmtId="0" fontId="8" fillId="0" borderId="0" xfId="0" applyFont="1" applyAlignment="1">
      <alignment horizontal="lef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xf numFmtId="0" fontId="8" fillId="0" borderId="0" xfId="0" applyFont="1" applyAlignment="1">
      <alignment horizontal="left"/>
    </xf>
    <xf numFmtId="0" fontId="8" fillId="0" borderId="0" xfId="0" applyFont="1" applyAlignment="1">
      <alignment horizontal="left" wrapText="1"/>
    </xf>
    <xf numFmtId="0" fontId="5" fillId="0" borderId="9" xfId="0" applyFont="1" applyBorder="1" applyAlignment="1">
      <alignment horizontal="left"/>
    </xf>
    <xf numFmtId="0" fontId="27" fillId="4" borderId="20" xfId="0" applyFont="1" applyFill="1" applyBorder="1" applyAlignment="1">
      <alignment horizontal="center"/>
    </xf>
    <xf numFmtId="0" fontId="7" fillId="0" borderId="21" xfId="0" applyFont="1" applyBorder="1"/>
    <xf numFmtId="0" fontId="11" fillId="6" borderId="28" xfId="0" applyFont="1" applyFill="1" applyBorder="1" applyAlignment="1">
      <alignment horizontal="center"/>
    </xf>
    <xf numFmtId="0" fontId="7" fillId="0" borderId="29" xfId="0" applyFont="1" applyBorder="1"/>
    <xf numFmtId="0" fontId="7" fillId="0" borderId="30" xfId="0" applyFont="1" applyBorder="1"/>
    <xf numFmtId="0" fontId="27" fillId="4" borderId="20" xfId="0" applyFont="1" applyFill="1" applyBorder="1" applyAlignment="1">
      <alignment horizontal="center" wrapText="1"/>
    </xf>
    <xf numFmtId="0" fontId="8" fillId="0" borderId="0" xfId="0" applyFont="1" applyAlignment="1">
      <alignment horizontal="left" vertical="top" wrapText="1"/>
    </xf>
    <xf numFmtId="0" fontId="11" fillId="5" borderId="22" xfId="0" applyFont="1" applyFill="1" applyBorder="1" applyAlignment="1">
      <alignment horizontal="center"/>
    </xf>
    <xf numFmtId="0" fontId="7" fillId="0" borderId="23" xfId="0" applyFont="1" applyBorder="1"/>
    <xf numFmtId="0" fontId="7" fillId="0" borderId="24" xfId="0" applyFont="1" applyBorder="1"/>
    <xf numFmtId="0" fontId="11" fillId="6" borderId="22" xfId="0" applyFont="1" applyFill="1" applyBorder="1" applyAlignment="1">
      <alignment horizontal="center"/>
    </xf>
    <xf numFmtId="0" fontId="8" fillId="0" borderId="0" xfId="0" applyFont="1" applyAlignment="1">
      <alignment horizontal="left" vertical="center" wrapText="1"/>
    </xf>
    <xf numFmtId="0" fontId="39" fillId="0" borderId="0" xfId="0" applyFont="1" applyAlignment="1">
      <alignment horizontal="left" wrapText="1"/>
    </xf>
    <xf numFmtId="0" fontId="39" fillId="0" borderId="0" xfId="0" applyFont="1"/>
    <xf numFmtId="165" fontId="13" fillId="2" borderId="35" xfId="0" applyNumberFormat="1" applyFont="1" applyFill="1" applyBorder="1" applyAlignment="1">
      <alignment horizontal="center"/>
    </xf>
    <xf numFmtId="0" fontId="7" fillId="0" borderId="36" xfId="0" applyFont="1" applyBorder="1"/>
    <xf numFmtId="0" fontId="7" fillId="0" borderId="37" xfId="0" applyFont="1" applyBorder="1"/>
    <xf numFmtId="1" fontId="13" fillId="2" borderId="35" xfId="0" applyNumberFormat="1" applyFont="1" applyFill="1" applyBorder="1" applyAlignment="1">
      <alignment horizontal="center"/>
    </xf>
    <xf numFmtId="0" fontId="7" fillId="0" borderId="38" xfId="0" applyFont="1" applyBorder="1"/>
    <xf numFmtId="0" fontId="39" fillId="0" borderId="0" xfId="0" applyFont="1" applyAlignment="1">
      <alignment vertical="center" wrapText="1"/>
    </xf>
    <xf numFmtId="0" fontId="39" fillId="0" borderId="9" xfId="0" applyFont="1" applyBorder="1" applyAlignment="1">
      <alignment vertical="center" wrapText="1"/>
    </xf>
    <xf numFmtId="0" fontId="7" fillId="0" borderId="9" xfId="0" applyFont="1" applyBorder="1"/>
    <xf numFmtId="0" fontId="39" fillId="0" borderId="9" xfId="0" applyFont="1" applyBorder="1" applyAlignment="1">
      <alignment vertical="center"/>
    </xf>
    <xf numFmtId="0" fontId="11" fillId="8" borderId="45" xfId="0" applyFont="1" applyFill="1" applyBorder="1" applyAlignment="1">
      <alignment horizontal="right" vertical="center"/>
    </xf>
    <xf numFmtId="0" fontId="7" fillId="0" borderId="15" xfId="0" applyFont="1" applyBorder="1"/>
    <xf numFmtId="0" fontId="7" fillId="0" borderId="46" xfId="0" applyFont="1" applyBorder="1"/>
    <xf numFmtId="0" fontId="11" fillId="0" borderId="14" xfId="0" applyFont="1" applyBorder="1"/>
    <xf numFmtId="0" fontId="7" fillId="0" borderId="16" xfId="0" applyFont="1" applyBorder="1"/>
    <xf numFmtId="0" fontId="9" fillId="0" borderId="0" xfId="0" applyFont="1" applyAlignment="1">
      <alignment wrapText="1"/>
    </xf>
    <xf numFmtId="0" fontId="3" fillId="0" borderId="0" xfId="0" applyFont="1" applyAlignment="1">
      <alignment horizontal="center"/>
    </xf>
    <xf numFmtId="0" fontId="62" fillId="0" borderId="0" xfId="0" applyFont="1"/>
    <xf numFmtId="0" fontId="7" fillId="0" borderId="18" xfId="0" applyFont="1" applyBorder="1"/>
    <xf numFmtId="0" fontId="11" fillId="15" borderId="14" xfId="0" applyFont="1" applyFill="1" applyBorder="1" applyAlignment="1">
      <alignment horizontal="center"/>
    </xf>
    <xf numFmtId="0" fontId="66" fillId="2" borderId="12" xfId="0" applyFont="1" applyFill="1" applyBorder="1" applyAlignment="1">
      <alignment horizontal="center"/>
    </xf>
    <xf numFmtId="0" fontId="7" fillId="0" borderId="13" xfId="0" applyFont="1" applyBorder="1"/>
    <xf numFmtId="0" fontId="7" fillId="0" borderId="17" xfId="0" applyFont="1" applyBorder="1"/>
    <xf numFmtId="0" fontId="7" fillId="0" borderId="11" xfId="0" applyFont="1" applyBorder="1"/>
    <xf numFmtId="0" fontId="7" fillId="0" borderId="10" xfId="0" applyFont="1" applyBorder="1"/>
    <xf numFmtId="0" fontId="7" fillId="0" borderId="19" xfId="0" applyFont="1" applyBorder="1"/>
    <xf numFmtId="0" fontId="9" fillId="0" borderId="12" xfId="0" applyFont="1" applyBorder="1" applyAlignment="1">
      <alignment horizontal="center" vertical="center" wrapText="1"/>
    </xf>
    <xf numFmtId="0" fontId="4" fillId="10" borderId="14" xfId="0" applyFont="1" applyFill="1" applyBorder="1" applyAlignment="1">
      <alignment vertical="center"/>
    </xf>
    <xf numFmtId="0" fontId="4" fillId="13" borderId="14" xfId="0" applyFont="1" applyFill="1" applyBorder="1" applyAlignment="1">
      <alignment vertical="center"/>
    </xf>
    <xf numFmtId="0" fontId="5" fillId="0" borderId="0" xfId="0" applyFont="1" applyAlignment="1">
      <alignment vertical="center"/>
    </xf>
    <xf numFmtId="0" fontId="63" fillId="0" borderId="9" xfId="0" applyFont="1" applyBorder="1" applyAlignment="1">
      <alignment horizontal="center" vertical="center" wrapText="1"/>
    </xf>
    <xf numFmtId="0" fontId="61" fillId="0" borderId="13" xfId="0" applyFont="1" applyBorder="1"/>
    <xf numFmtId="165" fontId="70" fillId="0" borderId="0" xfId="0" applyNumberFormat="1" applyFont="1" applyAlignment="1">
      <alignment horizontal="center"/>
    </xf>
    <xf numFmtId="0" fontId="4" fillId="2" borderId="8" xfId="0" applyFont="1" applyFill="1" applyBorder="1" applyAlignment="1">
      <alignment horizontal="center" vertical="center" wrapText="1"/>
    </xf>
    <xf numFmtId="0" fontId="7" fillId="0" borderId="49" xfId="0" applyFont="1" applyBorder="1"/>
    <xf numFmtId="0" fontId="4" fillId="2" borderId="0" xfId="0" applyFont="1" applyFill="1" applyAlignment="1">
      <alignment horizontal="center" vertical="center" wrapText="1"/>
    </xf>
    <xf numFmtId="166" fontId="21" fillId="0" borderId="0" xfId="0" applyNumberFormat="1" applyFont="1" applyAlignment="1">
      <alignment horizontal="center"/>
    </xf>
    <xf numFmtId="168" fontId="77" fillId="0" borderId="0" xfId="0" applyNumberFormat="1" applyFont="1" applyAlignment="1">
      <alignment horizontal="center"/>
    </xf>
    <xf numFmtId="0" fontId="79" fillId="0" borderId="52" xfId="0" applyFont="1" applyBorder="1" applyAlignment="1">
      <alignment horizontal="center"/>
    </xf>
    <xf numFmtId="0" fontId="5" fillId="0" borderId="31" xfId="0" applyFont="1" applyBorder="1"/>
    <xf numFmtId="177" fontId="21" fillId="0" borderId="30" xfId="0" applyNumberFormat="1" applyFont="1" applyBorder="1" applyAlignment="1">
      <alignment horizontal="right"/>
    </xf>
    <xf numFmtId="0" fontId="5" fillId="0" borderId="52" xfId="0" applyFont="1" applyBorder="1"/>
    <xf numFmtId="0" fontId="3" fillId="0" borderId="50" xfId="0" applyFont="1" applyBorder="1" applyAlignment="1">
      <alignment horizontal="center"/>
    </xf>
    <xf numFmtId="174" fontId="80" fillId="0" borderId="53" xfId="0" applyNumberFormat="1" applyFont="1" applyBorder="1"/>
    <xf numFmtId="10" fontId="21" fillId="0" borderId="53" xfId="0" applyNumberFormat="1" applyFont="1" applyBorder="1"/>
    <xf numFmtId="0" fontId="11" fillId="0" borderId="54" xfId="0" applyFont="1" applyBorder="1"/>
    <xf numFmtId="0" fontId="9" fillId="0" borderId="55" xfId="0" applyFont="1" applyBorder="1" applyAlignment="1">
      <alignment horizontal="center"/>
    </xf>
    <xf numFmtId="10" fontId="17" fillId="0" borderId="56" xfId="0" applyNumberFormat="1" applyFont="1" applyBorder="1"/>
    <xf numFmtId="0" fontId="1" fillId="0" borderId="0" xfId="0" applyFont="1"/>
    <xf numFmtId="0" fontId="0" fillId="0" borderId="0" xfId="0" applyAlignment="1">
      <alignment vertical="center"/>
    </xf>
    <xf numFmtId="0" fontId="79" fillId="0" borderId="0" xfId="0" applyFont="1" applyAlignment="1">
      <alignment vertical="center"/>
    </xf>
    <xf numFmtId="0" fontId="8" fillId="0" borderId="50" xfId="0" applyFont="1" applyBorder="1"/>
    <xf numFmtId="0" fontId="5" fillId="0" borderId="50" xfId="0" applyFont="1" applyBorder="1"/>
    <xf numFmtId="0" fontId="11" fillId="0" borderId="50" xfId="0" applyFont="1" applyFill="1" applyBorder="1" applyAlignment="1"/>
    <xf numFmtId="177" fontId="11" fillId="0" borderId="17" xfId="0" applyNumberFormat="1" applyFont="1" applyBorder="1" applyAlignment="1">
      <alignment horizontal="center"/>
    </xf>
    <xf numFmtId="0" fontId="11" fillId="0" borderId="39" xfId="0" applyFont="1" applyFill="1" applyBorder="1"/>
    <xf numFmtId="10" fontId="9" fillId="0" borderId="47" xfId="0" applyNumberFormat="1" applyFont="1" applyFill="1" applyBorder="1" applyAlignment="1">
      <alignment horizontal="center"/>
    </xf>
    <xf numFmtId="0" fontId="2" fillId="0" borderId="31" xfId="0" applyFont="1" applyBorder="1"/>
    <xf numFmtId="0" fontId="2" fillId="0" borderId="30" xfId="0" applyFont="1" applyBorder="1"/>
    <xf numFmtId="0" fontId="9" fillId="0" borderId="31" xfId="0" applyFont="1" applyBorder="1" applyAlignment="1">
      <alignment horizontal="center" vertical="center" wrapText="1"/>
    </xf>
    <xf numFmtId="0" fontId="7" fillId="0" borderId="50" xfId="0" applyFont="1" applyBorder="1"/>
    <xf numFmtId="0" fontId="2" fillId="0" borderId="0" xfId="0" applyFont="1" applyAlignment="1">
      <alignment vertical="center"/>
    </xf>
    <xf numFmtId="10" fontId="8" fillId="0" borderId="0" xfId="0" applyNumberFormat="1" applyFont="1" applyAlignment="1">
      <alignment horizontal="center" vertical="center"/>
    </xf>
    <xf numFmtId="0" fontId="65" fillId="0" borderId="0" xfId="0" applyFont="1"/>
    <xf numFmtId="183" fontId="11" fillId="0" borderId="0" xfId="0" applyNumberFormat="1" applyFont="1" applyAlignment="1">
      <alignment horizontal="center" vertical="center"/>
    </xf>
    <xf numFmtId="183" fontId="11" fillId="0" borderId="52" xfId="0" applyNumberFormat="1" applyFont="1" applyBorder="1" applyAlignment="1">
      <alignment horizontal="center" vertical="center"/>
    </xf>
    <xf numFmtId="10" fontId="11" fillId="0" borderId="0" xfId="2" applyNumberFormat="1" applyFont="1" applyAlignment="1">
      <alignment horizontal="center" vertical="center"/>
    </xf>
    <xf numFmtId="0" fontId="11" fillId="0" borderId="0" xfId="0" applyFont="1" applyAlignment="1">
      <alignment vertical="center"/>
    </xf>
    <xf numFmtId="10" fontId="11" fillId="0" borderId="57" xfId="2" applyNumberFormat="1" applyFont="1" applyBorder="1" applyAlignment="1">
      <alignment horizontal="center" vertical="center"/>
    </xf>
    <xf numFmtId="174" fontId="3" fillId="0" borderId="0" xfId="0" applyNumberFormat="1" applyFont="1" applyAlignment="1">
      <alignment horizontal="center" vertical="center"/>
    </xf>
    <xf numFmtId="168" fontId="77" fillId="0" borderId="10" xfId="0" applyNumberFormat="1" applyFont="1" applyBorder="1" applyAlignment="1">
      <alignment horizontal="center"/>
    </xf>
    <xf numFmtId="0" fontId="11" fillId="0" borderId="58" xfId="0" applyFont="1" applyBorder="1" applyAlignment="1">
      <alignment horizontal="center" wrapText="1"/>
    </xf>
    <xf numFmtId="10" fontId="5" fillId="0" borderId="52" xfId="0" applyNumberFormat="1" applyFont="1" applyBorder="1" applyAlignment="1">
      <alignment horizontal="center"/>
    </xf>
    <xf numFmtId="183" fontId="5" fillId="0" borderId="52" xfId="0" applyNumberFormat="1" applyFont="1" applyBorder="1" applyAlignment="1">
      <alignment horizontal="center"/>
    </xf>
    <xf numFmtId="9" fontId="5" fillId="0" borderId="52" xfId="0" applyNumberFormat="1" applyFont="1" applyBorder="1" applyAlignment="1">
      <alignment horizontal="center"/>
    </xf>
    <xf numFmtId="2" fontId="5" fillId="0" borderId="52" xfId="0" applyNumberFormat="1" applyFont="1" applyBorder="1" applyAlignment="1">
      <alignment horizontal="center"/>
    </xf>
    <xf numFmtId="183" fontId="11" fillId="0" borderId="52" xfId="0" applyNumberFormat="1" applyFont="1" applyBorder="1" applyAlignment="1">
      <alignment horizontal="center"/>
    </xf>
    <xf numFmtId="10" fontId="8" fillId="0" borderId="52" xfId="0" applyNumberFormat="1" applyFont="1" applyBorder="1" applyAlignment="1">
      <alignment horizontal="center" vertical="center"/>
    </xf>
    <xf numFmtId="10" fontId="11" fillId="0" borderId="52" xfId="2" applyNumberFormat="1" applyFont="1" applyBorder="1" applyAlignment="1">
      <alignment horizontal="center" vertical="center"/>
    </xf>
    <xf numFmtId="0" fontId="2" fillId="0" borderId="52" xfId="0" applyFont="1" applyBorder="1"/>
    <xf numFmtId="170" fontId="5" fillId="0" borderId="52" xfId="0" applyNumberFormat="1" applyFont="1" applyBorder="1" applyAlignment="1">
      <alignment horizontal="center"/>
    </xf>
    <xf numFmtId="174" fontId="5" fillId="0" borderId="52" xfId="0" applyNumberFormat="1" applyFont="1" applyBorder="1" applyAlignment="1">
      <alignment horizontal="center"/>
    </xf>
    <xf numFmtId="170" fontId="11" fillId="0" borderId="52" xfId="0" applyNumberFormat="1" applyFont="1" applyBorder="1" applyAlignment="1">
      <alignment horizontal="center"/>
    </xf>
    <xf numFmtId="170" fontId="2" fillId="0" borderId="52" xfId="0" applyNumberFormat="1" applyFont="1" applyBorder="1"/>
    <xf numFmtId="167" fontId="2" fillId="0" borderId="52" xfId="0" applyNumberFormat="1" applyFont="1" applyBorder="1"/>
    <xf numFmtId="167" fontId="11" fillId="0" borderId="52" xfId="0" applyNumberFormat="1" applyFont="1" applyBorder="1" applyAlignment="1">
      <alignment horizontal="center"/>
    </xf>
    <xf numFmtId="167" fontId="5" fillId="0" borderId="52" xfId="0" applyNumberFormat="1" applyFont="1" applyBorder="1" applyAlignment="1">
      <alignment horizontal="center"/>
    </xf>
    <xf numFmtId="168" fontId="77" fillId="0" borderId="59" xfId="0" applyNumberFormat="1" applyFont="1" applyBorder="1" applyAlignment="1">
      <alignment horizontal="center"/>
    </xf>
    <xf numFmtId="0" fontId="11" fillId="0" borderId="50" xfId="0" applyFont="1" applyBorder="1" applyAlignment="1">
      <alignment horizontal="center" wrapText="1"/>
    </xf>
    <xf numFmtId="0" fontId="5" fillId="0" borderId="50" xfId="0" applyFont="1" applyBorder="1" applyAlignment="1">
      <alignment wrapText="1"/>
    </xf>
    <xf numFmtId="0" fontId="2" fillId="0" borderId="0" xfId="0" applyFont="1" applyAlignment="1"/>
    <xf numFmtId="0" fontId="5" fillId="0" borderId="0" xfId="0" applyFont="1" applyAlignment="1">
      <alignment vertical="center" wrapText="1"/>
    </xf>
    <xf numFmtId="43" fontId="40" fillId="0" borderId="0" xfId="1" applyFont="1" applyAlignment="1">
      <alignment horizontal="center"/>
    </xf>
    <xf numFmtId="165" fontId="4" fillId="2" borderId="50" xfId="0" applyNumberFormat="1" applyFont="1" applyFill="1" applyBorder="1" applyAlignment="1">
      <alignment horizontal="center" vertical="center"/>
    </xf>
    <xf numFmtId="10" fontId="4" fillId="2" borderId="1" xfId="0" applyNumberFormat="1" applyFont="1" applyFill="1" applyBorder="1" applyAlignment="1">
      <alignment horizontal="center"/>
    </xf>
  </cellXfs>
  <cellStyles count="3">
    <cellStyle name="Comma" xfId="1" builtinId="3"/>
    <cellStyle name="Normal" xfId="0" builtinId="0"/>
    <cellStyle name="Percent" xfId="2" builtinId="5"/>
  </cellStyles>
  <dxfs count="12">
    <dxf>
      <font>
        <color rgb="FF9C0006"/>
      </font>
      <fill>
        <patternFill>
          <bgColor rgb="FFFFC7CE"/>
        </patternFill>
      </fill>
    </dxf>
    <dxf>
      <font>
        <color rgb="FF006100"/>
      </font>
      <fill>
        <patternFill>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
      <border>
        <left style="thin">
          <color theme="0"/>
        </left>
        <right style="thin">
          <color theme="0"/>
        </right>
        <top style="thin">
          <color theme="0"/>
        </top>
        <bottom style="thin">
          <color theme="0"/>
        </bottom>
      </border>
    </dxf>
  </dxfs>
  <tableStyles count="1">
    <tableStyle name="ERPs by Country-style" pivot="0" count="4" xr9:uid="{00000000-0011-0000-FFFF-FFFF00000000}">
      <tableStyleElement type="wholeTable" size="0" dxfId="11"/>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7" Type="http://schemas.openxmlformats.org/officeDocument/2006/relationships/styles" Target="styles.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24" Type="http://schemas.microsoft.com/office/2017/06/relationships/rdSupportingPropertyBag" Target="richData/rdsupportingpropertybag.xml"/><Relationship Id="rId5" Type="http://schemas.openxmlformats.org/officeDocument/2006/relationships/worksheet" Target="worksheets/sheet5.xml"/><Relationship Id="rId15" Type="http://customschemas.google.com/relationships/workbookmetadata" Target="metadata"/><Relationship Id="rId23" Type="http://schemas.microsoft.com/office/2017/06/relationships/rdSupportingPropertyBagStructure" Target="richData/rdsupportingpropertybagstructure.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22" Type="http://schemas.microsoft.com/office/2017/06/relationships/richStyles" Target="richData/richStyles.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
  <rv s="0">
    <v>https://www.bing.com/financeapi/forcetrigger?t=r6dwra&amp;q=US10Y&amp;form=skydnc</v>
    <v>Learn more on Bing</v>
  </rv>
  <rv s="1">
    <v>en-US</v>
    <v>r6dwra</v>
    <v>268435456</v>
    <v>1</v>
    <v>Powered by Refinitiv</v>
    <v>0</v>
    <v>US Treasury 10Y</v>
    <v>2</v>
    <v>3</v>
    <v>Finance</v>
    <v>4</v>
    <v>3.4299999999999997E-2</v>
    <v>7.3640000000000008E-3</v>
    <v>US</v>
    <v>USD</v>
    <v>Bond</v>
    <v>46244.645740740743</v>
    <v>0</v>
    <v>49810</v>
    <v>US Treasury 10Y</v>
    <v>4.6580000000000004</v>
    <v>4.6923000000000004</v>
    <v>US10Y</v>
    <v>US Treasury 10Y</v>
    <v>4.5612000000000007E-2</v>
    <v>4.684E-2</v>
    <v>4.2849000000000005E-2</v>
    <v>4.6580000000000003E-2</v>
  </rv>
  <rv s="2">
    <v>1</v>
  </rv>
</rvData>
</file>

<file path=xl/richData/rdrichvaluestructure.xml><?xml version="1.0" encoding="utf-8"?>
<rvStructures xmlns="http://schemas.microsoft.com/office/spreadsheetml/2017/richdata" count="3">
  <s t="_hyperlink">
    <k n="Address" t="s"/>
    <k n="Text" t="s"/>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5">
    <spb s="0">
      <v>0</v>
      <v>Name</v>
      <v>LearnMoreOnLink</v>
    </spb>
    <spb s="1">
      <v>0</v>
      <v>0</v>
      <v>0</v>
    </spb>
    <spb s="2">
      <v>1</v>
      <v>1</v>
      <v>1</v>
    </spb>
    <spb s="3">
      <v>1</v>
      <v>2</v>
      <v>2</v>
      <v>3</v>
      <v>4</v>
      <v>2</v>
      <v>5</v>
      <v>4</v>
      <v>4</v>
      <v>4</v>
      <v>4</v>
      <v>6</v>
    </spb>
    <spb s="4">
      <v>GMT</v>
    </spb>
  </spbData>
</supportingPropertyBags>
</file>

<file path=xl/richData/rdsupportingpropertybagstructure.xml><?xml version="1.0" encoding="utf-8"?>
<spbStructures xmlns="http://schemas.microsoft.com/office/spreadsheetml/2017/richdata2" count="5">
  <s>
    <k n="^Order" t="spba"/>
    <k n="TitleProperty" t="s"/>
    <k n="SubTitleProperty" t="s"/>
  </s>
  <s>
    <k n="ShowInCardView" t="b"/>
    <k n="ShowInDotNotation" t="b"/>
    <k n="ShowInAutoComplete" t="b"/>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2" formatCode="0.00"/>
    </x:dxf>
    <x:dxf>
      <x:numFmt numFmtId="0" formatCode="General"/>
    </x:dxf>
    <x:dxf>
      <x:numFmt numFmtId="27" formatCode="m/d/yyyy\ h:mm"/>
    </x:dxf>
    <x:dxf>
      <x:numFmt numFmtId="14" formatCode="0.00%"/>
    </x:dxf>
    <x:dxf>
      <x:numFmt numFmtId="19" formatCode="m/d/yyyy"/>
    </x:dxf>
  </dxfs>
  <richProperties>
    <rPr n="IsTitleField" t="b"/>
    <rPr n="NumberFormat" t="s"/>
  </richProperties>
  <richStyles>
    <rSty>
      <rpv i="0">1</rpv>
    </rSty>
    <rSty dxfid="1">
      <rpv i="1">_([$$-en-US]* #,##0.00_);_([$$-en-US]* (#,##0.00);_([$$-en-US]* "-"??_);_(@_)</rpv>
    </rSty>
    <rSty dxfid="4"/>
    <rSty dxfid="3"/>
    <rSty dxfid="2"/>
    <rSty dxfid="0">
      <rpv i="1">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tribune242.com/news/2025/jul/17/25m-doctors-hospital-in-gb-to-bring-90-jobs/" TargetMode="External"/><Relationship Id="rId1" Type="http://schemas.openxmlformats.org/officeDocument/2006/relationships/hyperlink" Target="https://www.bisxbahamas.com/viewPDF/DHS-Q2-2026-20251119201603.pdf"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hyperlink" Target="https://www.centralbankbahamas.com/news/bahamas-registered-stock-ipo-s/bahamas-registered-stock-results-14-july-2026?N=N" TargetMode="External"/><Relationship Id="rId2" Type="http://schemas.openxmlformats.org/officeDocument/2006/relationships/hyperlink" Target="https://www.theglobaleconomy.com/Bahamas/inflation_outlook_imf/" TargetMode="External"/><Relationship Id="rId1" Type="http://schemas.openxmlformats.org/officeDocument/2006/relationships/hyperlink" Target="https://www.imf.org/en/news/articles/2025/12/12/cs-the-bahamas-staff-concluding-statement-of-the-2025-article-iv-mission" TargetMode="External"/><Relationship Id="rId5" Type="http://schemas.openxmlformats.org/officeDocument/2006/relationships/hyperlink" Target="https://pages.stern.nyu.edu/~adamodar/New_Home_Page/datafile/ratings.html" TargetMode="External"/><Relationship Id="rId4" Type="http://schemas.openxmlformats.org/officeDocument/2006/relationships/hyperlink" Target="https://pages.stern.nyu.edu/~adamodar/"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3"/>
  <sheetViews>
    <sheetView showGridLines="0" topLeftCell="A12" workbookViewId="0">
      <selection activeCell="C36" sqref="C36"/>
    </sheetView>
  </sheetViews>
  <sheetFormatPr defaultColWidth="10.1796875" defaultRowHeight="15" customHeight="1"/>
  <cols>
    <col min="1" max="1" width="2" customWidth="1"/>
    <col min="2" max="2" width="31.453125" customWidth="1"/>
    <col min="3" max="12" width="13" customWidth="1"/>
  </cols>
  <sheetData>
    <row r="1" spans="1:26" ht="15" customHeight="1">
      <c r="A1" s="1"/>
      <c r="B1" s="3" t="s">
        <v>1</v>
      </c>
      <c r="C1" s="7"/>
      <c r="D1" s="7"/>
      <c r="E1" s="7"/>
      <c r="F1" s="7"/>
      <c r="G1" s="7"/>
      <c r="H1" s="7"/>
      <c r="I1" s="7"/>
      <c r="J1" s="7"/>
      <c r="K1" s="7"/>
      <c r="L1" s="7"/>
      <c r="M1" s="9"/>
      <c r="N1" s="9"/>
      <c r="O1" s="9"/>
      <c r="P1" s="9"/>
      <c r="Q1" s="9"/>
      <c r="R1" s="9"/>
      <c r="S1" s="9"/>
      <c r="T1" s="9"/>
      <c r="U1" s="9"/>
      <c r="V1" s="9"/>
      <c r="W1" s="9"/>
      <c r="X1" s="9"/>
      <c r="Y1" s="9"/>
      <c r="Z1" s="9"/>
    </row>
    <row r="2" spans="1:26" ht="15.6">
      <c r="A2" s="9"/>
      <c r="B2" s="2" t="s">
        <v>5</v>
      </c>
      <c r="C2" s="9"/>
      <c r="D2" s="9"/>
      <c r="E2" s="9"/>
      <c r="F2" s="9"/>
      <c r="G2" s="9"/>
      <c r="H2" s="9"/>
      <c r="I2" s="9"/>
      <c r="J2" s="9"/>
      <c r="K2" s="9"/>
      <c r="L2" s="9"/>
      <c r="M2" s="9"/>
      <c r="N2" s="9"/>
      <c r="O2" s="9"/>
      <c r="P2" s="9"/>
      <c r="Q2" s="9"/>
      <c r="R2" s="9"/>
      <c r="S2" s="9"/>
      <c r="T2" s="9"/>
      <c r="U2" s="9"/>
      <c r="V2" s="9"/>
      <c r="W2" s="9"/>
      <c r="X2" s="9"/>
      <c r="Y2" s="9"/>
      <c r="Z2" s="9"/>
    </row>
    <row r="3" spans="1:26">
      <c r="A3" s="9"/>
      <c r="B3" s="9"/>
      <c r="C3" s="9"/>
      <c r="D3" s="9"/>
      <c r="E3" s="9"/>
      <c r="F3" s="9"/>
      <c r="G3" s="9"/>
      <c r="H3" s="9"/>
      <c r="I3" s="9"/>
      <c r="J3" s="9"/>
      <c r="K3" s="9"/>
      <c r="L3" s="9"/>
      <c r="M3" s="9"/>
      <c r="N3" s="9"/>
      <c r="O3" s="9"/>
      <c r="P3" s="9"/>
      <c r="Q3" s="9"/>
      <c r="R3" s="9"/>
      <c r="S3" s="9"/>
      <c r="T3" s="9"/>
      <c r="U3" s="9"/>
      <c r="V3" s="9"/>
      <c r="W3" s="9"/>
      <c r="X3" s="9"/>
      <c r="Y3" s="9"/>
      <c r="Z3" s="9"/>
    </row>
    <row r="4" spans="1:26" ht="15" customHeight="1">
      <c r="A4" s="1"/>
      <c r="B4" s="3" t="s">
        <v>15</v>
      </c>
      <c r="C4" s="7"/>
      <c r="D4" s="7"/>
      <c r="E4" s="7"/>
      <c r="F4" s="7"/>
      <c r="G4" s="7"/>
      <c r="H4" s="7"/>
      <c r="I4" s="7"/>
      <c r="J4" s="7"/>
      <c r="K4" s="7"/>
      <c r="L4" s="7"/>
      <c r="M4" s="9"/>
      <c r="N4" s="9"/>
      <c r="O4" s="9"/>
      <c r="P4" s="9"/>
      <c r="Q4" s="9"/>
      <c r="R4" s="9"/>
      <c r="S4" s="9"/>
      <c r="T4" s="9"/>
      <c r="U4" s="9"/>
      <c r="V4" s="9"/>
      <c r="W4" s="9"/>
      <c r="X4" s="9"/>
      <c r="Y4" s="9"/>
      <c r="Z4" s="9"/>
    </row>
    <row r="5" spans="1:26">
      <c r="A5" s="9"/>
      <c r="B5" s="9"/>
      <c r="C5" s="565" t="s">
        <v>25</v>
      </c>
      <c r="D5" s="565" t="s">
        <v>26</v>
      </c>
      <c r="E5" s="23"/>
      <c r="F5" s="9"/>
      <c r="G5" s="9"/>
      <c r="H5" s="9"/>
      <c r="I5" s="9"/>
      <c r="J5" s="9"/>
      <c r="K5" s="9"/>
      <c r="L5" s="9"/>
      <c r="M5" s="9"/>
      <c r="N5" s="9"/>
      <c r="O5" s="9"/>
      <c r="P5" s="9"/>
      <c r="Q5" s="9"/>
      <c r="R5" s="9"/>
      <c r="S5" s="9"/>
      <c r="T5" s="9"/>
      <c r="U5" s="9"/>
      <c r="V5" s="9"/>
      <c r="W5" s="9"/>
      <c r="X5" s="9"/>
      <c r="Y5" s="9"/>
      <c r="Z5" s="9"/>
    </row>
    <row r="6" spans="1:26" ht="15" customHeight="1">
      <c r="A6" s="9"/>
      <c r="B6" s="9"/>
      <c r="C6" s="565"/>
      <c r="D6" s="565"/>
      <c r="E6" s="9"/>
      <c r="F6" s="9"/>
      <c r="G6" s="9"/>
      <c r="H6" s="9"/>
      <c r="I6" s="9"/>
      <c r="J6" s="9"/>
      <c r="K6" s="9"/>
      <c r="L6" s="9"/>
      <c r="M6" s="9"/>
      <c r="N6" s="9"/>
      <c r="O6" s="9"/>
      <c r="P6" s="9"/>
      <c r="Q6" s="9"/>
      <c r="R6" s="9"/>
      <c r="S6" s="9"/>
      <c r="T6" s="9"/>
      <c r="U6" s="9"/>
      <c r="V6" s="9"/>
      <c r="W6" s="9"/>
      <c r="X6" s="9"/>
      <c r="Y6" s="9"/>
      <c r="Z6" s="9"/>
    </row>
    <row r="7" spans="1:26">
      <c r="A7" s="9"/>
      <c r="B7" s="4" t="s">
        <v>30</v>
      </c>
      <c r="C7" s="31">
        <f ca="1">DCF!D128</f>
        <v>0.11659330116141263</v>
      </c>
      <c r="D7" s="31">
        <f>DCF!E128</f>
        <v>7.7431007621294873E-2</v>
      </c>
      <c r="E7" s="9"/>
      <c r="F7" s="9"/>
      <c r="G7" s="9"/>
      <c r="H7" s="9"/>
      <c r="I7" s="9"/>
      <c r="J7" s="9"/>
      <c r="K7" s="9"/>
      <c r="L7" s="9"/>
      <c r="M7" s="9"/>
      <c r="N7" s="9"/>
      <c r="O7" s="9"/>
      <c r="P7" s="9"/>
      <c r="Q7" s="9"/>
      <c r="R7" s="9"/>
      <c r="S7" s="9"/>
      <c r="T7" s="9"/>
      <c r="U7" s="9"/>
      <c r="V7" s="9"/>
      <c r="W7" s="9"/>
      <c r="X7" s="9"/>
      <c r="Y7" s="9"/>
      <c r="Z7" s="9"/>
    </row>
    <row r="8" spans="1:26" ht="15" customHeight="1">
      <c r="A8" s="9"/>
      <c r="B8" s="35" t="s">
        <v>33</v>
      </c>
      <c r="C8" s="36">
        <f ca="1">DCF!D142</f>
        <v>2.8436312493710849</v>
      </c>
      <c r="D8" s="36">
        <f>DCF!E142</f>
        <v>5.9141554184521006</v>
      </c>
      <c r="E8" s="9"/>
      <c r="F8" s="9"/>
      <c r="G8" s="9"/>
      <c r="H8" s="9"/>
      <c r="I8" s="9"/>
      <c r="J8" s="9"/>
      <c r="K8" s="9"/>
      <c r="L8" s="9"/>
      <c r="M8" s="9"/>
      <c r="N8" s="9"/>
      <c r="O8" s="9"/>
      <c r="P8" s="9"/>
      <c r="Q8" s="9"/>
      <c r="R8" s="9"/>
      <c r="S8" s="9"/>
      <c r="T8" s="9"/>
      <c r="U8" s="9"/>
      <c r="V8" s="9"/>
      <c r="W8" s="9"/>
      <c r="X8" s="9"/>
      <c r="Y8" s="9"/>
      <c r="Z8" s="9"/>
    </row>
    <row r="9" spans="1:26">
      <c r="A9" s="9"/>
      <c r="B9" s="4" t="s">
        <v>37</v>
      </c>
      <c r="C9" s="41">
        <f>DCF!D143</f>
        <v>4.87</v>
      </c>
      <c r="D9" s="41">
        <f>DCF!E143</f>
        <v>4.87</v>
      </c>
      <c r="E9" s="9"/>
      <c r="F9" s="9"/>
      <c r="G9" s="9"/>
      <c r="H9" s="9"/>
      <c r="I9" s="9"/>
      <c r="J9" s="9"/>
      <c r="K9" s="9"/>
      <c r="L9" s="9"/>
      <c r="M9" s="9"/>
      <c r="N9" s="9"/>
      <c r="O9" s="9"/>
      <c r="P9" s="9"/>
      <c r="Q9" s="9"/>
      <c r="R9" s="9"/>
      <c r="S9" s="9"/>
      <c r="T9" s="9"/>
      <c r="U9" s="9"/>
      <c r="V9" s="9"/>
      <c r="W9" s="9"/>
      <c r="X9" s="9"/>
      <c r="Y9" s="9"/>
      <c r="Z9" s="9"/>
    </row>
    <row r="10" spans="1:26" ht="15" customHeight="1">
      <c r="A10" s="9"/>
      <c r="B10" s="35" t="s">
        <v>40</v>
      </c>
      <c r="C10" s="514">
        <f ca="1">DCF!D144</f>
        <v>-0.41609214591969512</v>
      </c>
      <c r="D10" s="514">
        <f>DCF!E144</f>
        <v>0.21440563007229985</v>
      </c>
      <c r="E10" s="9"/>
      <c r="F10" s="9"/>
      <c r="G10" s="9"/>
      <c r="H10" s="9"/>
      <c r="I10" s="9"/>
      <c r="J10" s="9"/>
      <c r="K10" s="9"/>
      <c r="L10" s="9"/>
      <c r="M10" s="9"/>
      <c r="N10" s="9"/>
      <c r="O10" s="9"/>
      <c r="P10" s="9"/>
      <c r="Q10" s="9"/>
      <c r="R10" s="9"/>
      <c r="S10" s="9"/>
      <c r="T10" s="9"/>
      <c r="U10" s="9"/>
      <c r="V10" s="9"/>
      <c r="W10" s="9"/>
      <c r="X10" s="9"/>
      <c r="Y10" s="9"/>
      <c r="Z10" s="9"/>
    </row>
    <row r="11" spans="1:26">
      <c r="A11" s="9"/>
      <c r="B11" s="9"/>
      <c r="C11" s="9"/>
      <c r="D11" s="9"/>
      <c r="E11" s="9"/>
      <c r="F11" s="9"/>
      <c r="G11" s="9"/>
      <c r="H11" s="9"/>
      <c r="I11" s="9"/>
      <c r="J11" s="9"/>
      <c r="K11" s="9"/>
      <c r="L11" s="9"/>
      <c r="M11" s="9"/>
      <c r="N11" s="9"/>
      <c r="O11" s="9"/>
      <c r="P11" s="9"/>
      <c r="Q11" s="9"/>
      <c r="R11" s="9"/>
      <c r="S11" s="9"/>
      <c r="T11" s="9"/>
      <c r="U11" s="9"/>
      <c r="V11" s="9"/>
      <c r="W11" s="9"/>
      <c r="X11" s="9"/>
      <c r="Y11" s="9"/>
      <c r="Z11" s="9"/>
    </row>
    <row r="12" spans="1:26" ht="15" customHeight="1">
      <c r="A12" s="1"/>
      <c r="B12" s="3" t="s">
        <v>44</v>
      </c>
      <c r="C12" s="7"/>
      <c r="D12" s="7"/>
      <c r="E12" s="7"/>
      <c r="F12" s="7"/>
      <c r="G12" s="7"/>
      <c r="H12" s="7"/>
      <c r="I12" s="7"/>
      <c r="J12" s="7"/>
      <c r="K12" s="7"/>
      <c r="L12" s="7"/>
      <c r="M12" s="9"/>
      <c r="N12" s="9"/>
      <c r="O12" s="9"/>
      <c r="P12" s="9"/>
      <c r="Q12" s="9"/>
      <c r="R12" s="9"/>
      <c r="S12" s="9"/>
      <c r="T12" s="9"/>
      <c r="U12" s="9"/>
      <c r="V12" s="9"/>
      <c r="W12" s="9"/>
      <c r="X12" s="9"/>
      <c r="Y12" s="9"/>
      <c r="Z12" s="9"/>
    </row>
    <row r="13" spans="1:26">
      <c r="A13" s="9"/>
      <c r="B13" s="9"/>
      <c r="C13" s="9"/>
      <c r="D13" s="51"/>
      <c r="E13" s="9"/>
      <c r="F13" s="9"/>
      <c r="G13" s="9"/>
      <c r="H13" s="9"/>
      <c r="I13" s="9"/>
      <c r="J13" s="9"/>
      <c r="K13" s="9"/>
      <c r="L13" s="9"/>
      <c r="M13" s="9"/>
      <c r="N13" s="9"/>
      <c r="O13" s="9"/>
      <c r="P13" s="9"/>
      <c r="Q13" s="9"/>
      <c r="R13" s="9"/>
      <c r="S13" s="9"/>
      <c r="T13" s="9"/>
      <c r="U13" s="9"/>
      <c r="V13" s="9"/>
      <c r="W13" s="9"/>
      <c r="X13" s="9"/>
      <c r="Y13" s="9"/>
      <c r="Z13" s="9"/>
    </row>
    <row r="14" spans="1:26">
      <c r="A14" s="9"/>
      <c r="B14" s="4" t="s">
        <v>50</v>
      </c>
      <c r="C14" s="41">
        <f>DCF!C69</f>
        <v>4.87</v>
      </c>
      <c r="D14" s="9"/>
      <c r="E14" s="9"/>
      <c r="F14" s="9"/>
      <c r="G14" s="9"/>
      <c r="H14" s="9"/>
      <c r="I14" s="9"/>
      <c r="J14" s="9"/>
      <c r="K14" s="9"/>
      <c r="L14" s="9"/>
      <c r="M14" s="9"/>
      <c r="N14" s="9"/>
      <c r="O14" s="9"/>
      <c r="P14" s="9"/>
      <c r="Q14" s="9"/>
      <c r="R14" s="9"/>
      <c r="S14" s="9"/>
      <c r="T14" s="9"/>
      <c r="U14" s="9"/>
      <c r="V14" s="9"/>
      <c r="W14" s="9"/>
      <c r="X14" s="9"/>
      <c r="Y14" s="9"/>
      <c r="Z14" s="9"/>
    </row>
    <row r="15" spans="1:26">
      <c r="A15" s="9"/>
      <c r="B15" s="4" t="s">
        <v>53</v>
      </c>
      <c r="C15" s="57">
        <f>DCF!D108</f>
        <v>12471.634</v>
      </c>
      <c r="D15" s="9"/>
      <c r="E15" s="9"/>
      <c r="F15" s="9"/>
      <c r="G15" s="9"/>
      <c r="H15" s="9"/>
      <c r="I15" s="9"/>
      <c r="J15" s="9"/>
      <c r="K15" s="9"/>
      <c r="L15" s="9"/>
      <c r="M15" s="9"/>
      <c r="N15" s="9"/>
      <c r="O15" s="9"/>
      <c r="P15" s="9"/>
      <c r="Q15" s="9"/>
      <c r="R15" s="9"/>
      <c r="S15" s="9"/>
      <c r="T15" s="9"/>
      <c r="U15" s="9"/>
      <c r="V15" s="9"/>
      <c r="W15" s="9"/>
      <c r="X15" s="9"/>
      <c r="Y15" s="9"/>
      <c r="Z15" s="9"/>
    </row>
    <row r="16" spans="1:26" ht="15" customHeight="1">
      <c r="A16" s="9"/>
      <c r="B16" s="45" t="s">
        <v>56</v>
      </c>
      <c r="C16" s="60">
        <f>C14*C15</f>
        <v>60736.857580000004</v>
      </c>
      <c r="D16" s="9"/>
      <c r="E16" s="9"/>
      <c r="F16" s="9"/>
      <c r="G16" s="9"/>
      <c r="H16" s="9"/>
      <c r="I16" s="9"/>
      <c r="J16" s="9"/>
      <c r="K16" s="9"/>
      <c r="L16" s="9"/>
      <c r="M16" s="9"/>
      <c r="N16" s="9"/>
      <c r="O16" s="9"/>
      <c r="P16" s="9"/>
      <c r="Q16" s="9"/>
      <c r="R16" s="9"/>
      <c r="S16" s="9"/>
      <c r="T16" s="9"/>
      <c r="U16" s="9"/>
      <c r="V16" s="9"/>
      <c r="W16" s="9"/>
      <c r="X16" s="9"/>
      <c r="Y16" s="9"/>
      <c r="Z16" s="9"/>
    </row>
    <row r="17" spans="1:26">
      <c r="A17" s="9"/>
      <c r="B17" s="52" t="s">
        <v>59</v>
      </c>
      <c r="C17" s="57">
        <f>-DCF!D99</f>
        <v>21182.776999999998</v>
      </c>
      <c r="D17" s="9"/>
      <c r="E17" s="9"/>
      <c r="F17" s="9"/>
      <c r="G17" s="9"/>
      <c r="H17" s="9"/>
      <c r="I17" s="9"/>
      <c r="J17" s="9"/>
      <c r="K17" s="9"/>
      <c r="L17" s="9"/>
      <c r="M17" s="9"/>
      <c r="N17" s="9"/>
      <c r="O17" s="9"/>
      <c r="P17" s="9"/>
      <c r="Q17" s="9"/>
      <c r="R17" s="9"/>
      <c r="S17" s="9"/>
      <c r="T17" s="9"/>
      <c r="U17" s="9"/>
      <c r="V17" s="9"/>
      <c r="W17" s="9"/>
      <c r="X17" s="9"/>
      <c r="Y17" s="9"/>
      <c r="Z17" s="9"/>
    </row>
    <row r="18" spans="1:26">
      <c r="A18" s="9"/>
      <c r="B18" s="52" t="s">
        <v>61</v>
      </c>
      <c r="C18" s="57">
        <f>DCF!D103</f>
        <v>16025.421</v>
      </c>
      <c r="D18" s="9"/>
      <c r="E18" s="9"/>
      <c r="F18" s="9"/>
      <c r="G18" s="9"/>
      <c r="H18" s="9"/>
      <c r="I18" s="9"/>
      <c r="J18" s="9"/>
      <c r="K18" s="9"/>
      <c r="L18" s="9"/>
      <c r="M18" s="9"/>
      <c r="N18" s="9"/>
      <c r="O18" s="9"/>
      <c r="P18" s="9"/>
      <c r="Q18" s="9"/>
      <c r="R18" s="9"/>
      <c r="S18" s="9"/>
      <c r="T18" s="9"/>
      <c r="U18" s="9"/>
      <c r="V18" s="9"/>
      <c r="W18" s="9"/>
      <c r="X18" s="9"/>
      <c r="Y18" s="9"/>
      <c r="Z18" s="9"/>
    </row>
    <row r="19" spans="1:26" ht="15" customHeight="1">
      <c r="A19" s="9"/>
      <c r="B19" s="35" t="s">
        <v>62</v>
      </c>
      <c r="C19" s="62">
        <f>C16+C17-C18</f>
        <v>65894.213579999996</v>
      </c>
      <c r="D19" s="9"/>
      <c r="E19" s="9"/>
      <c r="F19" s="9"/>
      <c r="G19" s="9"/>
      <c r="H19" s="9"/>
      <c r="I19" s="9"/>
      <c r="J19" s="9"/>
      <c r="K19" s="9"/>
      <c r="L19" s="9"/>
      <c r="M19" s="9"/>
      <c r="N19" s="9"/>
      <c r="O19" s="9"/>
      <c r="P19" s="9"/>
      <c r="Q19" s="9"/>
      <c r="R19" s="9"/>
      <c r="S19" s="9"/>
      <c r="T19" s="9"/>
      <c r="U19" s="9"/>
      <c r="V19" s="9"/>
      <c r="W19" s="9"/>
      <c r="X19" s="9"/>
      <c r="Y19" s="9"/>
      <c r="Z19" s="9"/>
    </row>
    <row r="20" spans="1:26">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ht="15" customHeight="1">
      <c r="A21" s="1"/>
      <c r="B21" s="3" t="s">
        <v>66</v>
      </c>
      <c r="C21" s="63" t="s">
        <v>12</v>
      </c>
      <c r="D21" s="63" t="s">
        <v>13</v>
      </c>
      <c r="E21" s="63" t="s">
        <v>14</v>
      </c>
      <c r="F21" s="63" t="s">
        <v>16</v>
      </c>
      <c r="G21" s="63" t="s">
        <v>17</v>
      </c>
      <c r="H21" s="64" t="s">
        <v>18</v>
      </c>
      <c r="I21" s="64" t="s">
        <v>19</v>
      </c>
      <c r="J21" s="64" t="s">
        <v>20</v>
      </c>
      <c r="K21" s="64" t="s">
        <v>21</v>
      </c>
      <c r="L21" s="64" t="s">
        <v>22</v>
      </c>
      <c r="M21" s="9"/>
      <c r="N21" s="9"/>
      <c r="O21" s="9"/>
      <c r="P21" s="9"/>
      <c r="Q21" s="9"/>
      <c r="R21" s="9"/>
      <c r="S21" s="9"/>
      <c r="T21" s="9"/>
      <c r="U21" s="9"/>
      <c r="V21" s="9"/>
      <c r="W21" s="9"/>
      <c r="X21" s="9"/>
      <c r="Y21" s="9"/>
      <c r="Z21" s="9"/>
    </row>
    <row r="22" spans="1:26">
      <c r="A22" s="9"/>
      <c r="B22" s="4" t="s">
        <v>28</v>
      </c>
      <c r="C22" s="49">
        <f>'Income Statement'!D5</f>
        <v>76398.365000000005</v>
      </c>
      <c r="D22" s="49">
        <f>'Income Statement'!E5</f>
        <v>123036.16099999999</v>
      </c>
      <c r="E22" s="49">
        <f>'Income Statement'!F5</f>
        <v>96685.548999999999</v>
      </c>
      <c r="F22" s="49">
        <f>'Income Statement'!G5</f>
        <v>117485.02800000001</v>
      </c>
      <c r="G22" s="49">
        <f>'Income Statement'!H5</f>
        <v>118589.746</v>
      </c>
      <c r="H22" s="49">
        <f>'Income Statement'!I5</f>
        <v>122965.41542099998</v>
      </c>
      <c r="I22" s="49">
        <f>'Income Statement'!J5</f>
        <v>129038.68619204999</v>
      </c>
      <c r="J22" s="49">
        <f>'Income Statement'!K5</f>
        <v>134824.12707069225</v>
      </c>
      <c r="K22" s="57">
        <f>'Income Statement'!L5</f>
        <v>140254.11215351993</v>
      </c>
      <c r="L22" s="57">
        <f>'Income Statement'!M5</f>
        <v>145906.14763966072</v>
      </c>
      <c r="M22" s="9"/>
      <c r="N22" s="9"/>
      <c r="O22" s="9"/>
      <c r="P22" s="9"/>
      <c r="Q22" s="9"/>
      <c r="R22" s="9"/>
      <c r="S22" s="9"/>
      <c r="T22" s="9"/>
      <c r="U22" s="9"/>
      <c r="V22" s="9"/>
      <c r="W22" s="9"/>
      <c r="X22" s="9"/>
      <c r="Y22" s="9"/>
      <c r="Z22" s="9"/>
    </row>
    <row r="23" spans="1:26">
      <c r="A23" s="9"/>
      <c r="B23" s="52" t="s">
        <v>74</v>
      </c>
      <c r="C23" s="71" t="str">
        <f>'Income Statement'!D6</f>
        <v>N/A</v>
      </c>
      <c r="D23" s="71">
        <f>'Income Statement'!E6</f>
        <v>0.61045542008654219</v>
      </c>
      <c r="E23" s="71">
        <f>'Income Statement'!F6</f>
        <v>-0.21416965374919328</v>
      </c>
      <c r="F23" s="71">
        <f>'Income Statement'!G6</f>
        <v>0.21512500280677949</v>
      </c>
      <c r="G23" s="71">
        <f>'Income Statement'!H6</f>
        <v>9.403053468225675E-3</v>
      </c>
      <c r="H23" s="71">
        <f>'Income Statement'!I6</f>
        <v>3.6897535989325547E-2</v>
      </c>
      <c r="I23" s="71">
        <f>'Income Statement'!J6</f>
        <v>4.9390072405780083E-2</v>
      </c>
      <c r="J23" s="71">
        <f>'Income Statement'!K6</f>
        <v>4.4834933223294904E-2</v>
      </c>
      <c r="K23" s="80">
        <f>'Income Statement'!L6</f>
        <v>4.0274579934647559E-2</v>
      </c>
      <c r="L23" s="80">
        <f>'Income Statement'!M6</f>
        <v>4.0298536701399268E-2</v>
      </c>
      <c r="M23" s="9"/>
      <c r="N23" s="9"/>
      <c r="O23" s="9"/>
      <c r="P23" s="9"/>
      <c r="Q23" s="9"/>
      <c r="R23" s="9"/>
      <c r="S23" s="9"/>
      <c r="T23" s="9"/>
      <c r="U23" s="9"/>
      <c r="V23" s="9"/>
      <c r="W23" s="9"/>
      <c r="X23" s="9"/>
      <c r="Y23" s="9"/>
      <c r="Z23" s="9"/>
    </row>
    <row r="24" spans="1:26">
      <c r="A24" s="9"/>
      <c r="B24" s="4" t="s">
        <v>78</v>
      </c>
      <c r="C24" s="49">
        <f>'Income Statement'!D30</f>
        <v>15999.884000000009</v>
      </c>
      <c r="D24" s="49">
        <f>'Income Statement'!E30</f>
        <v>32486.275000000001</v>
      </c>
      <c r="E24" s="49">
        <f>'Income Statement'!F30</f>
        <v>6362.3859999999931</v>
      </c>
      <c r="F24" s="49">
        <f>'Income Statement'!G30</f>
        <v>6877.4569999999867</v>
      </c>
      <c r="G24" s="49">
        <f>'Income Statement'!H30</f>
        <v>5269.1850000000086</v>
      </c>
      <c r="H24" s="49">
        <f>'Income Statement'!I30</f>
        <v>12665.43778836298</v>
      </c>
      <c r="I24" s="49">
        <f>'Income Statement'!J30</f>
        <v>12129.636502052674</v>
      </c>
      <c r="J24" s="49">
        <f>'Income Statement'!K30</f>
        <v>11325.22667393811</v>
      </c>
      <c r="K24" s="57">
        <f>'Income Statement'!L30</f>
        <v>14586.427663966071</v>
      </c>
      <c r="L24" s="57">
        <f>'Income Statement'!M30</f>
        <v>15174.239354524683</v>
      </c>
      <c r="M24" s="9"/>
      <c r="N24" s="9"/>
      <c r="O24" s="9"/>
      <c r="P24" s="9"/>
      <c r="Q24" s="9"/>
      <c r="R24" s="9"/>
      <c r="S24" s="9"/>
      <c r="T24" s="9"/>
      <c r="U24" s="9"/>
      <c r="V24" s="9"/>
      <c r="W24" s="9"/>
      <c r="X24" s="9"/>
      <c r="Y24" s="9"/>
      <c r="Z24" s="9"/>
    </row>
    <row r="25" spans="1:26">
      <c r="A25" s="9"/>
      <c r="B25" s="52" t="s">
        <v>82</v>
      </c>
      <c r="C25" s="88">
        <f>'Income Statement'!D31</f>
        <v>0.20942704729348605</v>
      </c>
      <c r="D25" s="88">
        <f>'Income Statement'!E31</f>
        <v>0.26403843175828612</v>
      </c>
      <c r="E25" s="88">
        <f>'Income Statement'!F31</f>
        <v>6.5804932234495489E-2</v>
      </c>
      <c r="F25" s="88">
        <f>'Income Statement'!G31</f>
        <v>5.8539008051306643E-2</v>
      </c>
      <c r="G25" s="88">
        <f>'Income Statement'!H31</f>
        <v>4.4432045583435255E-2</v>
      </c>
      <c r="H25" s="88">
        <f>'Income Statement'!I31</f>
        <v>0.10299999999999986</v>
      </c>
      <c r="I25" s="88">
        <f>'Income Statement'!J31</f>
        <v>9.3999999999999806E-2</v>
      </c>
      <c r="J25" s="88">
        <f>'Income Statement'!K31</f>
        <v>8.3999999999999714E-2</v>
      </c>
      <c r="K25" s="80">
        <f>'Income Statement'!L31</f>
        <v>0.10399999999999998</v>
      </c>
      <c r="L25" s="80">
        <f>'Income Statement'!M31</f>
        <v>0.10399999999999979</v>
      </c>
      <c r="M25" s="9"/>
      <c r="N25" s="9"/>
      <c r="O25" s="9"/>
      <c r="P25" s="9"/>
      <c r="Q25" s="9"/>
      <c r="R25" s="9"/>
      <c r="S25" s="9"/>
      <c r="T25" s="9"/>
      <c r="U25" s="9"/>
      <c r="V25" s="9"/>
      <c r="W25" s="9"/>
      <c r="X25" s="9"/>
      <c r="Y25" s="9"/>
      <c r="Z25" s="9"/>
    </row>
    <row r="26" spans="1:26">
      <c r="A26" s="9"/>
      <c r="B26" s="4" t="s">
        <v>86</v>
      </c>
      <c r="C26" s="49">
        <f>'Income Statement'!D36</f>
        <v>12438.870000000008</v>
      </c>
      <c r="D26" s="49">
        <f>'Income Statement'!E36</f>
        <v>28670.782999999999</v>
      </c>
      <c r="E26" s="49">
        <f>'Income Statement'!F36</f>
        <v>1854.6589999999935</v>
      </c>
      <c r="F26" s="49">
        <f>'Income Statement'!G36</f>
        <v>1954.7989999999861</v>
      </c>
      <c r="G26" s="49">
        <f>'Income Statement'!H36</f>
        <v>-905.6029999999912</v>
      </c>
      <c r="H26" s="49">
        <f>'Income Statement'!I36</f>
        <v>5378.8976790416082</v>
      </c>
      <c r="I26" s="49">
        <f>'Income Statement'!J36</f>
        <v>4620.5846769808113</v>
      </c>
      <c r="J26" s="49">
        <f>'Income Statement'!K36</f>
        <v>3435.3051018435676</v>
      </c>
      <c r="K26" s="57">
        <f>'Income Statement'!L36</f>
        <v>6303.1673344391611</v>
      </c>
      <c r="L26" s="57">
        <f>'Income Statement'!M36</f>
        <v>6478.3905572007779</v>
      </c>
      <c r="M26" s="9"/>
      <c r="N26" s="9"/>
      <c r="O26" s="9"/>
      <c r="P26" s="9"/>
      <c r="Q26" s="9"/>
      <c r="R26" s="9"/>
      <c r="S26" s="9"/>
      <c r="T26" s="9"/>
      <c r="U26" s="9"/>
      <c r="V26" s="9"/>
      <c r="W26" s="9"/>
      <c r="X26" s="9"/>
      <c r="Y26" s="9"/>
      <c r="Z26" s="9"/>
    </row>
    <row r="27" spans="1:26">
      <c r="A27" s="9"/>
      <c r="B27" s="4" t="s">
        <v>89</v>
      </c>
      <c r="C27" s="95">
        <f>'Income Statement'!D41</f>
        <v>1.2474254470230264</v>
      </c>
      <c r="D27" s="95">
        <f>'Income Statement'!E41</f>
        <v>2.3948930446754386</v>
      </c>
      <c r="E27" s="95">
        <f>'Income Statement'!F41</f>
        <v>0.15492112438452374</v>
      </c>
      <c r="F27" s="95">
        <f>'Income Statement'!G41</f>
        <v>0.16328589731359863</v>
      </c>
      <c r="G27" s="95">
        <f>'Income Statement'!H41</f>
        <v>-7.2613019272373708E-2</v>
      </c>
      <c r="H27" s="95">
        <f>'Income Statement'!I41</f>
        <v>0.43129053330474643</v>
      </c>
      <c r="I27" s="95">
        <f>'Income Statement'!J41</f>
        <v>0.37048751406438091</v>
      </c>
      <c r="J27" s="95">
        <f>'Income Statement'!K41</f>
        <v>0.27544948014378612</v>
      </c>
      <c r="K27" s="97">
        <f>'Income Statement'!L41</f>
        <v>0.50540028150594873</v>
      </c>
      <c r="L27" s="97">
        <f>'Income Statement'!M41</f>
        <v>0.51945002212226388</v>
      </c>
      <c r="M27" s="9"/>
      <c r="N27" s="9"/>
      <c r="O27" s="9"/>
      <c r="P27" s="9"/>
      <c r="Q27" s="9"/>
      <c r="R27" s="9"/>
      <c r="S27" s="9"/>
      <c r="T27" s="9"/>
      <c r="U27" s="9"/>
      <c r="V27" s="9"/>
      <c r="W27" s="9"/>
      <c r="X27" s="9"/>
      <c r="Y27" s="9"/>
      <c r="Z27" s="9"/>
    </row>
    <row r="28" spans="1:26">
      <c r="A28" s="9"/>
      <c r="B28" s="4" t="s">
        <v>92</v>
      </c>
      <c r="C28" s="97">
        <f>'Income Statement'!D46</f>
        <v>3.999996389759191E-2</v>
      </c>
      <c r="D28" s="97">
        <f>'Income Statement'!E46</f>
        <v>0.17830565150922589</v>
      </c>
      <c r="E28" s="97">
        <f>'Income Statement'!F46</f>
        <v>0.14000002004738868</v>
      </c>
      <c r="F28" s="97">
        <f>'Income Statement'!G46</f>
        <v>2.9999998329384277E-2</v>
      </c>
      <c r="G28" s="97">
        <f>'Income Statement'!H46</f>
        <v>6.7193601095093078E-2</v>
      </c>
      <c r="H28" s="97">
        <f>'Income Statement'!I46</f>
        <v>6.4145564246032238E-2</v>
      </c>
      <c r="I28" s="97">
        <f>'Income Statement'!J46</f>
        <v>7.2163759776786268E-2</v>
      </c>
      <c r="J28" s="97">
        <f>'Income Statement'!K46</f>
        <v>8.0181955307540298E-2</v>
      </c>
      <c r="K28" s="97">
        <f>'Income Statement'!L46</f>
        <v>8.8200150838294328E-2</v>
      </c>
      <c r="L28" s="97">
        <f>'Income Statement'!M46</f>
        <v>9.6218346369048358E-2</v>
      </c>
      <c r="M28" s="9"/>
      <c r="N28" s="9"/>
      <c r="O28" s="9"/>
      <c r="P28" s="9"/>
      <c r="Q28" s="9"/>
      <c r="R28" s="9"/>
      <c r="S28" s="9"/>
      <c r="T28" s="9"/>
      <c r="U28" s="9"/>
      <c r="V28" s="9"/>
      <c r="W28" s="9"/>
      <c r="X28" s="9"/>
      <c r="Y28" s="9"/>
      <c r="Z28" s="9"/>
    </row>
    <row r="29" spans="1:26">
      <c r="A29" s="9"/>
      <c r="B29" s="52" t="s">
        <v>97</v>
      </c>
      <c r="C29" s="88">
        <f>'Income Statement'!D47</f>
        <v>3.2066015642900021E-2</v>
      </c>
      <c r="D29" s="88">
        <f>'Income Statement'!E47</f>
        <v>7.4452448682688577E-2</v>
      </c>
      <c r="E29" s="88">
        <f>'Income Statement'!F47</f>
        <v>0.90368579884496603</v>
      </c>
      <c r="F29" s="88">
        <f>'Income Statement'!G47</f>
        <v>0.18372681794905898</v>
      </c>
      <c r="G29" s="88">
        <f>'Income Statement'!H47</f>
        <v>-0.92536575077601124</v>
      </c>
      <c r="H29" s="88">
        <f>'Income Statement'!I47</f>
        <v>0.1487293582692841</v>
      </c>
      <c r="I29" s="88">
        <f>'Income Statement'!J47</f>
        <v>0.19478054465351324</v>
      </c>
      <c r="J29" s="88">
        <f>'Income Statement'!K47</f>
        <v>0.29109495964808096</v>
      </c>
      <c r="K29" s="80">
        <f>'Income Statement'!L47</f>
        <v>0.17451543670589781</v>
      </c>
      <c r="L29" s="80">
        <f>'Income Statement'!M47</f>
        <v>0.18523119120476478</v>
      </c>
      <c r="M29" s="9"/>
      <c r="N29" s="9"/>
      <c r="O29" s="9"/>
      <c r="P29" s="9"/>
      <c r="Q29" s="9"/>
      <c r="R29" s="9"/>
      <c r="S29" s="9"/>
      <c r="T29" s="9"/>
      <c r="U29" s="9"/>
      <c r="V29" s="9"/>
      <c r="W29" s="9"/>
      <c r="X29" s="9"/>
      <c r="Y29" s="9"/>
      <c r="Z29" s="9"/>
    </row>
    <row r="30" spans="1:26">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5" customHeight="1">
      <c r="A31" s="1"/>
      <c r="B31" s="3" t="s">
        <v>100</v>
      </c>
      <c r="C31" s="7"/>
      <c r="D31" s="7"/>
      <c r="E31" s="7"/>
      <c r="F31" s="7"/>
      <c r="G31" s="7"/>
      <c r="H31" s="7"/>
      <c r="I31" s="7"/>
      <c r="J31" s="7"/>
      <c r="K31" s="7"/>
      <c r="L31" s="7"/>
      <c r="M31" s="9"/>
      <c r="N31" s="9"/>
      <c r="O31" s="9"/>
      <c r="P31" s="9"/>
      <c r="Q31" s="9"/>
      <c r="R31" s="9"/>
      <c r="S31" s="9"/>
      <c r="T31" s="9"/>
      <c r="U31" s="9"/>
      <c r="V31" s="9"/>
      <c r="W31" s="9"/>
      <c r="X31" s="9"/>
      <c r="Y31" s="9"/>
      <c r="Z31" s="9"/>
    </row>
    <row r="32" spans="1:26">
      <c r="A32" s="9"/>
      <c r="B32" s="9"/>
      <c r="C32" s="9"/>
      <c r="D32" s="106"/>
      <c r="E32" s="9"/>
      <c r="F32" s="9"/>
      <c r="G32" s="9"/>
      <c r="H32" s="9"/>
      <c r="I32" s="9"/>
      <c r="J32" s="9"/>
      <c r="K32" s="9"/>
      <c r="L32" s="9"/>
      <c r="M32" s="9"/>
      <c r="N32" s="9"/>
      <c r="O32" s="9"/>
      <c r="P32" s="9"/>
      <c r="Q32" s="9"/>
      <c r="R32" s="9"/>
      <c r="S32" s="9"/>
      <c r="T32" s="9"/>
      <c r="U32" s="9"/>
      <c r="V32" s="9"/>
      <c r="W32" s="9"/>
      <c r="X32" s="9"/>
      <c r="Y32" s="9"/>
      <c r="Z32" s="9"/>
    </row>
    <row r="33" spans="1:26">
      <c r="A33" s="9"/>
      <c r="B33" s="4" t="s">
        <v>654</v>
      </c>
      <c r="C33" s="97">
        <f>DCF!D49</f>
        <v>0.6848638783134795</v>
      </c>
      <c r="D33" s="9"/>
      <c r="E33" s="9"/>
      <c r="F33" s="9"/>
      <c r="G33" s="9"/>
      <c r="H33" s="9"/>
      <c r="I33" s="9"/>
      <c r="J33" s="9"/>
      <c r="K33" s="9"/>
      <c r="L33" s="9"/>
      <c r="M33" s="9"/>
      <c r="N33" s="9"/>
      <c r="O33" s="9"/>
      <c r="P33" s="9"/>
      <c r="Q33" s="9"/>
      <c r="R33" s="9"/>
      <c r="S33" s="9"/>
      <c r="T33" s="9"/>
      <c r="U33" s="9"/>
      <c r="V33" s="9"/>
      <c r="W33" s="9"/>
      <c r="X33" s="9"/>
      <c r="Y33" s="9"/>
      <c r="Z33" s="9"/>
    </row>
    <row r="34" spans="1:26">
      <c r="A34" s="9"/>
      <c r="B34" s="4" t="s">
        <v>104</v>
      </c>
      <c r="C34" s="31">
        <f>DCF!D117</f>
        <v>4.1700000000000001E-2</v>
      </c>
      <c r="D34" s="107" t="s">
        <v>105</v>
      </c>
      <c r="E34" s="9"/>
      <c r="F34" s="9"/>
      <c r="G34" s="9"/>
      <c r="H34" s="9"/>
      <c r="I34" s="9"/>
      <c r="J34" s="9"/>
      <c r="K34" s="9"/>
      <c r="L34" s="9"/>
      <c r="M34" s="9"/>
      <c r="N34" s="9"/>
      <c r="O34" s="9"/>
      <c r="P34" s="9"/>
      <c r="Q34" s="9"/>
      <c r="R34" s="9"/>
      <c r="S34" s="9"/>
      <c r="T34" s="9"/>
      <c r="U34" s="9"/>
      <c r="V34" s="9"/>
      <c r="W34" s="9"/>
      <c r="X34" s="9"/>
      <c r="Y34" s="9"/>
      <c r="Z34" s="9"/>
    </row>
    <row r="35" spans="1:26">
      <c r="A35" s="9"/>
      <c r="B35" s="4" t="s">
        <v>108</v>
      </c>
      <c r="C35" s="31">
        <f ca="1">DCF!D116</f>
        <v>4.6923000000000006E-2</v>
      </c>
      <c r="D35" s="9"/>
      <c r="E35" s="9"/>
      <c r="F35" s="9"/>
      <c r="G35" s="9"/>
      <c r="H35" s="9"/>
      <c r="I35" s="9"/>
      <c r="J35" s="9"/>
      <c r="K35" s="9"/>
      <c r="L35" s="9"/>
      <c r="M35" s="9"/>
      <c r="N35" s="9"/>
      <c r="O35" s="9"/>
      <c r="P35" s="9"/>
      <c r="Q35" s="9"/>
      <c r="R35" s="9"/>
      <c r="S35" s="9"/>
      <c r="T35" s="9"/>
      <c r="U35" s="9"/>
      <c r="V35" s="9"/>
      <c r="W35" s="9"/>
      <c r="X35" s="9"/>
      <c r="Y35" s="9"/>
      <c r="Z35" s="9"/>
    </row>
    <row r="36" spans="1:26">
      <c r="A36" s="9"/>
      <c r="B36" s="4" t="s">
        <v>109</v>
      </c>
      <c r="C36" s="31">
        <f>DCF!E116</f>
        <v>5.4239999999999997E-2</v>
      </c>
      <c r="D36" s="9"/>
      <c r="E36" s="9"/>
      <c r="F36" s="9"/>
      <c r="G36" s="9"/>
      <c r="H36" s="9"/>
      <c r="I36" s="9"/>
      <c r="J36" s="9"/>
      <c r="K36" s="9"/>
      <c r="L36" s="9"/>
      <c r="M36" s="9"/>
      <c r="N36" s="9"/>
      <c r="O36" s="9"/>
      <c r="P36" s="9"/>
      <c r="Q36" s="9"/>
      <c r="R36" s="9"/>
      <c r="S36" s="9"/>
      <c r="T36" s="9"/>
      <c r="U36" s="9"/>
      <c r="V36" s="9"/>
      <c r="W36" s="9"/>
      <c r="X36" s="9"/>
      <c r="Y36" s="9"/>
      <c r="Z36" s="9"/>
    </row>
    <row r="37" spans="1:26">
      <c r="A37" s="9"/>
      <c r="B37" s="4" t="s">
        <v>110</v>
      </c>
      <c r="C37" s="31">
        <f>DCF!D118</f>
        <v>5.1299999999999998E-2</v>
      </c>
      <c r="D37" s="107" t="s">
        <v>112</v>
      </c>
      <c r="E37" s="9"/>
      <c r="F37" s="9"/>
      <c r="G37" s="9"/>
      <c r="H37" s="9"/>
      <c r="I37" s="9"/>
      <c r="J37" s="9"/>
      <c r="K37" s="9"/>
      <c r="L37" s="9"/>
      <c r="M37" s="9"/>
      <c r="N37" s="9"/>
      <c r="O37" s="9"/>
      <c r="P37" s="9"/>
      <c r="Q37" s="9"/>
      <c r="R37" s="9"/>
      <c r="S37" s="9"/>
      <c r="T37" s="9"/>
      <c r="U37" s="9"/>
      <c r="V37" s="9"/>
      <c r="W37" s="9"/>
      <c r="X37" s="9"/>
      <c r="Y37" s="9"/>
      <c r="Z37" s="9"/>
    </row>
    <row r="38" spans="1:26">
      <c r="A38" s="9"/>
      <c r="B38" s="4" t="s">
        <v>114</v>
      </c>
      <c r="C38" s="31">
        <f>DCF!D91</f>
        <v>0.02</v>
      </c>
      <c r="D38" s="9"/>
      <c r="E38" s="9"/>
      <c r="F38" s="9"/>
      <c r="G38" s="9"/>
      <c r="H38" s="9"/>
      <c r="I38" s="9"/>
      <c r="J38" s="9"/>
      <c r="K38" s="9"/>
      <c r="L38" s="9"/>
      <c r="M38" s="9"/>
      <c r="N38" s="9"/>
      <c r="O38" s="9"/>
      <c r="P38" s="9"/>
      <c r="Q38" s="9"/>
      <c r="R38" s="9"/>
      <c r="S38" s="9"/>
      <c r="T38" s="9"/>
      <c r="U38" s="9"/>
      <c r="V38" s="9"/>
      <c r="W38" s="9"/>
      <c r="X38" s="9"/>
      <c r="Y38" s="9"/>
      <c r="Z38" s="9"/>
    </row>
    <row r="39" spans="1:26">
      <c r="A39" s="9"/>
      <c r="B39" s="4" t="s">
        <v>116</v>
      </c>
      <c r="C39" s="115">
        <f ca="1">DCF!D132</f>
        <v>4.1931473056961934</v>
      </c>
      <c r="D39" s="9"/>
      <c r="E39" s="9"/>
      <c r="F39" s="9"/>
      <c r="G39" s="9"/>
      <c r="H39" s="9"/>
      <c r="I39" s="9"/>
      <c r="J39" s="9"/>
      <c r="K39" s="9"/>
      <c r="L39" s="9"/>
      <c r="M39" s="9"/>
      <c r="N39" s="9"/>
      <c r="O39" s="9"/>
      <c r="P39" s="9"/>
      <c r="Q39" s="9"/>
      <c r="R39" s="9"/>
      <c r="S39" s="9"/>
      <c r="T39" s="9"/>
      <c r="U39" s="9"/>
      <c r="V39" s="9"/>
      <c r="W39" s="9"/>
      <c r="X39" s="9"/>
      <c r="Y39" s="9"/>
      <c r="Z39" s="9"/>
    </row>
    <row r="40" spans="1:26">
      <c r="A40" s="9"/>
      <c r="B40" s="4" t="s">
        <v>119</v>
      </c>
      <c r="C40" s="116">
        <f>DCF!E132</f>
        <v>7.0524609838657444</v>
      </c>
      <c r="D40" s="9"/>
      <c r="E40" s="9"/>
      <c r="F40" s="9"/>
      <c r="G40" s="9"/>
      <c r="H40" s="9"/>
      <c r="I40" s="9"/>
      <c r="J40" s="9"/>
      <c r="K40" s="9"/>
      <c r="L40" s="9"/>
      <c r="M40" s="9"/>
      <c r="N40" s="9"/>
      <c r="O40" s="9"/>
      <c r="P40" s="9"/>
      <c r="Q40" s="9"/>
      <c r="R40" s="9"/>
      <c r="S40" s="9"/>
      <c r="T40" s="9"/>
      <c r="U40" s="9"/>
      <c r="V40" s="9"/>
      <c r="W40" s="9"/>
      <c r="X40" s="9"/>
      <c r="Y40" s="9"/>
      <c r="Z40" s="9"/>
    </row>
    <row r="41" spans="1:26">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c r="A42" s="1"/>
      <c r="B42" s="3" t="s">
        <v>120</v>
      </c>
      <c r="C42" s="7"/>
      <c r="D42" s="7"/>
      <c r="E42" s="7"/>
      <c r="F42" s="7"/>
      <c r="G42" s="7"/>
      <c r="H42" s="7"/>
      <c r="I42" s="7"/>
      <c r="J42" s="7"/>
      <c r="K42" s="7"/>
      <c r="L42" s="7"/>
      <c r="M42" s="9"/>
      <c r="N42" s="9"/>
      <c r="O42" s="9"/>
      <c r="P42" s="9"/>
      <c r="Q42" s="9"/>
      <c r="R42" s="9"/>
      <c r="S42" s="9"/>
      <c r="T42" s="9"/>
      <c r="U42" s="9"/>
      <c r="V42" s="9"/>
      <c r="W42" s="9"/>
      <c r="X42" s="9"/>
      <c r="Y42" s="9"/>
      <c r="Z42" s="9"/>
    </row>
    <row r="43" spans="1:26" ht="15" customHeight="1">
      <c r="A43" s="566"/>
      <c r="B43" s="568" t="s">
        <v>123</v>
      </c>
      <c r="C43" s="451"/>
      <c r="D43" s="451"/>
      <c r="E43" s="451"/>
      <c r="F43" s="451"/>
      <c r="G43" s="451"/>
      <c r="H43" s="451"/>
      <c r="I43" s="451"/>
      <c r="J43" s="451"/>
      <c r="K43" s="451"/>
      <c r="L43" s="451"/>
      <c r="M43" s="9"/>
      <c r="N43" s="9"/>
      <c r="O43" s="9"/>
      <c r="P43" s="9"/>
      <c r="Q43" s="9"/>
      <c r="R43" s="9"/>
      <c r="S43" s="9"/>
      <c r="T43" s="9"/>
      <c r="U43" s="9"/>
      <c r="V43" s="9"/>
      <c r="W43" s="9"/>
      <c r="X43" s="9"/>
      <c r="Y43" s="9"/>
      <c r="Z43" s="9"/>
    </row>
    <row r="44" spans="1:26">
      <c r="A44" s="566"/>
      <c r="B44" s="451"/>
      <c r="C44" s="451"/>
      <c r="D44" s="451"/>
      <c r="E44" s="451"/>
      <c r="F44" s="451"/>
      <c r="G44" s="451"/>
      <c r="H44" s="451"/>
      <c r="I44" s="451"/>
      <c r="J44" s="451"/>
      <c r="K44" s="451"/>
      <c r="L44" s="451"/>
      <c r="M44" s="9"/>
      <c r="N44" s="9"/>
      <c r="O44" s="9"/>
      <c r="P44" s="9"/>
      <c r="Q44" s="9"/>
      <c r="R44" s="9"/>
      <c r="S44" s="9"/>
      <c r="T44" s="9"/>
      <c r="U44" s="9"/>
      <c r="V44" s="9"/>
      <c r="W44" s="9"/>
      <c r="X44" s="9"/>
      <c r="Y44" s="9"/>
      <c r="Z44" s="9"/>
    </row>
    <row r="45" spans="1:26">
      <c r="A45" s="567"/>
      <c r="B45" s="451"/>
      <c r="C45" s="451"/>
      <c r="D45" s="451"/>
      <c r="E45" s="451"/>
      <c r="F45" s="451"/>
      <c r="G45" s="451"/>
      <c r="H45" s="451"/>
      <c r="I45" s="451"/>
      <c r="J45" s="451"/>
      <c r="K45" s="451"/>
      <c r="L45" s="451"/>
      <c r="M45" s="9"/>
      <c r="N45" s="9"/>
      <c r="O45" s="9"/>
      <c r="P45" s="9"/>
      <c r="Q45" s="9"/>
      <c r="R45" s="9"/>
      <c r="S45" s="9"/>
      <c r="T45" s="9"/>
      <c r="U45" s="9"/>
      <c r="V45" s="9"/>
      <c r="W45" s="9"/>
      <c r="X45" s="9"/>
      <c r="Y45" s="9"/>
      <c r="Z45" s="9"/>
    </row>
    <row r="46" spans="1:26">
      <c r="A46" s="567"/>
      <c r="B46" s="451"/>
      <c r="C46" s="451"/>
      <c r="D46" s="451"/>
      <c r="E46" s="451"/>
      <c r="F46" s="451"/>
      <c r="G46" s="451"/>
      <c r="H46" s="451"/>
      <c r="I46" s="451"/>
      <c r="J46" s="451"/>
      <c r="K46" s="451"/>
      <c r="L46" s="451"/>
      <c r="M46" s="9"/>
      <c r="N46" s="9"/>
      <c r="O46" s="9"/>
      <c r="P46" s="9"/>
      <c r="Q46" s="9"/>
      <c r="R46" s="9"/>
      <c r="S46" s="9"/>
      <c r="T46" s="9"/>
      <c r="U46" s="9"/>
      <c r="V46" s="9"/>
      <c r="W46" s="9"/>
      <c r="X46" s="9"/>
      <c r="Y46" s="9"/>
      <c r="Z46" s="9"/>
    </row>
    <row r="47" spans="1:26">
      <c r="A47" s="567"/>
      <c r="B47" s="451"/>
      <c r="C47" s="451"/>
      <c r="D47" s="451"/>
      <c r="E47" s="451"/>
      <c r="F47" s="451"/>
      <c r="G47" s="451"/>
      <c r="H47" s="451"/>
      <c r="I47" s="451"/>
      <c r="J47" s="451"/>
      <c r="K47" s="451"/>
      <c r="L47" s="451"/>
      <c r="M47" s="9"/>
      <c r="N47" s="9"/>
      <c r="O47" s="9"/>
      <c r="P47" s="9"/>
      <c r="Q47" s="9"/>
      <c r="R47" s="9"/>
      <c r="S47" s="9"/>
      <c r="T47" s="9"/>
      <c r="U47" s="9"/>
      <c r="V47" s="9"/>
      <c r="W47" s="9"/>
      <c r="X47" s="9"/>
      <c r="Y47" s="9"/>
      <c r="Z47" s="9"/>
    </row>
    <row r="48" spans="1:26">
      <c r="A48" s="567"/>
      <c r="B48" s="451"/>
      <c r="C48" s="451"/>
      <c r="D48" s="451"/>
      <c r="E48" s="451"/>
      <c r="F48" s="451"/>
      <c r="G48" s="451"/>
      <c r="H48" s="451"/>
      <c r="I48" s="451"/>
      <c r="J48" s="451"/>
      <c r="K48" s="451"/>
      <c r="L48" s="451"/>
      <c r="M48" s="9"/>
      <c r="N48" s="9"/>
      <c r="O48" s="9"/>
      <c r="P48" s="9"/>
      <c r="Q48" s="9"/>
      <c r="R48" s="9"/>
      <c r="S48" s="9"/>
      <c r="T48" s="9"/>
      <c r="U48" s="9"/>
      <c r="V48" s="9"/>
      <c r="W48" s="9"/>
      <c r="X48" s="9"/>
      <c r="Y48" s="9"/>
      <c r="Z48" s="9"/>
    </row>
    <row r="49" spans="1:26">
      <c r="A49" s="567"/>
      <c r="B49" s="451"/>
      <c r="C49" s="451"/>
      <c r="D49" s="451"/>
      <c r="E49" s="451"/>
      <c r="F49" s="451"/>
      <c r="G49" s="451"/>
      <c r="H49" s="451"/>
      <c r="I49" s="451"/>
      <c r="J49" s="451"/>
      <c r="K49" s="451"/>
      <c r="L49" s="451"/>
      <c r="M49" s="9"/>
      <c r="N49" s="9"/>
      <c r="O49" s="9"/>
      <c r="P49" s="9"/>
      <c r="Q49" s="9"/>
      <c r="R49" s="9"/>
      <c r="S49" s="9"/>
      <c r="T49" s="9"/>
      <c r="U49" s="9"/>
      <c r="V49" s="9"/>
      <c r="W49" s="9"/>
      <c r="X49" s="9"/>
      <c r="Y49" s="9"/>
      <c r="Z49" s="9"/>
    </row>
    <row r="50" spans="1:26">
      <c r="A50" s="567"/>
      <c r="B50" s="567"/>
      <c r="C50" s="567"/>
      <c r="D50" s="567"/>
      <c r="E50" s="567"/>
      <c r="F50" s="9"/>
      <c r="G50" s="9"/>
      <c r="H50" s="9"/>
      <c r="I50" s="9"/>
      <c r="J50" s="9"/>
      <c r="K50" s="9"/>
      <c r="L50" s="9"/>
      <c r="M50" s="9"/>
      <c r="N50" s="9"/>
      <c r="O50" s="9"/>
      <c r="P50" s="9"/>
      <c r="Q50" s="9"/>
      <c r="R50" s="9"/>
      <c r="S50" s="9"/>
      <c r="T50" s="9"/>
      <c r="U50" s="9"/>
      <c r="V50" s="9"/>
      <c r="W50" s="9"/>
      <c r="X50" s="9"/>
      <c r="Y50" s="9"/>
      <c r="Z50" s="9"/>
    </row>
    <row r="51" spans="1:26">
      <c r="A51" s="567"/>
      <c r="B51" s="567"/>
      <c r="C51" s="567"/>
      <c r="D51" s="567"/>
      <c r="E51" s="567"/>
      <c r="F51" s="9"/>
      <c r="G51" s="9"/>
      <c r="H51" s="9"/>
      <c r="I51" s="9"/>
      <c r="J51" s="9"/>
      <c r="K51" s="9"/>
      <c r="L51" s="9"/>
      <c r="M51" s="9"/>
      <c r="N51" s="9"/>
      <c r="O51" s="9"/>
      <c r="P51" s="9"/>
      <c r="Q51" s="9"/>
      <c r="R51" s="9"/>
      <c r="S51" s="9"/>
      <c r="T51" s="9"/>
      <c r="U51" s="9"/>
      <c r="V51" s="9"/>
      <c r="W51" s="9"/>
      <c r="X51" s="9"/>
      <c r="Y51" s="9"/>
      <c r="Z51" s="9"/>
    </row>
    <row r="52" spans="1:26">
      <c r="A52" s="567"/>
      <c r="B52" s="567"/>
      <c r="C52" s="567"/>
      <c r="D52" s="567"/>
      <c r="E52" s="567"/>
      <c r="F52" s="525"/>
      <c r="G52" s="525"/>
      <c r="H52" s="525"/>
      <c r="I52" s="4"/>
      <c r="J52" s="9"/>
      <c r="K52" s="9"/>
      <c r="L52" s="9"/>
      <c r="M52" s="9"/>
      <c r="N52" s="9"/>
      <c r="O52" s="9"/>
      <c r="P52" s="9"/>
      <c r="Q52" s="9"/>
      <c r="R52" s="9"/>
      <c r="S52" s="9"/>
      <c r="T52" s="9"/>
      <c r="U52" s="9"/>
      <c r="V52" s="9"/>
      <c r="W52" s="9"/>
      <c r="X52" s="9"/>
      <c r="Y52" s="9"/>
      <c r="Z52" s="9"/>
    </row>
    <row r="53" spans="1:26" ht="15.6" customHeight="1">
      <c r="A53" s="567"/>
      <c r="B53" s="567"/>
      <c r="C53" s="567"/>
      <c r="D53" s="567"/>
      <c r="E53" s="567"/>
      <c r="F53" s="526"/>
      <c r="G53" s="526"/>
      <c r="H53" s="526"/>
      <c r="J53" s="9"/>
      <c r="K53" s="9"/>
      <c r="L53" s="9"/>
      <c r="M53" s="9"/>
      <c r="N53" s="9"/>
      <c r="O53" s="9"/>
      <c r="P53" s="9"/>
      <c r="Q53" s="9"/>
      <c r="R53" s="9"/>
      <c r="S53" s="9"/>
      <c r="T53" s="9"/>
      <c r="U53" s="9"/>
      <c r="V53" s="9"/>
      <c r="W53" s="9"/>
      <c r="X53" s="9"/>
      <c r="Y53" s="9"/>
      <c r="Z53" s="9"/>
    </row>
    <row r="54" spans="1:26" ht="15.6" customHeight="1">
      <c r="A54" s="567"/>
      <c r="B54" s="567"/>
      <c r="C54" s="567"/>
      <c r="D54" s="567"/>
      <c r="E54" s="567"/>
      <c r="F54" s="526"/>
      <c r="G54" s="526"/>
      <c r="H54" s="526"/>
      <c r="I54" s="527"/>
      <c r="J54" s="9"/>
      <c r="K54" s="9"/>
      <c r="L54" s="9"/>
      <c r="M54" s="9"/>
      <c r="N54" s="9"/>
      <c r="O54" s="9"/>
      <c r="P54" s="9"/>
      <c r="Q54" s="9"/>
      <c r="R54" s="9"/>
      <c r="S54" s="9"/>
      <c r="T54" s="9"/>
      <c r="U54" s="9"/>
      <c r="V54" s="9"/>
      <c r="W54" s="9"/>
      <c r="X54" s="9"/>
      <c r="Y54" s="9"/>
      <c r="Z54" s="9"/>
    </row>
    <row r="55" spans="1:26" ht="15.6" customHeight="1">
      <c r="A55" s="567"/>
      <c r="B55" s="567"/>
      <c r="C55" s="567"/>
      <c r="D55" s="567"/>
      <c r="E55" s="567"/>
      <c r="F55" s="525"/>
      <c r="G55" s="525"/>
      <c r="H55" s="525"/>
      <c r="I55" s="4"/>
      <c r="J55" s="9"/>
      <c r="K55" s="9"/>
      <c r="L55" s="9"/>
      <c r="M55" s="9"/>
      <c r="N55" s="9"/>
      <c r="O55" s="9"/>
      <c r="P55" s="9"/>
      <c r="Q55" s="9"/>
      <c r="R55" s="9"/>
      <c r="S55" s="9"/>
      <c r="T55" s="9"/>
      <c r="U55" s="9"/>
      <c r="V55" s="9"/>
      <c r="W55" s="9"/>
      <c r="X55" s="9"/>
      <c r="Y55" s="9"/>
      <c r="Z55" s="9"/>
    </row>
    <row r="56" spans="1:26" ht="15.6" customHeight="1">
      <c r="A56" s="567"/>
      <c r="B56" s="567"/>
      <c r="C56" s="567"/>
      <c r="D56" s="567"/>
      <c r="E56" s="567"/>
      <c r="F56" s="4"/>
      <c r="G56" s="4"/>
      <c r="H56" s="4"/>
      <c r="I56" s="4"/>
      <c r="J56" s="9"/>
      <c r="K56" s="9"/>
      <c r="L56" s="9"/>
      <c r="M56" s="9"/>
      <c r="N56" s="9"/>
      <c r="O56" s="9"/>
      <c r="P56" s="9"/>
      <c r="Q56" s="9"/>
      <c r="R56" s="9"/>
      <c r="S56" s="9"/>
      <c r="T56" s="9"/>
      <c r="U56" s="9"/>
      <c r="V56" s="9"/>
      <c r="W56" s="9"/>
      <c r="X56" s="9"/>
      <c r="Y56" s="9"/>
      <c r="Z56" s="9"/>
    </row>
    <row r="57" spans="1:26">
      <c r="A57" s="567"/>
      <c r="B57" s="567"/>
      <c r="C57" s="567"/>
      <c r="D57" s="567"/>
      <c r="E57" s="567"/>
      <c r="F57" s="4"/>
      <c r="G57" s="4"/>
      <c r="H57" s="4"/>
      <c r="I57" s="4"/>
      <c r="J57" s="9"/>
      <c r="K57" s="9"/>
      <c r="L57" s="9"/>
      <c r="M57" s="9"/>
      <c r="N57" s="9"/>
      <c r="O57" s="9"/>
      <c r="P57" s="9"/>
      <c r="Q57" s="9"/>
      <c r="R57" s="9"/>
      <c r="S57" s="9"/>
      <c r="T57" s="9"/>
      <c r="U57" s="9"/>
      <c r="V57" s="9"/>
      <c r="W57" s="9"/>
      <c r="X57" s="9"/>
      <c r="Y57" s="9"/>
      <c r="Z57" s="9"/>
    </row>
    <row r="58" spans="1:26">
      <c r="A58" s="567"/>
      <c r="B58" s="567"/>
      <c r="C58" s="567"/>
      <c r="D58" s="567"/>
      <c r="E58" s="567"/>
      <c r="F58" s="9"/>
      <c r="G58" s="9"/>
      <c r="H58" s="9"/>
      <c r="I58" s="9"/>
      <c r="J58" s="9"/>
      <c r="K58" s="9"/>
      <c r="L58" s="9"/>
      <c r="M58" s="9"/>
      <c r="N58" s="9"/>
      <c r="O58" s="9"/>
      <c r="P58" s="9"/>
      <c r="Q58" s="9"/>
      <c r="R58" s="9"/>
      <c r="S58" s="9"/>
      <c r="T58" s="9"/>
      <c r="U58" s="9"/>
      <c r="V58" s="9"/>
      <c r="W58" s="9"/>
      <c r="X58" s="9"/>
      <c r="Y58" s="9"/>
      <c r="Z58" s="9"/>
    </row>
    <row r="59" spans="1:26">
      <c r="A59" s="567"/>
      <c r="B59" s="567"/>
      <c r="C59" s="567"/>
      <c r="D59" s="567"/>
      <c r="E59" s="567"/>
      <c r="F59" s="9"/>
      <c r="G59" s="9"/>
      <c r="H59" s="9"/>
      <c r="I59" s="9"/>
      <c r="J59" s="9"/>
      <c r="K59" s="9"/>
      <c r="L59" s="9"/>
      <c r="M59" s="9"/>
      <c r="N59" s="9"/>
      <c r="O59" s="9"/>
      <c r="P59" s="9"/>
      <c r="Q59" s="9"/>
      <c r="R59" s="9"/>
      <c r="S59" s="9"/>
      <c r="T59" s="9"/>
      <c r="U59" s="9"/>
      <c r="V59" s="9"/>
      <c r="W59" s="9"/>
      <c r="X59" s="9"/>
      <c r="Y59" s="9"/>
      <c r="Z59" s="9"/>
    </row>
    <row r="60" spans="1:26">
      <c r="A60" s="567"/>
      <c r="B60" s="567"/>
      <c r="C60" s="567"/>
      <c r="D60" s="567"/>
      <c r="E60" s="567"/>
      <c r="F60" s="9"/>
      <c r="G60" s="9"/>
      <c r="H60" s="9"/>
      <c r="I60" s="9"/>
      <c r="J60" s="9"/>
      <c r="K60" s="9"/>
      <c r="L60" s="9"/>
      <c r="M60" s="9"/>
      <c r="N60" s="9"/>
      <c r="O60" s="9"/>
      <c r="P60" s="9"/>
      <c r="Q60" s="9"/>
      <c r="R60" s="9"/>
      <c r="S60" s="9"/>
      <c r="T60" s="9"/>
      <c r="U60" s="9"/>
      <c r="V60" s="9"/>
      <c r="W60" s="9"/>
      <c r="X60" s="9"/>
      <c r="Y60" s="9"/>
      <c r="Z60" s="9"/>
    </row>
    <row r="61" spans="1:26">
      <c r="A61" s="567"/>
      <c r="B61" s="567"/>
      <c r="C61" s="567"/>
      <c r="D61" s="567"/>
      <c r="E61" s="567"/>
      <c r="F61" s="9"/>
      <c r="G61" s="9"/>
      <c r="H61" s="9"/>
      <c r="I61" s="9"/>
      <c r="J61" s="9"/>
      <c r="K61" s="9"/>
      <c r="L61" s="9"/>
      <c r="M61" s="9"/>
      <c r="N61" s="9"/>
      <c r="O61" s="9"/>
      <c r="P61" s="9"/>
      <c r="Q61" s="9"/>
      <c r="R61" s="9"/>
      <c r="S61" s="9"/>
      <c r="T61" s="9"/>
      <c r="U61" s="9"/>
      <c r="V61" s="9"/>
      <c r="W61" s="9"/>
      <c r="X61" s="9"/>
      <c r="Y61" s="9"/>
      <c r="Z61" s="9"/>
    </row>
    <row r="62" spans="1:26">
      <c r="A62" s="567"/>
      <c r="B62" s="567"/>
      <c r="C62" s="567"/>
      <c r="D62" s="567"/>
      <c r="E62" s="567"/>
      <c r="F62" s="9"/>
      <c r="G62" s="9"/>
      <c r="H62" s="9"/>
      <c r="I62" s="9"/>
      <c r="J62" s="9"/>
      <c r="K62" s="9"/>
      <c r="L62" s="9"/>
      <c r="M62" s="9"/>
      <c r="N62" s="9"/>
      <c r="O62" s="9"/>
      <c r="P62" s="9"/>
      <c r="Q62" s="9"/>
      <c r="R62" s="9"/>
      <c r="S62" s="9"/>
      <c r="T62" s="9"/>
      <c r="U62" s="9"/>
      <c r="V62" s="9"/>
      <c r="W62" s="9"/>
      <c r="X62" s="9"/>
      <c r="Y62" s="9"/>
      <c r="Z62" s="9"/>
    </row>
    <row r="63" spans="1:26">
      <c r="A63" s="567"/>
      <c r="B63" s="567"/>
      <c r="C63" s="567"/>
      <c r="D63" s="567"/>
      <c r="E63" s="567"/>
      <c r="F63" s="9"/>
      <c r="G63" s="9"/>
      <c r="H63" s="9"/>
      <c r="I63" s="9"/>
      <c r="J63" s="9"/>
      <c r="K63" s="9"/>
      <c r="L63" s="9"/>
      <c r="M63" s="9"/>
      <c r="N63" s="9"/>
      <c r="O63" s="9"/>
      <c r="P63" s="9"/>
      <c r="Q63" s="9"/>
      <c r="R63" s="9"/>
      <c r="S63" s="9"/>
      <c r="T63" s="9"/>
      <c r="U63" s="9"/>
      <c r="V63" s="9"/>
      <c r="W63" s="9"/>
      <c r="X63" s="9"/>
      <c r="Y63" s="9"/>
      <c r="Z63" s="9"/>
    </row>
    <row r="64" spans="1:26">
      <c r="A64" s="567"/>
      <c r="B64" s="567"/>
      <c r="C64" s="567"/>
      <c r="D64" s="567"/>
      <c r="E64" s="567"/>
      <c r="F64" s="9"/>
      <c r="G64" s="9"/>
      <c r="H64" s="9"/>
      <c r="I64" s="9"/>
      <c r="J64" s="9"/>
      <c r="K64" s="9"/>
      <c r="L64" s="9"/>
      <c r="M64" s="9"/>
      <c r="N64" s="9"/>
      <c r="O64" s="9"/>
      <c r="P64" s="9"/>
      <c r="Q64" s="9"/>
      <c r="R64" s="9"/>
      <c r="S64" s="9"/>
      <c r="T64" s="9"/>
      <c r="U64" s="9"/>
      <c r="V64" s="9"/>
      <c r="W64" s="9"/>
      <c r="X64" s="9"/>
      <c r="Y64" s="9"/>
      <c r="Z64" s="9"/>
    </row>
    <row r="65" spans="1:26">
      <c r="A65" s="567"/>
      <c r="B65" s="567"/>
      <c r="C65" s="567"/>
      <c r="D65" s="567"/>
      <c r="E65" s="567"/>
      <c r="F65" s="9"/>
      <c r="G65" s="9"/>
      <c r="H65" s="9"/>
      <c r="I65" s="9"/>
      <c r="J65" s="9"/>
      <c r="K65" s="9"/>
      <c r="L65" s="9"/>
      <c r="M65" s="9"/>
      <c r="N65" s="9"/>
      <c r="O65" s="9"/>
      <c r="P65" s="9"/>
      <c r="Q65" s="9"/>
      <c r="R65" s="9"/>
      <c r="S65" s="9"/>
      <c r="T65" s="9"/>
      <c r="U65" s="9"/>
      <c r="V65" s="9"/>
      <c r="W65" s="9"/>
      <c r="X65" s="9"/>
      <c r="Y65" s="9"/>
      <c r="Z65" s="9"/>
    </row>
    <row r="66" spans="1:26">
      <c r="A66" s="567"/>
      <c r="B66" s="567"/>
      <c r="C66" s="567"/>
      <c r="D66" s="567"/>
      <c r="E66" s="567"/>
      <c r="F66" s="9"/>
      <c r="G66" s="9"/>
      <c r="H66" s="9"/>
      <c r="I66" s="9"/>
      <c r="J66" s="9"/>
      <c r="K66" s="9"/>
      <c r="L66" s="9"/>
      <c r="M66" s="9"/>
      <c r="N66" s="9"/>
      <c r="O66" s="9"/>
      <c r="P66" s="9"/>
      <c r="Q66" s="9"/>
      <c r="R66" s="9"/>
      <c r="S66" s="9"/>
      <c r="T66" s="9"/>
      <c r="U66" s="9"/>
      <c r="V66" s="9"/>
      <c r="W66" s="9"/>
      <c r="X66" s="9"/>
      <c r="Y66" s="9"/>
      <c r="Z66" s="9"/>
    </row>
    <row r="67" spans="1:26">
      <c r="A67" s="567"/>
      <c r="B67" s="567"/>
      <c r="C67" s="567"/>
      <c r="D67" s="567"/>
      <c r="E67" s="567"/>
      <c r="F67" s="9"/>
      <c r="G67" s="9"/>
      <c r="H67" s="9"/>
      <c r="I67" s="9"/>
      <c r="J67" s="9"/>
      <c r="K67" s="9"/>
      <c r="L67" s="9"/>
      <c r="M67" s="9"/>
      <c r="N67" s="9"/>
      <c r="O67" s="9"/>
      <c r="P67" s="9"/>
      <c r="Q67" s="9"/>
      <c r="R67" s="9"/>
      <c r="S67" s="9"/>
      <c r="T67" s="9"/>
      <c r="U67" s="9"/>
      <c r="V67" s="9"/>
      <c r="W67" s="9"/>
      <c r="X67" s="9"/>
      <c r="Y67" s="9"/>
      <c r="Z67" s="9"/>
    </row>
    <row r="68" spans="1:26">
      <c r="A68" s="567"/>
      <c r="B68" s="567"/>
      <c r="C68" s="567"/>
      <c r="D68" s="567"/>
      <c r="E68" s="567"/>
      <c r="F68" s="9"/>
      <c r="G68" s="9"/>
      <c r="H68" s="9"/>
      <c r="I68" s="9"/>
      <c r="J68" s="9"/>
      <c r="K68" s="9"/>
      <c r="L68" s="9"/>
      <c r="M68" s="9"/>
      <c r="N68" s="9"/>
      <c r="O68" s="9"/>
      <c r="P68" s="9"/>
      <c r="Q68" s="9"/>
      <c r="R68" s="9"/>
      <c r="S68" s="9"/>
      <c r="T68" s="9"/>
      <c r="U68" s="9"/>
      <c r="V68" s="9"/>
      <c r="W68" s="9"/>
      <c r="X68" s="9"/>
      <c r="Y68" s="9"/>
      <c r="Z68" s="9"/>
    </row>
    <row r="69" spans="1:26">
      <c r="A69" s="567"/>
      <c r="B69" s="567"/>
      <c r="C69" s="567"/>
      <c r="D69" s="567"/>
      <c r="E69" s="567"/>
      <c r="F69" s="9"/>
      <c r="G69" s="9"/>
      <c r="H69" s="9"/>
      <c r="I69" s="9"/>
      <c r="J69" s="9"/>
      <c r="K69" s="9"/>
      <c r="L69" s="9"/>
      <c r="M69" s="9"/>
      <c r="N69" s="9"/>
      <c r="O69" s="9"/>
      <c r="P69" s="9"/>
      <c r="Q69" s="9"/>
      <c r="R69" s="9"/>
      <c r="S69" s="9"/>
      <c r="T69" s="9"/>
      <c r="U69" s="9"/>
      <c r="V69" s="9"/>
      <c r="W69" s="9"/>
      <c r="X69" s="9"/>
      <c r="Y69" s="9"/>
      <c r="Z69" s="9"/>
    </row>
    <row r="70" spans="1:26">
      <c r="A70" s="567"/>
      <c r="B70" s="567"/>
      <c r="C70" s="567"/>
      <c r="D70" s="567"/>
      <c r="E70" s="567"/>
      <c r="F70" s="9"/>
      <c r="G70" s="9"/>
      <c r="H70" s="9"/>
      <c r="I70" s="9"/>
      <c r="J70" s="9"/>
      <c r="K70" s="9"/>
      <c r="L70" s="9"/>
      <c r="M70" s="9"/>
      <c r="N70" s="9"/>
      <c r="O70" s="9"/>
      <c r="P70" s="9"/>
      <c r="Q70" s="9"/>
      <c r="R70" s="9"/>
      <c r="S70" s="9"/>
      <c r="T70" s="9"/>
      <c r="U70" s="9"/>
      <c r="V70" s="9"/>
      <c r="W70" s="9"/>
      <c r="X70" s="9"/>
      <c r="Y70" s="9"/>
      <c r="Z70" s="9"/>
    </row>
    <row r="71" spans="1:26">
      <c r="A71" s="567"/>
      <c r="B71" s="567"/>
      <c r="C71" s="567"/>
      <c r="D71" s="567"/>
      <c r="E71" s="567"/>
      <c r="F71" s="9"/>
      <c r="G71" s="9"/>
      <c r="H71" s="9"/>
      <c r="I71" s="9"/>
      <c r="J71" s="9"/>
      <c r="K71" s="9"/>
      <c r="L71" s="9"/>
      <c r="M71" s="9"/>
      <c r="N71" s="9"/>
      <c r="O71" s="9"/>
      <c r="P71" s="9"/>
      <c r="Q71" s="9"/>
      <c r="R71" s="9"/>
      <c r="S71" s="9"/>
      <c r="T71" s="9"/>
      <c r="U71" s="9"/>
      <c r="V71" s="9"/>
      <c r="W71" s="9"/>
      <c r="X71" s="9"/>
      <c r="Y71" s="9"/>
      <c r="Z71" s="9"/>
    </row>
    <row r="72" spans="1:26">
      <c r="A72" s="567"/>
      <c r="B72" s="567"/>
      <c r="C72" s="567"/>
      <c r="D72" s="567"/>
      <c r="E72" s="567"/>
      <c r="F72" s="9"/>
      <c r="G72" s="9"/>
      <c r="H72" s="9"/>
      <c r="I72" s="9"/>
      <c r="J72" s="9"/>
      <c r="K72" s="9"/>
      <c r="L72" s="9"/>
      <c r="M72" s="9"/>
      <c r="N72" s="9"/>
      <c r="O72" s="9"/>
      <c r="P72" s="9"/>
      <c r="Q72" s="9"/>
      <c r="R72" s="9"/>
      <c r="S72" s="9"/>
      <c r="T72" s="9"/>
      <c r="U72" s="9"/>
      <c r="V72" s="9"/>
      <c r="W72" s="9"/>
      <c r="X72" s="9"/>
      <c r="Y72" s="9"/>
      <c r="Z72" s="9"/>
    </row>
    <row r="73" spans="1:26">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c r="A120" s="9"/>
      <c r="B120" s="9" t="s">
        <v>382</v>
      </c>
      <c r="C120" s="9"/>
      <c r="D120" s="9">
        <f>$D$49</f>
        <v>0</v>
      </c>
      <c r="E120" s="9">
        <f>$D$49</f>
        <v>0</v>
      </c>
      <c r="F120" s="9"/>
      <c r="G120" s="9"/>
      <c r="H120" s="9"/>
      <c r="I120" s="9"/>
      <c r="J120" s="9"/>
      <c r="K120" s="9"/>
      <c r="L120" s="9"/>
      <c r="M120" s="9"/>
      <c r="N120" s="9"/>
      <c r="O120" s="9"/>
      <c r="P120" s="9"/>
      <c r="Q120" s="9"/>
      <c r="R120" s="9"/>
      <c r="S120" s="9"/>
      <c r="T120" s="9"/>
      <c r="U120" s="9"/>
      <c r="V120" s="9"/>
      <c r="W120" s="9"/>
      <c r="X120" s="9"/>
      <c r="Y120" s="9"/>
      <c r="Z120" s="9"/>
    </row>
    <row r="121" spans="1:26">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row r="1001" spans="1:26">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row>
    <row r="1002" spans="1:26">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row>
    <row r="1003" spans="1:26">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row>
  </sheetData>
  <mergeCells count="3">
    <mergeCell ref="B43:L49"/>
    <mergeCell ref="C5:C6"/>
    <mergeCell ref="D5:D6"/>
  </mergeCells>
  <conditionalFormatting sqref="C10:D10">
    <cfRule type="cellIs" dxfId="7" priority="1" operator="lessThan">
      <formula>0</formula>
    </cfRule>
    <cfRule type="cellIs" dxfId="6" priority="2" operator="greaterThan">
      <formula>0</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U1001"/>
  <sheetViews>
    <sheetView showGridLines="0" workbookViewId="0"/>
  </sheetViews>
  <sheetFormatPr defaultColWidth="10.1796875" defaultRowHeight="15" customHeight="1"/>
  <cols>
    <col min="1" max="1" width="2.26953125" customWidth="1"/>
    <col min="2" max="2" width="31.453125" customWidth="1"/>
    <col min="3" max="3" width="10.54296875" customWidth="1"/>
    <col min="4" max="4" width="10.81640625" customWidth="1"/>
    <col min="5" max="9" width="10.1796875" customWidth="1"/>
  </cols>
  <sheetData>
    <row r="1" spans="1:21" ht="23.25" customHeight="1">
      <c r="A1" s="424"/>
      <c r="B1" s="424"/>
      <c r="C1" s="510" t="s">
        <v>519</v>
      </c>
      <c r="D1" s="510" t="s">
        <v>521</v>
      </c>
      <c r="E1" s="510" t="s">
        <v>522</v>
      </c>
      <c r="F1" s="512" t="s">
        <v>523</v>
      </c>
      <c r="G1" s="512" t="s">
        <v>524</v>
      </c>
      <c r="H1" s="4"/>
      <c r="I1" s="4"/>
      <c r="J1" s="425"/>
      <c r="K1" s="425"/>
      <c r="L1" s="426"/>
      <c r="M1" s="426"/>
      <c r="N1" s="426"/>
      <c r="O1" s="426"/>
      <c r="P1" s="426"/>
      <c r="Q1" s="426"/>
      <c r="R1" s="426"/>
      <c r="S1" s="426"/>
      <c r="T1" s="426"/>
      <c r="U1" s="426"/>
    </row>
    <row r="2" spans="1:21" ht="15" customHeight="1">
      <c r="A2" s="427"/>
      <c r="B2" s="427" t="s">
        <v>526</v>
      </c>
      <c r="C2" s="511"/>
      <c r="D2" s="511"/>
      <c r="E2" s="511"/>
      <c r="F2" s="501"/>
      <c r="G2" s="501"/>
      <c r="H2" s="4"/>
      <c r="I2" s="4"/>
      <c r="J2" s="425"/>
      <c r="K2" s="425"/>
      <c r="L2" s="426"/>
      <c r="M2" s="426"/>
      <c r="N2" s="426"/>
      <c r="O2" s="426"/>
      <c r="P2" s="426"/>
      <c r="Q2" s="426"/>
      <c r="R2" s="426"/>
      <c r="S2" s="426"/>
      <c r="T2" s="426"/>
      <c r="U2" s="426"/>
    </row>
    <row r="3" spans="1:21">
      <c r="A3" s="426"/>
      <c r="B3" s="426"/>
      <c r="C3" s="428" t="s">
        <v>527</v>
      </c>
      <c r="D3" s="429"/>
      <c r="E3" s="429"/>
      <c r="F3" s="429"/>
      <c r="G3" s="4"/>
      <c r="H3" s="4"/>
      <c r="I3" s="4"/>
      <c r="J3" s="425"/>
      <c r="K3" s="425"/>
      <c r="L3" s="426"/>
      <c r="M3" s="426"/>
      <c r="N3" s="426"/>
      <c r="O3" s="426"/>
      <c r="P3" s="426"/>
      <c r="Q3" s="426"/>
      <c r="R3" s="426"/>
      <c r="S3" s="426"/>
      <c r="T3" s="426"/>
      <c r="U3" s="426"/>
    </row>
    <row r="4" spans="1:21">
      <c r="A4" s="426"/>
      <c r="B4" s="430" t="s">
        <v>529</v>
      </c>
      <c r="C4" s="431">
        <f>8.55</f>
        <v>8.5500000000000007</v>
      </c>
      <c r="D4" s="431">
        <v>4.87</v>
      </c>
      <c r="E4" s="431">
        <f t="shared" ref="E4:E7" si="0">D4</f>
        <v>4.87</v>
      </c>
      <c r="F4" s="431">
        <f ca="1">DCF!D142</f>
        <v>2.8436312493710849</v>
      </c>
      <c r="G4" s="431">
        <f>DCF!E142</f>
        <v>5.9141554184521006</v>
      </c>
      <c r="H4" s="4"/>
      <c r="I4" s="4"/>
      <c r="J4" s="425"/>
      <c r="K4" s="425"/>
      <c r="L4" s="426"/>
      <c r="M4" s="426"/>
      <c r="N4" s="426"/>
      <c r="O4" s="426"/>
      <c r="P4" s="426"/>
      <c r="Q4" s="426"/>
      <c r="R4" s="426"/>
      <c r="S4" s="426"/>
      <c r="T4" s="426"/>
      <c r="U4" s="426"/>
    </row>
    <row r="5" spans="1:21">
      <c r="A5" s="426"/>
      <c r="B5" s="426" t="s">
        <v>531</v>
      </c>
      <c r="C5" s="432">
        <f>'Income Statement'!E40</f>
        <v>11971.634</v>
      </c>
      <c r="D5" s="432">
        <f>'Income Statement'!H40</f>
        <v>12471.634</v>
      </c>
      <c r="E5" s="432">
        <f t="shared" si="0"/>
        <v>12471.634</v>
      </c>
      <c r="F5" s="84">
        <f>DCF!D140</f>
        <v>12471.634</v>
      </c>
      <c r="G5" s="84">
        <f>DCF!E140</f>
        <v>12471.634</v>
      </c>
      <c r="H5" s="4"/>
      <c r="I5" s="4"/>
      <c r="J5" s="425"/>
      <c r="K5" s="425"/>
      <c r="L5" s="426"/>
      <c r="M5" s="426"/>
      <c r="N5" s="426"/>
      <c r="O5" s="426"/>
      <c r="P5" s="426"/>
      <c r="Q5" s="426"/>
      <c r="R5" s="426"/>
      <c r="S5" s="426"/>
      <c r="T5" s="426"/>
      <c r="U5" s="426"/>
    </row>
    <row r="6" spans="1:21">
      <c r="A6" s="426"/>
      <c r="B6" s="426" t="s">
        <v>533</v>
      </c>
      <c r="C6" s="432">
        <f>C5*C4</f>
        <v>102357.47070000001</v>
      </c>
      <c r="D6" s="432">
        <f>D4*D5</f>
        <v>60736.857580000004</v>
      </c>
      <c r="E6" s="432">
        <f t="shared" si="0"/>
        <v>60736.857580000004</v>
      </c>
      <c r="F6" s="84">
        <f ca="1">DCF!D139</f>
        <v>35464.7281731189</v>
      </c>
      <c r="G6" s="84">
        <f>DCF!E139</f>
        <v>73759.181798051446</v>
      </c>
      <c r="H6" s="4"/>
      <c r="I6" s="4"/>
      <c r="J6" s="425"/>
      <c r="K6" s="425"/>
      <c r="L6" s="426"/>
      <c r="M6" s="426"/>
      <c r="N6" s="426"/>
      <c r="O6" s="426"/>
      <c r="P6" s="426"/>
      <c r="Q6" s="426"/>
      <c r="R6" s="426"/>
      <c r="S6" s="426"/>
      <c r="T6" s="426"/>
      <c r="U6" s="426"/>
    </row>
    <row r="7" spans="1:21">
      <c r="A7" s="426"/>
      <c r="B7" s="426" t="s">
        <v>62</v>
      </c>
      <c r="C7" s="432">
        <f>C6+'Balance Sheet'!E57-'Balance Sheet'!E7</f>
        <v>101114.7337</v>
      </c>
      <c r="D7" s="432">
        <f>D6+(-DCF!D99)-DCF!D103</f>
        <v>65894.213579999996</v>
      </c>
      <c r="E7" s="432">
        <f t="shared" si="0"/>
        <v>65894.213579999996</v>
      </c>
      <c r="F7" s="84">
        <f ca="1">DCF!D134</f>
        <v>40622.084173118899</v>
      </c>
      <c r="G7" s="84">
        <f>DCF!E134</f>
        <v>78916.537798051446</v>
      </c>
      <c r="H7" s="4"/>
      <c r="I7" s="4"/>
      <c r="J7" s="425"/>
      <c r="K7" s="425"/>
      <c r="L7" s="426"/>
      <c r="M7" s="426"/>
      <c r="N7" s="426"/>
      <c r="O7" s="426"/>
      <c r="P7" s="426"/>
      <c r="Q7" s="426"/>
      <c r="R7" s="426"/>
      <c r="S7" s="426"/>
      <c r="T7" s="426"/>
      <c r="U7" s="426"/>
    </row>
    <row r="8" spans="1:21">
      <c r="A8" s="426"/>
      <c r="B8" s="426"/>
      <c r="C8" s="426"/>
      <c r="D8" s="429"/>
      <c r="E8" s="429"/>
      <c r="F8" s="426"/>
      <c r="G8" s="4"/>
      <c r="H8" s="4"/>
      <c r="I8" s="4"/>
      <c r="J8" s="425"/>
      <c r="K8" s="425"/>
      <c r="L8" s="426"/>
      <c r="M8" s="426"/>
      <c r="N8" s="426"/>
      <c r="O8" s="426"/>
      <c r="P8" s="426"/>
      <c r="Q8" s="426"/>
      <c r="R8" s="426"/>
      <c r="S8" s="426"/>
      <c r="T8" s="426"/>
      <c r="U8" s="426"/>
    </row>
    <row r="9" spans="1:21">
      <c r="A9" s="426"/>
      <c r="B9" s="433" t="s">
        <v>538</v>
      </c>
      <c r="C9" s="433"/>
      <c r="D9" s="429"/>
      <c r="E9" s="429"/>
      <c r="F9" s="426"/>
      <c r="G9" s="4"/>
      <c r="H9" s="4"/>
      <c r="I9" s="4"/>
      <c r="J9" s="425"/>
      <c r="K9" s="425"/>
      <c r="L9" s="426"/>
      <c r="M9" s="426"/>
      <c r="N9" s="426"/>
      <c r="O9" s="426"/>
      <c r="P9" s="426"/>
      <c r="Q9" s="426"/>
      <c r="R9" s="426"/>
      <c r="S9" s="426"/>
      <c r="T9" s="426"/>
      <c r="U9" s="426"/>
    </row>
    <row r="10" spans="1:21">
      <c r="A10" s="426"/>
      <c r="B10" s="426" t="s">
        <v>539</v>
      </c>
      <c r="C10" s="434">
        <f>C4/'Income Statement'!E41</f>
        <v>3.5700968020301369</v>
      </c>
      <c r="D10" s="434">
        <f>D4/'Income Statement'!H41</f>
        <v>-67.067862606462867</v>
      </c>
      <c r="E10" s="434">
        <f>E4/'Income Statement'!I41</f>
        <v>11.29169231395788</v>
      </c>
      <c r="F10" s="435">
        <f ca="1">F4/'Income Statement'!$H$41</f>
        <v>-39.161451732292456</v>
      </c>
      <c r="G10" s="435">
        <f>G4/'Income Statement'!$H$41</f>
        <v>-81.447589946203976</v>
      </c>
      <c r="H10" s="4"/>
      <c r="I10" s="4"/>
      <c r="J10" s="425"/>
      <c r="K10" s="425"/>
      <c r="L10" s="426"/>
      <c r="M10" s="426"/>
      <c r="N10" s="426"/>
      <c r="O10" s="426"/>
      <c r="P10" s="426"/>
      <c r="Q10" s="426"/>
      <c r="R10" s="426"/>
      <c r="S10" s="426"/>
      <c r="T10" s="426"/>
      <c r="U10" s="426"/>
    </row>
    <row r="11" spans="1:21">
      <c r="A11" s="426"/>
      <c r="B11" s="426" t="s">
        <v>542</v>
      </c>
      <c r="C11" s="434">
        <f>C7/'Income Statement'!E30</f>
        <v>3.1125370237123215</v>
      </c>
      <c r="D11" s="434">
        <f>D7/'Income Statement'!H30</f>
        <v>12.505579815474288</v>
      </c>
      <c r="E11" s="434">
        <f>E7/'Income Statement'!I30</f>
        <v>5.2026795031549309</v>
      </c>
      <c r="F11" s="435">
        <f ca="1">F7/'Income Statement'!$H$30</f>
        <v>7.70936761057333</v>
      </c>
      <c r="G11" s="435">
        <f>G7/'Income Statement'!$H$30</f>
        <v>14.976991280065384</v>
      </c>
      <c r="H11" s="4"/>
      <c r="I11" s="4"/>
      <c r="J11" s="425"/>
      <c r="K11" s="425"/>
      <c r="L11" s="426"/>
      <c r="M11" s="426"/>
      <c r="N11" s="426"/>
      <c r="O11" s="426"/>
      <c r="P11" s="426"/>
      <c r="Q11" s="426"/>
      <c r="R11" s="426"/>
      <c r="S11" s="426"/>
      <c r="T11" s="426"/>
      <c r="U11" s="426"/>
    </row>
    <row r="12" spans="1:21">
      <c r="A12" s="426"/>
      <c r="B12" s="426" t="s">
        <v>544</v>
      </c>
      <c r="C12" s="434">
        <f>C6/'Balance Sheet'!E48</f>
        <v>1.1044265140342295</v>
      </c>
      <c r="D12" s="434">
        <f>D6/'Balance Sheet'!H48</f>
        <v>0.59578103970877139</v>
      </c>
      <c r="E12" s="434">
        <f>E6/'Balance Sheet'!I48</f>
        <v>0.57017099267879245</v>
      </c>
      <c r="F12" s="435">
        <f ca="1">F6/'Balance Sheet'!$H$48</f>
        <v>0.34788122839808155</v>
      </c>
      <c r="G12" s="435">
        <f>G6/'Balance Sheet'!$H$48</f>
        <v>0.72351984891266041</v>
      </c>
      <c r="H12" s="4"/>
      <c r="I12" s="4"/>
      <c r="J12" s="425"/>
      <c r="K12" s="425"/>
      <c r="L12" s="426"/>
      <c r="M12" s="426"/>
      <c r="N12" s="426"/>
      <c r="O12" s="426"/>
      <c r="P12" s="426"/>
      <c r="Q12" s="426"/>
      <c r="R12" s="426"/>
      <c r="S12" s="426"/>
      <c r="T12" s="426"/>
      <c r="U12" s="426"/>
    </row>
    <row r="13" spans="1:21">
      <c r="A13" s="426"/>
      <c r="B13" s="426" t="s">
        <v>546</v>
      </c>
      <c r="C13" s="436">
        <f>SUM('Cash Flow'!E20,'Cash Flow'!E23)/Metrics!C6</f>
        <v>2.9386882847233068E-2</v>
      </c>
      <c r="D13" s="436">
        <f>SUM('Cash Flow'!H20,'Cash Flow'!H23)/D6</f>
        <v>5.6094176349385044E-2</v>
      </c>
      <c r="E13" s="436">
        <f>SUM('Cash Flow'!I20,'Cash Flow'!I23)/E6</f>
        <v>-0.11072310782515533</v>
      </c>
      <c r="F13" s="437">
        <f ca="1">SUM('Cash Flow'!$H$20,'Cash Flow'!$H$23)/F6</f>
        <v>9.6066829650266042E-2</v>
      </c>
      <c r="G13" s="437">
        <f>SUM('Cash Flow'!$H$20,'Cash Flow'!$H$23)/G6</f>
        <v>4.6190642533537551E-2</v>
      </c>
      <c r="H13" s="4"/>
      <c r="I13" s="4"/>
      <c r="J13" s="425"/>
      <c r="K13" s="425"/>
      <c r="L13" s="426"/>
      <c r="M13" s="426"/>
      <c r="N13" s="426"/>
      <c r="O13" s="426"/>
      <c r="P13" s="426"/>
      <c r="Q13" s="426"/>
      <c r="R13" s="426"/>
      <c r="S13" s="426"/>
      <c r="T13" s="426"/>
      <c r="U13" s="426"/>
    </row>
    <row r="14" spans="1:21">
      <c r="A14" s="426"/>
      <c r="B14" s="426" t="s">
        <v>549</v>
      </c>
      <c r="C14" s="436">
        <f>'Income Statement'!E46/Metrics!C4</f>
        <v>2.085446216482174E-2</v>
      </c>
      <c r="D14" s="436">
        <f>'Income Statement'!H46/D4</f>
        <v>1.3797454023633075E-2</v>
      </c>
      <c r="E14" s="436">
        <f>'Income Statement'!I46/E4</f>
        <v>1.317157376715241E-2</v>
      </c>
      <c r="F14" s="437">
        <f ca="1">'Income Statement'!$H$46/F4</f>
        <v>2.3629505798247939E-2</v>
      </c>
      <c r="G14" s="437">
        <f>'Income Statement'!$H$46/G4</f>
        <v>1.1361487201612891E-2</v>
      </c>
      <c r="H14" s="4"/>
      <c r="I14" s="4"/>
      <c r="J14" s="425"/>
      <c r="K14" s="425"/>
      <c r="L14" s="426"/>
      <c r="M14" s="426"/>
      <c r="N14" s="426"/>
      <c r="O14" s="426"/>
      <c r="P14" s="426"/>
      <c r="Q14" s="426"/>
      <c r="R14" s="426"/>
      <c r="S14" s="426"/>
      <c r="T14" s="426"/>
      <c r="U14" s="426"/>
    </row>
    <row r="15" spans="1:21">
      <c r="A15" s="426"/>
      <c r="B15" s="426"/>
      <c r="C15" s="426"/>
      <c r="D15" s="426"/>
      <c r="E15" s="426"/>
      <c r="F15" s="429"/>
      <c r="G15" s="4"/>
      <c r="H15" s="4"/>
      <c r="I15" s="4"/>
      <c r="J15" s="426"/>
      <c r="K15" s="425"/>
      <c r="L15" s="426"/>
      <c r="M15" s="426"/>
      <c r="N15" s="426"/>
      <c r="O15" s="426"/>
      <c r="P15" s="426"/>
      <c r="Q15" s="426"/>
      <c r="R15" s="426"/>
      <c r="S15" s="426"/>
      <c r="T15" s="426"/>
      <c r="U15" s="426"/>
    </row>
    <row r="16" spans="1:21">
      <c r="A16" s="426"/>
      <c r="B16" s="426" t="s">
        <v>551</v>
      </c>
      <c r="C16" s="71">
        <f>'Income Statement'!E31</f>
        <v>0.26403843175828612</v>
      </c>
      <c r="D16" s="71">
        <f>'Income Statement'!H31</f>
        <v>4.4432045583435255E-2</v>
      </c>
      <c r="E16" s="71">
        <f>'Income Statement'!I31</f>
        <v>0.10299999999999986</v>
      </c>
      <c r="F16" s="438"/>
      <c r="G16" s="439"/>
      <c r="H16" s="4"/>
      <c r="I16" s="4"/>
      <c r="J16" s="426"/>
      <c r="K16" s="426"/>
      <c r="L16" s="426"/>
      <c r="M16" s="426"/>
      <c r="N16" s="426"/>
      <c r="O16" s="426"/>
      <c r="P16" s="426"/>
      <c r="Q16" s="426"/>
      <c r="R16" s="426"/>
      <c r="S16" s="426"/>
      <c r="T16" s="426"/>
      <c r="U16" s="426"/>
    </row>
    <row r="17" spans="1:21">
      <c r="A17" s="426"/>
      <c r="B17" s="426" t="s">
        <v>553</v>
      </c>
      <c r="C17" s="71">
        <f>'Income Statement'!E29</f>
        <v>0.23523947565301556</v>
      </c>
      <c r="D17" s="71">
        <f>'Income Statement'!H29</f>
        <v>-7.1842214756071008E-3</v>
      </c>
      <c r="E17" s="71">
        <f>'Income Statement'!I29</f>
        <v>4.4713112190300323E-2</v>
      </c>
      <c r="F17" s="438"/>
      <c r="G17" s="439"/>
      <c r="H17" s="4"/>
      <c r="I17" s="4"/>
      <c r="J17" s="426"/>
      <c r="K17" s="426"/>
      <c r="L17" s="426"/>
      <c r="M17" s="426"/>
      <c r="N17" s="426"/>
      <c r="O17" s="426"/>
      <c r="P17" s="426"/>
      <c r="Q17" s="426"/>
      <c r="R17" s="426"/>
      <c r="S17" s="426"/>
      <c r="T17" s="426"/>
      <c r="U17" s="426"/>
    </row>
    <row r="18" spans="1:21">
      <c r="A18" s="426"/>
      <c r="B18" s="426" t="s">
        <v>554</v>
      </c>
      <c r="C18" s="71">
        <f>'Income Statement'!E37</f>
        <v>0.23302728861964411</v>
      </c>
      <c r="D18" s="71">
        <f>'Income Statement'!H37</f>
        <v>-7.6364359529026331E-3</v>
      </c>
      <c r="E18" s="71">
        <f>'Income Statement'!I37</f>
        <v>4.3743174945782372E-2</v>
      </c>
      <c r="F18" s="438"/>
      <c r="G18" s="439"/>
      <c r="H18" s="4"/>
      <c r="I18" s="4"/>
      <c r="J18" s="426"/>
      <c r="K18" s="426"/>
      <c r="L18" s="426"/>
      <c r="M18" s="426"/>
      <c r="N18" s="426"/>
      <c r="O18" s="426"/>
      <c r="P18" s="426"/>
      <c r="Q18" s="426"/>
      <c r="R18" s="426"/>
      <c r="S18" s="426"/>
      <c r="T18" s="426"/>
      <c r="U18" s="426"/>
    </row>
    <row r="19" spans="1:21">
      <c r="A19" s="426"/>
      <c r="B19" s="426" t="s">
        <v>556</v>
      </c>
      <c r="C19" s="71">
        <f>'Income Statement'!E36/'Balance Sheet'!E48</f>
        <v>0.30935478091411889</v>
      </c>
      <c r="D19" s="71">
        <f>'Income Statement'!H36/'Balance Sheet'!H48</f>
        <v>-8.8832566978414487E-3</v>
      </c>
      <c r="E19" s="71">
        <f>'Income Statement'!I36/'Balance Sheet'!I48</f>
        <v>5.0494733369062232E-2</v>
      </c>
      <c r="F19" s="438"/>
      <c r="G19" s="439"/>
      <c r="H19" s="4"/>
      <c r="I19" s="4"/>
      <c r="J19" s="426"/>
      <c r="K19" s="426"/>
      <c r="L19" s="426"/>
      <c r="M19" s="426"/>
      <c r="N19" s="426"/>
      <c r="O19" s="426"/>
      <c r="P19" s="426"/>
      <c r="Q19" s="426"/>
      <c r="R19" s="426"/>
      <c r="S19" s="426"/>
      <c r="T19" s="426"/>
      <c r="U19" s="426"/>
    </row>
    <row r="20" spans="1:21">
      <c r="A20" s="426"/>
      <c r="B20" s="426" t="s">
        <v>558</v>
      </c>
      <c r="C20" s="71">
        <f>'Income Statement'!E36/'Balance Sheet'!E26</f>
        <v>0.23087120069216632</v>
      </c>
      <c r="D20" s="71">
        <f>'Income Statement'!H36/'Balance Sheet'!H26</f>
        <v>-5.8579329315862341E-3</v>
      </c>
      <c r="E20" s="71">
        <f>'Income Statement'!I36/'Balance Sheet'!I26</f>
        <v>3.3039976878753673E-2</v>
      </c>
      <c r="F20" s="438"/>
      <c r="G20" s="439"/>
      <c r="H20" s="4"/>
      <c r="I20" s="4"/>
      <c r="J20" s="426"/>
      <c r="K20" s="426"/>
      <c r="L20" s="426"/>
      <c r="M20" s="426"/>
      <c r="N20" s="426"/>
      <c r="O20" s="426"/>
      <c r="P20" s="426"/>
      <c r="Q20" s="426"/>
      <c r="R20" s="426"/>
      <c r="S20" s="426"/>
      <c r="T20" s="426"/>
      <c r="U20" s="426"/>
    </row>
    <row r="21" spans="1:21" ht="15.75" customHeight="1">
      <c r="A21" s="426"/>
      <c r="B21" s="426" t="s">
        <v>559</v>
      </c>
      <c r="C21" s="71">
        <f t="shared" ref="C21:F21" si="1">C22/SUM(C23:C25)</f>
        <v>0.41320083535690366</v>
      </c>
      <c r="D21" s="71">
        <f t="shared" si="1"/>
        <v>-8.3494144311318363E-3</v>
      </c>
      <c r="E21" s="71">
        <f t="shared" si="1"/>
        <v>4.7309199594888399E-2</v>
      </c>
      <c r="F21" s="513">
        <f t="shared" si="1"/>
        <v>5.0510409702743717E-2</v>
      </c>
      <c r="G21" s="451"/>
      <c r="H21" s="4"/>
      <c r="I21" s="4"/>
      <c r="J21" s="426"/>
      <c r="K21" s="426"/>
      <c r="L21" s="426"/>
      <c r="M21" s="426"/>
      <c r="N21" s="426"/>
      <c r="O21" s="426"/>
      <c r="P21" s="426"/>
      <c r="Q21" s="426"/>
      <c r="R21" s="426"/>
      <c r="S21" s="426"/>
      <c r="T21" s="426"/>
      <c r="U21" s="426"/>
    </row>
    <row r="22" spans="1:21" ht="15.75" customHeight="1">
      <c r="A22" s="426"/>
      <c r="B22" s="440" t="s">
        <v>561</v>
      </c>
      <c r="C22" s="441">
        <f>'Income Statement'!E28*(1-0%)</f>
        <v>28942.962</v>
      </c>
      <c r="D22" s="441">
        <f>'Income Statement'!H28*(1-0%)</f>
        <v>-851.97499999999127</v>
      </c>
      <c r="E22" s="441">
        <f>'Income Statement'!I28*(1-0%)</f>
        <v>5498.166415246058</v>
      </c>
      <c r="F22" s="509">
        <f>'Income Statement'!M28*(1-0%)</f>
        <v>6526.9265875337296</v>
      </c>
      <c r="G22" s="451"/>
      <c r="H22" s="4"/>
      <c r="I22" s="4"/>
      <c r="J22" s="441"/>
      <c r="K22" s="426"/>
      <c r="L22" s="426"/>
      <c r="M22" s="426"/>
      <c r="N22" s="426"/>
      <c r="O22" s="426"/>
      <c r="P22" s="426"/>
      <c r="Q22" s="426"/>
      <c r="R22" s="426"/>
      <c r="S22" s="426"/>
      <c r="T22" s="426"/>
      <c r="U22" s="426"/>
    </row>
    <row r="23" spans="1:21" ht="15.75" customHeight="1">
      <c r="A23" s="426"/>
      <c r="B23" s="440" t="s">
        <v>563</v>
      </c>
      <c r="C23" s="441">
        <f>'Balance Sheet'!E22</f>
        <v>30359.941999999999</v>
      </c>
      <c r="D23" s="441">
        <f>'Balance Sheet'!H22</f>
        <v>82353.081999999995</v>
      </c>
      <c r="E23" s="441">
        <f>'Balance Sheet'!I22</f>
        <v>91895.660477403071</v>
      </c>
      <c r="F23" s="509">
        <f>'Balance Sheet'!M22</f>
        <v>100739.65742167149</v>
      </c>
      <c r="G23" s="451"/>
      <c r="H23" s="4"/>
      <c r="I23" s="4"/>
      <c r="J23" s="426"/>
      <c r="K23" s="426"/>
      <c r="L23" s="426"/>
      <c r="M23" s="426"/>
      <c r="N23" s="426"/>
      <c r="O23" s="426"/>
      <c r="P23" s="426"/>
      <c r="Q23" s="426"/>
      <c r="R23" s="426"/>
      <c r="S23" s="426"/>
      <c r="T23" s="426"/>
      <c r="U23" s="426"/>
    </row>
    <row r="24" spans="1:21" ht="15.75" customHeight="1">
      <c r="A24" s="426"/>
      <c r="B24" s="440" t="s">
        <v>565</v>
      </c>
      <c r="C24" s="441">
        <f>'Balance Assumptions'!E29</f>
        <v>39024.036</v>
      </c>
      <c r="D24" s="441">
        <f>'Balance Assumptions'!H29</f>
        <v>16278.478999999996</v>
      </c>
      <c r="E24" s="441">
        <f>'Balance Assumptions'!I29</f>
        <v>20913.040568634424</v>
      </c>
      <c r="F24" s="509">
        <f>'Balance Assumptions'!M29</f>
        <v>25070.777264069897</v>
      </c>
      <c r="G24" s="451"/>
      <c r="H24" s="4"/>
      <c r="I24" s="4"/>
      <c r="J24" s="426"/>
      <c r="K24" s="426"/>
      <c r="L24" s="426"/>
      <c r="M24" s="426"/>
      <c r="N24" s="426"/>
      <c r="O24" s="426"/>
      <c r="P24" s="426"/>
      <c r="Q24" s="426"/>
      <c r="R24" s="426"/>
      <c r="S24" s="426"/>
      <c r="T24" s="426"/>
      <c r="U24" s="426"/>
    </row>
    <row r="25" spans="1:21" ht="15.75" customHeight="1">
      <c r="A25" s="426"/>
      <c r="B25" s="440" t="s">
        <v>566</v>
      </c>
      <c r="C25" s="441">
        <f>'Balance Sheet'!E19+'Balance Sheet'!E20</f>
        <v>661.77099999999996</v>
      </c>
      <c r="D25" s="441">
        <f>'Balance Sheet'!H19+'Balance Sheet'!H20</f>
        <v>3408.529</v>
      </c>
      <c r="E25" s="441">
        <f>'Balance Sheet'!I19+'Balance Sheet'!I20</f>
        <v>3409</v>
      </c>
      <c r="F25" s="509">
        <f>'Balance Sheet'!M19+'Balance Sheet'!M20</f>
        <v>3409</v>
      </c>
      <c r="G25" s="451"/>
      <c r="H25" s="4"/>
      <c r="I25" s="4"/>
      <c r="J25" s="426"/>
      <c r="K25" s="426"/>
      <c r="L25" s="426"/>
      <c r="M25" s="426"/>
      <c r="N25" s="426"/>
      <c r="O25" s="426"/>
      <c r="P25" s="426"/>
      <c r="Q25" s="426"/>
      <c r="R25" s="426"/>
      <c r="S25" s="426"/>
      <c r="T25" s="426"/>
      <c r="U25" s="426"/>
    </row>
    <row r="26" spans="1:21" ht="15.75" customHeight="1">
      <c r="A26" s="426"/>
      <c r="B26" s="426"/>
      <c r="C26" s="426"/>
      <c r="D26" s="426"/>
      <c r="E26" s="426"/>
      <c r="F26" s="426"/>
      <c r="G26" s="4"/>
      <c r="H26" s="4"/>
      <c r="I26" s="4"/>
      <c r="J26" s="426"/>
      <c r="K26" s="426"/>
      <c r="L26" s="426"/>
      <c r="M26" s="426"/>
      <c r="N26" s="426"/>
      <c r="O26" s="426"/>
      <c r="P26" s="426"/>
      <c r="Q26" s="426"/>
      <c r="R26" s="426"/>
      <c r="S26" s="426"/>
      <c r="T26" s="426"/>
      <c r="U26" s="426"/>
    </row>
    <row r="27" spans="1:21" ht="15.75" customHeight="1">
      <c r="A27" s="426"/>
      <c r="B27" s="426" t="s">
        <v>569</v>
      </c>
      <c r="C27" s="434">
        <f>'Income Statement'!E28/-'Income Statement'!E33</f>
        <v>106.33796876320363</v>
      </c>
      <c r="D27" s="434">
        <f>'Income Statement'!H28/-'Income Statement'!H33</f>
        <v>-2.0976649251269008</v>
      </c>
      <c r="E27" s="434">
        <f>'Income Statement'!I28/-'Income Statement'!I33</f>
        <v>11.427634071206011</v>
      </c>
      <c r="G27" s="4"/>
      <c r="H27" s="4"/>
      <c r="I27" s="4"/>
      <c r="J27" s="426"/>
      <c r="K27" s="426"/>
      <c r="L27" s="426"/>
      <c r="M27" s="426"/>
      <c r="N27" s="426"/>
      <c r="O27" s="426"/>
      <c r="P27" s="426"/>
      <c r="Q27" s="426"/>
      <c r="R27" s="426"/>
      <c r="S27" s="426"/>
      <c r="T27" s="426"/>
      <c r="U27" s="426"/>
    </row>
    <row r="28" spans="1:21" ht="15.75" customHeight="1">
      <c r="A28" s="426"/>
      <c r="B28" s="426" t="s">
        <v>571</v>
      </c>
      <c r="C28" s="434">
        <f>'Balance Sheet'!E13/'Balance Sheet'!E35</f>
        <v>2.6790613353495907</v>
      </c>
      <c r="D28" s="434">
        <f>'Balance Sheet'!H13/'Balance Sheet'!H35</f>
        <v>1.6518870955159215</v>
      </c>
      <c r="E28" s="434">
        <f>'Balance Sheet'!I13/'Balance Sheet'!I35</f>
        <v>1.6563713698479028</v>
      </c>
      <c r="G28" s="4"/>
      <c r="H28" s="4"/>
      <c r="I28" s="4"/>
      <c r="J28" s="426"/>
      <c r="K28" s="426"/>
      <c r="L28" s="426"/>
      <c r="M28" s="426"/>
      <c r="N28" s="426"/>
      <c r="O28" s="426"/>
      <c r="P28" s="426"/>
      <c r="Q28" s="426"/>
      <c r="R28" s="426"/>
      <c r="S28" s="426"/>
      <c r="T28" s="426"/>
      <c r="U28" s="426"/>
    </row>
    <row r="29" spans="1:21" ht="15.75" customHeight="1">
      <c r="A29" s="426"/>
      <c r="B29" s="426" t="s">
        <v>573</v>
      </c>
      <c r="C29" s="434">
        <f>('Balance Sheet'!E7+'Balance Sheet'!E8+'Balance Sheet'!E9)/'Balance Sheet'!E35</f>
        <v>2.2520003562493014</v>
      </c>
      <c r="D29" s="434">
        <f>('Balance Sheet'!H7+'Balance Sheet'!H8+'Balance Sheet'!H9)/'Balance Sheet'!H35</f>
        <v>1.4458034271672819</v>
      </c>
      <c r="E29" s="434">
        <f>('Balance Sheet'!I7+'Balance Sheet'!I8+'Balance Sheet'!I9)/'Balance Sheet'!I35</f>
        <v>1.3921805816066712</v>
      </c>
      <c r="G29" s="4"/>
      <c r="H29" s="4"/>
      <c r="I29" s="4"/>
      <c r="J29" s="426"/>
      <c r="K29" s="426"/>
      <c r="L29" s="426"/>
      <c r="M29" s="426"/>
      <c r="N29" s="426"/>
      <c r="O29" s="426"/>
      <c r="P29" s="426"/>
      <c r="Q29" s="426"/>
      <c r="R29" s="426"/>
      <c r="S29" s="426"/>
      <c r="T29" s="426"/>
      <c r="U29" s="426"/>
    </row>
    <row r="30" spans="1:21" ht="15.75" customHeight="1">
      <c r="A30" s="426"/>
      <c r="B30" s="4" t="s">
        <v>575</v>
      </c>
      <c r="C30" s="434">
        <f>'Balance Sheet'!E56</f>
        <v>5.0881515661076175E-2</v>
      </c>
      <c r="D30" s="434">
        <f>'Balance Sheet'!H56</f>
        <v>0.18575686528487748</v>
      </c>
      <c r="E30" s="434">
        <f>'Balance Sheet'!I56</f>
        <v>0.21369447051974153</v>
      </c>
      <c r="G30" s="4"/>
      <c r="H30" s="4"/>
      <c r="I30" s="4"/>
      <c r="J30" s="426"/>
      <c r="K30" s="426"/>
      <c r="L30" s="426"/>
      <c r="M30" s="426"/>
      <c r="N30" s="426"/>
      <c r="O30" s="426"/>
      <c r="P30" s="426"/>
      <c r="Q30" s="426"/>
      <c r="R30" s="426"/>
      <c r="S30" s="426"/>
      <c r="T30" s="426"/>
      <c r="U30" s="426"/>
    </row>
    <row r="31" spans="1:21" ht="15.75" customHeight="1">
      <c r="A31" s="426"/>
      <c r="B31" s="4" t="s">
        <v>577</v>
      </c>
      <c r="C31" s="434">
        <f>'Balance Sheet'!E58</f>
        <v>5.9535573722264486E-2</v>
      </c>
      <c r="D31" s="434">
        <f>'Balance Sheet'!H58</f>
        <v>0.20778646455912095</v>
      </c>
      <c r="E31" s="434">
        <f>'Balance Sheet'!I58</f>
        <v>0.22980021012750937</v>
      </c>
      <c r="G31" s="4"/>
      <c r="H31" s="4"/>
      <c r="I31" s="4"/>
      <c r="J31" s="426"/>
      <c r="K31" s="426"/>
      <c r="L31" s="426"/>
      <c r="M31" s="426"/>
      <c r="N31" s="426"/>
      <c r="O31" s="426"/>
      <c r="P31" s="426"/>
      <c r="Q31" s="426"/>
      <c r="R31" s="426"/>
      <c r="S31" s="426"/>
      <c r="T31" s="426"/>
      <c r="U31" s="426"/>
    </row>
    <row r="32" spans="1:21" ht="15.75" customHeight="1">
      <c r="A32" s="426"/>
      <c r="B32" s="426" t="s">
        <v>578</v>
      </c>
      <c r="C32" s="442">
        <f>SUM('Cash Flow'!E20,'Cash Flow'!E23)/'Income Statement'!E36</f>
        <v>0.10491401647454106</v>
      </c>
      <c r="D32" s="442">
        <f>SUM('Cash Flow'!H20,'Cash Flow'!H23)/'Income Statement'!H36</f>
        <v>-3.7621165124232552</v>
      </c>
      <c r="E32" s="442">
        <f>SUM('Cash Flow'!I20,'Cash Flow'!I23)/'Income Statement'!I36</f>
        <v>-1.2502512656068361</v>
      </c>
      <c r="G32" s="4"/>
      <c r="H32" s="4"/>
      <c r="I32" s="4"/>
      <c r="J32" s="426"/>
      <c r="K32" s="426"/>
      <c r="L32" s="426"/>
      <c r="M32" s="426"/>
      <c r="N32" s="426"/>
      <c r="O32" s="426"/>
      <c r="P32" s="426"/>
      <c r="Q32" s="426"/>
      <c r="R32" s="426"/>
      <c r="S32" s="426"/>
      <c r="T32" s="426"/>
      <c r="U32" s="426"/>
    </row>
    <row r="33" spans="1:21" ht="15.75" customHeight="1">
      <c r="A33" s="426"/>
      <c r="B33" s="426"/>
      <c r="C33" s="426"/>
      <c r="D33" s="426"/>
      <c r="E33" s="426"/>
      <c r="F33" s="426"/>
      <c r="G33" s="4"/>
      <c r="H33" s="4"/>
      <c r="I33" s="4"/>
      <c r="J33" s="426"/>
      <c r="K33" s="426"/>
      <c r="L33" s="426"/>
      <c r="M33" s="426"/>
      <c r="N33" s="426"/>
      <c r="O33" s="426"/>
      <c r="P33" s="426"/>
      <c r="Q33" s="426"/>
      <c r="R33" s="426"/>
      <c r="S33" s="426"/>
      <c r="T33" s="426"/>
      <c r="U33" s="426"/>
    </row>
    <row r="34" spans="1:21" ht="15.75" customHeight="1">
      <c r="A34" s="426"/>
      <c r="B34" s="426"/>
      <c r="C34" s="426"/>
      <c r="D34" s="426"/>
      <c r="E34" s="426"/>
      <c r="F34" s="426"/>
      <c r="G34" s="4"/>
      <c r="H34" s="4"/>
      <c r="I34" s="4"/>
      <c r="J34" s="426"/>
      <c r="K34" s="426"/>
      <c r="L34" s="426"/>
      <c r="M34" s="426"/>
      <c r="N34" s="426"/>
      <c r="O34" s="426"/>
      <c r="P34" s="426"/>
      <c r="Q34" s="426"/>
      <c r="R34" s="426"/>
      <c r="S34" s="426"/>
      <c r="T34" s="426"/>
      <c r="U34" s="426"/>
    </row>
    <row r="35" spans="1:21" ht="15.75" customHeight="1">
      <c r="A35" s="426"/>
      <c r="B35" s="426"/>
      <c r="C35" s="426"/>
      <c r="D35" s="426"/>
      <c r="E35" s="426"/>
      <c r="F35" s="426"/>
      <c r="G35" s="4"/>
      <c r="H35" s="4"/>
      <c r="I35" s="4"/>
      <c r="J35" s="426"/>
      <c r="K35" s="426"/>
      <c r="L35" s="426"/>
      <c r="M35" s="426"/>
      <c r="N35" s="426"/>
      <c r="O35" s="426"/>
      <c r="P35" s="426"/>
      <c r="Q35" s="426"/>
      <c r="R35" s="426"/>
      <c r="S35" s="426"/>
      <c r="T35" s="426"/>
      <c r="U35" s="426"/>
    </row>
    <row r="36" spans="1:21" ht="15.75" customHeight="1">
      <c r="A36" s="426"/>
      <c r="B36" s="426"/>
      <c r="C36" s="426"/>
      <c r="D36" s="426"/>
      <c r="E36" s="426"/>
      <c r="F36" s="426"/>
      <c r="G36" s="4"/>
      <c r="H36" s="4"/>
      <c r="I36" s="4"/>
      <c r="J36" s="426"/>
      <c r="K36" s="426"/>
      <c r="L36" s="426"/>
      <c r="M36" s="426"/>
      <c r="N36" s="426"/>
      <c r="O36" s="426"/>
      <c r="P36" s="426"/>
      <c r="Q36" s="426"/>
      <c r="R36" s="426"/>
      <c r="S36" s="426"/>
      <c r="T36" s="426"/>
      <c r="U36" s="426"/>
    </row>
    <row r="37" spans="1:21" ht="15.75" customHeight="1">
      <c r="A37" s="426"/>
      <c r="B37" s="426"/>
      <c r="C37" s="426"/>
      <c r="D37" s="426"/>
      <c r="E37" s="426"/>
      <c r="F37" s="426"/>
      <c r="G37" s="4"/>
      <c r="H37" s="4"/>
      <c r="I37" s="4"/>
      <c r="J37" s="426"/>
      <c r="K37" s="426"/>
      <c r="L37" s="426"/>
      <c r="M37" s="426"/>
      <c r="N37" s="426"/>
      <c r="O37" s="426"/>
      <c r="P37" s="426"/>
      <c r="Q37" s="426"/>
      <c r="R37" s="426"/>
      <c r="S37" s="426"/>
      <c r="T37" s="426"/>
      <c r="U37" s="426"/>
    </row>
    <row r="38" spans="1:21" ht="15.75" customHeight="1">
      <c r="A38" s="426"/>
      <c r="B38" s="426"/>
      <c r="C38" s="426"/>
      <c r="D38" s="426"/>
      <c r="E38" s="426"/>
      <c r="F38" s="426"/>
      <c r="G38" s="4"/>
      <c r="H38" s="4"/>
      <c r="I38" s="4"/>
      <c r="J38" s="426"/>
      <c r="K38" s="426"/>
      <c r="L38" s="426"/>
      <c r="M38" s="426"/>
      <c r="N38" s="426"/>
      <c r="O38" s="426"/>
      <c r="P38" s="426"/>
      <c r="Q38" s="426"/>
      <c r="R38" s="426"/>
      <c r="S38" s="426"/>
      <c r="T38" s="426"/>
      <c r="U38" s="426"/>
    </row>
    <row r="39" spans="1:21" ht="15.75" customHeight="1">
      <c r="A39" s="426"/>
      <c r="B39" s="426"/>
      <c r="C39" s="426"/>
      <c r="D39" s="426"/>
      <c r="E39" s="426"/>
      <c r="F39" s="426"/>
      <c r="G39" s="4"/>
      <c r="H39" s="4"/>
      <c r="I39" s="4"/>
      <c r="J39" s="426"/>
      <c r="K39" s="426"/>
      <c r="L39" s="426"/>
      <c r="M39" s="426"/>
      <c r="N39" s="426"/>
      <c r="O39" s="426"/>
      <c r="P39" s="426"/>
      <c r="Q39" s="426"/>
      <c r="R39" s="426"/>
      <c r="S39" s="426"/>
      <c r="T39" s="426"/>
      <c r="U39" s="426"/>
    </row>
    <row r="40" spans="1:21" ht="15.75" customHeight="1">
      <c r="A40" s="426"/>
      <c r="B40" s="426"/>
      <c r="C40" s="426"/>
      <c r="D40" s="426"/>
      <c r="E40" s="426"/>
      <c r="F40" s="426"/>
      <c r="G40" s="4"/>
      <c r="H40" s="4"/>
      <c r="I40" s="4"/>
      <c r="J40" s="426"/>
      <c r="K40" s="426"/>
      <c r="L40" s="426"/>
      <c r="M40" s="426"/>
      <c r="N40" s="426"/>
      <c r="O40" s="426"/>
      <c r="P40" s="426"/>
      <c r="Q40" s="426"/>
      <c r="R40" s="426"/>
      <c r="S40" s="426"/>
      <c r="T40" s="426"/>
      <c r="U40" s="426"/>
    </row>
    <row r="41" spans="1:21" ht="15.75" customHeight="1">
      <c r="A41" s="426"/>
      <c r="B41" s="426"/>
      <c r="C41" s="426"/>
      <c r="D41" s="426"/>
      <c r="E41" s="426"/>
      <c r="F41" s="426"/>
      <c r="G41" s="4"/>
      <c r="H41" s="4"/>
      <c r="I41" s="4"/>
      <c r="J41" s="426"/>
      <c r="K41" s="426"/>
      <c r="L41" s="426"/>
      <c r="M41" s="426"/>
      <c r="N41" s="426"/>
      <c r="O41" s="426"/>
      <c r="P41" s="426"/>
      <c r="Q41" s="426"/>
      <c r="R41" s="426"/>
      <c r="S41" s="426"/>
      <c r="T41" s="426"/>
      <c r="U41" s="426"/>
    </row>
    <row r="42" spans="1:21" ht="15.75" customHeight="1">
      <c r="A42" s="426"/>
      <c r="B42" s="426"/>
      <c r="C42" s="426"/>
      <c r="D42" s="426"/>
      <c r="E42" s="426"/>
      <c r="F42" s="426"/>
      <c r="G42" s="4"/>
      <c r="H42" s="4"/>
      <c r="I42" s="4"/>
      <c r="J42" s="426"/>
      <c r="K42" s="426"/>
      <c r="L42" s="426"/>
      <c r="M42" s="426"/>
      <c r="N42" s="426"/>
      <c r="O42" s="426"/>
      <c r="P42" s="426"/>
      <c r="Q42" s="426"/>
      <c r="R42" s="426"/>
      <c r="S42" s="426"/>
      <c r="T42" s="426"/>
      <c r="U42" s="426"/>
    </row>
    <row r="43" spans="1:21" ht="15.75" customHeight="1">
      <c r="A43" s="426"/>
      <c r="B43" s="426"/>
      <c r="C43" s="426"/>
      <c r="D43" s="426"/>
      <c r="E43" s="426"/>
      <c r="F43" s="426"/>
      <c r="G43" s="4"/>
      <c r="H43" s="4"/>
      <c r="I43" s="4"/>
      <c r="J43" s="426"/>
      <c r="K43" s="426"/>
      <c r="L43" s="426"/>
      <c r="M43" s="426"/>
      <c r="N43" s="426"/>
      <c r="O43" s="426"/>
      <c r="P43" s="426"/>
      <c r="Q43" s="426"/>
      <c r="R43" s="426"/>
      <c r="S43" s="426"/>
      <c r="T43" s="426"/>
      <c r="U43" s="426"/>
    </row>
    <row r="44" spans="1:21" ht="15.75" customHeight="1">
      <c r="A44" s="426"/>
      <c r="B44" s="426"/>
      <c r="C44" s="426"/>
      <c r="D44" s="426"/>
      <c r="E44" s="426"/>
      <c r="F44" s="426"/>
      <c r="G44" s="4"/>
      <c r="H44" s="4"/>
      <c r="I44" s="4"/>
      <c r="J44" s="426"/>
      <c r="K44" s="426"/>
      <c r="L44" s="426"/>
      <c r="M44" s="426"/>
      <c r="N44" s="426"/>
      <c r="O44" s="426"/>
      <c r="P44" s="426"/>
      <c r="Q44" s="426"/>
      <c r="R44" s="426"/>
      <c r="S44" s="426"/>
      <c r="T44" s="426"/>
      <c r="U44" s="426"/>
    </row>
    <row r="45" spans="1:21" ht="15.75" customHeight="1">
      <c r="A45" s="426"/>
      <c r="B45" s="426"/>
      <c r="C45" s="426"/>
      <c r="D45" s="426"/>
      <c r="E45" s="426"/>
      <c r="F45" s="426"/>
      <c r="G45" s="4"/>
      <c r="H45" s="4"/>
      <c r="I45" s="4"/>
      <c r="J45" s="426"/>
      <c r="K45" s="426"/>
      <c r="L45" s="426"/>
      <c r="M45" s="426"/>
      <c r="N45" s="426"/>
      <c r="O45" s="426"/>
      <c r="P45" s="426"/>
      <c r="Q45" s="426"/>
      <c r="R45" s="426"/>
      <c r="S45" s="426"/>
      <c r="T45" s="426"/>
      <c r="U45" s="426"/>
    </row>
    <row r="46" spans="1:21" ht="15.75" customHeight="1">
      <c r="A46" s="426"/>
      <c r="B46" s="426"/>
      <c r="C46" s="426"/>
      <c r="D46" s="426"/>
      <c r="E46" s="426"/>
      <c r="F46" s="426"/>
      <c r="G46" s="4"/>
      <c r="H46" s="4"/>
      <c r="I46" s="4"/>
      <c r="J46" s="426"/>
      <c r="K46" s="426"/>
      <c r="L46" s="426"/>
      <c r="M46" s="426"/>
      <c r="N46" s="426"/>
      <c r="O46" s="426"/>
      <c r="P46" s="426"/>
      <c r="Q46" s="426"/>
      <c r="R46" s="426"/>
      <c r="S46" s="426"/>
      <c r="T46" s="426"/>
      <c r="U46" s="426"/>
    </row>
    <row r="47" spans="1:21" ht="15.75" customHeight="1">
      <c r="A47" s="426"/>
      <c r="B47" s="426"/>
      <c r="C47" s="426"/>
      <c r="D47" s="426"/>
      <c r="E47" s="426"/>
      <c r="F47" s="426"/>
      <c r="G47" s="4"/>
      <c r="H47" s="4"/>
      <c r="I47" s="4"/>
      <c r="J47" s="426"/>
      <c r="K47" s="426"/>
      <c r="L47" s="426"/>
      <c r="M47" s="426"/>
      <c r="N47" s="426"/>
      <c r="O47" s="426"/>
      <c r="P47" s="426"/>
      <c r="Q47" s="426"/>
      <c r="R47" s="426"/>
      <c r="S47" s="426"/>
      <c r="T47" s="426"/>
      <c r="U47" s="426"/>
    </row>
    <row r="48" spans="1:21" ht="15.75" customHeight="1">
      <c r="A48" s="426"/>
      <c r="B48" s="426"/>
      <c r="C48" s="426"/>
      <c r="D48" s="426"/>
      <c r="E48" s="426"/>
      <c r="F48" s="426"/>
      <c r="G48" s="4"/>
      <c r="H48" s="4"/>
      <c r="I48" s="4"/>
      <c r="J48" s="426"/>
      <c r="K48" s="426"/>
      <c r="L48" s="426"/>
      <c r="M48" s="426"/>
      <c r="N48" s="426"/>
      <c r="O48" s="426"/>
      <c r="P48" s="426"/>
      <c r="Q48" s="426"/>
      <c r="R48" s="426"/>
      <c r="S48" s="426"/>
      <c r="T48" s="426"/>
      <c r="U48" s="426"/>
    </row>
    <row r="49" spans="1:21" ht="15.75" customHeight="1">
      <c r="A49" s="426"/>
      <c r="B49" s="426"/>
      <c r="C49" s="426"/>
      <c r="D49" s="426"/>
      <c r="E49" s="426"/>
      <c r="F49" s="426"/>
      <c r="G49" s="4"/>
      <c r="H49" s="4"/>
      <c r="I49" s="4"/>
      <c r="J49" s="426"/>
      <c r="K49" s="426"/>
      <c r="L49" s="426"/>
      <c r="M49" s="426"/>
      <c r="N49" s="426"/>
      <c r="O49" s="426"/>
      <c r="P49" s="426"/>
      <c r="Q49" s="426"/>
      <c r="R49" s="426"/>
      <c r="S49" s="426"/>
      <c r="T49" s="426"/>
      <c r="U49" s="426"/>
    </row>
    <row r="50" spans="1:21" ht="15.75" customHeight="1">
      <c r="A50" s="426"/>
      <c r="B50" s="426"/>
      <c r="C50" s="426"/>
      <c r="D50" s="426"/>
      <c r="E50" s="426"/>
      <c r="F50" s="426"/>
      <c r="G50" s="4"/>
      <c r="H50" s="4"/>
      <c r="I50" s="4"/>
      <c r="J50" s="426"/>
      <c r="K50" s="426"/>
      <c r="L50" s="426"/>
      <c r="M50" s="426"/>
      <c r="N50" s="426"/>
      <c r="O50" s="426"/>
      <c r="P50" s="426"/>
      <c r="Q50" s="426"/>
      <c r="R50" s="426"/>
      <c r="S50" s="426"/>
      <c r="T50" s="426"/>
      <c r="U50" s="426"/>
    </row>
    <row r="51" spans="1:21" ht="15.75" customHeight="1">
      <c r="A51" s="426"/>
      <c r="B51" s="426"/>
      <c r="C51" s="426"/>
      <c r="D51" s="426"/>
      <c r="E51" s="426"/>
      <c r="F51" s="426"/>
      <c r="G51" s="4"/>
      <c r="H51" s="4"/>
      <c r="I51" s="4"/>
      <c r="J51" s="426"/>
      <c r="K51" s="426"/>
      <c r="L51" s="426"/>
      <c r="M51" s="426"/>
      <c r="N51" s="426"/>
      <c r="O51" s="426"/>
      <c r="P51" s="426"/>
      <c r="Q51" s="426"/>
      <c r="R51" s="426"/>
      <c r="S51" s="426"/>
      <c r="T51" s="426"/>
      <c r="U51" s="426"/>
    </row>
    <row r="52" spans="1:21" ht="15.75" customHeight="1">
      <c r="A52" s="426"/>
      <c r="B52" s="426"/>
      <c r="C52" s="426"/>
      <c r="D52" s="426"/>
      <c r="E52" s="426"/>
      <c r="F52" s="426"/>
      <c r="G52" s="4"/>
      <c r="H52" s="4"/>
      <c r="I52" s="4"/>
      <c r="J52" s="426"/>
      <c r="K52" s="426"/>
      <c r="L52" s="426"/>
      <c r="M52" s="426"/>
      <c r="N52" s="426"/>
      <c r="O52" s="426"/>
      <c r="P52" s="426"/>
      <c r="Q52" s="426"/>
      <c r="R52" s="426"/>
      <c r="S52" s="426"/>
      <c r="T52" s="426"/>
      <c r="U52" s="426"/>
    </row>
    <row r="53" spans="1:21" ht="15.75" customHeight="1">
      <c r="A53" s="426"/>
      <c r="B53" s="426"/>
      <c r="C53" s="426"/>
      <c r="D53" s="426"/>
      <c r="E53" s="426"/>
      <c r="F53" s="426"/>
      <c r="G53" s="4"/>
      <c r="H53" s="4"/>
      <c r="I53" s="4"/>
      <c r="J53" s="426"/>
      <c r="K53" s="426"/>
      <c r="L53" s="426"/>
      <c r="M53" s="426"/>
      <c r="N53" s="426"/>
      <c r="O53" s="426"/>
      <c r="P53" s="426"/>
      <c r="Q53" s="426"/>
      <c r="R53" s="426"/>
      <c r="S53" s="426"/>
      <c r="T53" s="426"/>
      <c r="U53" s="426"/>
    </row>
    <row r="54" spans="1:21" ht="15.75" customHeight="1">
      <c r="A54" s="426"/>
      <c r="B54" s="426"/>
      <c r="C54" s="426"/>
      <c r="D54" s="426"/>
      <c r="E54" s="426"/>
      <c r="F54" s="426"/>
      <c r="G54" s="4"/>
      <c r="H54" s="4"/>
      <c r="I54" s="4"/>
      <c r="J54" s="426"/>
      <c r="K54" s="426"/>
      <c r="L54" s="426"/>
      <c r="M54" s="426"/>
      <c r="N54" s="426"/>
      <c r="O54" s="426"/>
      <c r="P54" s="426"/>
      <c r="Q54" s="426"/>
      <c r="R54" s="426"/>
      <c r="S54" s="426"/>
      <c r="T54" s="426"/>
      <c r="U54" s="426"/>
    </row>
    <row r="55" spans="1:21" ht="15.75" customHeight="1">
      <c r="A55" s="426"/>
      <c r="B55" s="426"/>
      <c r="C55" s="426"/>
      <c r="D55" s="426"/>
      <c r="E55" s="426"/>
      <c r="F55" s="426"/>
      <c r="G55" s="4"/>
      <c r="H55" s="4"/>
      <c r="I55" s="4"/>
      <c r="J55" s="426"/>
      <c r="K55" s="426"/>
      <c r="L55" s="426"/>
      <c r="M55" s="426"/>
      <c r="N55" s="426"/>
      <c r="O55" s="426"/>
      <c r="P55" s="426"/>
      <c r="Q55" s="426"/>
      <c r="R55" s="426"/>
      <c r="S55" s="426"/>
      <c r="T55" s="426"/>
      <c r="U55" s="426"/>
    </row>
    <row r="56" spans="1:21" ht="15.75" customHeight="1">
      <c r="A56" s="426"/>
      <c r="B56" s="426"/>
      <c r="C56" s="426"/>
      <c r="D56" s="426"/>
      <c r="E56" s="426"/>
      <c r="F56" s="426"/>
      <c r="G56" s="4"/>
      <c r="H56" s="4"/>
      <c r="I56" s="4"/>
      <c r="J56" s="426"/>
      <c r="K56" s="426"/>
      <c r="L56" s="426"/>
      <c r="M56" s="426"/>
      <c r="N56" s="426"/>
      <c r="O56" s="426"/>
      <c r="P56" s="426"/>
      <c r="Q56" s="426"/>
      <c r="R56" s="426"/>
      <c r="S56" s="426"/>
      <c r="T56" s="426"/>
      <c r="U56" s="426"/>
    </row>
    <row r="57" spans="1:21" ht="15.75" customHeight="1">
      <c r="A57" s="426"/>
      <c r="B57" s="426"/>
      <c r="C57" s="426"/>
      <c r="D57" s="426"/>
      <c r="E57" s="426"/>
      <c r="F57" s="426"/>
      <c r="G57" s="4"/>
      <c r="H57" s="4"/>
      <c r="I57" s="4"/>
      <c r="J57" s="426"/>
      <c r="K57" s="426"/>
      <c r="L57" s="426"/>
      <c r="M57" s="426"/>
      <c r="N57" s="426"/>
      <c r="O57" s="426"/>
      <c r="P57" s="426"/>
      <c r="Q57" s="426"/>
      <c r="R57" s="426"/>
      <c r="S57" s="426"/>
      <c r="T57" s="426"/>
      <c r="U57" s="426"/>
    </row>
    <row r="58" spans="1:21" ht="15.75" customHeight="1">
      <c r="A58" s="426"/>
      <c r="B58" s="426"/>
      <c r="C58" s="426"/>
      <c r="D58" s="426"/>
      <c r="E58" s="426"/>
      <c r="F58" s="426"/>
      <c r="G58" s="4"/>
      <c r="H58" s="4"/>
      <c r="I58" s="4"/>
      <c r="J58" s="426"/>
      <c r="K58" s="426"/>
      <c r="L58" s="426"/>
      <c r="M58" s="426"/>
      <c r="N58" s="426"/>
      <c r="O58" s="426"/>
      <c r="P58" s="426"/>
      <c r="Q58" s="426"/>
      <c r="R58" s="426"/>
      <c r="S58" s="426"/>
      <c r="T58" s="426"/>
      <c r="U58" s="426"/>
    </row>
    <row r="59" spans="1:21" ht="15.75" customHeight="1">
      <c r="A59" s="426"/>
      <c r="B59" s="426"/>
      <c r="C59" s="426"/>
      <c r="D59" s="426"/>
      <c r="E59" s="426"/>
      <c r="F59" s="426"/>
      <c r="G59" s="4"/>
      <c r="H59" s="4"/>
      <c r="I59" s="4"/>
      <c r="J59" s="426"/>
      <c r="K59" s="426"/>
      <c r="L59" s="426"/>
      <c r="M59" s="426"/>
      <c r="N59" s="426"/>
      <c r="O59" s="426"/>
      <c r="P59" s="426"/>
      <c r="Q59" s="426"/>
      <c r="R59" s="426"/>
      <c r="S59" s="426"/>
      <c r="T59" s="426"/>
      <c r="U59" s="426"/>
    </row>
    <row r="60" spans="1:21" ht="15.75" customHeight="1">
      <c r="A60" s="426"/>
      <c r="B60" s="426"/>
      <c r="C60" s="426"/>
      <c r="D60" s="426"/>
      <c r="E60" s="426"/>
      <c r="F60" s="426"/>
      <c r="G60" s="4"/>
      <c r="H60" s="4"/>
      <c r="I60" s="4"/>
      <c r="J60" s="426"/>
      <c r="K60" s="426"/>
      <c r="L60" s="426"/>
      <c r="M60" s="426"/>
      <c r="N60" s="426"/>
      <c r="O60" s="426"/>
      <c r="P60" s="426"/>
      <c r="Q60" s="426"/>
      <c r="R60" s="426"/>
      <c r="S60" s="426"/>
      <c r="T60" s="426"/>
      <c r="U60" s="426"/>
    </row>
    <row r="61" spans="1:21" ht="15.75" customHeight="1">
      <c r="A61" s="426"/>
      <c r="B61" s="426"/>
      <c r="C61" s="426"/>
      <c r="D61" s="426"/>
      <c r="E61" s="426"/>
      <c r="F61" s="426"/>
      <c r="G61" s="4"/>
      <c r="H61" s="4"/>
      <c r="I61" s="4"/>
      <c r="J61" s="426"/>
      <c r="K61" s="426"/>
      <c r="L61" s="426"/>
      <c r="M61" s="426"/>
      <c r="N61" s="426"/>
      <c r="O61" s="426"/>
      <c r="P61" s="426"/>
      <c r="Q61" s="426"/>
      <c r="R61" s="426"/>
      <c r="S61" s="426"/>
      <c r="T61" s="426"/>
      <c r="U61" s="426"/>
    </row>
    <row r="62" spans="1:21" ht="15.75" customHeight="1">
      <c r="A62" s="426"/>
      <c r="B62" s="426"/>
      <c r="C62" s="426"/>
      <c r="D62" s="426"/>
      <c r="E62" s="426"/>
      <c r="F62" s="426"/>
      <c r="G62" s="4"/>
      <c r="H62" s="4"/>
      <c r="I62" s="4"/>
      <c r="J62" s="426"/>
      <c r="K62" s="426"/>
      <c r="L62" s="426"/>
      <c r="M62" s="426"/>
      <c r="N62" s="426"/>
      <c r="O62" s="426"/>
      <c r="P62" s="426"/>
      <c r="Q62" s="426"/>
      <c r="R62" s="426"/>
      <c r="S62" s="426"/>
      <c r="T62" s="426"/>
      <c r="U62" s="426"/>
    </row>
    <row r="63" spans="1:21" ht="15.75" customHeight="1">
      <c r="A63" s="426"/>
      <c r="B63" s="426"/>
      <c r="C63" s="426"/>
      <c r="D63" s="426"/>
      <c r="E63" s="426"/>
      <c r="F63" s="426"/>
      <c r="G63" s="4"/>
      <c r="H63" s="4"/>
      <c r="I63" s="4"/>
      <c r="J63" s="426"/>
      <c r="K63" s="426"/>
      <c r="L63" s="426"/>
      <c r="M63" s="426"/>
      <c r="N63" s="426"/>
      <c r="O63" s="426"/>
      <c r="P63" s="426"/>
      <c r="Q63" s="426"/>
      <c r="R63" s="426"/>
      <c r="S63" s="426"/>
      <c r="T63" s="426"/>
      <c r="U63" s="426"/>
    </row>
    <row r="64" spans="1:21" ht="15.75" customHeight="1">
      <c r="A64" s="426"/>
      <c r="B64" s="426"/>
      <c r="C64" s="426"/>
      <c r="D64" s="426"/>
      <c r="E64" s="426"/>
      <c r="F64" s="426"/>
      <c r="G64" s="4"/>
      <c r="H64" s="4"/>
      <c r="I64" s="4"/>
      <c r="J64" s="426"/>
      <c r="K64" s="426"/>
      <c r="L64" s="426"/>
      <c r="M64" s="426"/>
      <c r="N64" s="426"/>
      <c r="O64" s="426"/>
      <c r="P64" s="426"/>
      <c r="Q64" s="426"/>
      <c r="R64" s="426"/>
      <c r="S64" s="426"/>
      <c r="T64" s="426"/>
      <c r="U64" s="426"/>
    </row>
    <row r="65" spans="1:21" ht="15.75" customHeight="1">
      <c r="A65" s="426"/>
      <c r="B65" s="426"/>
      <c r="C65" s="426"/>
      <c r="D65" s="426"/>
      <c r="E65" s="426"/>
      <c r="F65" s="426"/>
      <c r="G65" s="4"/>
      <c r="H65" s="4"/>
      <c r="I65" s="4"/>
      <c r="J65" s="426"/>
      <c r="K65" s="426"/>
      <c r="L65" s="426"/>
      <c r="M65" s="426"/>
      <c r="N65" s="426"/>
      <c r="O65" s="426"/>
      <c r="P65" s="426"/>
      <c r="Q65" s="426"/>
      <c r="R65" s="426"/>
      <c r="S65" s="426"/>
      <c r="T65" s="426"/>
      <c r="U65" s="426"/>
    </row>
    <row r="66" spans="1:21" ht="15.75" customHeight="1">
      <c r="A66" s="426"/>
      <c r="B66" s="426"/>
      <c r="C66" s="426"/>
      <c r="D66" s="426"/>
      <c r="E66" s="426"/>
      <c r="F66" s="426"/>
      <c r="G66" s="4"/>
      <c r="H66" s="4"/>
      <c r="I66" s="4"/>
      <c r="J66" s="426"/>
      <c r="K66" s="426"/>
      <c r="L66" s="426"/>
      <c r="M66" s="426"/>
      <c r="N66" s="426"/>
      <c r="O66" s="426"/>
      <c r="P66" s="426"/>
      <c r="Q66" s="426"/>
      <c r="R66" s="426"/>
      <c r="S66" s="426"/>
      <c r="T66" s="426"/>
      <c r="U66" s="426"/>
    </row>
    <row r="67" spans="1:21" ht="15.75" customHeight="1">
      <c r="A67" s="426"/>
      <c r="B67" s="426"/>
      <c r="C67" s="426"/>
      <c r="D67" s="426"/>
      <c r="E67" s="426"/>
      <c r="F67" s="426"/>
      <c r="G67" s="4"/>
      <c r="H67" s="4"/>
      <c r="I67" s="4"/>
      <c r="J67" s="426"/>
      <c r="K67" s="426"/>
      <c r="L67" s="426"/>
      <c r="M67" s="426"/>
      <c r="N67" s="426"/>
      <c r="O67" s="426"/>
      <c r="P67" s="426"/>
      <c r="Q67" s="426"/>
      <c r="R67" s="426"/>
      <c r="S67" s="426"/>
      <c r="T67" s="426"/>
      <c r="U67" s="426"/>
    </row>
    <row r="68" spans="1:21" ht="15.75" customHeight="1">
      <c r="A68" s="426"/>
      <c r="B68" s="426"/>
      <c r="C68" s="426"/>
      <c r="D68" s="426"/>
      <c r="E68" s="426"/>
      <c r="F68" s="426"/>
      <c r="G68" s="4"/>
      <c r="H68" s="4"/>
      <c r="I68" s="4"/>
      <c r="J68" s="426"/>
      <c r="K68" s="426"/>
      <c r="L68" s="426"/>
      <c r="M68" s="426"/>
      <c r="N68" s="426"/>
      <c r="O68" s="426"/>
      <c r="P68" s="426"/>
      <c r="Q68" s="426"/>
      <c r="R68" s="426"/>
      <c r="S68" s="426"/>
      <c r="T68" s="426"/>
      <c r="U68" s="426"/>
    </row>
    <row r="69" spans="1:21" ht="15.75" customHeight="1">
      <c r="A69" s="426"/>
      <c r="B69" s="426"/>
      <c r="C69" s="426"/>
      <c r="D69" s="426"/>
      <c r="E69" s="426"/>
      <c r="F69" s="426"/>
      <c r="G69" s="4"/>
      <c r="H69" s="4"/>
      <c r="I69" s="4"/>
      <c r="J69" s="426"/>
      <c r="K69" s="426"/>
      <c r="L69" s="426"/>
      <c r="M69" s="426"/>
      <c r="N69" s="426"/>
      <c r="O69" s="426"/>
      <c r="P69" s="426"/>
      <c r="Q69" s="426"/>
      <c r="R69" s="426"/>
      <c r="S69" s="426"/>
      <c r="T69" s="426"/>
      <c r="U69" s="426"/>
    </row>
    <row r="70" spans="1:21" ht="15.75" customHeight="1">
      <c r="A70" s="426"/>
      <c r="B70" s="426"/>
      <c r="C70" s="426"/>
      <c r="D70" s="426"/>
      <c r="E70" s="426"/>
      <c r="F70" s="426"/>
      <c r="G70" s="4"/>
      <c r="H70" s="4"/>
      <c r="I70" s="4"/>
      <c r="J70" s="426"/>
      <c r="K70" s="426"/>
      <c r="L70" s="426"/>
      <c r="M70" s="426"/>
      <c r="N70" s="426"/>
      <c r="O70" s="426"/>
      <c r="P70" s="426"/>
      <c r="Q70" s="426"/>
      <c r="R70" s="426"/>
      <c r="S70" s="426"/>
      <c r="T70" s="426"/>
      <c r="U70" s="426"/>
    </row>
    <row r="71" spans="1:21" ht="15.75" customHeight="1">
      <c r="A71" s="426"/>
      <c r="B71" s="426"/>
      <c r="C71" s="426"/>
      <c r="D71" s="426"/>
      <c r="E71" s="426"/>
      <c r="F71" s="426"/>
      <c r="G71" s="4"/>
      <c r="H71" s="4"/>
      <c r="I71" s="4"/>
      <c r="J71" s="426"/>
      <c r="K71" s="426"/>
      <c r="L71" s="426"/>
      <c r="M71" s="426"/>
      <c r="N71" s="426"/>
      <c r="O71" s="426"/>
      <c r="P71" s="426"/>
      <c r="Q71" s="426"/>
      <c r="R71" s="426"/>
      <c r="S71" s="426"/>
      <c r="T71" s="426"/>
      <c r="U71" s="426"/>
    </row>
    <row r="72" spans="1:21" ht="15.75" customHeight="1">
      <c r="A72" s="426"/>
      <c r="B72" s="426"/>
      <c r="C72" s="426"/>
      <c r="D72" s="426"/>
      <c r="E72" s="426"/>
      <c r="F72" s="426"/>
      <c r="G72" s="4"/>
      <c r="H72" s="4"/>
      <c r="I72" s="4"/>
      <c r="J72" s="426"/>
      <c r="K72" s="426"/>
      <c r="L72" s="426"/>
      <c r="M72" s="426"/>
      <c r="N72" s="426"/>
      <c r="O72" s="426"/>
      <c r="P72" s="426"/>
      <c r="Q72" s="426"/>
      <c r="R72" s="426"/>
      <c r="S72" s="426"/>
      <c r="T72" s="426"/>
      <c r="U72" s="426"/>
    </row>
    <row r="73" spans="1:21" ht="15.75" customHeight="1">
      <c r="A73" s="426"/>
      <c r="B73" s="426"/>
      <c r="C73" s="426"/>
      <c r="D73" s="426"/>
      <c r="E73" s="426"/>
      <c r="F73" s="426"/>
      <c r="G73" s="4"/>
      <c r="H73" s="4"/>
      <c r="I73" s="4"/>
      <c r="J73" s="426"/>
      <c r="K73" s="426"/>
      <c r="L73" s="426"/>
      <c r="M73" s="426"/>
      <c r="N73" s="426"/>
      <c r="O73" s="426"/>
      <c r="P73" s="426"/>
      <c r="Q73" s="426"/>
      <c r="R73" s="426"/>
      <c r="S73" s="426"/>
      <c r="T73" s="426"/>
      <c r="U73" s="426"/>
    </row>
    <row r="74" spans="1:21" ht="15.75" customHeight="1">
      <c r="A74" s="426"/>
      <c r="B74" s="426"/>
      <c r="C74" s="426"/>
      <c r="D74" s="426"/>
      <c r="E74" s="426"/>
      <c r="F74" s="426"/>
      <c r="G74" s="4"/>
      <c r="H74" s="4"/>
      <c r="I74" s="4"/>
      <c r="J74" s="426"/>
      <c r="K74" s="426"/>
      <c r="L74" s="426"/>
      <c r="M74" s="426"/>
      <c r="N74" s="426"/>
      <c r="O74" s="426"/>
      <c r="P74" s="426"/>
      <c r="Q74" s="426"/>
      <c r="R74" s="426"/>
      <c r="S74" s="426"/>
      <c r="T74" s="426"/>
      <c r="U74" s="426"/>
    </row>
    <row r="75" spans="1:21" ht="15.75" customHeight="1">
      <c r="A75" s="426"/>
      <c r="B75" s="426"/>
      <c r="C75" s="426"/>
      <c r="D75" s="426"/>
      <c r="E75" s="426"/>
      <c r="F75" s="426"/>
      <c r="G75" s="4"/>
      <c r="H75" s="4"/>
      <c r="I75" s="4"/>
      <c r="J75" s="426"/>
      <c r="K75" s="426"/>
      <c r="L75" s="426"/>
      <c r="M75" s="426"/>
      <c r="N75" s="426"/>
      <c r="O75" s="426"/>
      <c r="P75" s="426"/>
      <c r="Q75" s="426"/>
      <c r="R75" s="426"/>
      <c r="S75" s="426"/>
      <c r="T75" s="426"/>
      <c r="U75" s="426"/>
    </row>
    <row r="76" spans="1:21" ht="15.75" customHeight="1">
      <c r="A76" s="426"/>
      <c r="B76" s="426"/>
      <c r="C76" s="426"/>
      <c r="D76" s="426"/>
      <c r="E76" s="426"/>
      <c r="F76" s="426"/>
      <c r="G76" s="4"/>
      <c r="H76" s="4"/>
      <c r="I76" s="4"/>
      <c r="J76" s="426"/>
      <c r="K76" s="426"/>
      <c r="L76" s="426"/>
      <c r="M76" s="426"/>
      <c r="N76" s="426"/>
      <c r="O76" s="426"/>
      <c r="P76" s="426"/>
      <c r="Q76" s="426"/>
      <c r="R76" s="426"/>
      <c r="S76" s="426"/>
      <c r="T76" s="426"/>
      <c r="U76" s="426"/>
    </row>
    <row r="77" spans="1:21" ht="15.75" customHeight="1">
      <c r="A77" s="426"/>
      <c r="B77" s="426"/>
      <c r="C77" s="426"/>
      <c r="D77" s="426"/>
      <c r="E77" s="426"/>
      <c r="F77" s="426"/>
      <c r="G77" s="4"/>
      <c r="H77" s="4"/>
      <c r="I77" s="4"/>
      <c r="J77" s="426"/>
      <c r="K77" s="426"/>
      <c r="L77" s="426"/>
      <c r="M77" s="426"/>
      <c r="N77" s="426"/>
      <c r="O77" s="426"/>
      <c r="P77" s="426"/>
      <c r="Q77" s="426"/>
      <c r="R77" s="426"/>
      <c r="S77" s="426"/>
      <c r="T77" s="426"/>
      <c r="U77" s="426"/>
    </row>
    <row r="78" spans="1:21" ht="15.75" customHeight="1">
      <c r="A78" s="426"/>
      <c r="B78" s="426"/>
      <c r="C78" s="426"/>
      <c r="D78" s="426"/>
      <c r="E78" s="426"/>
      <c r="F78" s="426"/>
      <c r="G78" s="4"/>
      <c r="H78" s="4"/>
      <c r="I78" s="4"/>
      <c r="J78" s="426"/>
      <c r="K78" s="426"/>
      <c r="L78" s="426"/>
      <c r="M78" s="426"/>
      <c r="N78" s="426"/>
      <c r="O78" s="426"/>
      <c r="P78" s="426"/>
      <c r="Q78" s="426"/>
      <c r="R78" s="426"/>
      <c r="S78" s="426"/>
      <c r="T78" s="426"/>
      <c r="U78" s="426"/>
    </row>
    <row r="79" spans="1:21" ht="15.75" customHeight="1">
      <c r="A79" s="426"/>
      <c r="B79" s="426"/>
      <c r="C79" s="426"/>
      <c r="D79" s="426"/>
      <c r="E79" s="426"/>
      <c r="F79" s="426"/>
      <c r="G79" s="4"/>
      <c r="H79" s="4"/>
      <c r="I79" s="4"/>
      <c r="J79" s="426"/>
      <c r="K79" s="426"/>
      <c r="L79" s="426"/>
      <c r="M79" s="426"/>
      <c r="N79" s="426"/>
      <c r="O79" s="426"/>
      <c r="P79" s="426"/>
      <c r="Q79" s="426"/>
      <c r="R79" s="426"/>
      <c r="S79" s="426"/>
      <c r="T79" s="426"/>
      <c r="U79" s="426"/>
    </row>
    <row r="80" spans="1:21" ht="15.75" customHeight="1">
      <c r="A80" s="426"/>
      <c r="B80" s="426"/>
      <c r="C80" s="426"/>
      <c r="D80" s="426"/>
      <c r="E80" s="426"/>
      <c r="F80" s="426"/>
      <c r="G80" s="4"/>
      <c r="H80" s="4"/>
      <c r="I80" s="4"/>
      <c r="J80" s="426"/>
      <c r="K80" s="426"/>
      <c r="L80" s="426"/>
      <c r="M80" s="426"/>
      <c r="N80" s="426"/>
      <c r="O80" s="426"/>
      <c r="P80" s="426"/>
      <c r="Q80" s="426"/>
      <c r="R80" s="426"/>
      <c r="S80" s="426"/>
      <c r="T80" s="426"/>
      <c r="U80" s="426"/>
    </row>
    <row r="81" spans="1:21" ht="15.75" customHeight="1">
      <c r="A81" s="426"/>
      <c r="B81" s="426"/>
      <c r="C81" s="426"/>
      <c r="D81" s="426"/>
      <c r="E81" s="426"/>
      <c r="F81" s="426"/>
      <c r="G81" s="4"/>
      <c r="H81" s="4"/>
      <c r="I81" s="4"/>
      <c r="J81" s="426"/>
      <c r="K81" s="426"/>
      <c r="L81" s="426"/>
      <c r="M81" s="426"/>
      <c r="N81" s="426"/>
      <c r="O81" s="426"/>
      <c r="P81" s="426"/>
      <c r="Q81" s="426"/>
      <c r="R81" s="426"/>
      <c r="S81" s="426"/>
      <c r="T81" s="426"/>
      <c r="U81" s="426"/>
    </row>
    <row r="82" spans="1:21" ht="15.75" customHeight="1">
      <c r="A82" s="426"/>
      <c r="B82" s="426"/>
      <c r="C82" s="426"/>
      <c r="D82" s="426"/>
      <c r="E82" s="426"/>
      <c r="F82" s="426"/>
      <c r="G82" s="4"/>
      <c r="H82" s="4"/>
      <c r="I82" s="4"/>
      <c r="J82" s="426"/>
      <c r="K82" s="426"/>
      <c r="L82" s="426"/>
      <c r="M82" s="426"/>
      <c r="N82" s="426"/>
      <c r="O82" s="426"/>
      <c r="P82" s="426"/>
      <c r="Q82" s="426"/>
      <c r="R82" s="426"/>
      <c r="S82" s="426"/>
      <c r="T82" s="426"/>
      <c r="U82" s="426"/>
    </row>
    <row r="83" spans="1:21" ht="15.75" customHeight="1">
      <c r="A83" s="426"/>
      <c r="B83" s="426"/>
      <c r="C83" s="426"/>
      <c r="D83" s="426"/>
      <c r="E83" s="426"/>
      <c r="F83" s="426"/>
      <c r="G83" s="4"/>
      <c r="H83" s="4"/>
      <c r="I83" s="4"/>
      <c r="J83" s="426"/>
      <c r="K83" s="426"/>
      <c r="L83" s="426"/>
      <c r="M83" s="426"/>
      <c r="N83" s="426"/>
      <c r="O83" s="426"/>
      <c r="P83" s="426"/>
      <c r="Q83" s="426"/>
      <c r="R83" s="426"/>
      <c r="S83" s="426"/>
      <c r="T83" s="426"/>
      <c r="U83" s="426"/>
    </row>
    <row r="84" spans="1:21" ht="15.75" customHeight="1">
      <c r="A84" s="426"/>
      <c r="B84" s="426"/>
      <c r="C84" s="426"/>
      <c r="D84" s="426"/>
      <c r="E84" s="426"/>
      <c r="F84" s="426"/>
      <c r="G84" s="4"/>
      <c r="H84" s="4"/>
      <c r="I84" s="4"/>
      <c r="J84" s="426"/>
      <c r="K84" s="426"/>
      <c r="L84" s="426"/>
      <c r="M84" s="426"/>
      <c r="N84" s="426"/>
      <c r="O84" s="426"/>
      <c r="P84" s="426"/>
      <c r="Q84" s="426"/>
      <c r="R84" s="426"/>
      <c r="S84" s="426"/>
      <c r="T84" s="426"/>
      <c r="U84" s="426"/>
    </row>
    <row r="85" spans="1:21" ht="15.75" customHeight="1">
      <c r="A85" s="426"/>
      <c r="B85" s="426"/>
      <c r="C85" s="426"/>
      <c r="D85" s="426"/>
      <c r="E85" s="426"/>
      <c r="F85" s="426"/>
      <c r="G85" s="4"/>
      <c r="H85" s="4"/>
      <c r="I85" s="4"/>
      <c r="J85" s="426"/>
      <c r="K85" s="426"/>
      <c r="L85" s="426"/>
      <c r="M85" s="426"/>
      <c r="N85" s="426"/>
      <c r="O85" s="426"/>
      <c r="P85" s="426"/>
      <c r="Q85" s="426"/>
      <c r="R85" s="426"/>
      <c r="S85" s="426"/>
      <c r="T85" s="426"/>
      <c r="U85" s="426"/>
    </row>
    <row r="86" spans="1:21" ht="15.75" customHeight="1">
      <c r="A86" s="426"/>
      <c r="B86" s="426"/>
      <c r="C86" s="426"/>
      <c r="D86" s="426"/>
      <c r="E86" s="426"/>
      <c r="F86" s="426"/>
      <c r="G86" s="4"/>
      <c r="H86" s="4"/>
      <c r="I86" s="4"/>
      <c r="J86" s="426"/>
      <c r="K86" s="426"/>
      <c r="L86" s="426"/>
      <c r="M86" s="426"/>
      <c r="N86" s="426"/>
      <c r="O86" s="426"/>
      <c r="P86" s="426"/>
      <c r="Q86" s="426"/>
      <c r="R86" s="426"/>
      <c r="S86" s="426"/>
      <c r="T86" s="426"/>
      <c r="U86" s="426"/>
    </row>
    <row r="87" spans="1:21" ht="15.75" customHeight="1">
      <c r="A87" s="426"/>
      <c r="B87" s="426"/>
      <c r="C87" s="426"/>
      <c r="D87" s="426"/>
      <c r="E87" s="426"/>
      <c r="F87" s="426"/>
      <c r="G87" s="4"/>
      <c r="H87" s="4"/>
      <c r="I87" s="4"/>
      <c r="J87" s="426"/>
      <c r="K87" s="426"/>
      <c r="L87" s="426"/>
      <c r="M87" s="426"/>
      <c r="N87" s="426"/>
      <c r="O87" s="426"/>
      <c r="P87" s="426"/>
      <c r="Q87" s="426"/>
      <c r="R87" s="426"/>
      <c r="S87" s="426"/>
      <c r="T87" s="426"/>
      <c r="U87" s="426"/>
    </row>
    <row r="88" spans="1:21" ht="15.75" customHeight="1">
      <c r="A88" s="426"/>
      <c r="B88" s="426"/>
      <c r="C88" s="426"/>
      <c r="D88" s="426"/>
      <c r="E88" s="426"/>
      <c r="F88" s="426"/>
      <c r="G88" s="4"/>
      <c r="H88" s="4"/>
      <c r="I88" s="4"/>
      <c r="J88" s="426"/>
      <c r="K88" s="426"/>
      <c r="L88" s="426"/>
      <c r="M88" s="426"/>
      <c r="N88" s="426"/>
      <c r="O88" s="426"/>
      <c r="P88" s="426"/>
      <c r="Q88" s="426"/>
      <c r="R88" s="426"/>
      <c r="S88" s="426"/>
      <c r="T88" s="426"/>
      <c r="U88" s="426"/>
    </row>
    <row r="89" spans="1:21" ht="15.75" customHeight="1">
      <c r="A89" s="426"/>
      <c r="B89" s="426"/>
      <c r="C89" s="426"/>
      <c r="D89" s="426"/>
      <c r="E89" s="426"/>
      <c r="F89" s="426"/>
      <c r="G89" s="4"/>
      <c r="H89" s="4"/>
      <c r="I89" s="4"/>
      <c r="J89" s="426"/>
      <c r="K89" s="426"/>
      <c r="L89" s="426"/>
      <c r="M89" s="426"/>
      <c r="N89" s="426"/>
      <c r="O89" s="426"/>
      <c r="P89" s="426"/>
      <c r="Q89" s="426"/>
      <c r="R89" s="426"/>
      <c r="S89" s="426"/>
      <c r="T89" s="426"/>
      <c r="U89" s="426"/>
    </row>
    <row r="90" spans="1:21" ht="15.75" customHeight="1">
      <c r="A90" s="426"/>
      <c r="B90" s="426"/>
      <c r="C90" s="426"/>
      <c r="D90" s="426"/>
      <c r="E90" s="426"/>
      <c r="F90" s="426"/>
      <c r="G90" s="4"/>
      <c r="H90" s="4"/>
      <c r="I90" s="4"/>
      <c r="J90" s="426"/>
      <c r="K90" s="426"/>
      <c r="L90" s="426"/>
      <c r="M90" s="426"/>
      <c r="N90" s="426"/>
      <c r="O90" s="426"/>
      <c r="P90" s="426"/>
      <c r="Q90" s="426"/>
      <c r="R90" s="426"/>
      <c r="S90" s="426"/>
      <c r="T90" s="426"/>
      <c r="U90" s="426"/>
    </row>
    <row r="91" spans="1:21" ht="15.75" customHeight="1">
      <c r="A91" s="426"/>
      <c r="B91" s="426"/>
      <c r="C91" s="426"/>
      <c r="D91" s="426"/>
      <c r="E91" s="426"/>
      <c r="F91" s="426"/>
      <c r="G91" s="4"/>
      <c r="H91" s="4"/>
      <c r="I91" s="4"/>
      <c r="J91" s="426"/>
      <c r="K91" s="426"/>
      <c r="L91" s="426"/>
      <c r="M91" s="426"/>
      <c r="N91" s="426"/>
      <c r="O91" s="426"/>
      <c r="P91" s="426"/>
      <c r="Q91" s="426"/>
      <c r="R91" s="426"/>
      <c r="S91" s="426"/>
      <c r="T91" s="426"/>
      <c r="U91" s="426"/>
    </row>
    <row r="92" spans="1:21" ht="15.75" customHeight="1">
      <c r="A92" s="426"/>
      <c r="B92" s="426"/>
      <c r="C92" s="426"/>
      <c r="D92" s="426"/>
      <c r="E92" s="426"/>
      <c r="F92" s="426"/>
      <c r="G92" s="4"/>
      <c r="H92" s="4"/>
      <c r="I92" s="4"/>
      <c r="J92" s="426"/>
      <c r="K92" s="426"/>
      <c r="L92" s="426"/>
      <c r="M92" s="426"/>
      <c r="N92" s="426"/>
      <c r="O92" s="426"/>
      <c r="P92" s="426"/>
      <c r="Q92" s="426"/>
      <c r="R92" s="426"/>
      <c r="S92" s="426"/>
      <c r="T92" s="426"/>
      <c r="U92" s="426"/>
    </row>
    <row r="93" spans="1:21" ht="15.75" customHeight="1">
      <c r="A93" s="426"/>
      <c r="B93" s="426"/>
      <c r="C93" s="426"/>
      <c r="D93" s="426"/>
      <c r="E93" s="426"/>
      <c r="F93" s="426"/>
      <c r="G93" s="4"/>
      <c r="H93" s="4"/>
      <c r="I93" s="4"/>
      <c r="J93" s="426"/>
      <c r="K93" s="426"/>
      <c r="L93" s="426"/>
      <c r="M93" s="426"/>
      <c r="N93" s="426"/>
      <c r="O93" s="426"/>
      <c r="P93" s="426"/>
      <c r="Q93" s="426"/>
      <c r="R93" s="426"/>
      <c r="S93" s="426"/>
      <c r="T93" s="426"/>
      <c r="U93" s="426"/>
    </row>
    <row r="94" spans="1:21" ht="15.75" customHeight="1">
      <c r="A94" s="426"/>
      <c r="B94" s="426"/>
      <c r="C94" s="426"/>
      <c r="D94" s="426"/>
      <c r="E94" s="426"/>
      <c r="F94" s="426"/>
      <c r="G94" s="4"/>
      <c r="H94" s="4"/>
      <c r="I94" s="4"/>
      <c r="J94" s="426"/>
      <c r="K94" s="426"/>
      <c r="L94" s="426"/>
      <c r="M94" s="426"/>
      <c r="N94" s="426"/>
      <c r="O94" s="426"/>
      <c r="P94" s="426"/>
      <c r="Q94" s="426"/>
      <c r="R94" s="426"/>
      <c r="S94" s="426"/>
      <c r="T94" s="426"/>
      <c r="U94" s="426"/>
    </row>
    <row r="95" spans="1:21" ht="15.75" customHeight="1">
      <c r="A95" s="426"/>
      <c r="B95" s="426"/>
      <c r="C95" s="426"/>
      <c r="D95" s="426"/>
      <c r="E95" s="426"/>
      <c r="F95" s="426"/>
      <c r="G95" s="4"/>
      <c r="H95" s="4"/>
      <c r="I95" s="4"/>
      <c r="J95" s="426"/>
      <c r="K95" s="426"/>
      <c r="L95" s="426"/>
      <c r="M95" s="426"/>
      <c r="N95" s="426"/>
      <c r="O95" s="426"/>
      <c r="P95" s="426"/>
      <c r="Q95" s="426"/>
      <c r="R95" s="426"/>
      <c r="S95" s="426"/>
      <c r="T95" s="426"/>
      <c r="U95" s="426"/>
    </row>
    <row r="96" spans="1:21" ht="15.75" customHeight="1">
      <c r="A96" s="426"/>
      <c r="B96" s="426"/>
      <c r="C96" s="426"/>
      <c r="D96" s="426"/>
      <c r="E96" s="426"/>
      <c r="F96" s="426"/>
      <c r="G96" s="4"/>
      <c r="H96" s="4"/>
      <c r="I96" s="4"/>
      <c r="J96" s="426"/>
      <c r="K96" s="426"/>
      <c r="L96" s="426"/>
      <c r="M96" s="426"/>
      <c r="N96" s="426"/>
      <c r="O96" s="426"/>
      <c r="P96" s="426"/>
      <c r="Q96" s="426"/>
      <c r="R96" s="426"/>
      <c r="S96" s="426"/>
      <c r="T96" s="426"/>
      <c r="U96" s="426"/>
    </row>
    <row r="97" spans="1:21" ht="15.75" customHeight="1">
      <c r="A97" s="426"/>
      <c r="B97" s="426"/>
      <c r="C97" s="426"/>
      <c r="D97" s="426"/>
      <c r="E97" s="426"/>
      <c r="F97" s="426"/>
      <c r="G97" s="4"/>
      <c r="H97" s="4"/>
      <c r="I97" s="4"/>
      <c r="J97" s="426"/>
      <c r="K97" s="426"/>
      <c r="L97" s="426"/>
      <c r="M97" s="426"/>
      <c r="N97" s="426"/>
      <c r="O97" s="426"/>
      <c r="P97" s="426"/>
      <c r="Q97" s="426"/>
      <c r="R97" s="426"/>
      <c r="S97" s="426"/>
      <c r="T97" s="426"/>
      <c r="U97" s="426"/>
    </row>
    <row r="98" spans="1:21" ht="15.75" customHeight="1">
      <c r="A98" s="426"/>
      <c r="B98" s="426"/>
      <c r="C98" s="426"/>
      <c r="D98" s="426"/>
      <c r="E98" s="426"/>
      <c r="F98" s="426"/>
      <c r="G98" s="4"/>
      <c r="H98" s="4"/>
      <c r="I98" s="4"/>
      <c r="J98" s="426"/>
      <c r="K98" s="426"/>
      <c r="L98" s="426"/>
      <c r="M98" s="426"/>
      <c r="N98" s="426"/>
      <c r="O98" s="426"/>
      <c r="P98" s="426"/>
      <c r="Q98" s="426"/>
      <c r="R98" s="426"/>
      <c r="S98" s="426"/>
      <c r="T98" s="426"/>
      <c r="U98" s="426"/>
    </row>
    <row r="99" spans="1:21" ht="15.75" customHeight="1">
      <c r="A99" s="426"/>
      <c r="B99" s="426"/>
      <c r="C99" s="426"/>
      <c r="D99" s="426"/>
      <c r="E99" s="426"/>
      <c r="F99" s="426"/>
      <c r="G99" s="4"/>
      <c r="H99" s="4"/>
      <c r="I99" s="4"/>
      <c r="J99" s="426"/>
      <c r="K99" s="426"/>
      <c r="L99" s="426"/>
      <c r="M99" s="426"/>
      <c r="N99" s="426"/>
      <c r="O99" s="426"/>
      <c r="P99" s="426"/>
      <c r="Q99" s="426"/>
      <c r="R99" s="426"/>
      <c r="S99" s="426"/>
      <c r="T99" s="426"/>
      <c r="U99" s="426"/>
    </row>
    <row r="100" spans="1:21" ht="15.75" customHeight="1">
      <c r="A100" s="426"/>
      <c r="B100" s="426"/>
      <c r="C100" s="426"/>
      <c r="D100" s="426"/>
      <c r="E100" s="426"/>
      <c r="F100" s="426"/>
      <c r="G100" s="4"/>
      <c r="H100" s="4"/>
      <c r="I100" s="4"/>
      <c r="J100" s="426"/>
      <c r="K100" s="426"/>
      <c r="L100" s="426"/>
      <c r="M100" s="426"/>
      <c r="N100" s="426"/>
      <c r="O100" s="426"/>
      <c r="P100" s="426"/>
      <c r="Q100" s="426"/>
      <c r="R100" s="426"/>
      <c r="S100" s="426"/>
      <c r="T100" s="426"/>
      <c r="U100" s="426"/>
    </row>
    <row r="101" spans="1:21" ht="15.75" customHeight="1">
      <c r="A101" s="426"/>
      <c r="B101" s="426"/>
      <c r="C101" s="426"/>
      <c r="D101" s="426"/>
      <c r="E101" s="426"/>
      <c r="F101" s="426"/>
      <c r="G101" s="4"/>
      <c r="H101" s="4"/>
      <c r="I101" s="4"/>
      <c r="J101" s="426"/>
      <c r="K101" s="426"/>
      <c r="L101" s="426"/>
      <c r="M101" s="426"/>
      <c r="N101" s="426"/>
      <c r="O101" s="426"/>
      <c r="P101" s="426"/>
      <c r="Q101" s="426"/>
      <c r="R101" s="426"/>
      <c r="S101" s="426"/>
      <c r="T101" s="426"/>
      <c r="U101" s="426"/>
    </row>
    <row r="102" spans="1:21" ht="15.75" customHeight="1">
      <c r="A102" s="426"/>
      <c r="B102" s="426"/>
      <c r="C102" s="426"/>
      <c r="D102" s="426"/>
      <c r="E102" s="426"/>
      <c r="F102" s="426"/>
      <c r="G102" s="4"/>
      <c r="H102" s="4"/>
      <c r="I102" s="4"/>
      <c r="J102" s="426"/>
      <c r="K102" s="426"/>
      <c r="L102" s="426"/>
      <c r="M102" s="426"/>
      <c r="N102" s="426"/>
      <c r="O102" s="426"/>
      <c r="P102" s="426"/>
      <c r="Q102" s="426"/>
      <c r="R102" s="426"/>
      <c r="S102" s="426"/>
      <c r="T102" s="426"/>
      <c r="U102" s="426"/>
    </row>
    <row r="103" spans="1:21" ht="15.75" customHeight="1">
      <c r="A103" s="426"/>
      <c r="B103" s="426"/>
      <c r="C103" s="426"/>
      <c r="D103" s="426"/>
      <c r="E103" s="426"/>
      <c r="F103" s="426"/>
      <c r="G103" s="4"/>
      <c r="H103" s="4"/>
      <c r="I103" s="4"/>
      <c r="J103" s="426"/>
      <c r="K103" s="426"/>
      <c r="L103" s="426"/>
      <c r="M103" s="426"/>
      <c r="N103" s="426"/>
      <c r="O103" s="426"/>
      <c r="P103" s="426"/>
      <c r="Q103" s="426"/>
      <c r="R103" s="426"/>
      <c r="S103" s="426"/>
      <c r="T103" s="426"/>
      <c r="U103" s="426"/>
    </row>
    <row r="104" spans="1:21" ht="15.75" customHeight="1">
      <c r="A104" s="426"/>
      <c r="B104" s="426"/>
      <c r="C104" s="426"/>
      <c r="D104" s="426"/>
      <c r="E104" s="426"/>
      <c r="F104" s="426"/>
      <c r="G104" s="4"/>
      <c r="H104" s="4"/>
      <c r="I104" s="4"/>
      <c r="J104" s="426"/>
      <c r="K104" s="426"/>
      <c r="L104" s="426"/>
      <c r="M104" s="426"/>
      <c r="N104" s="426"/>
      <c r="O104" s="426"/>
      <c r="P104" s="426"/>
      <c r="Q104" s="426"/>
      <c r="R104" s="426"/>
      <c r="S104" s="426"/>
      <c r="T104" s="426"/>
      <c r="U104" s="426"/>
    </row>
    <row r="105" spans="1:21" ht="15.75" customHeight="1">
      <c r="A105" s="426"/>
      <c r="B105" s="426"/>
      <c r="C105" s="426"/>
      <c r="D105" s="426"/>
      <c r="E105" s="426"/>
      <c r="F105" s="426"/>
      <c r="G105" s="4"/>
      <c r="H105" s="4"/>
      <c r="I105" s="4"/>
      <c r="J105" s="426"/>
      <c r="K105" s="426"/>
      <c r="L105" s="426"/>
      <c r="M105" s="426"/>
      <c r="N105" s="426"/>
      <c r="O105" s="426"/>
      <c r="P105" s="426"/>
      <c r="Q105" s="426"/>
      <c r="R105" s="426"/>
      <c r="S105" s="426"/>
      <c r="T105" s="426"/>
      <c r="U105" s="426"/>
    </row>
    <row r="106" spans="1:21" ht="15.75" customHeight="1">
      <c r="A106" s="426"/>
      <c r="B106" s="426"/>
      <c r="C106" s="426"/>
      <c r="D106" s="426"/>
      <c r="E106" s="426"/>
      <c r="F106" s="426"/>
      <c r="G106" s="4"/>
      <c r="H106" s="4"/>
      <c r="I106" s="4"/>
      <c r="J106" s="426"/>
      <c r="K106" s="426"/>
      <c r="L106" s="426"/>
      <c r="M106" s="426"/>
      <c r="N106" s="426"/>
      <c r="O106" s="426"/>
      <c r="P106" s="426"/>
      <c r="Q106" s="426"/>
      <c r="R106" s="426"/>
      <c r="S106" s="426"/>
      <c r="T106" s="426"/>
      <c r="U106" s="426"/>
    </row>
    <row r="107" spans="1:21" ht="15.75" customHeight="1">
      <c r="A107" s="426"/>
      <c r="B107" s="426"/>
      <c r="C107" s="426"/>
      <c r="D107" s="426"/>
      <c r="E107" s="426"/>
      <c r="F107" s="426"/>
      <c r="G107" s="4"/>
      <c r="H107" s="4"/>
      <c r="I107" s="4"/>
      <c r="J107" s="426"/>
      <c r="K107" s="426"/>
      <c r="L107" s="426"/>
      <c r="M107" s="426"/>
      <c r="N107" s="426"/>
      <c r="O107" s="426"/>
      <c r="P107" s="426"/>
      <c r="Q107" s="426"/>
      <c r="R107" s="426"/>
      <c r="S107" s="426"/>
      <c r="T107" s="426"/>
      <c r="U107" s="426"/>
    </row>
    <row r="108" spans="1:21" ht="15.75" customHeight="1">
      <c r="A108" s="426"/>
      <c r="B108" s="426"/>
      <c r="C108" s="426"/>
      <c r="D108" s="426"/>
      <c r="E108" s="426"/>
      <c r="F108" s="426"/>
      <c r="G108" s="4"/>
      <c r="H108" s="4"/>
      <c r="I108" s="4"/>
      <c r="J108" s="426"/>
      <c r="K108" s="426"/>
      <c r="L108" s="426"/>
      <c r="M108" s="426"/>
      <c r="N108" s="426"/>
      <c r="O108" s="426"/>
      <c r="P108" s="426"/>
      <c r="Q108" s="426"/>
      <c r="R108" s="426"/>
      <c r="S108" s="426"/>
      <c r="T108" s="426"/>
      <c r="U108" s="426"/>
    </row>
    <row r="109" spans="1:21" ht="15.75" customHeight="1">
      <c r="A109" s="426"/>
      <c r="B109" s="426"/>
      <c r="C109" s="426"/>
      <c r="D109" s="426"/>
      <c r="E109" s="426"/>
      <c r="F109" s="426"/>
      <c r="G109" s="4"/>
      <c r="H109" s="4"/>
      <c r="I109" s="4"/>
      <c r="J109" s="426"/>
      <c r="K109" s="426"/>
      <c r="L109" s="426"/>
      <c r="M109" s="426"/>
      <c r="N109" s="426"/>
      <c r="O109" s="426"/>
      <c r="P109" s="426"/>
      <c r="Q109" s="426"/>
      <c r="R109" s="426"/>
      <c r="S109" s="426"/>
      <c r="T109" s="426"/>
      <c r="U109" s="426"/>
    </row>
    <row r="110" spans="1:21" ht="15.75" customHeight="1">
      <c r="A110" s="426"/>
      <c r="B110" s="426"/>
      <c r="C110" s="426"/>
      <c r="D110" s="426"/>
      <c r="E110" s="426"/>
      <c r="F110" s="426"/>
      <c r="G110" s="4"/>
      <c r="H110" s="4"/>
      <c r="I110" s="4"/>
      <c r="J110" s="426"/>
      <c r="K110" s="426"/>
      <c r="L110" s="426"/>
      <c r="M110" s="426"/>
      <c r="N110" s="426"/>
      <c r="O110" s="426"/>
      <c r="P110" s="426"/>
      <c r="Q110" s="426"/>
      <c r="R110" s="426"/>
      <c r="S110" s="426"/>
      <c r="T110" s="426"/>
      <c r="U110" s="426"/>
    </row>
    <row r="111" spans="1:21" ht="15.75" customHeight="1">
      <c r="A111" s="426"/>
      <c r="B111" s="426"/>
      <c r="C111" s="426"/>
      <c r="D111" s="426"/>
      <c r="E111" s="426"/>
      <c r="F111" s="426"/>
      <c r="G111" s="4"/>
      <c r="H111" s="4"/>
      <c r="I111" s="4"/>
      <c r="J111" s="426"/>
      <c r="K111" s="426"/>
      <c r="L111" s="426"/>
      <c r="M111" s="426"/>
      <c r="N111" s="426"/>
      <c r="O111" s="426"/>
      <c r="P111" s="426"/>
      <c r="Q111" s="426"/>
      <c r="R111" s="426"/>
      <c r="S111" s="426"/>
      <c r="T111" s="426"/>
      <c r="U111" s="426"/>
    </row>
    <row r="112" spans="1:21" ht="15.75" customHeight="1">
      <c r="A112" s="426"/>
      <c r="B112" s="426"/>
      <c r="C112" s="426"/>
      <c r="D112" s="426"/>
      <c r="E112" s="426"/>
      <c r="F112" s="426"/>
      <c r="G112" s="4"/>
      <c r="H112" s="4"/>
      <c r="I112" s="4"/>
      <c r="J112" s="426"/>
      <c r="K112" s="426"/>
      <c r="L112" s="426"/>
      <c r="M112" s="426"/>
      <c r="N112" s="426"/>
      <c r="O112" s="426"/>
      <c r="P112" s="426"/>
      <c r="Q112" s="426"/>
      <c r="R112" s="426"/>
      <c r="S112" s="426"/>
      <c r="T112" s="426"/>
      <c r="U112" s="426"/>
    </row>
    <row r="113" spans="1:21" ht="15.75" customHeight="1">
      <c r="A113" s="426"/>
      <c r="B113" s="426"/>
      <c r="C113" s="426"/>
      <c r="D113" s="426"/>
      <c r="E113" s="426"/>
      <c r="F113" s="426"/>
      <c r="G113" s="4"/>
      <c r="H113" s="4"/>
      <c r="I113" s="4"/>
      <c r="J113" s="426"/>
      <c r="K113" s="426"/>
      <c r="L113" s="426"/>
      <c r="M113" s="426"/>
      <c r="N113" s="426"/>
      <c r="O113" s="426"/>
      <c r="P113" s="426"/>
      <c r="Q113" s="426"/>
      <c r="R113" s="426"/>
      <c r="S113" s="426"/>
      <c r="T113" s="426"/>
      <c r="U113" s="426"/>
    </row>
    <row r="114" spans="1:21" ht="15.75" customHeight="1">
      <c r="A114" s="426"/>
      <c r="B114" s="426"/>
      <c r="C114" s="426"/>
      <c r="D114" s="426"/>
      <c r="E114" s="426"/>
      <c r="F114" s="426"/>
      <c r="G114" s="4"/>
      <c r="H114" s="4"/>
      <c r="I114" s="4"/>
      <c r="J114" s="426"/>
      <c r="K114" s="426"/>
      <c r="L114" s="426"/>
      <c r="M114" s="426"/>
      <c r="N114" s="426"/>
      <c r="O114" s="426"/>
      <c r="P114" s="426"/>
      <c r="Q114" s="426"/>
      <c r="R114" s="426"/>
      <c r="S114" s="426"/>
      <c r="T114" s="426"/>
      <c r="U114" s="426"/>
    </row>
    <row r="115" spans="1:21" ht="15.75" customHeight="1">
      <c r="A115" s="426"/>
      <c r="B115" s="426"/>
      <c r="C115" s="426"/>
      <c r="D115" s="426"/>
      <c r="E115" s="426"/>
      <c r="F115" s="426"/>
      <c r="G115" s="4"/>
      <c r="H115" s="4"/>
      <c r="I115" s="4"/>
      <c r="J115" s="426"/>
      <c r="K115" s="426"/>
      <c r="L115" s="426"/>
      <c r="M115" s="426"/>
      <c r="N115" s="426"/>
      <c r="O115" s="426"/>
      <c r="P115" s="426"/>
      <c r="Q115" s="426"/>
      <c r="R115" s="426"/>
      <c r="S115" s="426"/>
      <c r="T115" s="426"/>
      <c r="U115" s="426"/>
    </row>
    <row r="116" spans="1:21" ht="15.75" customHeight="1">
      <c r="A116" s="426"/>
      <c r="B116" s="426"/>
      <c r="C116" s="426"/>
      <c r="D116" s="426"/>
      <c r="E116" s="426"/>
      <c r="F116" s="426"/>
      <c r="G116" s="4"/>
      <c r="H116" s="4"/>
      <c r="I116" s="4"/>
      <c r="J116" s="426"/>
      <c r="K116" s="426"/>
      <c r="L116" s="426"/>
      <c r="M116" s="426"/>
      <c r="N116" s="426"/>
      <c r="O116" s="426"/>
      <c r="P116" s="426"/>
      <c r="Q116" s="426"/>
      <c r="R116" s="426"/>
      <c r="S116" s="426"/>
      <c r="T116" s="426"/>
      <c r="U116" s="426"/>
    </row>
    <row r="117" spans="1:21" ht="15.75" customHeight="1">
      <c r="A117" s="426"/>
      <c r="B117" s="426"/>
      <c r="C117" s="426"/>
      <c r="D117" s="426"/>
      <c r="E117" s="426"/>
      <c r="F117" s="426"/>
      <c r="G117" s="4"/>
      <c r="H117" s="4"/>
      <c r="I117" s="4"/>
      <c r="J117" s="426"/>
      <c r="K117" s="426"/>
      <c r="L117" s="426"/>
      <c r="M117" s="426"/>
      <c r="N117" s="426"/>
      <c r="O117" s="426"/>
      <c r="P117" s="426"/>
      <c r="Q117" s="426"/>
      <c r="R117" s="426"/>
      <c r="S117" s="426"/>
      <c r="T117" s="426"/>
      <c r="U117" s="426"/>
    </row>
    <row r="118" spans="1:21" ht="15.75" customHeight="1">
      <c r="A118" s="426"/>
      <c r="B118" s="426"/>
      <c r="C118" s="426"/>
      <c r="D118" s="426"/>
      <c r="E118" s="426"/>
      <c r="F118" s="426"/>
      <c r="G118" s="4"/>
      <c r="H118" s="4"/>
      <c r="I118" s="4"/>
      <c r="J118" s="426"/>
      <c r="K118" s="426"/>
      <c r="L118" s="426"/>
      <c r="M118" s="426"/>
      <c r="N118" s="426"/>
      <c r="O118" s="426"/>
      <c r="P118" s="426"/>
      <c r="Q118" s="426"/>
      <c r="R118" s="426"/>
      <c r="S118" s="426"/>
      <c r="T118" s="426"/>
      <c r="U118" s="426"/>
    </row>
    <row r="119" spans="1:21" ht="15.75" customHeight="1">
      <c r="A119" s="426"/>
      <c r="B119" s="426"/>
      <c r="C119" s="426"/>
      <c r="D119" s="426"/>
      <c r="E119" s="426"/>
      <c r="F119" s="426"/>
      <c r="G119" s="4"/>
      <c r="H119" s="4"/>
      <c r="I119" s="4"/>
      <c r="J119" s="426"/>
      <c r="K119" s="426"/>
      <c r="L119" s="426"/>
      <c r="M119" s="426"/>
      <c r="N119" s="426"/>
      <c r="O119" s="426"/>
      <c r="P119" s="426"/>
      <c r="Q119" s="426"/>
      <c r="R119" s="426"/>
      <c r="S119" s="426"/>
      <c r="T119" s="426"/>
      <c r="U119" s="426"/>
    </row>
    <row r="120" spans="1:21" ht="15.75" customHeight="1">
      <c r="A120" s="426"/>
      <c r="B120" s="426"/>
      <c r="C120" s="426"/>
      <c r="D120" s="426"/>
      <c r="E120" s="426"/>
      <c r="F120" s="426"/>
      <c r="G120" s="4"/>
      <c r="H120" s="4"/>
      <c r="I120" s="4"/>
      <c r="J120" s="426"/>
      <c r="K120" s="426"/>
      <c r="L120" s="426"/>
      <c r="M120" s="426"/>
      <c r="N120" s="426"/>
      <c r="O120" s="426"/>
      <c r="P120" s="426"/>
      <c r="Q120" s="426"/>
      <c r="R120" s="426"/>
      <c r="S120" s="426"/>
      <c r="T120" s="426"/>
      <c r="U120" s="426"/>
    </row>
    <row r="121" spans="1:21" ht="15.75" customHeight="1">
      <c r="A121" s="426"/>
      <c r="B121" s="426"/>
      <c r="C121" s="426"/>
      <c r="D121" s="426"/>
      <c r="E121" s="426"/>
      <c r="F121" s="426"/>
      <c r="G121" s="4"/>
      <c r="H121" s="4"/>
      <c r="I121" s="4"/>
      <c r="J121" s="426"/>
      <c r="K121" s="426"/>
      <c r="L121" s="426"/>
      <c r="M121" s="426"/>
      <c r="N121" s="426"/>
      <c r="O121" s="426"/>
      <c r="P121" s="426"/>
      <c r="Q121" s="426"/>
      <c r="R121" s="426"/>
      <c r="S121" s="426"/>
      <c r="T121" s="426"/>
      <c r="U121" s="426"/>
    </row>
    <row r="122" spans="1:21" ht="15.75" customHeight="1">
      <c r="A122" s="426"/>
      <c r="B122" s="426"/>
      <c r="C122" s="426"/>
      <c r="D122" s="426"/>
      <c r="E122" s="426"/>
      <c r="F122" s="426"/>
      <c r="G122" s="4"/>
      <c r="H122" s="4"/>
      <c r="I122" s="4"/>
      <c r="J122" s="426"/>
      <c r="K122" s="426"/>
      <c r="L122" s="426"/>
      <c r="M122" s="426"/>
      <c r="N122" s="426"/>
      <c r="O122" s="426"/>
      <c r="P122" s="426"/>
      <c r="Q122" s="426"/>
      <c r="R122" s="426"/>
      <c r="S122" s="426"/>
      <c r="T122" s="426"/>
      <c r="U122" s="426"/>
    </row>
    <row r="123" spans="1:21" ht="15.75" customHeight="1">
      <c r="A123" s="426"/>
      <c r="B123" s="426"/>
      <c r="C123" s="426"/>
      <c r="D123" s="426"/>
      <c r="E123" s="426"/>
      <c r="F123" s="426"/>
      <c r="G123" s="4"/>
      <c r="H123" s="4"/>
      <c r="I123" s="4"/>
      <c r="J123" s="426"/>
      <c r="K123" s="426"/>
      <c r="L123" s="426"/>
      <c r="M123" s="426"/>
      <c r="N123" s="426"/>
      <c r="O123" s="426"/>
      <c r="P123" s="426"/>
      <c r="Q123" s="426"/>
      <c r="R123" s="426"/>
      <c r="S123" s="426"/>
      <c r="T123" s="426"/>
      <c r="U123" s="426"/>
    </row>
    <row r="124" spans="1:21" ht="15.75" customHeight="1">
      <c r="A124" s="426"/>
      <c r="B124" s="426"/>
      <c r="C124" s="426"/>
      <c r="D124" s="426"/>
      <c r="E124" s="426"/>
      <c r="F124" s="426"/>
      <c r="G124" s="4"/>
      <c r="H124" s="4"/>
      <c r="I124" s="4"/>
      <c r="J124" s="426"/>
      <c r="K124" s="426"/>
      <c r="L124" s="426"/>
      <c r="M124" s="426"/>
      <c r="N124" s="426"/>
      <c r="O124" s="426"/>
      <c r="P124" s="426"/>
      <c r="Q124" s="426"/>
      <c r="R124" s="426"/>
      <c r="S124" s="426"/>
      <c r="T124" s="426"/>
      <c r="U124" s="426"/>
    </row>
    <row r="125" spans="1:21" ht="15.75" customHeight="1">
      <c r="A125" s="426"/>
      <c r="B125" s="426"/>
      <c r="C125" s="426"/>
      <c r="D125" s="426"/>
      <c r="E125" s="426"/>
      <c r="F125" s="426"/>
      <c r="G125" s="4"/>
      <c r="H125" s="4"/>
      <c r="I125" s="4"/>
      <c r="J125" s="426"/>
      <c r="K125" s="426"/>
      <c r="L125" s="426"/>
      <c r="M125" s="426"/>
      <c r="N125" s="426"/>
      <c r="O125" s="426"/>
      <c r="P125" s="426"/>
      <c r="Q125" s="426"/>
      <c r="R125" s="426"/>
      <c r="S125" s="426"/>
      <c r="T125" s="426"/>
      <c r="U125" s="426"/>
    </row>
    <row r="126" spans="1:21" ht="15.75" customHeight="1">
      <c r="A126" s="426"/>
      <c r="B126" s="426"/>
      <c r="C126" s="426"/>
      <c r="D126" s="426"/>
      <c r="E126" s="426"/>
      <c r="F126" s="426"/>
      <c r="G126" s="4"/>
      <c r="H126" s="4"/>
      <c r="I126" s="4"/>
      <c r="J126" s="426"/>
      <c r="K126" s="426"/>
      <c r="L126" s="426"/>
      <c r="M126" s="426"/>
      <c r="N126" s="426"/>
      <c r="O126" s="426"/>
      <c r="P126" s="426"/>
      <c r="Q126" s="426"/>
      <c r="R126" s="426"/>
      <c r="S126" s="426"/>
      <c r="T126" s="426"/>
      <c r="U126" s="426"/>
    </row>
    <row r="127" spans="1:21" ht="15.75" customHeight="1">
      <c r="A127" s="426"/>
      <c r="B127" s="426"/>
      <c r="C127" s="426"/>
      <c r="D127" s="426"/>
      <c r="E127" s="426"/>
      <c r="F127" s="426"/>
      <c r="G127" s="4"/>
      <c r="H127" s="4"/>
      <c r="I127" s="4"/>
      <c r="J127" s="426"/>
      <c r="K127" s="426"/>
      <c r="L127" s="426"/>
      <c r="M127" s="426"/>
      <c r="N127" s="426"/>
      <c r="O127" s="426"/>
      <c r="P127" s="426"/>
      <c r="Q127" s="426"/>
      <c r="R127" s="426"/>
      <c r="S127" s="426"/>
      <c r="T127" s="426"/>
      <c r="U127" s="426"/>
    </row>
    <row r="128" spans="1:21" ht="15.75" customHeight="1">
      <c r="A128" s="426"/>
      <c r="B128" s="426"/>
      <c r="C128" s="426"/>
      <c r="D128" s="426"/>
      <c r="E128" s="426"/>
      <c r="F128" s="426"/>
      <c r="G128" s="4"/>
      <c r="H128" s="4"/>
      <c r="I128" s="4"/>
      <c r="J128" s="426"/>
      <c r="K128" s="426"/>
      <c r="L128" s="426"/>
      <c r="M128" s="426"/>
      <c r="N128" s="426"/>
      <c r="O128" s="426"/>
      <c r="P128" s="426"/>
      <c r="Q128" s="426"/>
      <c r="R128" s="426"/>
      <c r="S128" s="426"/>
      <c r="T128" s="426"/>
      <c r="U128" s="426"/>
    </row>
    <row r="129" spans="1:21" ht="15.75" customHeight="1">
      <c r="A129" s="426"/>
      <c r="B129" s="426"/>
      <c r="C129" s="426"/>
      <c r="D129" s="426"/>
      <c r="E129" s="426"/>
      <c r="F129" s="426"/>
      <c r="G129" s="4"/>
      <c r="H129" s="4"/>
      <c r="I129" s="4"/>
      <c r="J129" s="426"/>
      <c r="K129" s="426"/>
      <c r="L129" s="426"/>
      <c r="M129" s="426"/>
      <c r="N129" s="426"/>
      <c r="O129" s="426"/>
      <c r="P129" s="426"/>
      <c r="Q129" s="426"/>
      <c r="R129" s="426"/>
      <c r="S129" s="426"/>
      <c r="T129" s="426"/>
      <c r="U129" s="426"/>
    </row>
    <row r="130" spans="1:21" ht="15.75" customHeight="1">
      <c r="A130" s="426"/>
      <c r="B130" s="426"/>
      <c r="C130" s="426"/>
      <c r="D130" s="426"/>
      <c r="E130" s="426"/>
      <c r="F130" s="426"/>
      <c r="G130" s="4"/>
      <c r="H130" s="4"/>
      <c r="I130" s="4"/>
      <c r="J130" s="426"/>
      <c r="K130" s="426"/>
      <c r="L130" s="426"/>
      <c r="M130" s="426"/>
      <c r="N130" s="426"/>
      <c r="O130" s="426"/>
      <c r="P130" s="426"/>
      <c r="Q130" s="426"/>
      <c r="R130" s="426"/>
      <c r="S130" s="426"/>
      <c r="T130" s="426"/>
      <c r="U130" s="426"/>
    </row>
    <row r="131" spans="1:21" ht="15.75" customHeight="1">
      <c r="A131" s="426"/>
      <c r="B131" s="426"/>
      <c r="C131" s="426"/>
      <c r="D131" s="426"/>
      <c r="E131" s="426"/>
      <c r="F131" s="426"/>
      <c r="G131" s="4"/>
      <c r="H131" s="4"/>
      <c r="I131" s="4"/>
      <c r="J131" s="426"/>
      <c r="K131" s="426"/>
      <c r="L131" s="426"/>
      <c r="M131" s="426"/>
      <c r="N131" s="426"/>
      <c r="O131" s="426"/>
      <c r="P131" s="426"/>
      <c r="Q131" s="426"/>
      <c r="R131" s="426"/>
      <c r="S131" s="426"/>
      <c r="T131" s="426"/>
      <c r="U131" s="426"/>
    </row>
    <row r="132" spans="1:21" ht="15.75" customHeight="1">
      <c r="A132" s="426"/>
      <c r="B132" s="426"/>
      <c r="C132" s="426"/>
      <c r="D132" s="426"/>
      <c r="E132" s="426"/>
      <c r="F132" s="426"/>
      <c r="G132" s="4"/>
      <c r="H132" s="4"/>
      <c r="I132" s="4"/>
      <c r="J132" s="426"/>
      <c r="K132" s="426"/>
      <c r="L132" s="426"/>
      <c r="M132" s="426"/>
      <c r="N132" s="426"/>
      <c r="O132" s="426"/>
      <c r="P132" s="426"/>
      <c r="Q132" s="426"/>
      <c r="R132" s="426"/>
      <c r="S132" s="426"/>
      <c r="T132" s="426"/>
      <c r="U132" s="426"/>
    </row>
    <row r="133" spans="1:21" ht="15.75" customHeight="1">
      <c r="A133" s="426"/>
      <c r="B133" s="426"/>
      <c r="C133" s="426"/>
      <c r="D133" s="426"/>
      <c r="E133" s="426"/>
      <c r="F133" s="426"/>
      <c r="G133" s="4"/>
      <c r="H133" s="4"/>
      <c r="I133" s="4"/>
      <c r="J133" s="426"/>
      <c r="K133" s="426"/>
      <c r="L133" s="426"/>
      <c r="M133" s="426"/>
      <c r="N133" s="426"/>
      <c r="O133" s="426"/>
      <c r="P133" s="426"/>
      <c r="Q133" s="426"/>
      <c r="R133" s="426"/>
      <c r="S133" s="426"/>
      <c r="T133" s="426"/>
      <c r="U133" s="426"/>
    </row>
    <row r="134" spans="1:21" ht="15.75" customHeight="1">
      <c r="A134" s="426"/>
      <c r="B134" s="426"/>
      <c r="C134" s="426"/>
      <c r="D134" s="426"/>
      <c r="E134" s="426"/>
      <c r="F134" s="426"/>
      <c r="G134" s="4"/>
      <c r="H134" s="4"/>
      <c r="I134" s="4"/>
      <c r="J134" s="426"/>
      <c r="K134" s="426"/>
      <c r="L134" s="426"/>
      <c r="M134" s="426"/>
      <c r="N134" s="426"/>
      <c r="O134" s="426"/>
      <c r="P134" s="426"/>
      <c r="Q134" s="426"/>
      <c r="R134" s="426"/>
      <c r="S134" s="426"/>
      <c r="T134" s="426"/>
      <c r="U134" s="426"/>
    </row>
    <row r="135" spans="1:21" ht="15.75" customHeight="1">
      <c r="A135" s="426"/>
      <c r="B135" s="426"/>
      <c r="C135" s="426"/>
      <c r="D135" s="426"/>
      <c r="E135" s="426"/>
      <c r="F135" s="426"/>
      <c r="G135" s="4"/>
      <c r="H135" s="4"/>
      <c r="I135" s="4"/>
      <c r="J135" s="426"/>
      <c r="K135" s="426"/>
      <c r="L135" s="426"/>
      <c r="M135" s="426"/>
      <c r="N135" s="426"/>
      <c r="O135" s="426"/>
      <c r="P135" s="426"/>
      <c r="Q135" s="426"/>
      <c r="R135" s="426"/>
      <c r="S135" s="426"/>
      <c r="T135" s="426"/>
      <c r="U135" s="426"/>
    </row>
    <row r="136" spans="1:21" ht="15.75" customHeight="1">
      <c r="A136" s="426"/>
      <c r="B136" s="426"/>
      <c r="C136" s="426"/>
      <c r="D136" s="426"/>
      <c r="E136" s="426"/>
      <c r="F136" s="426"/>
      <c r="G136" s="4"/>
      <c r="H136" s="4"/>
      <c r="I136" s="4"/>
      <c r="J136" s="426"/>
      <c r="K136" s="426"/>
      <c r="L136" s="426"/>
      <c r="M136" s="426"/>
      <c r="N136" s="426"/>
      <c r="O136" s="426"/>
      <c r="P136" s="426"/>
      <c r="Q136" s="426"/>
      <c r="R136" s="426"/>
      <c r="S136" s="426"/>
      <c r="T136" s="426"/>
      <c r="U136" s="426"/>
    </row>
    <row r="137" spans="1:21" ht="15.75" customHeight="1">
      <c r="A137" s="426"/>
      <c r="B137" s="426"/>
      <c r="C137" s="426"/>
      <c r="D137" s="426"/>
      <c r="E137" s="426"/>
      <c r="F137" s="426"/>
      <c r="G137" s="4"/>
      <c r="H137" s="4"/>
      <c r="I137" s="4"/>
      <c r="J137" s="426"/>
      <c r="K137" s="426"/>
      <c r="L137" s="426"/>
      <c r="M137" s="426"/>
      <c r="N137" s="426"/>
      <c r="O137" s="426"/>
      <c r="P137" s="426"/>
      <c r="Q137" s="426"/>
      <c r="R137" s="426"/>
      <c r="S137" s="426"/>
      <c r="T137" s="426"/>
      <c r="U137" s="426"/>
    </row>
    <row r="138" spans="1:21" ht="15.75" customHeight="1">
      <c r="A138" s="426"/>
      <c r="B138" s="426"/>
      <c r="C138" s="426"/>
      <c r="D138" s="426"/>
      <c r="E138" s="426"/>
      <c r="F138" s="426"/>
      <c r="G138" s="4"/>
      <c r="H138" s="4"/>
      <c r="I138" s="4"/>
      <c r="J138" s="426"/>
      <c r="K138" s="426"/>
      <c r="L138" s="426"/>
      <c r="M138" s="426"/>
      <c r="N138" s="426"/>
      <c r="O138" s="426"/>
      <c r="P138" s="426"/>
      <c r="Q138" s="426"/>
      <c r="R138" s="426"/>
      <c r="S138" s="426"/>
      <c r="T138" s="426"/>
      <c r="U138" s="426"/>
    </row>
    <row r="139" spans="1:21" ht="15.75" customHeight="1">
      <c r="A139" s="426"/>
      <c r="B139" s="426"/>
      <c r="C139" s="426"/>
      <c r="D139" s="426"/>
      <c r="E139" s="426"/>
      <c r="F139" s="426"/>
      <c r="G139" s="4"/>
      <c r="H139" s="4"/>
      <c r="I139" s="4"/>
      <c r="J139" s="426"/>
      <c r="K139" s="426"/>
      <c r="L139" s="426"/>
      <c r="M139" s="426"/>
      <c r="N139" s="426"/>
      <c r="O139" s="426"/>
      <c r="P139" s="426"/>
      <c r="Q139" s="426"/>
      <c r="R139" s="426"/>
      <c r="S139" s="426"/>
      <c r="T139" s="426"/>
      <c r="U139" s="426"/>
    </row>
    <row r="140" spans="1:21" ht="15.75" customHeight="1">
      <c r="A140" s="426"/>
      <c r="B140" s="426"/>
      <c r="C140" s="426"/>
      <c r="D140" s="426"/>
      <c r="E140" s="426"/>
      <c r="F140" s="426"/>
      <c r="G140" s="4"/>
      <c r="H140" s="4"/>
      <c r="I140" s="4"/>
      <c r="J140" s="426"/>
      <c r="K140" s="426"/>
      <c r="L140" s="426"/>
      <c r="M140" s="426"/>
      <c r="N140" s="426"/>
      <c r="O140" s="426"/>
      <c r="P140" s="426"/>
      <c r="Q140" s="426"/>
      <c r="R140" s="426"/>
      <c r="S140" s="426"/>
      <c r="T140" s="426"/>
      <c r="U140" s="426"/>
    </row>
    <row r="141" spans="1:21" ht="15.75" customHeight="1">
      <c r="A141" s="426"/>
      <c r="B141" s="426"/>
      <c r="C141" s="426"/>
      <c r="D141" s="426"/>
      <c r="E141" s="426"/>
      <c r="F141" s="426"/>
      <c r="G141" s="4"/>
      <c r="H141" s="4"/>
      <c r="I141" s="4"/>
      <c r="J141" s="426"/>
      <c r="K141" s="426"/>
      <c r="L141" s="426"/>
      <c r="M141" s="426"/>
      <c r="N141" s="426"/>
      <c r="O141" s="426"/>
      <c r="P141" s="426"/>
      <c r="Q141" s="426"/>
      <c r="R141" s="426"/>
      <c r="S141" s="426"/>
      <c r="T141" s="426"/>
      <c r="U141" s="426"/>
    </row>
    <row r="142" spans="1:21" ht="15.75" customHeight="1">
      <c r="A142" s="426"/>
      <c r="B142" s="426"/>
      <c r="C142" s="426"/>
      <c r="D142" s="426"/>
      <c r="E142" s="426"/>
      <c r="F142" s="426"/>
      <c r="G142" s="4"/>
      <c r="H142" s="4"/>
      <c r="I142" s="4"/>
      <c r="J142" s="426"/>
      <c r="K142" s="426"/>
      <c r="L142" s="426"/>
      <c r="M142" s="426"/>
      <c r="N142" s="426"/>
      <c r="O142" s="426"/>
      <c r="P142" s="426"/>
      <c r="Q142" s="426"/>
      <c r="R142" s="426"/>
      <c r="S142" s="426"/>
      <c r="T142" s="426"/>
      <c r="U142" s="426"/>
    </row>
    <row r="143" spans="1:21" ht="15.75" customHeight="1">
      <c r="A143" s="426"/>
      <c r="B143" s="426"/>
      <c r="C143" s="426"/>
      <c r="D143" s="426"/>
      <c r="E143" s="426"/>
      <c r="F143" s="426"/>
      <c r="G143" s="4"/>
      <c r="H143" s="4"/>
      <c r="I143" s="4"/>
      <c r="J143" s="426"/>
      <c r="K143" s="426"/>
      <c r="L143" s="426"/>
      <c r="M143" s="426"/>
      <c r="N143" s="426"/>
      <c r="O143" s="426"/>
      <c r="P143" s="426"/>
      <c r="Q143" s="426"/>
      <c r="R143" s="426"/>
      <c r="S143" s="426"/>
      <c r="T143" s="426"/>
      <c r="U143" s="426"/>
    </row>
    <row r="144" spans="1:21" ht="15.75" customHeight="1">
      <c r="A144" s="426"/>
      <c r="B144" s="426"/>
      <c r="C144" s="426"/>
      <c r="D144" s="426"/>
      <c r="E144" s="426"/>
      <c r="F144" s="426"/>
      <c r="G144" s="4"/>
      <c r="H144" s="4"/>
      <c r="I144" s="4"/>
      <c r="J144" s="426"/>
      <c r="K144" s="426"/>
      <c r="L144" s="426"/>
      <c r="M144" s="426"/>
      <c r="N144" s="426"/>
      <c r="O144" s="426"/>
      <c r="P144" s="426"/>
      <c r="Q144" s="426"/>
      <c r="R144" s="426"/>
      <c r="S144" s="426"/>
      <c r="T144" s="426"/>
      <c r="U144" s="426"/>
    </row>
    <row r="145" spans="1:21" ht="15.75" customHeight="1">
      <c r="A145" s="426"/>
      <c r="B145" s="426"/>
      <c r="C145" s="426"/>
      <c r="D145" s="426"/>
      <c r="E145" s="426"/>
      <c r="F145" s="426"/>
      <c r="G145" s="4"/>
      <c r="H145" s="4"/>
      <c r="I145" s="4"/>
      <c r="J145" s="426"/>
      <c r="K145" s="426"/>
      <c r="L145" s="426"/>
      <c r="M145" s="426"/>
      <c r="N145" s="426"/>
      <c r="O145" s="426"/>
      <c r="P145" s="426"/>
      <c r="Q145" s="426"/>
      <c r="R145" s="426"/>
      <c r="S145" s="426"/>
      <c r="T145" s="426"/>
      <c r="U145" s="426"/>
    </row>
    <row r="146" spans="1:21" ht="15.75" customHeight="1">
      <c r="A146" s="426"/>
      <c r="B146" s="426"/>
      <c r="C146" s="426"/>
      <c r="D146" s="426"/>
      <c r="E146" s="426"/>
      <c r="F146" s="426"/>
      <c r="G146" s="4"/>
      <c r="H146" s="4"/>
      <c r="I146" s="4"/>
      <c r="J146" s="426"/>
      <c r="K146" s="426"/>
      <c r="L146" s="426"/>
      <c r="M146" s="426"/>
      <c r="N146" s="426"/>
      <c r="O146" s="426"/>
      <c r="P146" s="426"/>
      <c r="Q146" s="426"/>
      <c r="R146" s="426"/>
      <c r="S146" s="426"/>
      <c r="T146" s="426"/>
      <c r="U146" s="426"/>
    </row>
    <row r="147" spans="1:21" ht="15.75" customHeight="1">
      <c r="A147" s="426"/>
      <c r="B147" s="426"/>
      <c r="C147" s="426"/>
      <c r="D147" s="426"/>
      <c r="E147" s="426"/>
      <c r="F147" s="426"/>
      <c r="G147" s="4"/>
      <c r="H147" s="4"/>
      <c r="I147" s="4"/>
      <c r="J147" s="426"/>
      <c r="K147" s="426"/>
      <c r="L147" s="426"/>
      <c r="M147" s="426"/>
      <c r="N147" s="426"/>
      <c r="O147" s="426"/>
      <c r="P147" s="426"/>
      <c r="Q147" s="426"/>
      <c r="R147" s="426"/>
      <c r="S147" s="426"/>
      <c r="T147" s="426"/>
      <c r="U147" s="426"/>
    </row>
    <row r="148" spans="1:21" ht="15.75" customHeight="1">
      <c r="A148" s="426"/>
      <c r="B148" s="426"/>
      <c r="C148" s="426"/>
      <c r="D148" s="426"/>
      <c r="E148" s="426"/>
      <c r="F148" s="426"/>
      <c r="G148" s="4"/>
      <c r="H148" s="4"/>
      <c r="I148" s="4"/>
      <c r="J148" s="426"/>
      <c r="K148" s="426"/>
      <c r="L148" s="426"/>
      <c r="M148" s="426"/>
      <c r="N148" s="426"/>
      <c r="O148" s="426"/>
      <c r="P148" s="426"/>
      <c r="Q148" s="426"/>
      <c r="R148" s="426"/>
      <c r="S148" s="426"/>
      <c r="T148" s="426"/>
      <c r="U148" s="426"/>
    </row>
    <row r="149" spans="1:21" ht="15.75" customHeight="1">
      <c r="A149" s="426"/>
      <c r="B149" s="426"/>
      <c r="C149" s="426"/>
      <c r="D149" s="426"/>
      <c r="E149" s="426"/>
      <c r="F149" s="426"/>
      <c r="G149" s="4"/>
      <c r="H149" s="4"/>
      <c r="I149" s="4"/>
      <c r="J149" s="426"/>
      <c r="K149" s="426"/>
      <c r="L149" s="426"/>
      <c r="M149" s="426"/>
      <c r="N149" s="426"/>
      <c r="O149" s="426"/>
      <c r="P149" s="426"/>
      <c r="Q149" s="426"/>
      <c r="R149" s="426"/>
      <c r="S149" s="426"/>
      <c r="T149" s="426"/>
      <c r="U149" s="426"/>
    </row>
    <row r="150" spans="1:21" ht="15.75" customHeight="1">
      <c r="A150" s="426"/>
      <c r="B150" s="426"/>
      <c r="C150" s="426"/>
      <c r="D150" s="426"/>
      <c r="E150" s="426"/>
      <c r="F150" s="426"/>
      <c r="G150" s="4"/>
      <c r="H150" s="4"/>
      <c r="I150" s="4"/>
      <c r="J150" s="426"/>
      <c r="K150" s="426"/>
      <c r="L150" s="426"/>
      <c r="M150" s="426"/>
      <c r="N150" s="426"/>
      <c r="O150" s="426"/>
      <c r="P150" s="426"/>
      <c r="Q150" s="426"/>
      <c r="R150" s="426"/>
      <c r="S150" s="426"/>
      <c r="T150" s="426"/>
      <c r="U150" s="426"/>
    </row>
    <row r="151" spans="1:21" ht="15.75" customHeight="1">
      <c r="A151" s="426"/>
      <c r="B151" s="426"/>
      <c r="C151" s="426"/>
      <c r="D151" s="426"/>
      <c r="E151" s="426"/>
      <c r="F151" s="426"/>
      <c r="G151" s="4"/>
      <c r="H151" s="4"/>
      <c r="I151" s="4"/>
      <c r="J151" s="426"/>
      <c r="K151" s="426"/>
      <c r="L151" s="426"/>
      <c r="M151" s="426"/>
      <c r="N151" s="426"/>
      <c r="O151" s="426"/>
      <c r="P151" s="426"/>
      <c r="Q151" s="426"/>
      <c r="R151" s="426"/>
      <c r="S151" s="426"/>
      <c r="T151" s="426"/>
      <c r="U151" s="426"/>
    </row>
    <row r="152" spans="1:21" ht="15.75" customHeight="1">
      <c r="A152" s="426"/>
      <c r="B152" s="426"/>
      <c r="C152" s="426"/>
      <c r="D152" s="426"/>
      <c r="E152" s="426"/>
      <c r="F152" s="426"/>
      <c r="G152" s="4"/>
      <c r="H152" s="4"/>
      <c r="I152" s="4"/>
      <c r="J152" s="426"/>
      <c r="K152" s="426"/>
      <c r="L152" s="426"/>
      <c r="M152" s="426"/>
      <c r="N152" s="426"/>
      <c r="O152" s="426"/>
      <c r="P152" s="426"/>
      <c r="Q152" s="426"/>
      <c r="R152" s="426"/>
      <c r="S152" s="426"/>
      <c r="T152" s="426"/>
      <c r="U152" s="426"/>
    </row>
    <row r="153" spans="1:21" ht="15.75" customHeight="1">
      <c r="A153" s="426"/>
      <c r="B153" s="426"/>
      <c r="C153" s="426"/>
      <c r="D153" s="426"/>
      <c r="E153" s="426"/>
      <c r="F153" s="426"/>
      <c r="G153" s="4"/>
      <c r="H153" s="4"/>
      <c r="I153" s="4"/>
      <c r="J153" s="426"/>
      <c r="K153" s="426"/>
      <c r="L153" s="426"/>
      <c r="M153" s="426"/>
      <c r="N153" s="426"/>
      <c r="O153" s="426"/>
      <c r="P153" s="426"/>
      <c r="Q153" s="426"/>
      <c r="R153" s="426"/>
      <c r="S153" s="426"/>
      <c r="T153" s="426"/>
      <c r="U153" s="426"/>
    </row>
    <row r="154" spans="1:21" ht="15.75" customHeight="1">
      <c r="A154" s="426"/>
      <c r="B154" s="426"/>
      <c r="C154" s="426"/>
      <c r="D154" s="426"/>
      <c r="E154" s="426"/>
      <c r="F154" s="426"/>
      <c r="G154" s="4"/>
      <c r="H154" s="4"/>
      <c r="I154" s="4"/>
      <c r="J154" s="426"/>
      <c r="K154" s="426"/>
      <c r="L154" s="426"/>
      <c r="M154" s="426"/>
      <c r="N154" s="426"/>
      <c r="O154" s="426"/>
      <c r="P154" s="426"/>
      <c r="Q154" s="426"/>
      <c r="R154" s="426"/>
      <c r="S154" s="426"/>
      <c r="T154" s="426"/>
      <c r="U154" s="426"/>
    </row>
    <row r="155" spans="1:21" ht="15.75" customHeight="1">
      <c r="A155" s="426"/>
      <c r="B155" s="426"/>
      <c r="C155" s="426"/>
      <c r="D155" s="426"/>
      <c r="E155" s="426"/>
      <c r="F155" s="426"/>
      <c r="G155" s="4"/>
      <c r="H155" s="4"/>
      <c r="I155" s="4"/>
      <c r="J155" s="426"/>
      <c r="K155" s="426"/>
      <c r="L155" s="426"/>
      <c r="M155" s="426"/>
      <c r="N155" s="426"/>
      <c r="O155" s="426"/>
      <c r="P155" s="426"/>
      <c r="Q155" s="426"/>
      <c r="R155" s="426"/>
      <c r="S155" s="426"/>
      <c r="T155" s="426"/>
      <c r="U155" s="426"/>
    </row>
    <row r="156" spans="1:21" ht="15.75" customHeight="1">
      <c r="A156" s="426"/>
      <c r="B156" s="426"/>
      <c r="C156" s="426"/>
      <c r="D156" s="426"/>
      <c r="E156" s="426"/>
      <c r="F156" s="426"/>
      <c r="G156" s="4"/>
      <c r="H156" s="4"/>
      <c r="I156" s="4"/>
      <c r="J156" s="426"/>
      <c r="K156" s="426"/>
      <c r="L156" s="426"/>
      <c r="M156" s="426"/>
      <c r="N156" s="426"/>
      <c r="O156" s="426"/>
      <c r="P156" s="426"/>
      <c r="Q156" s="426"/>
      <c r="R156" s="426"/>
      <c r="S156" s="426"/>
      <c r="T156" s="426"/>
      <c r="U156" s="426"/>
    </row>
    <row r="157" spans="1:21" ht="15.75" customHeight="1">
      <c r="A157" s="426"/>
      <c r="B157" s="426"/>
      <c r="C157" s="426"/>
      <c r="D157" s="426"/>
      <c r="E157" s="426"/>
      <c r="F157" s="426"/>
      <c r="G157" s="4"/>
      <c r="H157" s="4"/>
      <c r="I157" s="4"/>
      <c r="J157" s="426"/>
      <c r="K157" s="426"/>
      <c r="L157" s="426"/>
      <c r="M157" s="426"/>
      <c r="N157" s="426"/>
      <c r="O157" s="426"/>
      <c r="P157" s="426"/>
      <c r="Q157" s="426"/>
      <c r="R157" s="426"/>
      <c r="S157" s="426"/>
      <c r="T157" s="426"/>
      <c r="U157" s="426"/>
    </row>
    <row r="158" spans="1:21" ht="15.75" customHeight="1">
      <c r="A158" s="426"/>
      <c r="B158" s="426"/>
      <c r="C158" s="426"/>
      <c r="D158" s="426"/>
      <c r="E158" s="426"/>
      <c r="F158" s="426"/>
      <c r="G158" s="4"/>
      <c r="H158" s="4"/>
      <c r="I158" s="4"/>
      <c r="J158" s="426"/>
      <c r="K158" s="426"/>
      <c r="L158" s="426"/>
      <c r="M158" s="426"/>
      <c r="N158" s="426"/>
      <c r="O158" s="426"/>
      <c r="P158" s="426"/>
      <c r="Q158" s="426"/>
      <c r="R158" s="426"/>
      <c r="S158" s="426"/>
      <c r="T158" s="426"/>
      <c r="U158" s="426"/>
    </row>
    <row r="159" spans="1:21" ht="15.75" customHeight="1">
      <c r="A159" s="426"/>
      <c r="B159" s="426"/>
      <c r="C159" s="426"/>
      <c r="D159" s="426"/>
      <c r="E159" s="426"/>
      <c r="F159" s="426"/>
      <c r="G159" s="4"/>
      <c r="H159" s="4"/>
      <c r="I159" s="4"/>
      <c r="J159" s="426"/>
      <c r="K159" s="426"/>
      <c r="L159" s="426"/>
      <c r="M159" s="426"/>
      <c r="N159" s="426"/>
      <c r="O159" s="426"/>
      <c r="P159" s="426"/>
      <c r="Q159" s="426"/>
      <c r="R159" s="426"/>
      <c r="S159" s="426"/>
      <c r="T159" s="426"/>
      <c r="U159" s="426"/>
    </row>
    <row r="160" spans="1:21" ht="15.75" customHeight="1">
      <c r="A160" s="426"/>
      <c r="B160" s="426"/>
      <c r="C160" s="426"/>
      <c r="D160" s="426"/>
      <c r="E160" s="426"/>
      <c r="F160" s="426"/>
      <c r="G160" s="4"/>
      <c r="H160" s="4"/>
      <c r="I160" s="4"/>
      <c r="J160" s="426"/>
      <c r="K160" s="426"/>
      <c r="L160" s="426"/>
      <c r="M160" s="426"/>
      <c r="N160" s="426"/>
      <c r="O160" s="426"/>
      <c r="P160" s="426"/>
      <c r="Q160" s="426"/>
      <c r="R160" s="426"/>
      <c r="S160" s="426"/>
      <c r="T160" s="426"/>
      <c r="U160" s="426"/>
    </row>
    <row r="161" spans="1:21" ht="15.75" customHeight="1">
      <c r="A161" s="426"/>
      <c r="B161" s="426"/>
      <c r="C161" s="426"/>
      <c r="D161" s="426"/>
      <c r="E161" s="426"/>
      <c r="F161" s="426"/>
      <c r="G161" s="4"/>
      <c r="H161" s="4"/>
      <c r="I161" s="4"/>
      <c r="J161" s="426"/>
      <c r="K161" s="426"/>
      <c r="L161" s="426"/>
      <c r="M161" s="426"/>
      <c r="N161" s="426"/>
      <c r="O161" s="426"/>
      <c r="P161" s="426"/>
      <c r="Q161" s="426"/>
      <c r="R161" s="426"/>
      <c r="S161" s="426"/>
      <c r="T161" s="426"/>
      <c r="U161" s="426"/>
    </row>
    <row r="162" spans="1:21" ht="15.75" customHeight="1">
      <c r="A162" s="426"/>
      <c r="B162" s="426"/>
      <c r="C162" s="426"/>
      <c r="D162" s="426"/>
      <c r="E162" s="426"/>
      <c r="F162" s="426"/>
      <c r="G162" s="4"/>
      <c r="H162" s="4"/>
      <c r="I162" s="4"/>
      <c r="J162" s="426"/>
      <c r="K162" s="426"/>
      <c r="L162" s="426"/>
      <c r="M162" s="426"/>
      <c r="N162" s="426"/>
      <c r="O162" s="426"/>
      <c r="P162" s="426"/>
      <c r="Q162" s="426"/>
      <c r="R162" s="426"/>
      <c r="S162" s="426"/>
      <c r="T162" s="426"/>
      <c r="U162" s="426"/>
    </row>
    <row r="163" spans="1:21" ht="15.75" customHeight="1">
      <c r="A163" s="426"/>
      <c r="B163" s="426"/>
      <c r="C163" s="426"/>
      <c r="D163" s="426"/>
      <c r="E163" s="426"/>
      <c r="F163" s="426"/>
      <c r="G163" s="4"/>
      <c r="H163" s="4"/>
      <c r="I163" s="4"/>
      <c r="J163" s="426"/>
      <c r="K163" s="426"/>
      <c r="L163" s="426"/>
      <c r="M163" s="426"/>
      <c r="N163" s="426"/>
      <c r="O163" s="426"/>
      <c r="P163" s="426"/>
      <c r="Q163" s="426"/>
      <c r="R163" s="426"/>
      <c r="S163" s="426"/>
      <c r="T163" s="426"/>
      <c r="U163" s="426"/>
    </row>
    <row r="164" spans="1:21" ht="15.75" customHeight="1">
      <c r="A164" s="426"/>
      <c r="B164" s="426"/>
      <c r="C164" s="426"/>
      <c r="D164" s="426"/>
      <c r="E164" s="426"/>
      <c r="F164" s="426"/>
      <c r="G164" s="4"/>
      <c r="H164" s="4"/>
      <c r="I164" s="4"/>
      <c r="J164" s="426"/>
      <c r="K164" s="426"/>
      <c r="L164" s="426"/>
      <c r="M164" s="426"/>
      <c r="N164" s="426"/>
      <c r="O164" s="426"/>
      <c r="P164" s="426"/>
      <c r="Q164" s="426"/>
      <c r="R164" s="426"/>
      <c r="S164" s="426"/>
      <c r="T164" s="426"/>
      <c r="U164" s="426"/>
    </row>
    <row r="165" spans="1:21" ht="15.75" customHeight="1">
      <c r="A165" s="426"/>
      <c r="B165" s="426"/>
      <c r="C165" s="426"/>
      <c r="D165" s="426"/>
      <c r="E165" s="426"/>
      <c r="F165" s="426"/>
      <c r="G165" s="4"/>
      <c r="H165" s="4"/>
      <c r="I165" s="4"/>
      <c r="J165" s="426"/>
      <c r="K165" s="426"/>
      <c r="L165" s="426"/>
      <c r="M165" s="426"/>
      <c r="N165" s="426"/>
      <c r="O165" s="426"/>
      <c r="P165" s="426"/>
      <c r="Q165" s="426"/>
      <c r="R165" s="426"/>
      <c r="S165" s="426"/>
      <c r="T165" s="426"/>
      <c r="U165" s="426"/>
    </row>
    <row r="166" spans="1:21" ht="15.75" customHeight="1">
      <c r="A166" s="426"/>
      <c r="B166" s="426"/>
      <c r="C166" s="426"/>
      <c r="D166" s="426"/>
      <c r="E166" s="426"/>
      <c r="F166" s="426"/>
      <c r="G166" s="4"/>
      <c r="H166" s="4"/>
      <c r="I166" s="4"/>
      <c r="J166" s="426"/>
      <c r="K166" s="426"/>
      <c r="L166" s="426"/>
      <c r="M166" s="426"/>
      <c r="N166" s="426"/>
      <c r="O166" s="426"/>
      <c r="P166" s="426"/>
      <c r="Q166" s="426"/>
      <c r="R166" s="426"/>
      <c r="S166" s="426"/>
      <c r="T166" s="426"/>
      <c r="U166" s="426"/>
    </row>
    <row r="167" spans="1:21" ht="15.75" customHeight="1">
      <c r="A167" s="426"/>
      <c r="B167" s="426"/>
      <c r="C167" s="426"/>
      <c r="D167" s="426"/>
      <c r="E167" s="426"/>
      <c r="F167" s="426"/>
      <c r="G167" s="4"/>
      <c r="H167" s="4"/>
      <c r="I167" s="4"/>
      <c r="J167" s="426"/>
      <c r="K167" s="426"/>
      <c r="L167" s="426"/>
      <c r="M167" s="426"/>
      <c r="N167" s="426"/>
      <c r="O167" s="426"/>
      <c r="P167" s="426"/>
      <c r="Q167" s="426"/>
      <c r="R167" s="426"/>
      <c r="S167" s="426"/>
      <c r="T167" s="426"/>
      <c r="U167" s="426"/>
    </row>
    <row r="168" spans="1:21" ht="15.75" customHeight="1">
      <c r="A168" s="426"/>
      <c r="B168" s="426"/>
      <c r="C168" s="426"/>
      <c r="D168" s="426"/>
      <c r="E168" s="426"/>
      <c r="F168" s="426"/>
      <c r="G168" s="4"/>
      <c r="H168" s="4"/>
      <c r="I168" s="4"/>
      <c r="J168" s="426"/>
      <c r="K168" s="426"/>
      <c r="L168" s="426"/>
      <c r="M168" s="426"/>
      <c r="N168" s="426"/>
      <c r="O168" s="426"/>
      <c r="P168" s="426"/>
      <c r="Q168" s="426"/>
      <c r="R168" s="426"/>
      <c r="S168" s="426"/>
      <c r="T168" s="426"/>
      <c r="U168" s="426"/>
    </row>
    <row r="169" spans="1:21" ht="15.75" customHeight="1">
      <c r="A169" s="426"/>
      <c r="B169" s="426"/>
      <c r="C169" s="426"/>
      <c r="D169" s="426"/>
      <c r="E169" s="426"/>
      <c r="F169" s="426"/>
      <c r="G169" s="4"/>
      <c r="H169" s="4"/>
      <c r="I169" s="4"/>
      <c r="J169" s="426"/>
      <c r="K169" s="426"/>
      <c r="L169" s="426"/>
      <c r="M169" s="426"/>
      <c r="N169" s="426"/>
      <c r="O169" s="426"/>
      <c r="P169" s="426"/>
      <c r="Q169" s="426"/>
      <c r="R169" s="426"/>
      <c r="S169" s="426"/>
      <c r="T169" s="426"/>
      <c r="U169" s="426"/>
    </row>
    <row r="170" spans="1:21" ht="15.75" customHeight="1">
      <c r="A170" s="426"/>
      <c r="B170" s="426"/>
      <c r="C170" s="426"/>
      <c r="D170" s="426"/>
      <c r="E170" s="426"/>
      <c r="F170" s="426"/>
      <c r="G170" s="4"/>
      <c r="H170" s="4"/>
      <c r="I170" s="4"/>
      <c r="J170" s="426"/>
      <c r="K170" s="426"/>
      <c r="L170" s="426"/>
      <c r="M170" s="426"/>
      <c r="N170" s="426"/>
      <c r="O170" s="426"/>
      <c r="P170" s="426"/>
      <c r="Q170" s="426"/>
      <c r="R170" s="426"/>
      <c r="S170" s="426"/>
      <c r="T170" s="426"/>
      <c r="U170" s="426"/>
    </row>
    <row r="171" spans="1:21" ht="15.75" customHeight="1">
      <c r="A171" s="426"/>
      <c r="B171" s="426"/>
      <c r="C171" s="426"/>
      <c r="D171" s="426"/>
      <c r="E171" s="426"/>
      <c r="F171" s="426"/>
      <c r="G171" s="4"/>
      <c r="H171" s="4"/>
      <c r="I171" s="4"/>
      <c r="J171" s="426"/>
      <c r="K171" s="426"/>
      <c r="L171" s="426"/>
      <c r="M171" s="426"/>
      <c r="N171" s="426"/>
      <c r="O171" s="426"/>
      <c r="P171" s="426"/>
      <c r="Q171" s="426"/>
      <c r="R171" s="426"/>
      <c r="S171" s="426"/>
      <c r="T171" s="426"/>
      <c r="U171" s="426"/>
    </row>
    <row r="172" spans="1:21" ht="15.75" customHeight="1">
      <c r="A172" s="426"/>
      <c r="B172" s="426"/>
      <c r="C172" s="426"/>
      <c r="D172" s="426"/>
      <c r="E172" s="426"/>
      <c r="F172" s="426"/>
      <c r="G172" s="4"/>
      <c r="H172" s="4"/>
      <c r="I172" s="4"/>
      <c r="J172" s="426"/>
      <c r="K172" s="426"/>
      <c r="L172" s="426"/>
      <c r="M172" s="426"/>
      <c r="N172" s="426"/>
      <c r="O172" s="426"/>
      <c r="P172" s="426"/>
      <c r="Q172" s="426"/>
      <c r="R172" s="426"/>
      <c r="S172" s="426"/>
      <c r="T172" s="426"/>
      <c r="U172" s="426"/>
    </row>
    <row r="173" spans="1:21" ht="15.75" customHeight="1">
      <c r="A173" s="426"/>
      <c r="B173" s="426"/>
      <c r="C173" s="426"/>
      <c r="D173" s="426"/>
      <c r="E173" s="426"/>
      <c r="F173" s="426"/>
      <c r="G173" s="4"/>
      <c r="H173" s="4"/>
      <c r="I173" s="4"/>
      <c r="J173" s="426"/>
      <c r="K173" s="426"/>
      <c r="L173" s="426"/>
      <c r="M173" s="426"/>
      <c r="N173" s="426"/>
      <c r="O173" s="426"/>
      <c r="P173" s="426"/>
      <c r="Q173" s="426"/>
      <c r="R173" s="426"/>
      <c r="S173" s="426"/>
      <c r="T173" s="426"/>
      <c r="U173" s="426"/>
    </row>
    <row r="174" spans="1:21" ht="15.75" customHeight="1">
      <c r="A174" s="426"/>
      <c r="B174" s="426"/>
      <c r="C174" s="426"/>
      <c r="D174" s="426"/>
      <c r="E174" s="426"/>
      <c r="F174" s="426"/>
      <c r="G174" s="4"/>
      <c r="H174" s="4"/>
      <c r="I174" s="4"/>
      <c r="J174" s="426"/>
      <c r="K174" s="426"/>
      <c r="L174" s="426"/>
      <c r="M174" s="426"/>
      <c r="N174" s="426"/>
      <c r="O174" s="426"/>
      <c r="P174" s="426"/>
      <c r="Q174" s="426"/>
      <c r="R174" s="426"/>
      <c r="S174" s="426"/>
      <c r="T174" s="426"/>
      <c r="U174" s="426"/>
    </row>
    <row r="175" spans="1:21" ht="15.75" customHeight="1">
      <c r="A175" s="426"/>
      <c r="B175" s="426"/>
      <c r="C175" s="426"/>
      <c r="D175" s="426"/>
      <c r="E175" s="426"/>
      <c r="F175" s="426"/>
      <c r="G175" s="4"/>
      <c r="H175" s="4"/>
      <c r="I175" s="4"/>
      <c r="J175" s="426"/>
      <c r="K175" s="426"/>
      <c r="L175" s="426"/>
      <c r="M175" s="426"/>
      <c r="N175" s="426"/>
      <c r="O175" s="426"/>
      <c r="P175" s="426"/>
      <c r="Q175" s="426"/>
      <c r="R175" s="426"/>
      <c r="S175" s="426"/>
      <c r="T175" s="426"/>
      <c r="U175" s="426"/>
    </row>
    <row r="176" spans="1:21" ht="15.75" customHeight="1">
      <c r="A176" s="426"/>
      <c r="B176" s="426"/>
      <c r="C176" s="426"/>
      <c r="D176" s="426"/>
      <c r="E176" s="426"/>
      <c r="F176" s="426"/>
      <c r="G176" s="4"/>
      <c r="H176" s="4"/>
      <c r="I176" s="4"/>
      <c r="J176" s="426"/>
      <c r="K176" s="426"/>
      <c r="L176" s="426"/>
      <c r="M176" s="426"/>
      <c r="N176" s="426"/>
      <c r="O176" s="426"/>
      <c r="P176" s="426"/>
      <c r="Q176" s="426"/>
      <c r="R176" s="426"/>
      <c r="S176" s="426"/>
      <c r="T176" s="426"/>
      <c r="U176" s="426"/>
    </row>
    <row r="177" spans="1:21" ht="15.75" customHeight="1">
      <c r="A177" s="426"/>
      <c r="B177" s="426"/>
      <c r="C177" s="426"/>
      <c r="D177" s="426"/>
      <c r="E177" s="426"/>
      <c r="F177" s="426"/>
      <c r="G177" s="4"/>
      <c r="H177" s="4"/>
      <c r="I177" s="4"/>
      <c r="J177" s="426"/>
      <c r="K177" s="426"/>
      <c r="L177" s="426"/>
      <c r="M177" s="426"/>
      <c r="N177" s="426"/>
      <c r="O177" s="426"/>
      <c r="P177" s="426"/>
      <c r="Q177" s="426"/>
      <c r="R177" s="426"/>
      <c r="S177" s="426"/>
      <c r="T177" s="426"/>
      <c r="U177" s="426"/>
    </row>
    <row r="178" spans="1:21" ht="15.75" customHeight="1">
      <c r="A178" s="426"/>
      <c r="B178" s="426"/>
      <c r="C178" s="426"/>
      <c r="D178" s="426"/>
      <c r="E178" s="426"/>
      <c r="F178" s="426"/>
      <c r="G178" s="4"/>
      <c r="H178" s="4"/>
      <c r="I178" s="4"/>
      <c r="J178" s="426"/>
      <c r="K178" s="426"/>
      <c r="L178" s="426"/>
      <c r="M178" s="426"/>
      <c r="N178" s="426"/>
      <c r="O178" s="426"/>
      <c r="P178" s="426"/>
      <c r="Q178" s="426"/>
      <c r="R178" s="426"/>
      <c r="S178" s="426"/>
      <c r="T178" s="426"/>
      <c r="U178" s="426"/>
    </row>
    <row r="179" spans="1:21" ht="15.75" customHeight="1">
      <c r="A179" s="426"/>
      <c r="B179" s="426"/>
      <c r="C179" s="426"/>
      <c r="D179" s="426"/>
      <c r="E179" s="426"/>
      <c r="F179" s="426"/>
      <c r="G179" s="4"/>
      <c r="H179" s="4"/>
      <c r="I179" s="4"/>
      <c r="J179" s="426"/>
      <c r="K179" s="426"/>
      <c r="L179" s="426"/>
      <c r="M179" s="426"/>
      <c r="N179" s="426"/>
      <c r="O179" s="426"/>
      <c r="P179" s="426"/>
      <c r="Q179" s="426"/>
      <c r="R179" s="426"/>
      <c r="S179" s="426"/>
      <c r="T179" s="426"/>
      <c r="U179" s="426"/>
    </row>
    <row r="180" spans="1:21" ht="15.75" customHeight="1">
      <c r="A180" s="426"/>
      <c r="B180" s="426"/>
      <c r="C180" s="426"/>
      <c r="D180" s="426"/>
      <c r="E180" s="426"/>
      <c r="F180" s="426"/>
      <c r="G180" s="4"/>
      <c r="H180" s="4"/>
      <c r="I180" s="4"/>
      <c r="J180" s="426"/>
      <c r="K180" s="426"/>
      <c r="L180" s="426"/>
      <c r="M180" s="426"/>
      <c r="N180" s="426"/>
      <c r="O180" s="426"/>
      <c r="P180" s="426"/>
      <c r="Q180" s="426"/>
      <c r="R180" s="426"/>
      <c r="S180" s="426"/>
      <c r="T180" s="426"/>
      <c r="U180" s="426"/>
    </row>
    <row r="181" spans="1:21" ht="15.75" customHeight="1">
      <c r="A181" s="426"/>
      <c r="B181" s="426"/>
      <c r="C181" s="426"/>
      <c r="D181" s="426"/>
      <c r="E181" s="426"/>
      <c r="F181" s="426"/>
      <c r="G181" s="4"/>
      <c r="H181" s="4"/>
      <c r="I181" s="4"/>
      <c r="J181" s="426"/>
      <c r="K181" s="426"/>
      <c r="L181" s="426"/>
      <c r="M181" s="426"/>
      <c r="N181" s="426"/>
      <c r="O181" s="426"/>
      <c r="P181" s="426"/>
      <c r="Q181" s="426"/>
      <c r="R181" s="426"/>
      <c r="S181" s="426"/>
      <c r="T181" s="426"/>
      <c r="U181" s="426"/>
    </row>
    <row r="182" spans="1:21" ht="15.75" customHeight="1">
      <c r="A182" s="426"/>
      <c r="B182" s="426"/>
      <c r="C182" s="426"/>
      <c r="D182" s="426"/>
      <c r="E182" s="426"/>
      <c r="F182" s="426"/>
      <c r="G182" s="4"/>
      <c r="H182" s="4"/>
      <c r="I182" s="4"/>
      <c r="J182" s="426"/>
      <c r="K182" s="426"/>
      <c r="L182" s="426"/>
      <c r="M182" s="426"/>
      <c r="N182" s="426"/>
      <c r="O182" s="426"/>
      <c r="P182" s="426"/>
      <c r="Q182" s="426"/>
      <c r="R182" s="426"/>
      <c r="S182" s="426"/>
      <c r="T182" s="426"/>
      <c r="U182" s="426"/>
    </row>
    <row r="183" spans="1:21" ht="15.75" customHeight="1">
      <c r="A183" s="426"/>
      <c r="B183" s="426"/>
      <c r="C183" s="426"/>
      <c r="D183" s="426"/>
      <c r="E183" s="426"/>
      <c r="F183" s="426"/>
      <c r="G183" s="4"/>
      <c r="H183" s="4"/>
      <c r="I183" s="4"/>
      <c r="J183" s="426"/>
      <c r="K183" s="426"/>
      <c r="L183" s="426"/>
      <c r="M183" s="426"/>
      <c r="N183" s="426"/>
      <c r="O183" s="426"/>
      <c r="P183" s="426"/>
      <c r="Q183" s="426"/>
      <c r="R183" s="426"/>
      <c r="S183" s="426"/>
      <c r="T183" s="426"/>
      <c r="U183" s="426"/>
    </row>
    <row r="184" spans="1:21" ht="15.75" customHeight="1">
      <c r="A184" s="426"/>
      <c r="B184" s="426"/>
      <c r="C184" s="426"/>
      <c r="D184" s="426"/>
      <c r="E184" s="426"/>
      <c r="F184" s="426"/>
      <c r="G184" s="4"/>
      <c r="H184" s="4"/>
      <c r="I184" s="4"/>
      <c r="J184" s="426"/>
      <c r="K184" s="426"/>
      <c r="L184" s="426"/>
      <c r="M184" s="426"/>
      <c r="N184" s="426"/>
      <c r="O184" s="426"/>
      <c r="P184" s="426"/>
      <c r="Q184" s="426"/>
      <c r="R184" s="426"/>
      <c r="S184" s="426"/>
      <c r="T184" s="426"/>
      <c r="U184" s="426"/>
    </row>
    <row r="185" spans="1:21" ht="15.75" customHeight="1">
      <c r="A185" s="426"/>
      <c r="B185" s="426"/>
      <c r="C185" s="426"/>
      <c r="D185" s="426"/>
      <c r="E185" s="426"/>
      <c r="F185" s="426"/>
      <c r="G185" s="4"/>
      <c r="H185" s="4"/>
      <c r="I185" s="4"/>
      <c r="J185" s="426"/>
      <c r="K185" s="426"/>
      <c r="L185" s="426"/>
      <c r="M185" s="426"/>
      <c r="N185" s="426"/>
      <c r="O185" s="426"/>
      <c r="P185" s="426"/>
      <c r="Q185" s="426"/>
      <c r="R185" s="426"/>
      <c r="S185" s="426"/>
      <c r="T185" s="426"/>
      <c r="U185" s="426"/>
    </row>
    <row r="186" spans="1:21" ht="15.75" customHeight="1">
      <c r="A186" s="426"/>
      <c r="B186" s="426"/>
      <c r="C186" s="426"/>
      <c r="D186" s="426"/>
      <c r="E186" s="426"/>
      <c r="F186" s="426"/>
      <c r="G186" s="4"/>
      <c r="H186" s="4"/>
      <c r="I186" s="4"/>
      <c r="J186" s="426"/>
      <c r="K186" s="426"/>
      <c r="L186" s="426"/>
      <c r="M186" s="426"/>
      <c r="N186" s="426"/>
      <c r="O186" s="426"/>
      <c r="P186" s="426"/>
      <c r="Q186" s="426"/>
      <c r="R186" s="426"/>
      <c r="S186" s="426"/>
      <c r="T186" s="426"/>
      <c r="U186" s="426"/>
    </row>
    <row r="187" spans="1:21" ht="15.75" customHeight="1">
      <c r="A187" s="426"/>
      <c r="B187" s="426"/>
      <c r="C187" s="426"/>
      <c r="D187" s="426"/>
      <c r="E187" s="426"/>
      <c r="F187" s="426"/>
      <c r="G187" s="4"/>
      <c r="H187" s="4"/>
      <c r="I187" s="4"/>
      <c r="J187" s="426"/>
      <c r="K187" s="426"/>
      <c r="L187" s="426"/>
      <c r="M187" s="426"/>
      <c r="N187" s="426"/>
      <c r="O187" s="426"/>
      <c r="P187" s="426"/>
      <c r="Q187" s="426"/>
      <c r="R187" s="426"/>
      <c r="S187" s="426"/>
      <c r="T187" s="426"/>
      <c r="U187" s="426"/>
    </row>
    <row r="188" spans="1:21" ht="15.75" customHeight="1">
      <c r="A188" s="426"/>
      <c r="B188" s="426"/>
      <c r="C188" s="426"/>
      <c r="D188" s="426"/>
      <c r="E188" s="426"/>
      <c r="F188" s="426"/>
      <c r="G188" s="4"/>
      <c r="H188" s="4"/>
      <c r="I188" s="4"/>
      <c r="J188" s="426"/>
      <c r="K188" s="426"/>
      <c r="L188" s="426"/>
      <c r="M188" s="426"/>
      <c r="N188" s="426"/>
      <c r="O188" s="426"/>
      <c r="P188" s="426"/>
      <c r="Q188" s="426"/>
      <c r="R188" s="426"/>
      <c r="S188" s="426"/>
      <c r="T188" s="426"/>
      <c r="U188" s="426"/>
    </row>
    <row r="189" spans="1:21" ht="15.75" customHeight="1">
      <c r="A189" s="426"/>
      <c r="B189" s="426"/>
      <c r="C189" s="426"/>
      <c r="D189" s="426"/>
      <c r="E189" s="426"/>
      <c r="F189" s="426"/>
      <c r="G189" s="4"/>
      <c r="H189" s="4"/>
      <c r="I189" s="4"/>
      <c r="J189" s="426"/>
      <c r="K189" s="426"/>
      <c r="L189" s="426"/>
      <c r="M189" s="426"/>
      <c r="N189" s="426"/>
      <c r="O189" s="426"/>
      <c r="P189" s="426"/>
      <c r="Q189" s="426"/>
      <c r="R189" s="426"/>
      <c r="S189" s="426"/>
      <c r="T189" s="426"/>
      <c r="U189" s="426"/>
    </row>
    <row r="190" spans="1:21" ht="15.75" customHeight="1">
      <c r="A190" s="426"/>
      <c r="B190" s="426"/>
      <c r="C190" s="426"/>
      <c r="D190" s="426"/>
      <c r="E190" s="426"/>
      <c r="F190" s="426"/>
      <c r="G190" s="4"/>
      <c r="H190" s="4"/>
      <c r="I190" s="4"/>
      <c r="J190" s="426"/>
      <c r="K190" s="426"/>
      <c r="L190" s="426"/>
      <c r="M190" s="426"/>
      <c r="N190" s="426"/>
      <c r="O190" s="426"/>
      <c r="P190" s="426"/>
      <c r="Q190" s="426"/>
      <c r="R190" s="426"/>
      <c r="S190" s="426"/>
      <c r="T190" s="426"/>
      <c r="U190" s="426"/>
    </row>
    <row r="191" spans="1:21" ht="15.75" customHeight="1">
      <c r="A191" s="426"/>
      <c r="B191" s="426"/>
      <c r="C191" s="426"/>
      <c r="D191" s="426"/>
      <c r="E191" s="426"/>
      <c r="F191" s="426"/>
      <c r="G191" s="4"/>
      <c r="H191" s="4"/>
      <c r="I191" s="4"/>
      <c r="J191" s="426"/>
      <c r="K191" s="426"/>
      <c r="L191" s="426"/>
      <c r="M191" s="426"/>
      <c r="N191" s="426"/>
      <c r="O191" s="426"/>
      <c r="P191" s="426"/>
      <c r="Q191" s="426"/>
      <c r="R191" s="426"/>
      <c r="S191" s="426"/>
      <c r="T191" s="426"/>
      <c r="U191" s="426"/>
    </row>
    <row r="192" spans="1:21" ht="15.75" customHeight="1">
      <c r="A192" s="426"/>
      <c r="B192" s="426"/>
      <c r="C192" s="426"/>
      <c r="D192" s="426"/>
      <c r="E192" s="426"/>
      <c r="F192" s="426"/>
      <c r="G192" s="4"/>
      <c r="H192" s="4"/>
      <c r="I192" s="4"/>
      <c r="J192" s="426"/>
      <c r="K192" s="426"/>
      <c r="L192" s="426"/>
      <c r="M192" s="426"/>
      <c r="N192" s="426"/>
      <c r="O192" s="426"/>
      <c r="P192" s="426"/>
      <c r="Q192" s="426"/>
      <c r="R192" s="426"/>
      <c r="S192" s="426"/>
      <c r="T192" s="426"/>
      <c r="U192" s="426"/>
    </row>
    <row r="193" spans="1:21" ht="15.75" customHeight="1">
      <c r="A193" s="426"/>
      <c r="B193" s="426"/>
      <c r="C193" s="426"/>
      <c r="D193" s="426"/>
      <c r="E193" s="426"/>
      <c r="F193" s="426"/>
      <c r="G193" s="4"/>
      <c r="H193" s="4"/>
      <c r="I193" s="4"/>
      <c r="J193" s="426"/>
      <c r="K193" s="426"/>
      <c r="L193" s="426"/>
      <c r="M193" s="426"/>
      <c r="N193" s="426"/>
      <c r="O193" s="426"/>
      <c r="P193" s="426"/>
      <c r="Q193" s="426"/>
      <c r="R193" s="426"/>
      <c r="S193" s="426"/>
      <c r="T193" s="426"/>
      <c r="U193" s="426"/>
    </row>
    <row r="194" spans="1:21" ht="15.75" customHeight="1">
      <c r="A194" s="426"/>
      <c r="B194" s="426"/>
      <c r="C194" s="426"/>
      <c r="D194" s="426"/>
      <c r="E194" s="426"/>
      <c r="F194" s="426"/>
      <c r="G194" s="4"/>
      <c r="H194" s="4"/>
      <c r="I194" s="4"/>
      <c r="J194" s="426"/>
      <c r="K194" s="426"/>
      <c r="L194" s="426"/>
      <c r="M194" s="426"/>
      <c r="N194" s="426"/>
      <c r="O194" s="426"/>
      <c r="P194" s="426"/>
      <c r="Q194" s="426"/>
      <c r="R194" s="426"/>
      <c r="S194" s="426"/>
      <c r="T194" s="426"/>
      <c r="U194" s="426"/>
    </row>
    <row r="195" spans="1:21" ht="15.75" customHeight="1">
      <c r="A195" s="426"/>
      <c r="B195" s="426"/>
      <c r="C195" s="426"/>
      <c r="D195" s="426"/>
      <c r="E195" s="426"/>
      <c r="F195" s="426"/>
      <c r="G195" s="4"/>
      <c r="H195" s="4"/>
      <c r="I195" s="4"/>
      <c r="J195" s="426"/>
      <c r="K195" s="426"/>
      <c r="L195" s="426"/>
      <c r="M195" s="426"/>
      <c r="N195" s="426"/>
      <c r="O195" s="426"/>
      <c r="P195" s="426"/>
      <c r="Q195" s="426"/>
      <c r="R195" s="426"/>
      <c r="S195" s="426"/>
      <c r="T195" s="426"/>
      <c r="U195" s="426"/>
    </row>
    <row r="196" spans="1:21" ht="15.75" customHeight="1">
      <c r="A196" s="426"/>
      <c r="B196" s="426"/>
      <c r="C196" s="426"/>
      <c r="D196" s="426"/>
      <c r="E196" s="426"/>
      <c r="F196" s="426"/>
      <c r="G196" s="4"/>
      <c r="H196" s="4"/>
      <c r="I196" s="4"/>
      <c r="J196" s="426"/>
      <c r="K196" s="426"/>
      <c r="L196" s="426"/>
      <c r="M196" s="426"/>
      <c r="N196" s="426"/>
      <c r="O196" s="426"/>
      <c r="P196" s="426"/>
      <c r="Q196" s="426"/>
      <c r="R196" s="426"/>
      <c r="S196" s="426"/>
      <c r="T196" s="426"/>
      <c r="U196" s="426"/>
    </row>
    <row r="197" spans="1:21" ht="15.75" customHeight="1">
      <c r="A197" s="426"/>
      <c r="B197" s="426"/>
      <c r="C197" s="426"/>
      <c r="D197" s="426"/>
      <c r="E197" s="426"/>
      <c r="F197" s="426"/>
      <c r="G197" s="4"/>
      <c r="H197" s="4"/>
      <c r="I197" s="4"/>
      <c r="J197" s="426"/>
      <c r="K197" s="426"/>
      <c r="L197" s="426"/>
      <c r="M197" s="426"/>
      <c r="N197" s="426"/>
      <c r="O197" s="426"/>
      <c r="P197" s="426"/>
      <c r="Q197" s="426"/>
      <c r="R197" s="426"/>
      <c r="S197" s="426"/>
      <c r="T197" s="426"/>
      <c r="U197" s="426"/>
    </row>
    <row r="198" spans="1:21" ht="15.75" customHeight="1">
      <c r="A198" s="426"/>
      <c r="B198" s="426"/>
      <c r="C198" s="426"/>
      <c r="D198" s="426"/>
      <c r="E198" s="426"/>
      <c r="F198" s="426"/>
      <c r="G198" s="4"/>
      <c r="H198" s="4"/>
      <c r="I198" s="4"/>
      <c r="J198" s="426"/>
      <c r="K198" s="426"/>
      <c r="L198" s="426"/>
      <c r="M198" s="426"/>
      <c r="N198" s="426"/>
      <c r="O198" s="426"/>
      <c r="P198" s="426"/>
      <c r="Q198" s="426"/>
      <c r="R198" s="426"/>
      <c r="S198" s="426"/>
      <c r="T198" s="426"/>
      <c r="U198" s="426"/>
    </row>
    <row r="199" spans="1:21" ht="15.75" customHeight="1">
      <c r="A199" s="426"/>
      <c r="B199" s="426"/>
      <c r="C199" s="426"/>
      <c r="D199" s="426"/>
      <c r="E199" s="426"/>
      <c r="F199" s="426"/>
      <c r="G199" s="4"/>
      <c r="H199" s="4"/>
      <c r="I199" s="4"/>
      <c r="J199" s="426"/>
      <c r="K199" s="426"/>
      <c r="L199" s="426"/>
      <c r="M199" s="426"/>
      <c r="N199" s="426"/>
      <c r="O199" s="426"/>
      <c r="P199" s="426"/>
      <c r="Q199" s="426"/>
      <c r="R199" s="426"/>
      <c r="S199" s="426"/>
      <c r="T199" s="426"/>
      <c r="U199" s="426"/>
    </row>
    <row r="200" spans="1:21" ht="15.75" customHeight="1">
      <c r="A200" s="426"/>
      <c r="B200" s="426"/>
      <c r="C200" s="426"/>
      <c r="D200" s="426"/>
      <c r="E200" s="426"/>
      <c r="F200" s="426"/>
      <c r="G200" s="4"/>
      <c r="H200" s="4"/>
      <c r="I200" s="4"/>
      <c r="J200" s="426"/>
      <c r="K200" s="426"/>
      <c r="L200" s="426"/>
      <c r="M200" s="426"/>
      <c r="N200" s="426"/>
      <c r="O200" s="426"/>
      <c r="P200" s="426"/>
      <c r="Q200" s="426"/>
      <c r="R200" s="426"/>
      <c r="S200" s="426"/>
      <c r="T200" s="426"/>
      <c r="U200" s="426"/>
    </row>
    <row r="201" spans="1:21" ht="15.75" customHeight="1">
      <c r="A201" s="426"/>
      <c r="B201" s="426"/>
      <c r="C201" s="426"/>
      <c r="D201" s="426"/>
      <c r="E201" s="426"/>
      <c r="F201" s="426"/>
      <c r="G201" s="4"/>
      <c r="H201" s="4"/>
      <c r="I201" s="4"/>
      <c r="J201" s="426"/>
      <c r="K201" s="426"/>
      <c r="L201" s="426"/>
      <c r="M201" s="426"/>
      <c r="N201" s="426"/>
      <c r="O201" s="426"/>
      <c r="P201" s="426"/>
      <c r="Q201" s="426"/>
      <c r="R201" s="426"/>
      <c r="S201" s="426"/>
      <c r="T201" s="426"/>
      <c r="U201" s="426"/>
    </row>
    <row r="202" spans="1:21" ht="15.75" customHeight="1">
      <c r="A202" s="426"/>
      <c r="B202" s="426"/>
      <c r="C202" s="426"/>
      <c r="D202" s="426"/>
      <c r="E202" s="426"/>
      <c r="F202" s="426"/>
      <c r="G202" s="4"/>
      <c r="H202" s="4"/>
      <c r="I202" s="4"/>
      <c r="J202" s="426"/>
      <c r="K202" s="426"/>
      <c r="L202" s="426"/>
      <c r="M202" s="426"/>
      <c r="N202" s="426"/>
      <c r="O202" s="426"/>
      <c r="P202" s="426"/>
      <c r="Q202" s="426"/>
      <c r="R202" s="426"/>
      <c r="S202" s="426"/>
      <c r="T202" s="426"/>
      <c r="U202" s="426"/>
    </row>
    <row r="203" spans="1:21" ht="15.75" customHeight="1">
      <c r="A203" s="426"/>
      <c r="B203" s="426"/>
      <c r="C203" s="426"/>
      <c r="D203" s="426"/>
      <c r="E203" s="426"/>
      <c r="F203" s="426"/>
      <c r="G203" s="4"/>
      <c r="H203" s="4"/>
      <c r="I203" s="4"/>
      <c r="J203" s="426"/>
      <c r="K203" s="426"/>
      <c r="L203" s="426"/>
      <c r="M203" s="426"/>
      <c r="N203" s="426"/>
      <c r="O203" s="426"/>
      <c r="P203" s="426"/>
      <c r="Q203" s="426"/>
      <c r="R203" s="426"/>
      <c r="S203" s="426"/>
      <c r="T203" s="426"/>
      <c r="U203" s="426"/>
    </row>
    <row r="204" spans="1:21" ht="15.75" customHeight="1">
      <c r="A204" s="426"/>
      <c r="B204" s="426"/>
      <c r="C204" s="426"/>
      <c r="D204" s="426"/>
      <c r="E204" s="426"/>
      <c r="F204" s="426"/>
      <c r="G204" s="4"/>
      <c r="H204" s="4"/>
      <c r="I204" s="4"/>
      <c r="J204" s="426"/>
      <c r="K204" s="426"/>
      <c r="L204" s="426"/>
      <c r="M204" s="426"/>
      <c r="N204" s="426"/>
      <c r="O204" s="426"/>
      <c r="P204" s="426"/>
      <c r="Q204" s="426"/>
      <c r="R204" s="426"/>
      <c r="S204" s="426"/>
      <c r="T204" s="426"/>
      <c r="U204" s="426"/>
    </row>
    <row r="205" spans="1:21" ht="15.75" customHeight="1">
      <c r="A205" s="426"/>
      <c r="B205" s="426"/>
      <c r="C205" s="426"/>
      <c r="D205" s="426"/>
      <c r="E205" s="426"/>
      <c r="F205" s="426"/>
      <c r="G205" s="4"/>
      <c r="H205" s="4"/>
      <c r="I205" s="4"/>
      <c r="J205" s="426"/>
      <c r="K205" s="426"/>
      <c r="L205" s="426"/>
      <c r="M205" s="426"/>
      <c r="N205" s="426"/>
      <c r="O205" s="426"/>
      <c r="P205" s="426"/>
      <c r="Q205" s="426"/>
      <c r="R205" s="426"/>
      <c r="S205" s="426"/>
      <c r="T205" s="426"/>
      <c r="U205" s="426"/>
    </row>
    <row r="206" spans="1:21" ht="15.75" customHeight="1">
      <c r="A206" s="426"/>
      <c r="B206" s="426"/>
      <c r="C206" s="426"/>
      <c r="D206" s="426"/>
      <c r="E206" s="426"/>
      <c r="F206" s="426"/>
      <c r="G206" s="4"/>
      <c r="H206" s="4"/>
      <c r="I206" s="4"/>
      <c r="J206" s="426"/>
      <c r="K206" s="426"/>
      <c r="L206" s="426"/>
      <c r="M206" s="426"/>
      <c r="N206" s="426"/>
      <c r="O206" s="426"/>
      <c r="P206" s="426"/>
      <c r="Q206" s="426"/>
      <c r="R206" s="426"/>
      <c r="S206" s="426"/>
      <c r="T206" s="426"/>
      <c r="U206" s="426"/>
    </row>
    <row r="207" spans="1:21" ht="15.75" customHeight="1">
      <c r="A207" s="426"/>
      <c r="B207" s="426"/>
      <c r="C207" s="426"/>
      <c r="D207" s="426"/>
      <c r="E207" s="426"/>
      <c r="F207" s="426"/>
      <c r="G207" s="4"/>
      <c r="H207" s="4"/>
      <c r="I207" s="4"/>
      <c r="J207" s="426"/>
      <c r="K207" s="426"/>
      <c r="L207" s="426"/>
      <c r="M207" s="426"/>
      <c r="N207" s="426"/>
      <c r="O207" s="426"/>
      <c r="P207" s="426"/>
      <c r="Q207" s="426"/>
      <c r="R207" s="426"/>
      <c r="S207" s="426"/>
      <c r="T207" s="426"/>
      <c r="U207" s="426"/>
    </row>
    <row r="208" spans="1:21" ht="15.75" customHeight="1">
      <c r="A208" s="426"/>
      <c r="B208" s="426"/>
      <c r="C208" s="426"/>
      <c r="D208" s="426"/>
      <c r="E208" s="426"/>
      <c r="F208" s="426"/>
      <c r="G208" s="4"/>
      <c r="H208" s="4"/>
      <c r="I208" s="4"/>
      <c r="J208" s="426"/>
      <c r="K208" s="426"/>
      <c r="L208" s="426"/>
      <c r="M208" s="426"/>
      <c r="N208" s="426"/>
      <c r="O208" s="426"/>
      <c r="P208" s="426"/>
      <c r="Q208" s="426"/>
      <c r="R208" s="426"/>
      <c r="S208" s="426"/>
      <c r="T208" s="426"/>
      <c r="U208" s="426"/>
    </row>
    <row r="209" spans="1:21" ht="15.75" customHeight="1">
      <c r="A209" s="426"/>
      <c r="B209" s="426"/>
      <c r="C209" s="426"/>
      <c r="D209" s="426"/>
      <c r="E209" s="426"/>
      <c r="F209" s="426"/>
      <c r="G209" s="4"/>
      <c r="H209" s="4"/>
      <c r="I209" s="4"/>
      <c r="J209" s="426"/>
      <c r="K209" s="426"/>
      <c r="L209" s="426"/>
      <c r="M209" s="426"/>
      <c r="N209" s="426"/>
      <c r="O209" s="426"/>
      <c r="P209" s="426"/>
      <c r="Q209" s="426"/>
      <c r="R209" s="426"/>
      <c r="S209" s="426"/>
      <c r="T209" s="426"/>
      <c r="U209" s="426"/>
    </row>
    <row r="210" spans="1:21" ht="15.75" customHeight="1">
      <c r="A210" s="426"/>
      <c r="B210" s="426"/>
      <c r="C210" s="426"/>
      <c r="D210" s="426"/>
      <c r="E210" s="426"/>
      <c r="F210" s="426"/>
      <c r="G210" s="4"/>
      <c r="H210" s="4"/>
      <c r="I210" s="4"/>
      <c r="J210" s="426"/>
      <c r="K210" s="426"/>
      <c r="L210" s="426"/>
      <c r="M210" s="426"/>
      <c r="N210" s="426"/>
      <c r="O210" s="426"/>
      <c r="P210" s="426"/>
      <c r="Q210" s="426"/>
      <c r="R210" s="426"/>
      <c r="S210" s="426"/>
      <c r="T210" s="426"/>
      <c r="U210" s="426"/>
    </row>
    <row r="211" spans="1:21" ht="15.75" customHeight="1">
      <c r="A211" s="426"/>
      <c r="B211" s="426"/>
      <c r="C211" s="426"/>
      <c r="D211" s="426"/>
      <c r="E211" s="426"/>
      <c r="F211" s="426"/>
      <c r="G211" s="4"/>
      <c r="H211" s="4"/>
      <c r="I211" s="4"/>
      <c r="J211" s="426"/>
      <c r="K211" s="426"/>
      <c r="L211" s="426"/>
      <c r="M211" s="426"/>
      <c r="N211" s="426"/>
      <c r="O211" s="426"/>
      <c r="P211" s="426"/>
      <c r="Q211" s="426"/>
      <c r="R211" s="426"/>
      <c r="S211" s="426"/>
      <c r="T211" s="426"/>
      <c r="U211" s="426"/>
    </row>
    <row r="212" spans="1:21" ht="15.75" customHeight="1">
      <c r="A212" s="426"/>
      <c r="B212" s="426"/>
      <c r="C212" s="426"/>
      <c r="D212" s="426"/>
      <c r="E212" s="426"/>
      <c r="F212" s="426"/>
      <c r="G212" s="4"/>
      <c r="H212" s="4"/>
      <c r="I212" s="4"/>
      <c r="J212" s="426"/>
      <c r="K212" s="426"/>
      <c r="L212" s="426"/>
      <c r="M212" s="426"/>
      <c r="N212" s="426"/>
      <c r="O212" s="426"/>
      <c r="P212" s="426"/>
      <c r="Q212" s="426"/>
      <c r="R212" s="426"/>
      <c r="S212" s="426"/>
      <c r="T212" s="426"/>
      <c r="U212" s="426"/>
    </row>
    <row r="213" spans="1:21" ht="15.75" customHeight="1">
      <c r="A213" s="426"/>
      <c r="B213" s="426"/>
      <c r="C213" s="426"/>
      <c r="D213" s="426"/>
      <c r="E213" s="426"/>
      <c r="F213" s="426"/>
      <c r="G213" s="4"/>
      <c r="H213" s="4"/>
      <c r="I213" s="4"/>
      <c r="J213" s="426"/>
      <c r="K213" s="426"/>
      <c r="L213" s="426"/>
      <c r="M213" s="426"/>
      <c r="N213" s="426"/>
      <c r="O213" s="426"/>
      <c r="P213" s="426"/>
      <c r="Q213" s="426"/>
      <c r="R213" s="426"/>
      <c r="S213" s="426"/>
      <c r="T213" s="426"/>
      <c r="U213" s="426"/>
    </row>
    <row r="214" spans="1:21" ht="15.75" customHeight="1">
      <c r="A214" s="426"/>
      <c r="B214" s="426"/>
      <c r="C214" s="426"/>
      <c r="D214" s="426"/>
      <c r="E214" s="426"/>
      <c r="F214" s="426"/>
      <c r="G214" s="4"/>
      <c r="H214" s="4"/>
      <c r="I214" s="4"/>
      <c r="J214" s="426"/>
      <c r="K214" s="426"/>
      <c r="L214" s="426"/>
      <c r="M214" s="426"/>
      <c r="N214" s="426"/>
      <c r="O214" s="426"/>
      <c r="P214" s="426"/>
      <c r="Q214" s="426"/>
      <c r="R214" s="426"/>
      <c r="S214" s="426"/>
      <c r="T214" s="426"/>
      <c r="U214" s="426"/>
    </row>
    <row r="215" spans="1:21" ht="15.75" customHeight="1">
      <c r="A215" s="426"/>
      <c r="B215" s="426"/>
      <c r="C215" s="426"/>
      <c r="D215" s="426"/>
      <c r="E215" s="426"/>
      <c r="F215" s="426"/>
      <c r="G215" s="4"/>
      <c r="H215" s="4"/>
      <c r="I215" s="4"/>
      <c r="J215" s="426"/>
      <c r="K215" s="426"/>
      <c r="L215" s="426"/>
      <c r="M215" s="426"/>
      <c r="N215" s="426"/>
      <c r="O215" s="426"/>
      <c r="P215" s="426"/>
      <c r="Q215" s="426"/>
      <c r="R215" s="426"/>
      <c r="S215" s="426"/>
      <c r="T215" s="426"/>
      <c r="U215" s="426"/>
    </row>
    <row r="216" spans="1:21" ht="15.75" customHeight="1">
      <c r="A216" s="426"/>
      <c r="B216" s="426"/>
      <c r="C216" s="426"/>
      <c r="D216" s="426"/>
      <c r="E216" s="426"/>
      <c r="F216" s="426"/>
      <c r="G216" s="4"/>
      <c r="H216" s="4"/>
      <c r="I216" s="4"/>
      <c r="J216" s="426"/>
      <c r="K216" s="426"/>
      <c r="L216" s="426"/>
      <c r="M216" s="426"/>
      <c r="N216" s="426"/>
      <c r="O216" s="426"/>
      <c r="P216" s="426"/>
      <c r="Q216" s="426"/>
      <c r="R216" s="426"/>
      <c r="S216" s="426"/>
      <c r="T216" s="426"/>
      <c r="U216" s="426"/>
    </row>
    <row r="217" spans="1:21" ht="15.75" customHeight="1">
      <c r="A217" s="426"/>
      <c r="B217" s="426"/>
      <c r="C217" s="426"/>
      <c r="D217" s="426"/>
      <c r="E217" s="426"/>
      <c r="F217" s="426"/>
      <c r="G217" s="4"/>
      <c r="H217" s="4"/>
      <c r="I217" s="4"/>
      <c r="J217" s="426"/>
      <c r="K217" s="426"/>
      <c r="L217" s="426"/>
      <c r="M217" s="426"/>
      <c r="N217" s="426"/>
      <c r="O217" s="426"/>
      <c r="P217" s="426"/>
      <c r="Q217" s="426"/>
      <c r="R217" s="426"/>
      <c r="S217" s="426"/>
      <c r="T217" s="426"/>
      <c r="U217" s="426"/>
    </row>
    <row r="218" spans="1:21" ht="15.75" customHeight="1">
      <c r="A218" s="426"/>
      <c r="B218" s="426"/>
      <c r="C218" s="426"/>
      <c r="D218" s="426"/>
      <c r="E218" s="426"/>
      <c r="F218" s="426"/>
      <c r="G218" s="4"/>
      <c r="H218" s="4"/>
      <c r="I218" s="4"/>
      <c r="J218" s="426"/>
      <c r="K218" s="426"/>
      <c r="L218" s="426"/>
      <c r="M218" s="426"/>
      <c r="N218" s="426"/>
      <c r="O218" s="426"/>
      <c r="P218" s="426"/>
      <c r="Q218" s="426"/>
      <c r="R218" s="426"/>
      <c r="S218" s="426"/>
      <c r="T218" s="426"/>
      <c r="U218" s="426"/>
    </row>
    <row r="219" spans="1:21" ht="15.75" customHeight="1">
      <c r="A219" s="426"/>
      <c r="B219" s="426"/>
      <c r="C219" s="426"/>
      <c r="D219" s="426"/>
      <c r="E219" s="426"/>
      <c r="F219" s="426"/>
      <c r="G219" s="4"/>
      <c r="H219" s="4"/>
      <c r="I219" s="4"/>
      <c r="J219" s="426"/>
      <c r="K219" s="426"/>
      <c r="L219" s="426"/>
      <c r="M219" s="426"/>
      <c r="N219" s="426"/>
      <c r="O219" s="426"/>
      <c r="P219" s="426"/>
      <c r="Q219" s="426"/>
      <c r="R219" s="426"/>
      <c r="S219" s="426"/>
      <c r="T219" s="426"/>
      <c r="U219" s="426"/>
    </row>
    <row r="220" spans="1:21" ht="15.75" customHeight="1">
      <c r="A220" s="426"/>
      <c r="B220" s="426"/>
      <c r="C220" s="426"/>
      <c r="D220" s="426"/>
      <c r="E220" s="426"/>
      <c r="F220" s="426"/>
      <c r="G220" s="4"/>
      <c r="H220" s="4"/>
      <c r="I220" s="4"/>
      <c r="J220" s="426"/>
      <c r="K220" s="426"/>
      <c r="L220" s="426"/>
      <c r="M220" s="426"/>
      <c r="N220" s="426"/>
      <c r="O220" s="426"/>
      <c r="P220" s="426"/>
      <c r="Q220" s="426"/>
      <c r="R220" s="426"/>
      <c r="S220" s="426"/>
      <c r="T220" s="426"/>
      <c r="U220" s="426"/>
    </row>
    <row r="221" spans="1:21" ht="15.75" customHeight="1">
      <c r="A221" s="426"/>
      <c r="B221" s="426"/>
      <c r="C221" s="426"/>
      <c r="D221" s="426"/>
      <c r="E221" s="426"/>
      <c r="F221" s="426"/>
      <c r="G221" s="4"/>
      <c r="H221" s="4"/>
      <c r="I221" s="4"/>
      <c r="J221" s="426"/>
      <c r="K221" s="426"/>
      <c r="L221" s="426"/>
      <c r="M221" s="426"/>
      <c r="N221" s="426"/>
      <c r="O221" s="426"/>
      <c r="P221" s="426"/>
      <c r="Q221" s="426"/>
      <c r="R221" s="426"/>
      <c r="S221" s="426"/>
      <c r="T221" s="426"/>
      <c r="U221" s="426"/>
    </row>
    <row r="222" spans="1:21" ht="15.75" customHeight="1">
      <c r="A222" s="426"/>
      <c r="B222" s="426"/>
      <c r="C222" s="426"/>
      <c r="D222" s="426"/>
      <c r="E222" s="426"/>
      <c r="F222" s="426"/>
      <c r="G222" s="4"/>
      <c r="H222" s="4"/>
      <c r="I222" s="4"/>
      <c r="J222" s="426"/>
      <c r="K222" s="426"/>
      <c r="L222" s="426"/>
      <c r="M222" s="426"/>
      <c r="N222" s="426"/>
      <c r="O222" s="426"/>
      <c r="P222" s="426"/>
      <c r="Q222" s="426"/>
      <c r="R222" s="426"/>
      <c r="S222" s="426"/>
      <c r="T222" s="426"/>
      <c r="U222" s="426"/>
    </row>
    <row r="223" spans="1:21" ht="15.75" customHeight="1">
      <c r="A223" s="426"/>
      <c r="B223" s="426"/>
      <c r="C223" s="426"/>
      <c r="D223" s="426"/>
      <c r="E223" s="426"/>
      <c r="F223" s="426"/>
      <c r="G223" s="4"/>
      <c r="H223" s="4"/>
      <c r="I223" s="4"/>
      <c r="J223" s="426"/>
      <c r="K223" s="426"/>
      <c r="L223" s="426"/>
      <c r="M223" s="426"/>
      <c r="N223" s="426"/>
      <c r="O223" s="426"/>
      <c r="P223" s="426"/>
      <c r="Q223" s="426"/>
      <c r="R223" s="426"/>
      <c r="S223" s="426"/>
      <c r="T223" s="426"/>
      <c r="U223" s="426"/>
    </row>
    <row r="224" spans="1:21" ht="15.75" customHeight="1">
      <c r="A224" s="426"/>
      <c r="B224" s="426"/>
      <c r="C224" s="426"/>
      <c r="D224" s="426"/>
      <c r="E224" s="426"/>
      <c r="F224" s="426"/>
      <c r="G224" s="4"/>
      <c r="H224" s="4"/>
      <c r="I224" s="4"/>
      <c r="J224" s="426"/>
      <c r="K224" s="426"/>
      <c r="L224" s="426"/>
      <c r="M224" s="426"/>
      <c r="N224" s="426"/>
      <c r="O224" s="426"/>
      <c r="P224" s="426"/>
      <c r="Q224" s="426"/>
      <c r="R224" s="426"/>
      <c r="S224" s="426"/>
      <c r="T224" s="426"/>
      <c r="U224" s="426"/>
    </row>
    <row r="225" spans="1:21" ht="15.75" customHeight="1">
      <c r="A225" s="426"/>
      <c r="B225" s="426"/>
      <c r="C225" s="426"/>
      <c r="D225" s="426"/>
      <c r="E225" s="426"/>
      <c r="F225" s="426"/>
      <c r="G225" s="4"/>
      <c r="H225" s="4"/>
      <c r="I225" s="4"/>
      <c r="J225" s="426"/>
      <c r="K225" s="426"/>
      <c r="L225" s="426"/>
      <c r="M225" s="426"/>
      <c r="N225" s="426"/>
      <c r="O225" s="426"/>
      <c r="P225" s="426"/>
      <c r="Q225" s="426"/>
      <c r="R225" s="426"/>
      <c r="S225" s="426"/>
      <c r="T225" s="426"/>
      <c r="U225" s="426"/>
    </row>
    <row r="226" spans="1:21" ht="15.75" customHeight="1">
      <c r="A226" s="426"/>
      <c r="B226" s="426"/>
      <c r="C226" s="426"/>
      <c r="D226" s="426"/>
      <c r="E226" s="426"/>
      <c r="F226" s="426"/>
      <c r="G226" s="4"/>
      <c r="H226" s="4"/>
      <c r="I226" s="4"/>
      <c r="J226" s="426"/>
      <c r="K226" s="426"/>
      <c r="L226" s="426"/>
      <c r="M226" s="426"/>
      <c r="N226" s="426"/>
      <c r="O226" s="426"/>
      <c r="P226" s="426"/>
      <c r="Q226" s="426"/>
      <c r="R226" s="426"/>
      <c r="S226" s="426"/>
      <c r="T226" s="426"/>
      <c r="U226" s="426"/>
    </row>
    <row r="227" spans="1:21" ht="15.75" customHeight="1">
      <c r="A227" s="426"/>
      <c r="B227" s="426"/>
      <c r="C227" s="426"/>
      <c r="D227" s="426"/>
      <c r="E227" s="426"/>
      <c r="F227" s="426"/>
      <c r="G227" s="4"/>
      <c r="H227" s="4"/>
      <c r="I227" s="4"/>
      <c r="J227" s="426"/>
      <c r="K227" s="426"/>
      <c r="L227" s="426"/>
      <c r="M227" s="426"/>
      <c r="N227" s="426"/>
      <c r="O227" s="426"/>
      <c r="P227" s="426"/>
      <c r="Q227" s="426"/>
      <c r="R227" s="426"/>
      <c r="S227" s="426"/>
      <c r="T227" s="426"/>
      <c r="U227" s="426"/>
    </row>
    <row r="228" spans="1:21" ht="15.75" customHeight="1">
      <c r="A228" s="426"/>
      <c r="B228" s="426"/>
      <c r="C228" s="426"/>
      <c r="D228" s="426"/>
      <c r="E228" s="426"/>
      <c r="F228" s="426"/>
      <c r="G228" s="4"/>
      <c r="H228" s="4"/>
      <c r="I228" s="4"/>
      <c r="J228" s="426"/>
      <c r="K228" s="426"/>
      <c r="L228" s="426"/>
      <c r="M228" s="426"/>
      <c r="N228" s="426"/>
      <c r="O228" s="426"/>
      <c r="P228" s="426"/>
      <c r="Q228" s="426"/>
      <c r="R228" s="426"/>
      <c r="S228" s="426"/>
      <c r="T228" s="426"/>
      <c r="U228" s="426"/>
    </row>
    <row r="229" spans="1:21" ht="15.75" customHeight="1">
      <c r="A229" s="426"/>
      <c r="B229" s="426"/>
      <c r="C229" s="426"/>
      <c r="D229" s="426"/>
      <c r="E229" s="426"/>
      <c r="F229" s="426"/>
      <c r="G229" s="4"/>
      <c r="H229" s="4"/>
      <c r="I229" s="4"/>
      <c r="J229" s="426"/>
      <c r="K229" s="426"/>
      <c r="L229" s="426"/>
      <c r="M229" s="426"/>
      <c r="N229" s="426"/>
      <c r="O229" s="426"/>
      <c r="P229" s="426"/>
      <c r="Q229" s="426"/>
      <c r="R229" s="426"/>
      <c r="S229" s="426"/>
      <c r="T229" s="426"/>
      <c r="U229" s="426"/>
    </row>
    <row r="230" spans="1:21" ht="15.75" customHeight="1">
      <c r="A230" s="426"/>
      <c r="B230" s="426"/>
      <c r="C230" s="426"/>
      <c r="D230" s="426"/>
      <c r="E230" s="426"/>
      <c r="F230" s="426"/>
      <c r="G230" s="4"/>
      <c r="H230" s="4"/>
      <c r="I230" s="4"/>
      <c r="J230" s="426"/>
      <c r="K230" s="426"/>
      <c r="L230" s="426"/>
      <c r="M230" s="426"/>
      <c r="N230" s="426"/>
      <c r="O230" s="426"/>
      <c r="P230" s="426"/>
      <c r="Q230" s="426"/>
      <c r="R230" s="426"/>
      <c r="S230" s="426"/>
      <c r="T230" s="426"/>
      <c r="U230" s="426"/>
    </row>
    <row r="231" spans="1:21" ht="15.75" customHeight="1">
      <c r="A231" s="426"/>
      <c r="B231" s="426"/>
      <c r="C231" s="426"/>
      <c r="D231" s="426"/>
      <c r="E231" s="426"/>
      <c r="F231" s="426"/>
      <c r="G231" s="4"/>
      <c r="H231" s="4"/>
      <c r="I231" s="4"/>
      <c r="J231" s="426"/>
      <c r="K231" s="426"/>
      <c r="L231" s="426"/>
      <c r="M231" s="426"/>
      <c r="N231" s="426"/>
      <c r="O231" s="426"/>
      <c r="P231" s="426"/>
      <c r="Q231" s="426"/>
      <c r="R231" s="426"/>
      <c r="S231" s="426"/>
      <c r="T231" s="426"/>
      <c r="U231" s="426"/>
    </row>
    <row r="232" spans="1:21" ht="15.75" customHeight="1">
      <c r="A232" s="426"/>
      <c r="B232" s="426"/>
      <c r="C232" s="426"/>
      <c r="D232" s="426"/>
      <c r="E232" s="426"/>
      <c r="F232" s="426"/>
      <c r="G232" s="4"/>
      <c r="H232" s="4"/>
      <c r="I232" s="4"/>
      <c r="J232" s="426"/>
      <c r="K232" s="426"/>
      <c r="L232" s="426"/>
      <c r="M232" s="426"/>
      <c r="N232" s="426"/>
      <c r="O232" s="426"/>
      <c r="P232" s="426"/>
      <c r="Q232" s="426"/>
      <c r="R232" s="426"/>
      <c r="S232" s="426"/>
      <c r="T232" s="426"/>
      <c r="U232" s="426"/>
    </row>
    <row r="233" spans="1:21" ht="15.75" customHeight="1">
      <c r="G233" s="4"/>
      <c r="H233" s="4"/>
      <c r="I233" s="4"/>
    </row>
    <row r="234" spans="1:21" ht="15.75" customHeight="1">
      <c r="G234" s="4"/>
      <c r="H234" s="4"/>
      <c r="I234" s="4"/>
    </row>
    <row r="235" spans="1:21" ht="15.75" customHeight="1">
      <c r="G235" s="4"/>
      <c r="H235" s="4"/>
      <c r="I235" s="4"/>
    </row>
    <row r="236" spans="1:21" ht="15.75" customHeight="1">
      <c r="G236" s="4"/>
      <c r="H236" s="4"/>
      <c r="I236" s="4"/>
    </row>
    <row r="237" spans="1:21" ht="15.75" customHeight="1">
      <c r="G237" s="4"/>
      <c r="H237" s="4"/>
      <c r="I237" s="4"/>
    </row>
    <row r="238" spans="1:21" ht="15.75" customHeight="1">
      <c r="G238" s="4"/>
      <c r="H238" s="4"/>
      <c r="I238" s="4"/>
    </row>
    <row r="239" spans="1:21" ht="15.75" customHeight="1">
      <c r="G239" s="4"/>
      <c r="H239" s="4"/>
      <c r="I239" s="4"/>
    </row>
    <row r="240" spans="1:21" ht="15.75" customHeight="1">
      <c r="G240" s="4"/>
      <c r="H240" s="4"/>
      <c r="I240" s="4"/>
    </row>
    <row r="241" spans="7:9" ht="15.75" customHeight="1">
      <c r="G241" s="4"/>
      <c r="H241" s="4"/>
      <c r="I241" s="4"/>
    </row>
    <row r="242" spans="7:9" ht="15.75" customHeight="1">
      <c r="G242" s="4"/>
      <c r="H242" s="4"/>
      <c r="I242" s="4"/>
    </row>
    <row r="243" spans="7:9" ht="15.75" customHeight="1">
      <c r="G243" s="4"/>
      <c r="H243" s="4"/>
      <c r="I243" s="4"/>
    </row>
    <row r="244" spans="7:9" ht="15.75" customHeight="1">
      <c r="G244" s="4"/>
      <c r="H244" s="4"/>
      <c r="I244" s="4"/>
    </row>
    <row r="245" spans="7:9" ht="15.75" customHeight="1">
      <c r="G245" s="4"/>
      <c r="H245" s="4"/>
      <c r="I245" s="4"/>
    </row>
    <row r="246" spans="7:9" ht="15.75" customHeight="1">
      <c r="G246" s="4"/>
      <c r="H246" s="4"/>
      <c r="I246" s="4"/>
    </row>
    <row r="247" spans="7:9" ht="15.75" customHeight="1">
      <c r="G247" s="4"/>
      <c r="H247" s="4"/>
      <c r="I247" s="4"/>
    </row>
    <row r="248" spans="7:9" ht="15.75" customHeight="1">
      <c r="G248" s="4"/>
      <c r="H248" s="4"/>
      <c r="I248" s="4"/>
    </row>
    <row r="249" spans="7:9" ht="15.75" customHeight="1">
      <c r="G249" s="4"/>
      <c r="H249" s="4"/>
      <c r="I249" s="4"/>
    </row>
    <row r="250" spans="7:9" ht="15.75" customHeight="1">
      <c r="G250" s="4"/>
      <c r="H250" s="4"/>
      <c r="I250" s="4"/>
    </row>
    <row r="251" spans="7:9" ht="15.75" customHeight="1">
      <c r="G251" s="4"/>
      <c r="H251" s="4"/>
      <c r="I251" s="4"/>
    </row>
    <row r="252" spans="7:9" ht="15.75" customHeight="1">
      <c r="G252" s="4"/>
      <c r="H252" s="4"/>
      <c r="I252" s="4"/>
    </row>
    <row r="253" spans="7:9" ht="15.75" customHeight="1">
      <c r="G253" s="4"/>
      <c r="H253" s="4"/>
      <c r="I253" s="4"/>
    </row>
    <row r="254" spans="7:9" ht="15.75" customHeight="1">
      <c r="G254" s="4"/>
      <c r="H254" s="4"/>
      <c r="I254" s="4"/>
    </row>
    <row r="255" spans="7:9" ht="15.75" customHeight="1">
      <c r="G255" s="4"/>
      <c r="H255" s="4"/>
      <c r="I255" s="4"/>
    </row>
    <row r="256" spans="7:9" ht="15.75" customHeight="1">
      <c r="G256" s="4"/>
      <c r="H256" s="4"/>
      <c r="I256" s="4"/>
    </row>
    <row r="257" spans="7:9" ht="15.75" customHeight="1">
      <c r="G257" s="4"/>
      <c r="H257" s="4"/>
      <c r="I257" s="4"/>
    </row>
    <row r="258" spans="7:9" ht="15.75" customHeight="1">
      <c r="G258" s="4"/>
      <c r="H258" s="4"/>
      <c r="I258" s="4"/>
    </row>
    <row r="259" spans="7:9" ht="15.75" customHeight="1">
      <c r="G259" s="4"/>
      <c r="H259" s="4"/>
      <c r="I259" s="4"/>
    </row>
    <row r="260" spans="7:9" ht="15.75" customHeight="1">
      <c r="G260" s="4"/>
      <c r="H260" s="4"/>
      <c r="I260" s="4"/>
    </row>
    <row r="261" spans="7:9" ht="15.75" customHeight="1">
      <c r="G261" s="4"/>
      <c r="H261" s="4"/>
      <c r="I261" s="4"/>
    </row>
    <row r="262" spans="7:9" ht="15.75" customHeight="1">
      <c r="G262" s="4"/>
      <c r="H262" s="4"/>
      <c r="I262" s="4"/>
    </row>
    <row r="263" spans="7:9" ht="15.75" customHeight="1">
      <c r="G263" s="4"/>
      <c r="H263" s="4"/>
      <c r="I263" s="4"/>
    </row>
    <row r="264" spans="7:9" ht="15.75" customHeight="1">
      <c r="G264" s="4"/>
      <c r="H264" s="4"/>
      <c r="I264" s="4"/>
    </row>
    <row r="265" spans="7:9" ht="15.75" customHeight="1">
      <c r="G265" s="4"/>
      <c r="H265" s="4"/>
      <c r="I265" s="4"/>
    </row>
    <row r="266" spans="7:9" ht="15.75" customHeight="1">
      <c r="G266" s="4"/>
      <c r="H266" s="4"/>
      <c r="I266" s="4"/>
    </row>
    <row r="267" spans="7:9" ht="15.75" customHeight="1">
      <c r="G267" s="4"/>
      <c r="H267" s="4"/>
      <c r="I267" s="4"/>
    </row>
    <row r="268" spans="7:9" ht="15.75" customHeight="1">
      <c r="G268" s="4"/>
      <c r="H268" s="4"/>
      <c r="I268" s="4"/>
    </row>
    <row r="269" spans="7:9" ht="15.75" customHeight="1">
      <c r="G269" s="4"/>
      <c r="H269" s="4"/>
      <c r="I269" s="4"/>
    </row>
    <row r="270" spans="7:9" ht="15.75" customHeight="1">
      <c r="G270" s="4"/>
      <c r="H270" s="4"/>
      <c r="I270" s="4"/>
    </row>
    <row r="271" spans="7:9" ht="15.75" customHeight="1">
      <c r="G271" s="4"/>
      <c r="H271" s="4"/>
      <c r="I271" s="4"/>
    </row>
    <row r="272" spans="7:9" ht="15.75" customHeight="1">
      <c r="G272" s="4"/>
      <c r="H272" s="4"/>
      <c r="I272" s="4"/>
    </row>
    <row r="273" spans="7:9" ht="15.75" customHeight="1">
      <c r="G273" s="4"/>
      <c r="H273" s="4"/>
      <c r="I273" s="4"/>
    </row>
    <row r="274" spans="7:9" ht="15.75" customHeight="1">
      <c r="G274" s="4"/>
      <c r="H274" s="4"/>
      <c r="I274" s="4"/>
    </row>
    <row r="275" spans="7:9" ht="15.75" customHeight="1">
      <c r="G275" s="4"/>
      <c r="H275" s="4"/>
      <c r="I275" s="4"/>
    </row>
    <row r="276" spans="7:9" ht="15.75" customHeight="1">
      <c r="G276" s="4"/>
      <c r="H276" s="4"/>
      <c r="I276" s="4"/>
    </row>
    <row r="277" spans="7:9" ht="15.75" customHeight="1">
      <c r="G277" s="4"/>
      <c r="H277" s="4"/>
      <c r="I277" s="4"/>
    </row>
    <row r="278" spans="7:9" ht="15.75" customHeight="1">
      <c r="G278" s="4"/>
      <c r="H278" s="4"/>
      <c r="I278" s="4"/>
    </row>
    <row r="279" spans="7:9" ht="15.75" customHeight="1">
      <c r="G279" s="4"/>
      <c r="H279" s="4"/>
      <c r="I279" s="4"/>
    </row>
    <row r="280" spans="7:9" ht="15.75" customHeight="1">
      <c r="G280" s="4"/>
      <c r="H280" s="4"/>
      <c r="I280" s="4"/>
    </row>
    <row r="281" spans="7:9" ht="15.75" customHeight="1">
      <c r="G281" s="4"/>
      <c r="H281" s="4"/>
      <c r="I281" s="4"/>
    </row>
    <row r="282" spans="7:9" ht="15.75" customHeight="1">
      <c r="G282" s="4"/>
      <c r="H282" s="4"/>
      <c r="I282" s="4"/>
    </row>
    <row r="283" spans="7:9" ht="15.75" customHeight="1">
      <c r="G283" s="4"/>
      <c r="H283" s="4"/>
      <c r="I283" s="4"/>
    </row>
    <row r="284" spans="7:9" ht="15.75" customHeight="1">
      <c r="G284" s="4"/>
      <c r="H284" s="4"/>
      <c r="I284" s="4"/>
    </row>
    <row r="285" spans="7:9" ht="15.75" customHeight="1">
      <c r="G285" s="4"/>
      <c r="H285" s="4"/>
      <c r="I285" s="4"/>
    </row>
    <row r="286" spans="7:9" ht="15.75" customHeight="1">
      <c r="G286" s="4"/>
      <c r="H286" s="4"/>
      <c r="I286" s="4"/>
    </row>
    <row r="287" spans="7:9" ht="15.75" customHeight="1">
      <c r="G287" s="4"/>
      <c r="H287" s="4"/>
      <c r="I287" s="4"/>
    </row>
    <row r="288" spans="7:9" ht="15.75" customHeight="1">
      <c r="G288" s="4"/>
      <c r="H288" s="4"/>
      <c r="I288" s="4"/>
    </row>
    <row r="289" spans="7:9" ht="15.75" customHeight="1">
      <c r="G289" s="4"/>
      <c r="H289" s="4"/>
      <c r="I289" s="4"/>
    </row>
    <row r="290" spans="7:9" ht="15.75" customHeight="1">
      <c r="G290" s="4"/>
      <c r="H290" s="4"/>
      <c r="I290" s="4"/>
    </row>
    <row r="291" spans="7:9" ht="15.75" customHeight="1">
      <c r="G291" s="4"/>
      <c r="H291" s="4"/>
      <c r="I291" s="4"/>
    </row>
    <row r="292" spans="7:9" ht="15.75" customHeight="1">
      <c r="G292" s="4"/>
      <c r="H292" s="4"/>
      <c r="I292" s="4"/>
    </row>
    <row r="293" spans="7:9" ht="15.75" customHeight="1">
      <c r="G293" s="4"/>
      <c r="H293" s="4"/>
      <c r="I293" s="4"/>
    </row>
    <row r="294" spans="7:9" ht="15.75" customHeight="1">
      <c r="G294" s="4"/>
      <c r="H294" s="4"/>
      <c r="I294" s="4"/>
    </row>
    <row r="295" spans="7:9" ht="15.75" customHeight="1">
      <c r="G295" s="4"/>
      <c r="H295" s="4"/>
      <c r="I295" s="4"/>
    </row>
    <row r="296" spans="7:9" ht="15.75" customHeight="1">
      <c r="G296" s="4"/>
      <c r="H296" s="4"/>
      <c r="I296" s="4"/>
    </row>
    <row r="297" spans="7:9" ht="15.75" customHeight="1">
      <c r="G297" s="4"/>
      <c r="H297" s="4"/>
      <c r="I297" s="4"/>
    </row>
    <row r="298" spans="7:9" ht="15.75" customHeight="1">
      <c r="G298" s="4"/>
      <c r="H298" s="4"/>
      <c r="I298" s="4"/>
    </row>
    <row r="299" spans="7:9" ht="15.75" customHeight="1">
      <c r="G299" s="4"/>
      <c r="H299" s="4"/>
      <c r="I299" s="4"/>
    </row>
    <row r="300" spans="7:9" ht="15.75" customHeight="1">
      <c r="G300" s="4"/>
      <c r="H300" s="4"/>
      <c r="I300" s="4"/>
    </row>
    <row r="301" spans="7:9" ht="15.75" customHeight="1">
      <c r="G301" s="4"/>
      <c r="H301" s="4"/>
      <c r="I301" s="4"/>
    </row>
    <row r="302" spans="7:9" ht="15.75" customHeight="1">
      <c r="G302" s="4"/>
      <c r="H302" s="4"/>
      <c r="I302" s="4"/>
    </row>
    <row r="303" spans="7:9" ht="15.75" customHeight="1">
      <c r="G303" s="4"/>
      <c r="H303" s="4"/>
      <c r="I303" s="4"/>
    </row>
    <row r="304" spans="7:9" ht="15.75" customHeight="1">
      <c r="G304" s="4"/>
      <c r="H304" s="4"/>
      <c r="I304" s="4"/>
    </row>
    <row r="305" spans="7:9" ht="15.75" customHeight="1">
      <c r="G305" s="4"/>
      <c r="H305" s="4"/>
      <c r="I305" s="4"/>
    </row>
    <row r="306" spans="7:9" ht="15.75" customHeight="1">
      <c r="G306" s="4"/>
      <c r="H306" s="4"/>
      <c r="I306" s="4"/>
    </row>
    <row r="307" spans="7:9" ht="15.75" customHeight="1">
      <c r="G307" s="4"/>
      <c r="H307" s="4"/>
      <c r="I307" s="4"/>
    </row>
    <row r="308" spans="7:9" ht="15.75" customHeight="1">
      <c r="G308" s="4"/>
      <c r="H308" s="4"/>
      <c r="I308" s="4"/>
    </row>
    <row r="309" spans="7:9" ht="15.75" customHeight="1">
      <c r="G309" s="4"/>
      <c r="H309" s="4"/>
      <c r="I309" s="4"/>
    </row>
    <row r="310" spans="7:9" ht="15.75" customHeight="1">
      <c r="G310" s="4"/>
      <c r="H310" s="4"/>
      <c r="I310" s="4"/>
    </row>
    <row r="311" spans="7:9" ht="15.75" customHeight="1">
      <c r="G311" s="4"/>
      <c r="H311" s="4"/>
      <c r="I311" s="4"/>
    </row>
    <row r="312" spans="7:9" ht="15.75" customHeight="1">
      <c r="G312" s="4"/>
      <c r="H312" s="4"/>
      <c r="I312" s="4"/>
    </row>
    <row r="313" spans="7:9" ht="15.75" customHeight="1">
      <c r="G313" s="4"/>
      <c r="H313" s="4"/>
      <c r="I313" s="4"/>
    </row>
    <row r="314" spans="7:9" ht="15.75" customHeight="1">
      <c r="G314" s="4"/>
      <c r="H314" s="4"/>
      <c r="I314" s="4"/>
    </row>
    <row r="315" spans="7:9" ht="15.75" customHeight="1">
      <c r="G315" s="4"/>
      <c r="H315" s="4"/>
      <c r="I315" s="4"/>
    </row>
    <row r="316" spans="7:9" ht="15.75" customHeight="1">
      <c r="G316" s="4"/>
      <c r="H316" s="4"/>
      <c r="I316" s="4"/>
    </row>
    <row r="317" spans="7:9" ht="15.75" customHeight="1">
      <c r="G317" s="4"/>
      <c r="H317" s="4"/>
      <c r="I317" s="4"/>
    </row>
    <row r="318" spans="7:9" ht="15.75" customHeight="1">
      <c r="G318" s="4"/>
      <c r="H318" s="4"/>
      <c r="I318" s="4"/>
    </row>
    <row r="319" spans="7:9" ht="15.75" customHeight="1">
      <c r="G319" s="4"/>
      <c r="H319" s="4"/>
      <c r="I319" s="4"/>
    </row>
    <row r="320" spans="7:9" ht="15.75" customHeight="1">
      <c r="G320" s="4"/>
      <c r="H320" s="4"/>
      <c r="I320" s="4"/>
    </row>
    <row r="321" spans="7:9" ht="15.75" customHeight="1">
      <c r="G321" s="4"/>
      <c r="H321" s="4"/>
      <c r="I321" s="4"/>
    </row>
    <row r="322" spans="7:9" ht="15.75" customHeight="1">
      <c r="G322" s="4"/>
      <c r="H322" s="4"/>
      <c r="I322" s="4"/>
    </row>
    <row r="323" spans="7:9" ht="15.75" customHeight="1">
      <c r="G323" s="4"/>
      <c r="H323" s="4"/>
      <c r="I323" s="4"/>
    </row>
    <row r="324" spans="7:9" ht="15.75" customHeight="1">
      <c r="G324" s="4"/>
      <c r="H324" s="4"/>
      <c r="I324" s="4"/>
    </row>
    <row r="325" spans="7:9" ht="15.75" customHeight="1">
      <c r="G325" s="4"/>
      <c r="H325" s="4"/>
      <c r="I325" s="4"/>
    </row>
    <row r="326" spans="7:9" ht="15.75" customHeight="1">
      <c r="G326" s="4"/>
      <c r="H326" s="4"/>
      <c r="I326" s="4"/>
    </row>
    <row r="327" spans="7:9" ht="15.75" customHeight="1">
      <c r="G327" s="4"/>
      <c r="H327" s="4"/>
      <c r="I327" s="4"/>
    </row>
    <row r="328" spans="7:9" ht="15.75" customHeight="1">
      <c r="G328" s="4"/>
      <c r="H328" s="4"/>
      <c r="I328" s="4"/>
    </row>
    <row r="329" spans="7:9" ht="15.75" customHeight="1">
      <c r="G329" s="4"/>
      <c r="H329" s="4"/>
      <c r="I329" s="4"/>
    </row>
    <row r="330" spans="7:9" ht="15.75" customHeight="1">
      <c r="G330" s="4"/>
      <c r="H330" s="4"/>
      <c r="I330" s="4"/>
    </row>
    <row r="331" spans="7:9" ht="15.75" customHeight="1">
      <c r="G331" s="4"/>
      <c r="H331" s="4"/>
      <c r="I331" s="4"/>
    </row>
    <row r="332" spans="7:9" ht="15.75" customHeight="1">
      <c r="G332" s="4"/>
      <c r="H332" s="4"/>
      <c r="I332" s="4"/>
    </row>
    <row r="333" spans="7:9" ht="15.75" customHeight="1">
      <c r="G333" s="4"/>
      <c r="H333" s="4"/>
      <c r="I333" s="4"/>
    </row>
    <row r="334" spans="7:9" ht="15.75" customHeight="1">
      <c r="G334" s="4"/>
      <c r="H334" s="4"/>
      <c r="I334" s="4"/>
    </row>
    <row r="335" spans="7:9" ht="15.75" customHeight="1">
      <c r="G335" s="4"/>
      <c r="H335" s="4"/>
      <c r="I335" s="4"/>
    </row>
    <row r="336" spans="7:9" ht="15.75" customHeight="1">
      <c r="G336" s="4"/>
      <c r="H336" s="4"/>
      <c r="I336" s="4"/>
    </row>
    <row r="337" spans="7:9" ht="15.75" customHeight="1">
      <c r="G337" s="4"/>
      <c r="H337" s="4"/>
      <c r="I337" s="4"/>
    </row>
    <row r="338" spans="7:9" ht="15.75" customHeight="1">
      <c r="G338" s="4"/>
      <c r="H338" s="4"/>
      <c r="I338" s="4"/>
    </row>
    <row r="339" spans="7:9" ht="15.75" customHeight="1">
      <c r="G339" s="4"/>
      <c r="H339" s="4"/>
      <c r="I339" s="4"/>
    </row>
    <row r="340" spans="7:9" ht="15.75" customHeight="1">
      <c r="G340" s="4"/>
      <c r="H340" s="4"/>
      <c r="I340" s="4"/>
    </row>
    <row r="341" spans="7:9" ht="15.75" customHeight="1">
      <c r="G341" s="4"/>
      <c r="H341" s="4"/>
      <c r="I341" s="4"/>
    </row>
    <row r="342" spans="7:9" ht="15.75" customHeight="1">
      <c r="G342" s="4"/>
      <c r="H342" s="4"/>
      <c r="I342" s="4"/>
    </row>
    <row r="343" spans="7:9" ht="15.75" customHeight="1">
      <c r="G343" s="4"/>
      <c r="H343" s="4"/>
      <c r="I343" s="4"/>
    </row>
    <row r="344" spans="7:9" ht="15.75" customHeight="1">
      <c r="G344" s="4"/>
      <c r="H344" s="4"/>
      <c r="I344" s="4"/>
    </row>
    <row r="345" spans="7:9" ht="15.75" customHeight="1">
      <c r="G345" s="4"/>
      <c r="H345" s="4"/>
      <c r="I345" s="4"/>
    </row>
    <row r="346" spans="7:9" ht="15.75" customHeight="1">
      <c r="G346" s="4"/>
      <c r="H346" s="4"/>
      <c r="I346" s="4"/>
    </row>
    <row r="347" spans="7:9" ht="15.75" customHeight="1">
      <c r="G347" s="4"/>
      <c r="H347" s="4"/>
      <c r="I347" s="4"/>
    </row>
    <row r="348" spans="7:9" ht="15.75" customHeight="1">
      <c r="G348" s="4"/>
      <c r="H348" s="4"/>
      <c r="I348" s="4"/>
    </row>
    <row r="349" spans="7:9" ht="15.75" customHeight="1">
      <c r="G349" s="4"/>
      <c r="H349" s="4"/>
      <c r="I349" s="4"/>
    </row>
    <row r="350" spans="7:9" ht="15.75" customHeight="1">
      <c r="G350" s="4"/>
      <c r="H350" s="4"/>
      <c r="I350" s="4"/>
    </row>
    <row r="351" spans="7:9" ht="15.75" customHeight="1">
      <c r="G351" s="4"/>
      <c r="H351" s="4"/>
      <c r="I351" s="4"/>
    </row>
    <row r="352" spans="7:9" ht="15.75" customHeight="1">
      <c r="G352" s="4"/>
      <c r="H352" s="4"/>
      <c r="I352" s="4"/>
    </row>
    <row r="353" spans="7:9" ht="15.75" customHeight="1">
      <c r="G353" s="4"/>
      <c r="H353" s="4"/>
      <c r="I353" s="4"/>
    </row>
    <row r="354" spans="7:9" ht="15.75" customHeight="1">
      <c r="G354" s="4"/>
      <c r="H354" s="4"/>
      <c r="I354" s="4"/>
    </row>
    <row r="355" spans="7:9" ht="15.75" customHeight="1">
      <c r="G355" s="4"/>
      <c r="H355" s="4"/>
      <c r="I355" s="4"/>
    </row>
    <row r="356" spans="7:9" ht="15.75" customHeight="1">
      <c r="G356" s="4"/>
      <c r="H356" s="4"/>
      <c r="I356" s="4"/>
    </row>
    <row r="357" spans="7:9" ht="15.75" customHeight="1">
      <c r="G357" s="4"/>
      <c r="H357" s="4"/>
      <c r="I357" s="4"/>
    </row>
    <row r="358" spans="7:9" ht="15.75" customHeight="1">
      <c r="G358" s="4"/>
      <c r="H358" s="4"/>
      <c r="I358" s="4"/>
    </row>
    <row r="359" spans="7:9" ht="15.75" customHeight="1">
      <c r="G359" s="4"/>
      <c r="H359" s="4"/>
      <c r="I359" s="4"/>
    </row>
    <row r="360" spans="7:9" ht="15.75" customHeight="1">
      <c r="G360" s="4"/>
      <c r="H360" s="4"/>
      <c r="I360" s="4"/>
    </row>
    <row r="361" spans="7:9" ht="15.75" customHeight="1">
      <c r="G361" s="4"/>
      <c r="H361" s="4"/>
      <c r="I361" s="4"/>
    </row>
    <row r="362" spans="7:9" ht="15.75" customHeight="1">
      <c r="G362" s="4"/>
      <c r="H362" s="4"/>
      <c r="I362" s="4"/>
    </row>
    <row r="363" spans="7:9" ht="15.75" customHeight="1">
      <c r="G363" s="4"/>
      <c r="H363" s="4"/>
      <c r="I363" s="4"/>
    </row>
    <row r="364" spans="7:9" ht="15.75" customHeight="1">
      <c r="G364" s="4"/>
      <c r="H364" s="4"/>
      <c r="I364" s="4"/>
    </row>
    <row r="365" spans="7:9" ht="15.75" customHeight="1">
      <c r="G365" s="4"/>
      <c r="H365" s="4"/>
      <c r="I365" s="4"/>
    </row>
    <row r="366" spans="7:9" ht="15.75" customHeight="1">
      <c r="G366" s="4"/>
      <c r="H366" s="4"/>
      <c r="I366" s="4"/>
    </row>
    <row r="367" spans="7:9" ht="15.75" customHeight="1">
      <c r="G367" s="4"/>
      <c r="H367" s="4"/>
      <c r="I367" s="4"/>
    </row>
    <row r="368" spans="7:9" ht="15.75" customHeight="1">
      <c r="G368" s="4"/>
      <c r="H368" s="4"/>
      <c r="I368" s="4"/>
    </row>
    <row r="369" spans="7:9" ht="15.75" customHeight="1">
      <c r="G369" s="4"/>
      <c r="H369" s="4"/>
      <c r="I369" s="4"/>
    </row>
    <row r="370" spans="7:9" ht="15.75" customHeight="1">
      <c r="G370" s="4"/>
      <c r="H370" s="4"/>
      <c r="I370" s="4"/>
    </row>
    <row r="371" spans="7:9" ht="15.75" customHeight="1">
      <c r="G371" s="4"/>
      <c r="H371" s="4"/>
      <c r="I371" s="4"/>
    </row>
    <row r="372" spans="7:9" ht="15.75" customHeight="1">
      <c r="G372" s="4"/>
      <c r="H372" s="4"/>
      <c r="I372" s="4"/>
    </row>
    <row r="373" spans="7:9" ht="15.75" customHeight="1">
      <c r="G373" s="4"/>
      <c r="H373" s="4"/>
      <c r="I373" s="4"/>
    </row>
    <row r="374" spans="7:9" ht="15.75" customHeight="1">
      <c r="G374" s="4"/>
      <c r="H374" s="4"/>
      <c r="I374" s="4"/>
    </row>
    <row r="375" spans="7:9" ht="15.75" customHeight="1">
      <c r="G375" s="4"/>
      <c r="H375" s="4"/>
      <c r="I375" s="4"/>
    </row>
    <row r="376" spans="7:9" ht="15.75" customHeight="1">
      <c r="G376" s="4"/>
      <c r="H376" s="4"/>
      <c r="I376" s="4"/>
    </row>
    <row r="377" spans="7:9" ht="15.75" customHeight="1">
      <c r="G377" s="4"/>
      <c r="H377" s="4"/>
      <c r="I377" s="4"/>
    </row>
    <row r="378" spans="7:9" ht="15.75" customHeight="1">
      <c r="G378" s="4"/>
      <c r="H378" s="4"/>
      <c r="I378" s="4"/>
    </row>
    <row r="379" spans="7:9" ht="15.75" customHeight="1">
      <c r="G379" s="4"/>
      <c r="H379" s="4"/>
      <c r="I379" s="4"/>
    </row>
    <row r="380" spans="7:9" ht="15.75" customHeight="1">
      <c r="G380" s="4"/>
      <c r="H380" s="4"/>
      <c r="I380" s="4"/>
    </row>
    <row r="381" spans="7:9" ht="15.75" customHeight="1">
      <c r="G381" s="4"/>
      <c r="H381" s="4"/>
      <c r="I381" s="4"/>
    </row>
    <row r="382" spans="7:9" ht="15.75" customHeight="1">
      <c r="G382" s="4"/>
      <c r="H382" s="4"/>
      <c r="I382" s="4"/>
    </row>
    <row r="383" spans="7:9" ht="15.75" customHeight="1">
      <c r="G383" s="4"/>
      <c r="H383" s="4"/>
      <c r="I383" s="4"/>
    </row>
    <row r="384" spans="7:9" ht="15.75" customHeight="1">
      <c r="G384" s="4"/>
      <c r="H384" s="4"/>
      <c r="I384" s="4"/>
    </row>
    <row r="385" spans="7:9" ht="15.75" customHeight="1">
      <c r="G385" s="4"/>
      <c r="H385" s="4"/>
      <c r="I385" s="4"/>
    </row>
    <row r="386" spans="7:9" ht="15.75" customHeight="1">
      <c r="G386" s="4"/>
      <c r="H386" s="4"/>
      <c r="I386" s="4"/>
    </row>
    <row r="387" spans="7:9" ht="15.75" customHeight="1">
      <c r="G387" s="4"/>
      <c r="H387" s="4"/>
      <c r="I387" s="4"/>
    </row>
    <row r="388" spans="7:9" ht="15.75" customHeight="1">
      <c r="G388" s="4"/>
      <c r="H388" s="4"/>
      <c r="I388" s="4"/>
    </row>
    <row r="389" spans="7:9" ht="15.75" customHeight="1">
      <c r="G389" s="4"/>
      <c r="H389" s="4"/>
      <c r="I389" s="4"/>
    </row>
    <row r="390" spans="7:9" ht="15.75" customHeight="1">
      <c r="G390" s="4"/>
      <c r="H390" s="4"/>
      <c r="I390" s="4"/>
    </row>
    <row r="391" spans="7:9" ht="15.75" customHeight="1">
      <c r="G391" s="4"/>
      <c r="H391" s="4"/>
      <c r="I391" s="4"/>
    </row>
    <row r="392" spans="7:9" ht="15.75" customHeight="1">
      <c r="G392" s="4"/>
      <c r="H392" s="4"/>
      <c r="I392" s="4"/>
    </row>
    <row r="393" spans="7:9" ht="15.75" customHeight="1">
      <c r="G393" s="4"/>
      <c r="H393" s="4"/>
      <c r="I393" s="4"/>
    </row>
    <row r="394" spans="7:9" ht="15.75" customHeight="1">
      <c r="G394" s="4"/>
      <c r="H394" s="4"/>
      <c r="I394" s="4"/>
    </row>
    <row r="395" spans="7:9" ht="15.75" customHeight="1">
      <c r="G395" s="4"/>
      <c r="H395" s="4"/>
      <c r="I395" s="4"/>
    </row>
    <row r="396" spans="7:9" ht="15.75" customHeight="1">
      <c r="G396" s="4"/>
      <c r="H396" s="4"/>
      <c r="I396" s="4"/>
    </row>
    <row r="397" spans="7:9" ht="15.75" customHeight="1">
      <c r="G397" s="4"/>
      <c r="H397" s="4"/>
      <c r="I397" s="4"/>
    </row>
    <row r="398" spans="7:9" ht="15.75" customHeight="1">
      <c r="G398" s="4"/>
      <c r="H398" s="4"/>
      <c r="I398" s="4"/>
    </row>
    <row r="399" spans="7:9" ht="15.75" customHeight="1">
      <c r="G399" s="4"/>
      <c r="H399" s="4"/>
      <c r="I399" s="4"/>
    </row>
    <row r="400" spans="7:9" ht="15.75" customHeight="1">
      <c r="G400" s="4"/>
      <c r="H400" s="4"/>
      <c r="I400" s="4"/>
    </row>
    <row r="401" spans="7:9" ht="15.75" customHeight="1">
      <c r="G401" s="4"/>
      <c r="H401" s="4"/>
      <c r="I401" s="4"/>
    </row>
    <row r="402" spans="7:9" ht="15.75" customHeight="1">
      <c r="G402" s="4"/>
      <c r="H402" s="4"/>
      <c r="I402" s="4"/>
    </row>
    <row r="403" spans="7:9" ht="15.75" customHeight="1">
      <c r="G403" s="4"/>
      <c r="H403" s="4"/>
      <c r="I403" s="4"/>
    </row>
    <row r="404" spans="7:9" ht="15.75" customHeight="1">
      <c r="G404" s="4"/>
      <c r="H404" s="4"/>
      <c r="I404" s="4"/>
    </row>
    <row r="405" spans="7:9" ht="15.75" customHeight="1">
      <c r="G405" s="4"/>
      <c r="H405" s="4"/>
      <c r="I405" s="4"/>
    </row>
    <row r="406" spans="7:9" ht="15.75" customHeight="1">
      <c r="G406" s="4"/>
      <c r="H406" s="4"/>
      <c r="I406" s="4"/>
    </row>
    <row r="407" spans="7:9" ht="15.75" customHeight="1">
      <c r="G407" s="4"/>
      <c r="H407" s="4"/>
      <c r="I407" s="4"/>
    </row>
    <row r="408" spans="7:9" ht="15.75" customHeight="1">
      <c r="G408" s="4"/>
      <c r="H408" s="4"/>
      <c r="I408" s="4"/>
    </row>
    <row r="409" spans="7:9" ht="15.75" customHeight="1">
      <c r="G409" s="4"/>
      <c r="H409" s="4"/>
      <c r="I409" s="4"/>
    </row>
    <row r="410" spans="7:9" ht="15.75" customHeight="1">
      <c r="G410" s="4"/>
      <c r="H410" s="4"/>
      <c r="I410" s="4"/>
    </row>
    <row r="411" spans="7:9" ht="15.75" customHeight="1">
      <c r="G411" s="4"/>
      <c r="H411" s="4"/>
      <c r="I411" s="4"/>
    </row>
    <row r="412" spans="7:9" ht="15.75" customHeight="1">
      <c r="G412" s="4"/>
      <c r="H412" s="4"/>
      <c r="I412" s="4"/>
    </row>
    <row r="413" spans="7:9" ht="15.75" customHeight="1">
      <c r="G413" s="4"/>
      <c r="H413" s="4"/>
      <c r="I413" s="4"/>
    </row>
    <row r="414" spans="7:9" ht="15.75" customHeight="1">
      <c r="G414" s="4"/>
      <c r="H414" s="4"/>
      <c r="I414" s="4"/>
    </row>
    <row r="415" spans="7:9" ht="15.75" customHeight="1">
      <c r="G415" s="4"/>
      <c r="H415" s="4"/>
      <c r="I415" s="4"/>
    </row>
    <row r="416" spans="7:9" ht="15.75" customHeight="1">
      <c r="G416" s="4"/>
      <c r="H416" s="4"/>
      <c r="I416" s="4"/>
    </row>
    <row r="417" spans="7:9" ht="15.75" customHeight="1">
      <c r="G417" s="4"/>
      <c r="H417" s="4"/>
      <c r="I417" s="4"/>
    </row>
    <row r="418" spans="7:9" ht="15.75" customHeight="1">
      <c r="G418" s="4"/>
      <c r="H418" s="4"/>
      <c r="I418" s="4"/>
    </row>
    <row r="419" spans="7:9" ht="15.75" customHeight="1">
      <c r="G419" s="4"/>
      <c r="H419" s="4"/>
      <c r="I419" s="4"/>
    </row>
    <row r="420" spans="7:9" ht="15.75" customHeight="1">
      <c r="G420" s="4"/>
      <c r="H420" s="4"/>
      <c r="I420" s="4"/>
    </row>
    <row r="421" spans="7:9" ht="15.75" customHeight="1">
      <c r="G421" s="4"/>
      <c r="H421" s="4"/>
      <c r="I421" s="4"/>
    </row>
    <row r="422" spans="7:9" ht="15.75" customHeight="1">
      <c r="G422" s="4"/>
      <c r="H422" s="4"/>
      <c r="I422" s="4"/>
    </row>
    <row r="423" spans="7:9" ht="15.75" customHeight="1">
      <c r="G423" s="4"/>
      <c r="H423" s="4"/>
      <c r="I423" s="4"/>
    </row>
    <row r="424" spans="7:9" ht="15.75" customHeight="1">
      <c r="G424" s="4"/>
      <c r="H424" s="4"/>
      <c r="I424" s="4"/>
    </row>
    <row r="425" spans="7:9" ht="15.75" customHeight="1">
      <c r="G425" s="4"/>
      <c r="H425" s="4"/>
      <c r="I425" s="4"/>
    </row>
    <row r="426" spans="7:9" ht="15.75" customHeight="1">
      <c r="G426" s="4"/>
      <c r="H426" s="4"/>
      <c r="I426" s="4"/>
    </row>
    <row r="427" spans="7:9" ht="15.75" customHeight="1">
      <c r="G427" s="4"/>
      <c r="H427" s="4"/>
      <c r="I427" s="4"/>
    </row>
    <row r="428" spans="7:9" ht="15.75" customHeight="1">
      <c r="G428" s="4"/>
      <c r="H428" s="4"/>
      <c r="I428" s="4"/>
    </row>
    <row r="429" spans="7:9" ht="15.75" customHeight="1">
      <c r="G429" s="4"/>
      <c r="H429" s="4"/>
      <c r="I429" s="4"/>
    </row>
    <row r="430" spans="7:9" ht="15.75" customHeight="1">
      <c r="G430" s="4"/>
      <c r="H430" s="4"/>
      <c r="I430" s="4"/>
    </row>
    <row r="431" spans="7:9" ht="15.75" customHeight="1">
      <c r="G431" s="4"/>
      <c r="H431" s="4"/>
      <c r="I431" s="4"/>
    </row>
    <row r="432" spans="7:9" ht="15.75" customHeight="1">
      <c r="G432" s="4"/>
      <c r="H432" s="4"/>
      <c r="I432" s="4"/>
    </row>
    <row r="433" spans="7:9" ht="15.75" customHeight="1">
      <c r="G433" s="4"/>
      <c r="H433" s="4"/>
      <c r="I433" s="4"/>
    </row>
    <row r="434" spans="7:9" ht="15.75" customHeight="1">
      <c r="G434" s="4"/>
      <c r="H434" s="4"/>
      <c r="I434" s="4"/>
    </row>
    <row r="435" spans="7:9" ht="15.75" customHeight="1">
      <c r="G435" s="4"/>
      <c r="H435" s="4"/>
      <c r="I435" s="4"/>
    </row>
    <row r="436" spans="7:9" ht="15.75" customHeight="1">
      <c r="G436" s="4"/>
      <c r="H436" s="4"/>
      <c r="I436" s="4"/>
    </row>
    <row r="437" spans="7:9" ht="15.75" customHeight="1">
      <c r="G437" s="4"/>
      <c r="H437" s="4"/>
      <c r="I437" s="4"/>
    </row>
    <row r="438" spans="7:9" ht="15.75" customHeight="1">
      <c r="G438" s="4"/>
      <c r="H438" s="4"/>
      <c r="I438" s="4"/>
    </row>
    <row r="439" spans="7:9" ht="15.75" customHeight="1">
      <c r="G439" s="4"/>
      <c r="H439" s="4"/>
      <c r="I439" s="4"/>
    </row>
    <row r="440" spans="7:9" ht="15.75" customHeight="1">
      <c r="G440" s="4"/>
      <c r="H440" s="4"/>
      <c r="I440" s="4"/>
    </row>
    <row r="441" spans="7:9" ht="15.75" customHeight="1">
      <c r="G441" s="4"/>
      <c r="H441" s="4"/>
      <c r="I441" s="4"/>
    </row>
    <row r="442" spans="7:9" ht="15.75" customHeight="1">
      <c r="G442" s="4"/>
      <c r="H442" s="4"/>
      <c r="I442" s="4"/>
    </row>
    <row r="443" spans="7:9" ht="15.75" customHeight="1">
      <c r="G443" s="4"/>
      <c r="H443" s="4"/>
      <c r="I443" s="4"/>
    </row>
    <row r="444" spans="7:9" ht="15.75" customHeight="1">
      <c r="G444" s="4"/>
      <c r="H444" s="4"/>
      <c r="I444" s="4"/>
    </row>
    <row r="445" spans="7:9" ht="15.75" customHeight="1">
      <c r="G445" s="4"/>
      <c r="H445" s="4"/>
      <c r="I445" s="4"/>
    </row>
    <row r="446" spans="7:9" ht="15.75" customHeight="1">
      <c r="G446" s="4"/>
      <c r="H446" s="4"/>
      <c r="I446" s="4"/>
    </row>
    <row r="447" spans="7:9" ht="15.75" customHeight="1">
      <c r="G447" s="4"/>
      <c r="H447" s="4"/>
      <c r="I447" s="4"/>
    </row>
    <row r="448" spans="7:9" ht="15.75" customHeight="1">
      <c r="G448" s="4"/>
      <c r="H448" s="4"/>
      <c r="I448" s="4"/>
    </row>
    <row r="449" spans="7:9" ht="15.75" customHeight="1">
      <c r="G449" s="4"/>
      <c r="H449" s="4"/>
      <c r="I449" s="4"/>
    </row>
    <row r="450" spans="7:9" ht="15.75" customHeight="1">
      <c r="G450" s="4"/>
      <c r="H450" s="4"/>
      <c r="I450" s="4"/>
    </row>
    <row r="451" spans="7:9" ht="15.75" customHeight="1">
      <c r="G451" s="4"/>
      <c r="H451" s="4"/>
      <c r="I451" s="4"/>
    </row>
    <row r="452" spans="7:9" ht="15.75" customHeight="1">
      <c r="G452" s="4"/>
      <c r="H452" s="4"/>
      <c r="I452" s="4"/>
    </row>
    <row r="453" spans="7:9" ht="15.75" customHeight="1">
      <c r="G453" s="4"/>
      <c r="H453" s="4"/>
      <c r="I453" s="4"/>
    </row>
    <row r="454" spans="7:9" ht="15.75" customHeight="1">
      <c r="G454" s="4"/>
      <c r="H454" s="4"/>
      <c r="I454" s="4"/>
    </row>
    <row r="455" spans="7:9" ht="15.75" customHeight="1">
      <c r="G455" s="4"/>
      <c r="H455" s="4"/>
      <c r="I455" s="4"/>
    </row>
    <row r="456" spans="7:9" ht="15.75" customHeight="1">
      <c r="G456" s="4"/>
      <c r="H456" s="4"/>
      <c r="I456" s="4"/>
    </row>
    <row r="457" spans="7:9" ht="15.75" customHeight="1">
      <c r="G457" s="4"/>
      <c r="H457" s="4"/>
      <c r="I457" s="4"/>
    </row>
    <row r="458" spans="7:9" ht="15.75" customHeight="1">
      <c r="G458" s="4"/>
      <c r="H458" s="4"/>
      <c r="I458" s="4"/>
    </row>
    <row r="459" spans="7:9" ht="15.75" customHeight="1">
      <c r="G459" s="4"/>
      <c r="H459" s="4"/>
      <c r="I459" s="4"/>
    </row>
    <row r="460" spans="7:9" ht="15.75" customHeight="1">
      <c r="G460" s="4"/>
      <c r="H460" s="4"/>
      <c r="I460" s="4"/>
    </row>
    <row r="461" spans="7:9" ht="15.75" customHeight="1">
      <c r="G461" s="4"/>
      <c r="H461" s="4"/>
      <c r="I461" s="4"/>
    </row>
    <row r="462" spans="7:9" ht="15.75" customHeight="1">
      <c r="G462" s="4"/>
      <c r="H462" s="4"/>
      <c r="I462" s="4"/>
    </row>
    <row r="463" spans="7:9" ht="15.75" customHeight="1">
      <c r="G463" s="4"/>
      <c r="H463" s="4"/>
      <c r="I463" s="4"/>
    </row>
    <row r="464" spans="7:9" ht="15.75" customHeight="1">
      <c r="G464" s="4"/>
      <c r="H464" s="4"/>
      <c r="I464" s="4"/>
    </row>
    <row r="465" spans="7:9" ht="15.75" customHeight="1">
      <c r="G465" s="4"/>
      <c r="H465" s="4"/>
      <c r="I465" s="4"/>
    </row>
    <row r="466" spans="7:9" ht="15.75" customHeight="1">
      <c r="G466" s="4"/>
      <c r="H466" s="4"/>
      <c r="I466" s="4"/>
    </row>
    <row r="467" spans="7:9" ht="15.75" customHeight="1">
      <c r="G467" s="4"/>
      <c r="H467" s="4"/>
      <c r="I467" s="4"/>
    </row>
    <row r="468" spans="7:9" ht="15.75" customHeight="1">
      <c r="G468" s="4"/>
      <c r="H468" s="4"/>
      <c r="I468" s="4"/>
    </row>
    <row r="469" spans="7:9" ht="15.75" customHeight="1">
      <c r="G469" s="4"/>
      <c r="H469" s="4"/>
      <c r="I469" s="4"/>
    </row>
    <row r="470" spans="7:9" ht="15.75" customHeight="1">
      <c r="G470" s="4"/>
      <c r="H470" s="4"/>
      <c r="I470" s="4"/>
    </row>
    <row r="471" spans="7:9" ht="15.75" customHeight="1">
      <c r="G471" s="4"/>
      <c r="H471" s="4"/>
      <c r="I471" s="4"/>
    </row>
    <row r="472" spans="7:9" ht="15.75" customHeight="1">
      <c r="G472" s="4"/>
      <c r="H472" s="4"/>
      <c r="I472" s="4"/>
    </row>
    <row r="473" spans="7:9" ht="15.75" customHeight="1">
      <c r="G473" s="4"/>
      <c r="H473" s="4"/>
      <c r="I473" s="4"/>
    </row>
    <row r="474" spans="7:9" ht="15.75" customHeight="1">
      <c r="G474" s="4"/>
      <c r="H474" s="4"/>
      <c r="I474" s="4"/>
    </row>
    <row r="475" spans="7:9" ht="15.75" customHeight="1">
      <c r="G475" s="4"/>
      <c r="H475" s="4"/>
      <c r="I475" s="4"/>
    </row>
    <row r="476" spans="7:9" ht="15.75" customHeight="1">
      <c r="G476" s="4"/>
      <c r="H476" s="4"/>
      <c r="I476" s="4"/>
    </row>
    <row r="477" spans="7:9" ht="15.75" customHeight="1">
      <c r="G477" s="4"/>
      <c r="H477" s="4"/>
      <c r="I477" s="4"/>
    </row>
    <row r="478" spans="7:9" ht="15.75" customHeight="1">
      <c r="G478" s="4"/>
      <c r="H478" s="4"/>
      <c r="I478" s="4"/>
    </row>
    <row r="479" spans="7:9" ht="15.75" customHeight="1">
      <c r="G479" s="4"/>
      <c r="H479" s="4"/>
      <c r="I479" s="4"/>
    </row>
    <row r="480" spans="7:9" ht="15.75" customHeight="1">
      <c r="G480" s="4"/>
      <c r="H480" s="4"/>
      <c r="I480" s="4"/>
    </row>
    <row r="481" spans="7:9" ht="15.75" customHeight="1">
      <c r="G481" s="4"/>
      <c r="H481" s="4"/>
      <c r="I481" s="4"/>
    </row>
    <row r="482" spans="7:9" ht="15.75" customHeight="1">
      <c r="G482" s="4"/>
      <c r="H482" s="4"/>
      <c r="I482" s="4"/>
    </row>
    <row r="483" spans="7:9" ht="15.75" customHeight="1">
      <c r="G483" s="4"/>
      <c r="H483" s="4"/>
      <c r="I483" s="4"/>
    </row>
    <row r="484" spans="7:9" ht="15.75" customHeight="1">
      <c r="G484" s="4"/>
      <c r="H484" s="4"/>
      <c r="I484" s="4"/>
    </row>
    <row r="485" spans="7:9" ht="15.75" customHeight="1">
      <c r="G485" s="4"/>
      <c r="H485" s="4"/>
      <c r="I485" s="4"/>
    </row>
    <row r="486" spans="7:9" ht="15.75" customHeight="1">
      <c r="G486" s="4"/>
      <c r="H486" s="4"/>
      <c r="I486" s="4"/>
    </row>
    <row r="487" spans="7:9" ht="15.75" customHeight="1">
      <c r="G487" s="4"/>
      <c r="H487" s="4"/>
      <c r="I487" s="4"/>
    </row>
    <row r="488" spans="7:9" ht="15.75" customHeight="1">
      <c r="G488" s="4"/>
      <c r="H488" s="4"/>
      <c r="I488" s="4"/>
    </row>
    <row r="489" spans="7:9" ht="15.75" customHeight="1">
      <c r="G489" s="4"/>
      <c r="H489" s="4"/>
      <c r="I489" s="4"/>
    </row>
    <row r="490" spans="7:9" ht="15.75" customHeight="1">
      <c r="G490" s="4"/>
      <c r="H490" s="4"/>
      <c r="I490" s="4"/>
    </row>
    <row r="491" spans="7:9" ht="15.75" customHeight="1">
      <c r="G491" s="4"/>
      <c r="H491" s="4"/>
      <c r="I491" s="4"/>
    </row>
    <row r="492" spans="7:9" ht="15.75" customHeight="1">
      <c r="G492" s="4"/>
      <c r="H492" s="4"/>
      <c r="I492" s="4"/>
    </row>
    <row r="493" spans="7:9" ht="15.75" customHeight="1">
      <c r="G493" s="4"/>
      <c r="H493" s="4"/>
      <c r="I493" s="4"/>
    </row>
    <row r="494" spans="7:9" ht="15.75" customHeight="1">
      <c r="G494" s="4"/>
      <c r="H494" s="4"/>
      <c r="I494" s="4"/>
    </row>
    <row r="495" spans="7:9" ht="15.75" customHeight="1">
      <c r="G495" s="4"/>
      <c r="H495" s="4"/>
      <c r="I495" s="4"/>
    </row>
    <row r="496" spans="7:9" ht="15.75" customHeight="1">
      <c r="G496" s="4"/>
      <c r="H496" s="4"/>
      <c r="I496" s="4"/>
    </row>
    <row r="497" spans="7:9" ht="15.75" customHeight="1">
      <c r="G497" s="4"/>
      <c r="H497" s="4"/>
      <c r="I497" s="4"/>
    </row>
    <row r="498" spans="7:9" ht="15.75" customHeight="1">
      <c r="G498" s="4"/>
      <c r="H498" s="4"/>
      <c r="I498" s="4"/>
    </row>
    <row r="499" spans="7:9" ht="15.75" customHeight="1">
      <c r="G499" s="4"/>
      <c r="H499" s="4"/>
      <c r="I499" s="4"/>
    </row>
    <row r="500" spans="7:9" ht="15.75" customHeight="1">
      <c r="G500" s="4"/>
      <c r="H500" s="4"/>
      <c r="I500" s="4"/>
    </row>
    <row r="501" spans="7:9" ht="15.75" customHeight="1">
      <c r="G501" s="4"/>
      <c r="H501" s="4"/>
      <c r="I501" s="4"/>
    </row>
    <row r="502" spans="7:9" ht="15.75" customHeight="1">
      <c r="G502" s="4"/>
      <c r="H502" s="4"/>
      <c r="I502" s="4"/>
    </row>
    <row r="503" spans="7:9" ht="15.75" customHeight="1">
      <c r="G503" s="4"/>
      <c r="H503" s="4"/>
      <c r="I503" s="4"/>
    </row>
    <row r="504" spans="7:9" ht="15.75" customHeight="1">
      <c r="G504" s="4"/>
      <c r="H504" s="4"/>
      <c r="I504" s="4"/>
    </row>
    <row r="505" spans="7:9" ht="15.75" customHeight="1">
      <c r="G505" s="4"/>
      <c r="H505" s="4"/>
      <c r="I505" s="4"/>
    </row>
    <row r="506" spans="7:9" ht="15.75" customHeight="1">
      <c r="G506" s="4"/>
      <c r="H506" s="4"/>
      <c r="I506" s="4"/>
    </row>
    <row r="507" spans="7:9" ht="15.75" customHeight="1">
      <c r="G507" s="4"/>
      <c r="H507" s="4"/>
      <c r="I507" s="4"/>
    </row>
    <row r="508" spans="7:9" ht="15.75" customHeight="1">
      <c r="G508" s="4"/>
      <c r="H508" s="4"/>
      <c r="I508" s="4"/>
    </row>
    <row r="509" spans="7:9" ht="15.75" customHeight="1">
      <c r="G509" s="4"/>
      <c r="H509" s="4"/>
      <c r="I509" s="4"/>
    </row>
    <row r="510" spans="7:9" ht="15.75" customHeight="1">
      <c r="G510" s="4"/>
      <c r="H510" s="4"/>
      <c r="I510" s="4"/>
    </row>
    <row r="511" spans="7:9" ht="15.75" customHeight="1">
      <c r="G511" s="4"/>
      <c r="H511" s="4"/>
      <c r="I511" s="4"/>
    </row>
    <row r="512" spans="7:9" ht="15.75" customHeight="1">
      <c r="G512" s="4"/>
      <c r="H512" s="4"/>
      <c r="I512" s="4"/>
    </row>
    <row r="513" spans="7:9" ht="15.75" customHeight="1">
      <c r="G513" s="4"/>
      <c r="H513" s="4"/>
      <c r="I513" s="4"/>
    </row>
    <row r="514" spans="7:9" ht="15.75" customHeight="1">
      <c r="G514" s="4"/>
      <c r="H514" s="4"/>
      <c r="I514" s="4"/>
    </row>
    <row r="515" spans="7:9" ht="15.75" customHeight="1">
      <c r="G515" s="4"/>
      <c r="H515" s="4"/>
      <c r="I515" s="4"/>
    </row>
    <row r="516" spans="7:9" ht="15.75" customHeight="1">
      <c r="G516" s="4"/>
      <c r="H516" s="4"/>
      <c r="I516" s="4"/>
    </row>
    <row r="517" spans="7:9" ht="15.75" customHeight="1">
      <c r="G517" s="4"/>
      <c r="H517" s="4"/>
      <c r="I517" s="4"/>
    </row>
    <row r="518" spans="7:9" ht="15.75" customHeight="1">
      <c r="G518" s="4"/>
      <c r="H518" s="4"/>
      <c r="I518" s="4"/>
    </row>
    <row r="519" spans="7:9" ht="15.75" customHeight="1">
      <c r="G519" s="4"/>
      <c r="H519" s="4"/>
      <c r="I519" s="4"/>
    </row>
    <row r="520" spans="7:9" ht="15.75" customHeight="1">
      <c r="G520" s="4"/>
      <c r="H520" s="4"/>
      <c r="I520" s="4"/>
    </row>
    <row r="521" spans="7:9" ht="15.75" customHeight="1">
      <c r="G521" s="4"/>
      <c r="H521" s="4"/>
      <c r="I521" s="4"/>
    </row>
    <row r="522" spans="7:9" ht="15.75" customHeight="1">
      <c r="G522" s="4"/>
      <c r="H522" s="4"/>
      <c r="I522" s="4"/>
    </row>
    <row r="523" spans="7:9" ht="15.75" customHeight="1">
      <c r="G523" s="4"/>
      <c r="H523" s="4"/>
      <c r="I523" s="4"/>
    </row>
    <row r="524" spans="7:9" ht="15.75" customHeight="1">
      <c r="G524" s="4"/>
      <c r="H524" s="4"/>
      <c r="I524" s="4"/>
    </row>
    <row r="525" spans="7:9" ht="15.75" customHeight="1">
      <c r="G525" s="4"/>
      <c r="H525" s="4"/>
      <c r="I525" s="4"/>
    </row>
    <row r="526" spans="7:9" ht="15.75" customHeight="1">
      <c r="G526" s="4"/>
      <c r="H526" s="4"/>
      <c r="I526" s="4"/>
    </row>
    <row r="527" spans="7:9" ht="15.75" customHeight="1">
      <c r="G527" s="4"/>
      <c r="H527" s="4"/>
      <c r="I527" s="4"/>
    </row>
    <row r="528" spans="7:9" ht="15.75" customHeight="1">
      <c r="G528" s="4"/>
      <c r="H528" s="4"/>
      <c r="I528" s="4"/>
    </row>
    <row r="529" spans="7:9" ht="15.75" customHeight="1">
      <c r="G529" s="4"/>
      <c r="H529" s="4"/>
      <c r="I529" s="4"/>
    </row>
    <row r="530" spans="7:9" ht="15.75" customHeight="1">
      <c r="G530" s="4"/>
      <c r="H530" s="4"/>
      <c r="I530" s="4"/>
    </row>
    <row r="531" spans="7:9" ht="15.75" customHeight="1">
      <c r="G531" s="4"/>
      <c r="H531" s="4"/>
      <c r="I531" s="4"/>
    </row>
    <row r="532" spans="7:9" ht="15.75" customHeight="1">
      <c r="G532" s="4"/>
      <c r="H532" s="4"/>
      <c r="I532" s="4"/>
    </row>
    <row r="533" spans="7:9" ht="15.75" customHeight="1">
      <c r="G533" s="4"/>
      <c r="H533" s="4"/>
      <c r="I533" s="4"/>
    </row>
    <row r="534" spans="7:9" ht="15.75" customHeight="1">
      <c r="G534" s="4"/>
      <c r="H534" s="4"/>
      <c r="I534" s="4"/>
    </row>
    <row r="535" spans="7:9" ht="15.75" customHeight="1">
      <c r="G535" s="4"/>
      <c r="H535" s="4"/>
      <c r="I535" s="4"/>
    </row>
    <row r="536" spans="7:9" ht="15.75" customHeight="1">
      <c r="G536" s="4"/>
      <c r="H536" s="4"/>
      <c r="I536" s="4"/>
    </row>
    <row r="537" spans="7:9" ht="15.75" customHeight="1">
      <c r="G537" s="4"/>
      <c r="H537" s="4"/>
      <c r="I537" s="4"/>
    </row>
    <row r="538" spans="7:9" ht="15.75" customHeight="1">
      <c r="G538" s="4"/>
      <c r="H538" s="4"/>
      <c r="I538" s="4"/>
    </row>
    <row r="539" spans="7:9" ht="15.75" customHeight="1">
      <c r="G539" s="4"/>
      <c r="H539" s="4"/>
      <c r="I539" s="4"/>
    </row>
    <row r="540" spans="7:9" ht="15.75" customHeight="1">
      <c r="G540" s="4"/>
      <c r="H540" s="4"/>
      <c r="I540" s="4"/>
    </row>
    <row r="541" spans="7:9" ht="15.75" customHeight="1">
      <c r="G541" s="4"/>
      <c r="H541" s="4"/>
      <c r="I541" s="4"/>
    </row>
    <row r="542" spans="7:9" ht="15.75" customHeight="1">
      <c r="G542" s="4"/>
      <c r="H542" s="4"/>
      <c r="I542" s="4"/>
    </row>
    <row r="543" spans="7:9" ht="15.75" customHeight="1">
      <c r="G543" s="4"/>
      <c r="H543" s="4"/>
      <c r="I543" s="4"/>
    </row>
    <row r="544" spans="7:9" ht="15.75" customHeight="1">
      <c r="G544" s="4"/>
      <c r="H544" s="4"/>
      <c r="I544" s="4"/>
    </row>
    <row r="545" spans="7:9" ht="15.75" customHeight="1">
      <c r="G545" s="4"/>
      <c r="H545" s="4"/>
      <c r="I545" s="4"/>
    </row>
    <row r="546" spans="7:9" ht="15.75" customHeight="1">
      <c r="G546" s="4"/>
      <c r="H546" s="4"/>
      <c r="I546" s="4"/>
    </row>
    <row r="547" spans="7:9" ht="15.75" customHeight="1">
      <c r="G547" s="4"/>
      <c r="H547" s="4"/>
      <c r="I547" s="4"/>
    </row>
    <row r="548" spans="7:9" ht="15.75" customHeight="1">
      <c r="G548" s="4"/>
      <c r="H548" s="4"/>
      <c r="I548" s="4"/>
    </row>
    <row r="549" spans="7:9" ht="15.75" customHeight="1">
      <c r="G549" s="4"/>
      <c r="H549" s="4"/>
      <c r="I549" s="4"/>
    </row>
    <row r="550" spans="7:9" ht="15.75" customHeight="1">
      <c r="G550" s="4"/>
      <c r="H550" s="4"/>
      <c r="I550" s="4"/>
    </row>
    <row r="551" spans="7:9" ht="15.75" customHeight="1">
      <c r="G551" s="4"/>
      <c r="H551" s="4"/>
      <c r="I551" s="4"/>
    </row>
    <row r="552" spans="7:9" ht="15.75" customHeight="1">
      <c r="G552" s="4"/>
      <c r="H552" s="4"/>
      <c r="I552" s="4"/>
    </row>
    <row r="553" spans="7:9" ht="15.75" customHeight="1">
      <c r="G553" s="4"/>
      <c r="H553" s="4"/>
      <c r="I553" s="4"/>
    </row>
    <row r="554" spans="7:9" ht="15.75" customHeight="1">
      <c r="G554" s="4"/>
      <c r="H554" s="4"/>
      <c r="I554" s="4"/>
    </row>
    <row r="555" spans="7:9" ht="15.75" customHeight="1">
      <c r="G555" s="4"/>
      <c r="H555" s="4"/>
      <c r="I555" s="4"/>
    </row>
    <row r="556" spans="7:9" ht="15.75" customHeight="1">
      <c r="G556" s="4"/>
      <c r="H556" s="4"/>
      <c r="I556" s="4"/>
    </row>
    <row r="557" spans="7:9" ht="15.75" customHeight="1">
      <c r="G557" s="4"/>
      <c r="H557" s="4"/>
      <c r="I557" s="4"/>
    </row>
    <row r="558" spans="7:9" ht="15.75" customHeight="1">
      <c r="G558" s="4"/>
      <c r="H558" s="4"/>
      <c r="I558" s="4"/>
    </row>
    <row r="559" spans="7:9" ht="15.75" customHeight="1">
      <c r="G559" s="4"/>
      <c r="H559" s="4"/>
      <c r="I559" s="4"/>
    </row>
    <row r="560" spans="7:9" ht="15.75" customHeight="1">
      <c r="G560" s="4"/>
      <c r="H560" s="4"/>
      <c r="I560" s="4"/>
    </row>
    <row r="561" spans="7:9" ht="15.75" customHeight="1">
      <c r="G561" s="4"/>
      <c r="H561" s="4"/>
      <c r="I561" s="4"/>
    </row>
    <row r="562" spans="7:9" ht="15.75" customHeight="1">
      <c r="G562" s="4"/>
      <c r="H562" s="4"/>
      <c r="I562" s="4"/>
    </row>
    <row r="563" spans="7:9" ht="15.75" customHeight="1">
      <c r="G563" s="4"/>
      <c r="H563" s="4"/>
      <c r="I563" s="4"/>
    </row>
    <row r="564" spans="7:9" ht="15.75" customHeight="1">
      <c r="G564" s="4"/>
      <c r="H564" s="4"/>
      <c r="I564" s="4"/>
    </row>
    <row r="565" spans="7:9" ht="15.75" customHeight="1">
      <c r="G565" s="4"/>
      <c r="H565" s="4"/>
      <c r="I565" s="4"/>
    </row>
    <row r="566" spans="7:9" ht="15.75" customHeight="1">
      <c r="G566" s="4"/>
      <c r="H566" s="4"/>
      <c r="I566" s="4"/>
    </row>
    <row r="567" spans="7:9" ht="15.75" customHeight="1">
      <c r="G567" s="4"/>
      <c r="H567" s="4"/>
      <c r="I567" s="4"/>
    </row>
    <row r="568" spans="7:9" ht="15.75" customHeight="1">
      <c r="G568" s="4"/>
      <c r="H568" s="4"/>
      <c r="I568" s="4"/>
    </row>
    <row r="569" spans="7:9" ht="15.75" customHeight="1">
      <c r="G569" s="4"/>
      <c r="H569" s="4"/>
      <c r="I569" s="4"/>
    </row>
    <row r="570" spans="7:9" ht="15.75" customHeight="1">
      <c r="G570" s="4"/>
      <c r="H570" s="4"/>
      <c r="I570" s="4"/>
    </row>
    <row r="571" spans="7:9" ht="15.75" customHeight="1">
      <c r="G571" s="4"/>
      <c r="H571" s="4"/>
      <c r="I571" s="4"/>
    </row>
    <row r="572" spans="7:9" ht="15.75" customHeight="1">
      <c r="G572" s="4"/>
      <c r="H572" s="4"/>
      <c r="I572" s="4"/>
    </row>
    <row r="573" spans="7:9" ht="15.75" customHeight="1">
      <c r="G573" s="4"/>
      <c r="H573" s="4"/>
      <c r="I573" s="4"/>
    </row>
    <row r="574" spans="7:9" ht="15.75" customHeight="1">
      <c r="G574" s="4"/>
      <c r="H574" s="4"/>
      <c r="I574" s="4"/>
    </row>
    <row r="575" spans="7:9" ht="15.75" customHeight="1">
      <c r="G575" s="4"/>
      <c r="H575" s="4"/>
      <c r="I575" s="4"/>
    </row>
    <row r="576" spans="7:9" ht="15.75" customHeight="1">
      <c r="G576" s="4"/>
      <c r="H576" s="4"/>
      <c r="I576" s="4"/>
    </row>
    <row r="577" spans="7:9" ht="15.75" customHeight="1">
      <c r="G577" s="4"/>
      <c r="H577" s="4"/>
      <c r="I577" s="4"/>
    </row>
    <row r="578" spans="7:9" ht="15.75" customHeight="1">
      <c r="G578" s="4"/>
      <c r="H578" s="4"/>
      <c r="I578" s="4"/>
    </row>
    <row r="579" spans="7:9" ht="15.75" customHeight="1">
      <c r="G579" s="4"/>
      <c r="H579" s="4"/>
      <c r="I579" s="4"/>
    </row>
    <row r="580" spans="7:9" ht="15.75" customHeight="1">
      <c r="G580" s="4"/>
      <c r="H580" s="4"/>
      <c r="I580" s="4"/>
    </row>
    <row r="581" spans="7:9" ht="15.75" customHeight="1">
      <c r="G581" s="4"/>
      <c r="H581" s="4"/>
      <c r="I581" s="4"/>
    </row>
    <row r="582" spans="7:9" ht="15.75" customHeight="1">
      <c r="G582" s="4"/>
      <c r="H582" s="4"/>
      <c r="I582" s="4"/>
    </row>
    <row r="583" spans="7:9" ht="15.75" customHeight="1">
      <c r="G583" s="4"/>
      <c r="H583" s="4"/>
      <c r="I583" s="4"/>
    </row>
    <row r="584" spans="7:9" ht="15.75" customHeight="1">
      <c r="G584" s="4"/>
      <c r="H584" s="4"/>
      <c r="I584" s="4"/>
    </row>
    <row r="585" spans="7:9" ht="15.75" customHeight="1">
      <c r="G585" s="4"/>
      <c r="H585" s="4"/>
      <c r="I585" s="4"/>
    </row>
    <row r="586" spans="7:9" ht="15.75" customHeight="1">
      <c r="G586" s="4"/>
      <c r="H586" s="4"/>
      <c r="I586" s="4"/>
    </row>
    <row r="587" spans="7:9" ht="15.75" customHeight="1">
      <c r="G587" s="4"/>
      <c r="H587" s="4"/>
      <c r="I587" s="4"/>
    </row>
    <row r="588" spans="7:9" ht="15.75" customHeight="1">
      <c r="G588" s="4"/>
      <c r="H588" s="4"/>
      <c r="I588" s="4"/>
    </row>
    <row r="589" spans="7:9" ht="15.75" customHeight="1">
      <c r="G589" s="4"/>
      <c r="H589" s="4"/>
      <c r="I589" s="4"/>
    </row>
    <row r="590" spans="7:9" ht="15.75" customHeight="1">
      <c r="G590" s="4"/>
      <c r="H590" s="4"/>
      <c r="I590" s="4"/>
    </row>
    <row r="591" spans="7:9" ht="15.75" customHeight="1">
      <c r="G591" s="4"/>
      <c r="H591" s="4"/>
      <c r="I591" s="4"/>
    </row>
    <row r="592" spans="7:9" ht="15.75" customHeight="1">
      <c r="G592" s="4"/>
      <c r="H592" s="4"/>
      <c r="I592" s="4"/>
    </row>
    <row r="593" spans="7:9" ht="15.75" customHeight="1">
      <c r="G593" s="4"/>
      <c r="H593" s="4"/>
      <c r="I593" s="4"/>
    </row>
    <row r="594" spans="7:9" ht="15.75" customHeight="1">
      <c r="G594" s="4"/>
      <c r="H594" s="4"/>
      <c r="I594" s="4"/>
    </row>
    <row r="595" spans="7:9" ht="15.75" customHeight="1">
      <c r="G595" s="4"/>
      <c r="H595" s="4"/>
      <c r="I595" s="4"/>
    </row>
    <row r="596" spans="7:9" ht="15.75" customHeight="1">
      <c r="G596" s="4"/>
      <c r="H596" s="4"/>
      <c r="I596" s="4"/>
    </row>
    <row r="597" spans="7:9" ht="15.75" customHeight="1">
      <c r="G597" s="4"/>
      <c r="H597" s="4"/>
      <c r="I597" s="4"/>
    </row>
    <row r="598" spans="7:9" ht="15.75" customHeight="1">
      <c r="G598" s="4"/>
      <c r="H598" s="4"/>
      <c r="I598" s="4"/>
    </row>
    <row r="599" spans="7:9" ht="15.75" customHeight="1">
      <c r="G599" s="4"/>
      <c r="H599" s="4"/>
      <c r="I599" s="4"/>
    </row>
    <row r="600" spans="7:9" ht="15.75" customHeight="1">
      <c r="G600" s="4"/>
      <c r="H600" s="4"/>
      <c r="I600" s="4"/>
    </row>
    <row r="601" spans="7:9" ht="15.75" customHeight="1">
      <c r="G601" s="4"/>
      <c r="H601" s="4"/>
      <c r="I601" s="4"/>
    </row>
    <row r="602" spans="7:9" ht="15.75" customHeight="1">
      <c r="G602" s="4"/>
      <c r="H602" s="4"/>
      <c r="I602" s="4"/>
    </row>
    <row r="603" spans="7:9" ht="15.75" customHeight="1">
      <c r="G603" s="4"/>
      <c r="H603" s="4"/>
      <c r="I603" s="4"/>
    </row>
    <row r="604" spans="7:9" ht="15.75" customHeight="1">
      <c r="G604" s="4"/>
      <c r="H604" s="4"/>
      <c r="I604" s="4"/>
    </row>
    <row r="605" spans="7:9" ht="15.75" customHeight="1">
      <c r="G605" s="4"/>
      <c r="H605" s="4"/>
      <c r="I605" s="4"/>
    </row>
    <row r="606" spans="7:9" ht="15.75" customHeight="1">
      <c r="G606" s="4"/>
      <c r="H606" s="4"/>
      <c r="I606" s="4"/>
    </row>
    <row r="607" spans="7:9" ht="15.75" customHeight="1">
      <c r="G607" s="4"/>
      <c r="H607" s="4"/>
      <c r="I607" s="4"/>
    </row>
    <row r="608" spans="7:9" ht="15.75" customHeight="1">
      <c r="G608" s="4"/>
      <c r="H608" s="4"/>
      <c r="I608" s="4"/>
    </row>
    <row r="609" spans="7:9" ht="15.75" customHeight="1">
      <c r="G609" s="4"/>
      <c r="H609" s="4"/>
      <c r="I609" s="4"/>
    </row>
    <row r="610" spans="7:9" ht="15.75" customHeight="1">
      <c r="G610" s="4"/>
      <c r="H610" s="4"/>
      <c r="I610" s="4"/>
    </row>
    <row r="611" spans="7:9" ht="15.75" customHeight="1">
      <c r="G611" s="4"/>
      <c r="H611" s="4"/>
      <c r="I611" s="4"/>
    </row>
    <row r="612" spans="7:9" ht="15.75" customHeight="1">
      <c r="G612" s="4"/>
      <c r="H612" s="4"/>
      <c r="I612" s="4"/>
    </row>
    <row r="613" spans="7:9" ht="15.75" customHeight="1">
      <c r="G613" s="4"/>
      <c r="H613" s="4"/>
      <c r="I613" s="4"/>
    </row>
    <row r="614" spans="7:9" ht="15.75" customHeight="1">
      <c r="G614" s="4"/>
      <c r="H614" s="4"/>
      <c r="I614" s="4"/>
    </row>
    <row r="615" spans="7:9" ht="15.75" customHeight="1">
      <c r="G615" s="4"/>
      <c r="H615" s="4"/>
      <c r="I615" s="4"/>
    </row>
    <row r="616" spans="7:9" ht="15.75" customHeight="1">
      <c r="G616" s="4"/>
      <c r="H616" s="4"/>
      <c r="I616" s="4"/>
    </row>
    <row r="617" spans="7:9" ht="15.75" customHeight="1">
      <c r="G617" s="4"/>
      <c r="H617" s="4"/>
      <c r="I617" s="4"/>
    </row>
    <row r="618" spans="7:9" ht="15.75" customHeight="1">
      <c r="G618" s="4"/>
      <c r="H618" s="4"/>
      <c r="I618" s="4"/>
    </row>
    <row r="619" spans="7:9" ht="15.75" customHeight="1">
      <c r="G619" s="4"/>
      <c r="H619" s="4"/>
      <c r="I619" s="4"/>
    </row>
    <row r="620" spans="7:9" ht="15.75" customHeight="1">
      <c r="G620" s="4"/>
      <c r="H620" s="4"/>
      <c r="I620" s="4"/>
    </row>
    <row r="621" spans="7:9" ht="15.75" customHeight="1">
      <c r="G621" s="4"/>
      <c r="H621" s="4"/>
      <c r="I621" s="4"/>
    </row>
    <row r="622" spans="7:9" ht="15.75" customHeight="1">
      <c r="G622" s="4"/>
      <c r="H622" s="4"/>
      <c r="I622" s="4"/>
    </row>
    <row r="623" spans="7:9" ht="15.75" customHeight="1">
      <c r="G623" s="4"/>
      <c r="H623" s="4"/>
      <c r="I623" s="4"/>
    </row>
    <row r="624" spans="7:9" ht="15.75" customHeight="1">
      <c r="G624" s="4"/>
      <c r="H624" s="4"/>
      <c r="I624" s="4"/>
    </row>
    <row r="625" spans="7:9" ht="15.75" customHeight="1">
      <c r="G625" s="4"/>
      <c r="H625" s="4"/>
      <c r="I625" s="4"/>
    </row>
    <row r="626" spans="7:9" ht="15.75" customHeight="1">
      <c r="G626" s="4"/>
      <c r="H626" s="4"/>
      <c r="I626" s="4"/>
    </row>
    <row r="627" spans="7:9" ht="15.75" customHeight="1">
      <c r="G627" s="4"/>
      <c r="H627" s="4"/>
      <c r="I627" s="4"/>
    </row>
    <row r="628" spans="7:9" ht="15.75" customHeight="1">
      <c r="G628" s="4"/>
      <c r="H628" s="4"/>
      <c r="I628" s="4"/>
    </row>
    <row r="629" spans="7:9" ht="15.75" customHeight="1">
      <c r="G629" s="4"/>
      <c r="H629" s="4"/>
      <c r="I629" s="4"/>
    </row>
    <row r="630" spans="7:9" ht="15.75" customHeight="1">
      <c r="G630" s="4"/>
      <c r="H630" s="4"/>
      <c r="I630" s="4"/>
    </row>
    <row r="631" spans="7:9" ht="15.75" customHeight="1">
      <c r="G631" s="4"/>
      <c r="H631" s="4"/>
      <c r="I631" s="4"/>
    </row>
    <row r="632" spans="7:9" ht="15.75" customHeight="1">
      <c r="G632" s="4"/>
      <c r="H632" s="4"/>
      <c r="I632" s="4"/>
    </row>
    <row r="633" spans="7:9" ht="15.75" customHeight="1">
      <c r="G633" s="4"/>
      <c r="H633" s="4"/>
      <c r="I633" s="4"/>
    </row>
    <row r="634" spans="7:9" ht="15.75" customHeight="1">
      <c r="G634" s="4"/>
      <c r="H634" s="4"/>
      <c r="I634" s="4"/>
    </row>
    <row r="635" spans="7:9" ht="15.75" customHeight="1">
      <c r="G635" s="4"/>
      <c r="H635" s="4"/>
      <c r="I635" s="4"/>
    </row>
    <row r="636" spans="7:9" ht="15.75" customHeight="1">
      <c r="G636" s="4"/>
      <c r="H636" s="4"/>
      <c r="I636" s="4"/>
    </row>
    <row r="637" spans="7:9" ht="15.75" customHeight="1">
      <c r="G637" s="4"/>
      <c r="H637" s="4"/>
      <c r="I637" s="4"/>
    </row>
    <row r="638" spans="7:9" ht="15.75" customHeight="1">
      <c r="G638" s="4"/>
      <c r="H638" s="4"/>
      <c r="I638" s="4"/>
    </row>
    <row r="639" spans="7:9" ht="15.75" customHeight="1">
      <c r="G639" s="4"/>
      <c r="H639" s="4"/>
      <c r="I639" s="4"/>
    </row>
    <row r="640" spans="7:9" ht="15.75" customHeight="1">
      <c r="G640" s="4"/>
      <c r="H640" s="4"/>
      <c r="I640" s="4"/>
    </row>
    <row r="641" spans="7:9" ht="15.75" customHeight="1">
      <c r="G641" s="4"/>
      <c r="H641" s="4"/>
      <c r="I641" s="4"/>
    </row>
    <row r="642" spans="7:9" ht="15.75" customHeight="1">
      <c r="G642" s="4"/>
      <c r="H642" s="4"/>
      <c r="I642" s="4"/>
    </row>
    <row r="643" spans="7:9" ht="15.75" customHeight="1">
      <c r="G643" s="4"/>
      <c r="H643" s="4"/>
      <c r="I643" s="4"/>
    </row>
    <row r="644" spans="7:9" ht="15.75" customHeight="1">
      <c r="G644" s="4"/>
      <c r="H644" s="4"/>
      <c r="I644" s="4"/>
    </row>
    <row r="645" spans="7:9" ht="15.75" customHeight="1">
      <c r="G645" s="4"/>
      <c r="H645" s="4"/>
      <c r="I645" s="4"/>
    </row>
    <row r="646" spans="7:9" ht="15.75" customHeight="1">
      <c r="G646" s="4"/>
      <c r="H646" s="4"/>
      <c r="I646" s="4"/>
    </row>
    <row r="647" spans="7:9" ht="15.75" customHeight="1">
      <c r="G647" s="4"/>
      <c r="H647" s="4"/>
      <c r="I647" s="4"/>
    </row>
    <row r="648" spans="7:9" ht="15.75" customHeight="1">
      <c r="G648" s="4"/>
      <c r="H648" s="4"/>
      <c r="I648" s="4"/>
    </row>
    <row r="649" spans="7:9" ht="15.75" customHeight="1">
      <c r="G649" s="4"/>
      <c r="H649" s="4"/>
      <c r="I649" s="4"/>
    </row>
    <row r="650" spans="7:9" ht="15.75" customHeight="1">
      <c r="G650" s="4"/>
      <c r="H650" s="4"/>
      <c r="I650" s="4"/>
    </row>
    <row r="651" spans="7:9" ht="15.75" customHeight="1">
      <c r="G651" s="4"/>
      <c r="H651" s="4"/>
      <c r="I651" s="4"/>
    </row>
    <row r="652" spans="7:9" ht="15.75" customHeight="1">
      <c r="G652" s="4"/>
      <c r="H652" s="4"/>
      <c r="I652" s="4"/>
    </row>
    <row r="653" spans="7:9" ht="15.75" customHeight="1">
      <c r="G653" s="4"/>
      <c r="H653" s="4"/>
      <c r="I653" s="4"/>
    </row>
    <row r="654" spans="7:9" ht="15.75" customHeight="1">
      <c r="G654" s="4"/>
      <c r="H654" s="4"/>
      <c r="I654" s="4"/>
    </row>
    <row r="655" spans="7:9" ht="15.75" customHeight="1">
      <c r="G655" s="4"/>
      <c r="H655" s="4"/>
      <c r="I655" s="4"/>
    </row>
    <row r="656" spans="7:9" ht="15.75" customHeight="1">
      <c r="G656" s="4"/>
      <c r="H656" s="4"/>
      <c r="I656" s="4"/>
    </row>
    <row r="657" spans="7:9" ht="15.75" customHeight="1">
      <c r="G657" s="4"/>
      <c r="H657" s="4"/>
      <c r="I657" s="4"/>
    </row>
    <row r="658" spans="7:9" ht="15.75" customHeight="1">
      <c r="G658" s="4"/>
      <c r="H658" s="4"/>
      <c r="I658" s="4"/>
    </row>
    <row r="659" spans="7:9" ht="15.75" customHeight="1">
      <c r="G659" s="4"/>
      <c r="H659" s="4"/>
      <c r="I659" s="4"/>
    </row>
    <row r="660" spans="7:9" ht="15.75" customHeight="1">
      <c r="G660" s="4"/>
      <c r="H660" s="4"/>
      <c r="I660" s="4"/>
    </row>
    <row r="661" spans="7:9" ht="15.75" customHeight="1">
      <c r="G661" s="4"/>
      <c r="H661" s="4"/>
      <c r="I661" s="4"/>
    </row>
    <row r="662" spans="7:9" ht="15.75" customHeight="1">
      <c r="G662" s="4"/>
      <c r="H662" s="4"/>
      <c r="I662" s="4"/>
    </row>
    <row r="663" spans="7:9" ht="15.75" customHeight="1">
      <c r="G663" s="4"/>
      <c r="H663" s="4"/>
      <c r="I663" s="4"/>
    </row>
    <row r="664" spans="7:9" ht="15.75" customHeight="1">
      <c r="G664" s="4"/>
      <c r="H664" s="4"/>
      <c r="I664" s="4"/>
    </row>
    <row r="665" spans="7:9" ht="15.75" customHeight="1">
      <c r="G665" s="4"/>
      <c r="H665" s="4"/>
      <c r="I665" s="4"/>
    </row>
    <row r="666" spans="7:9" ht="15.75" customHeight="1">
      <c r="G666" s="4"/>
      <c r="H666" s="4"/>
      <c r="I666" s="4"/>
    </row>
    <row r="667" spans="7:9" ht="15.75" customHeight="1">
      <c r="G667" s="4"/>
      <c r="H667" s="4"/>
      <c r="I667" s="4"/>
    </row>
    <row r="668" spans="7:9" ht="15.75" customHeight="1">
      <c r="G668" s="4"/>
      <c r="H668" s="4"/>
      <c r="I668" s="4"/>
    </row>
    <row r="669" spans="7:9" ht="15.75" customHeight="1">
      <c r="G669" s="4"/>
      <c r="H669" s="4"/>
      <c r="I669" s="4"/>
    </row>
    <row r="670" spans="7:9" ht="15.75" customHeight="1">
      <c r="G670" s="4"/>
      <c r="H670" s="4"/>
      <c r="I670" s="4"/>
    </row>
    <row r="671" spans="7:9" ht="15.75" customHeight="1">
      <c r="G671" s="4"/>
      <c r="H671" s="4"/>
      <c r="I671" s="4"/>
    </row>
    <row r="672" spans="7:9" ht="15.75" customHeight="1">
      <c r="G672" s="4"/>
      <c r="H672" s="4"/>
      <c r="I672" s="4"/>
    </row>
    <row r="673" spans="7:9" ht="15.75" customHeight="1">
      <c r="G673" s="4"/>
      <c r="H673" s="4"/>
      <c r="I673" s="4"/>
    </row>
    <row r="674" spans="7:9" ht="15.75" customHeight="1">
      <c r="G674" s="4"/>
      <c r="H674" s="4"/>
      <c r="I674" s="4"/>
    </row>
    <row r="675" spans="7:9" ht="15.75" customHeight="1">
      <c r="G675" s="4"/>
      <c r="H675" s="4"/>
      <c r="I675" s="4"/>
    </row>
    <row r="676" spans="7:9" ht="15.75" customHeight="1">
      <c r="G676" s="4"/>
      <c r="H676" s="4"/>
      <c r="I676" s="4"/>
    </row>
    <row r="677" spans="7:9" ht="15.75" customHeight="1">
      <c r="G677" s="4"/>
      <c r="H677" s="4"/>
      <c r="I677" s="4"/>
    </row>
    <row r="678" spans="7:9" ht="15.75" customHeight="1">
      <c r="G678" s="4"/>
      <c r="H678" s="4"/>
      <c r="I678" s="4"/>
    </row>
    <row r="679" spans="7:9" ht="15.75" customHeight="1">
      <c r="G679" s="4"/>
      <c r="H679" s="4"/>
      <c r="I679" s="4"/>
    </row>
    <row r="680" spans="7:9" ht="15.75" customHeight="1">
      <c r="G680" s="4"/>
      <c r="H680" s="4"/>
      <c r="I680" s="4"/>
    </row>
    <row r="681" spans="7:9" ht="15.75" customHeight="1">
      <c r="G681" s="4"/>
      <c r="H681" s="4"/>
      <c r="I681" s="4"/>
    </row>
    <row r="682" spans="7:9" ht="15.75" customHeight="1">
      <c r="G682" s="4"/>
      <c r="H682" s="4"/>
      <c r="I682" s="4"/>
    </row>
    <row r="683" spans="7:9" ht="15.75" customHeight="1">
      <c r="G683" s="4"/>
      <c r="H683" s="4"/>
      <c r="I683" s="4"/>
    </row>
    <row r="684" spans="7:9" ht="15.75" customHeight="1">
      <c r="G684" s="4"/>
      <c r="H684" s="4"/>
      <c r="I684" s="4"/>
    </row>
    <row r="685" spans="7:9" ht="15.75" customHeight="1">
      <c r="G685" s="4"/>
      <c r="H685" s="4"/>
      <c r="I685" s="4"/>
    </row>
    <row r="686" spans="7:9" ht="15.75" customHeight="1">
      <c r="G686" s="4"/>
      <c r="H686" s="4"/>
      <c r="I686" s="4"/>
    </row>
    <row r="687" spans="7:9" ht="15.75" customHeight="1">
      <c r="G687" s="4"/>
      <c r="H687" s="4"/>
      <c r="I687" s="4"/>
    </row>
    <row r="688" spans="7:9" ht="15.75" customHeight="1">
      <c r="G688" s="4"/>
      <c r="H688" s="4"/>
      <c r="I688" s="4"/>
    </row>
    <row r="689" spans="7:9" ht="15.75" customHeight="1">
      <c r="G689" s="4"/>
      <c r="H689" s="4"/>
      <c r="I689" s="4"/>
    </row>
    <row r="690" spans="7:9" ht="15.75" customHeight="1">
      <c r="G690" s="4"/>
      <c r="H690" s="4"/>
      <c r="I690" s="4"/>
    </row>
    <row r="691" spans="7:9" ht="15.75" customHeight="1">
      <c r="G691" s="4"/>
      <c r="H691" s="4"/>
      <c r="I691" s="4"/>
    </row>
    <row r="692" spans="7:9" ht="15.75" customHeight="1">
      <c r="G692" s="4"/>
      <c r="H692" s="4"/>
      <c r="I692" s="4"/>
    </row>
    <row r="693" spans="7:9" ht="15.75" customHeight="1">
      <c r="G693" s="4"/>
      <c r="H693" s="4"/>
      <c r="I693" s="4"/>
    </row>
    <row r="694" spans="7:9" ht="15.75" customHeight="1">
      <c r="G694" s="4"/>
      <c r="H694" s="4"/>
      <c r="I694" s="4"/>
    </row>
    <row r="695" spans="7:9" ht="15.75" customHeight="1">
      <c r="G695" s="4"/>
      <c r="H695" s="4"/>
      <c r="I695" s="4"/>
    </row>
    <row r="696" spans="7:9" ht="15.75" customHeight="1">
      <c r="G696" s="4"/>
      <c r="H696" s="4"/>
      <c r="I696" s="4"/>
    </row>
    <row r="697" spans="7:9" ht="15.75" customHeight="1">
      <c r="G697" s="4"/>
      <c r="H697" s="4"/>
      <c r="I697" s="4"/>
    </row>
    <row r="698" spans="7:9" ht="15.75" customHeight="1">
      <c r="G698" s="4"/>
      <c r="H698" s="4"/>
      <c r="I698" s="4"/>
    </row>
    <row r="699" spans="7:9" ht="15.75" customHeight="1">
      <c r="G699" s="4"/>
      <c r="H699" s="4"/>
      <c r="I699" s="4"/>
    </row>
    <row r="700" spans="7:9" ht="15.75" customHeight="1">
      <c r="G700" s="4"/>
      <c r="H700" s="4"/>
      <c r="I700" s="4"/>
    </row>
    <row r="701" spans="7:9" ht="15.75" customHeight="1">
      <c r="G701" s="4"/>
      <c r="H701" s="4"/>
      <c r="I701" s="4"/>
    </row>
    <row r="702" spans="7:9" ht="15.75" customHeight="1">
      <c r="G702" s="4"/>
      <c r="H702" s="4"/>
      <c r="I702" s="4"/>
    </row>
    <row r="703" spans="7:9" ht="15.75" customHeight="1">
      <c r="G703" s="4"/>
      <c r="H703" s="4"/>
      <c r="I703" s="4"/>
    </row>
    <row r="704" spans="7:9" ht="15.75" customHeight="1">
      <c r="G704" s="4"/>
      <c r="H704" s="4"/>
      <c r="I704" s="4"/>
    </row>
    <row r="705" spans="7:9" ht="15.75" customHeight="1">
      <c r="G705" s="4"/>
      <c r="H705" s="4"/>
      <c r="I705" s="4"/>
    </row>
    <row r="706" spans="7:9" ht="15.75" customHeight="1">
      <c r="G706" s="4"/>
      <c r="H706" s="4"/>
      <c r="I706" s="4"/>
    </row>
    <row r="707" spans="7:9" ht="15.75" customHeight="1">
      <c r="G707" s="4"/>
      <c r="H707" s="4"/>
      <c r="I707" s="4"/>
    </row>
    <row r="708" spans="7:9" ht="15.75" customHeight="1">
      <c r="G708" s="4"/>
      <c r="H708" s="4"/>
      <c r="I708" s="4"/>
    </row>
    <row r="709" spans="7:9" ht="15.75" customHeight="1">
      <c r="G709" s="4"/>
      <c r="H709" s="4"/>
      <c r="I709" s="4"/>
    </row>
    <row r="710" spans="7:9" ht="15.75" customHeight="1">
      <c r="G710" s="4"/>
      <c r="H710" s="4"/>
      <c r="I710" s="4"/>
    </row>
    <row r="711" spans="7:9" ht="15.75" customHeight="1">
      <c r="G711" s="4"/>
      <c r="H711" s="4"/>
      <c r="I711" s="4"/>
    </row>
    <row r="712" spans="7:9" ht="15.75" customHeight="1">
      <c r="G712" s="4"/>
      <c r="H712" s="4"/>
      <c r="I712" s="4"/>
    </row>
    <row r="713" spans="7:9" ht="15.75" customHeight="1">
      <c r="G713" s="4"/>
      <c r="H713" s="4"/>
      <c r="I713" s="4"/>
    </row>
    <row r="714" spans="7:9" ht="15.75" customHeight="1">
      <c r="G714" s="4"/>
      <c r="H714" s="4"/>
      <c r="I714" s="4"/>
    </row>
    <row r="715" spans="7:9" ht="15.75" customHeight="1">
      <c r="G715" s="4"/>
      <c r="H715" s="4"/>
      <c r="I715" s="4"/>
    </row>
    <row r="716" spans="7:9" ht="15.75" customHeight="1">
      <c r="G716" s="4"/>
      <c r="H716" s="4"/>
      <c r="I716" s="4"/>
    </row>
    <row r="717" spans="7:9" ht="15.75" customHeight="1">
      <c r="G717" s="4"/>
      <c r="H717" s="4"/>
      <c r="I717" s="4"/>
    </row>
    <row r="718" spans="7:9" ht="15.75" customHeight="1">
      <c r="G718" s="4"/>
      <c r="H718" s="4"/>
      <c r="I718" s="4"/>
    </row>
    <row r="719" spans="7:9" ht="15.75" customHeight="1">
      <c r="G719" s="4"/>
      <c r="H719" s="4"/>
      <c r="I719" s="4"/>
    </row>
    <row r="720" spans="7:9" ht="15.75" customHeight="1">
      <c r="G720" s="4"/>
      <c r="H720" s="4"/>
      <c r="I720" s="4"/>
    </row>
    <row r="721" spans="7:9" ht="15.75" customHeight="1">
      <c r="G721" s="4"/>
      <c r="H721" s="4"/>
      <c r="I721" s="4"/>
    </row>
    <row r="722" spans="7:9" ht="15.75" customHeight="1">
      <c r="G722" s="4"/>
      <c r="H722" s="4"/>
      <c r="I722" s="4"/>
    </row>
    <row r="723" spans="7:9" ht="15.75" customHeight="1">
      <c r="G723" s="4"/>
      <c r="H723" s="4"/>
      <c r="I723" s="4"/>
    </row>
    <row r="724" spans="7:9" ht="15.75" customHeight="1">
      <c r="G724" s="4"/>
      <c r="H724" s="4"/>
      <c r="I724" s="4"/>
    </row>
    <row r="725" spans="7:9" ht="15.75" customHeight="1">
      <c r="G725" s="4"/>
      <c r="H725" s="4"/>
      <c r="I725" s="4"/>
    </row>
    <row r="726" spans="7:9" ht="15.75" customHeight="1">
      <c r="G726" s="4"/>
      <c r="H726" s="4"/>
      <c r="I726" s="4"/>
    </row>
    <row r="727" spans="7:9" ht="15.75" customHeight="1">
      <c r="G727" s="4"/>
      <c r="H727" s="4"/>
      <c r="I727" s="4"/>
    </row>
    <row r="728" spans="7:9" ht="15.75" customHeight="1">
      <c r="G728" s="4"/>
      <c r="H728" s="4"/>
      <c r="I728" s="4"/>
    </row>
    <row r="729" spans="7:9" ht="15.75" customHeight="1">
      <c r="G729" s="4"/>
      <c r="H729" s="4"/>
      <c r="I729" s="4"/>
    </row>
    <row r="730" spans="7:9" ht="15.75" customHeight="1">
      <c r="G730" s="4"/>
      <c r="H730" s="4"/>
      <c r="I730" s="4"/>
    </row>
    <row r="731" spans="7:9" ht="15.75" customHeight="1">
      <c r="G731" s="4"/>
      <c r="H731" s="4"/>
      <c r="I731" s="4"/>
    </row>
    <row r="732" spans="7:9" ht="15.75" customHeight="1">
      <c r="G732" s="4"/>
      <c r="H732" s="4"/>
      <c r="I732" s="4"/>
    </row>
    <row r="733" spans="7:9" ht="15.75" customHeight="1">
      <c r="G733" s="4"/>
      <c r="H733" s="4"/>
      <c r="I733" s="4"/>
    </row>
    <row r="734" spans="7:9" ht="15.75" customHeight="1">
      <c r="G734" s="4"/>
      <c r="H734" s="4"/>
      <c r="I734" s="4"/>
    </row>
    <row r="735" spans="7:9" ht="15.75" customHeight="1">
      <c r="G735" s="4"/>
      <c r="H735" s="4"/>
      <c r="I735" s="4"/>
    </row>
    <row r="736" spans="7:9" ht="15.75" customHeight="1">
      <c r="G736" s="4"/>
      <c r="H736" s="4"/>
      <c r="I736" s="4"/>
    </row>
    <row r="737" spans="7:9" ht="15.75" customHeight="1">
      <c r="G737" s="4"/>
      <c r="H737" s="4"/>
      <c r="I737" s="4"/>
    </row>
    <row r="738" spans="7:9" ht="15.75" customHeight="1">
      <c r="G738" s="4"/>
      <c r="H738" s="4"/>
      <c r="I738" s="4"/>
    </row>
    <row r="739" spans="7:9" ht="15.75" customHeight="1">
      <c r="G739" s="4"/>
      <c r="H739" s="4"/>
      <c r="I739" s="4"/>
    </row>
    <row r="740" spans="7:9" ht="15.75" customHeight="1">
      <c r="G740" s="4"/>
      <c r="H740" s="4"/>
      <c r="I740" s="4"/>
    </row>
    <row r="741" spans="7:9" ht="15.75" customHeight="1">
      <c r="G741" s="4"/>
      <c r="H741" s="4"/>
      <c r="I741" s="4"/>
    </row>
    <row r="742" spans="7:9" ht="15.75" customHeight="1">
      <c r="G742" s="4"/>
      <c r="H742" s="4"/>
      <c r="I742" s="4"/>
    </row>
    <row r="743" spans="7:9" ht="15.75" customHeight="1">
      <c r="G743" s="4"/>
      <c r="H743" s="4"/>
      <c r="I743" s="4"/>
    </row>
    <row r="744" spans="7:9" ht="15.75" customHeight="1">
      <c r="G744" s="4"/>
      <c r="H744" s="4"/>
      <c r="I744" s="4"/>
    </row>
    <row r="745" spans="7:9" ht="15.75" customHeight="1">
      <c r="G745" s="4"/>
      <c r="H745" s="4"/>
      <c r="I745" s="4"/>
    </row>
    <row r="746" spans="7:9" ht="15.75" customHeight="1">
      <c r="G746" s="4"/>
      <c r="H746" s="4"/>
      <c r="I746" s="4"/>
    </row>
    <row r="747" spans="7:9" ht="15.75" customHeight="1">
      <c r="G747" s="4"/>
      <c r="H747" s="4"/>
      <c r="I747" s="4"/>
    </row>
    <row r="748" spans="7:9" ht="15.75" customHeight="1">
      <c r="G748" s="4"/>
      <c r="H748" s="4"/>
      <c r="I748" s="4"/>
    </row>
    <row r="749" spans="7:9" ht="15.75" customHeight="1">
      <c r="G749" s="4"/>
      <c r="H749" s="4"/>
      <c r="I749" s="4"/>
    </row>
    <row r="750" spans="7:9" ht="15.75" customHeight="1">
      <c r="G750" s="4"/>
      <c r="H750" s="4"/>
      <c r="I750" s="4"/>
    </row>
    <row r="751" spans="7:9" ht="15.75" customHeight="1">
      <c r="G751" s="4"/>
      <c r="H751" s="4"/>
      <c r="I751" s="4"/>
    </row>
    <row r="752" spans="7:9" ht="15.75" customHeight="1">
      <c r="G752" s="4"/>
      <c r="H752" s="4"/>
      <c r="I752" s="4"/>
    </row>
    <row r="753" spans="7:9" ht="15.75" customHeight="1">
      <c r="G753" s="4"/>
      <c r="H753" s="4"/>
      <c r="I753" s="4"/>
    </row>
    <row r="754" spans="7:9" ht="15.75" customHeight="1">
      <c r="G754" s="4"/>
      <c r="H754" s="4"/>
      <c r="I754" s="4"/>
    </row>
    <row r="755" spans="7:9" ht="15.75" customHeight="1">
      <c r="G755" s="4"/>
      <c r="H755" s="4"/>
      <c r="I755" s="4"/>
    </row>
    <row r="756" spans="7:9" ht="15.75" customHeight="1">
      <c r="G756" s="4"/>
      <c r="H756" s="4"/>
      <c r="I756" s="4"/>
    </row>
    <row r="757" spans="7:9" ht="15.75" customHeight="1">
      <c r="G757" s="4"/>
      <c r="H757" s="4"/>
      <c r="I757" s="4"/>
    </row>
    <row r="758" spans="7:9" ht="15.75" customHeight="1">
      <c r="G758" s="4"/>
      <c r="H758" s="4"/>
      <c r="I758" s="4"/>
    </row>
    <row r="759" spans="7:9" ht="15.75" customHeight="1">
      <c r="G759" s="4"/>
      <c r="H759" s="4"/>
      <c r="I759" s="4"/>
    </row>
    <row r="760" spans="7:9" ht="15.75" customHeight="1">
      <c r="G760" s="4"/>
      <c r="H760" s="4"/>
      <c r="I760" s="4"/>
    </row>
    <row r="761" spans="7:9" ht="15.75" customHeight="1">
      <c r="G761" s="4"/>
      <c r="H761" s="4"/>
      <c r="I761" s="4"/>
    </row>
    <row r="762" spans="7:9" ht="15.75" customHeight="1">
      <c r="G762" s="4"/>
      <c r="H762" s="4"/>
      <c r="I762" s="4"/>
    </row>
    <row r="763" spans="7:9" ht="15.75" customHeight="1">
      <c r="G763" s="4"/>
      <c r="H763" s="4"/>
      <c r="I763" s="4"/>
    </row>
    <row r="764" spans="7:9" ht="15.75" customHeight="1">
      <c r="G764" s="4"/>
      <c r="H764" s="4"/>
      <c r="I764" s="4"/>
    </row>
    <row r="765" spans="7:9" ht="15.75" customHeight="1">
      <c r="G765" s="4"/>
      <c r="H765" s="4"/>
      <c r="I765" s="4"/>
    </row>
    <row r="766" spans="7:9" ht="15.75" customHeight="1">
      <c r="G766" s="4"/>
      <c r="H766" s="4"/>
      <c r="I766" s="4"/>
    </row>
    <row r="767" spans="7:9" ht="15.75" customHeight="1">
      <c r="G767" s="4"/>
      <c r="H767" s="4"/>
      <c r="I767" s="4"/>
    </row>
    <row r="768" spans="7:9" ht="15.75" customHeight="1">
      <c r="G768" s="4"/>
      <c r="H768" s="4"/>
      <c r="I768" s="4"/>
    </row>
    <row r="769" spans="7:9" ht="15.75" customHeight="1">
      <c r="G769" s="4"/>
      <c r="H769" s="4"/>
      <c r="I769" s="4"/>
    </row>
    <row r="770" spans="7:9" ht="15.75" customHeight="1">
      <c r="G770" s="4"/>
      <c r="H770" s="4"/>
      <c r="I770" s="4"/>
    </row>
    <row r="771" spans="7:9" ht="15.75" customHeight="1">
      <c r="G771" s="4"/>
      <c r="H771" s="4"/>
      <c r="I771" s="4"/>
    </row>
    <row r="772" spans="7:9" ht="15.75" customHeight="1">
      <c r="G772" s="4"/>
      <c r="H772" s="4"/>
      <c r="I772" s="4"/>
    </row>
    <row r="773" spans="7:9" ht="15.75" customHeight="1">
      <c r="G773" s="4"/>
      <c r="H773" s="4"/>
      <c r="I773" s="4"/>
    </row>
    <row r="774" spans="7:9" ht="15.75" customHeight="1">
      <c r="G774" s="4"/>
      <c r="H774" s="4"/>
      <c r="I774" s="4"/>
    </row>
    <row r="775" spans="7:9" ht="15.75" customHeight="1">
      <c r="G775" s="4"/>
      <c r="H775" s="4"/>
      <c r="I775" s="4"/>
    </row>
    <row r="776" spans="7:9" ht="15.75" customHeight="1">
      <c r="G776" s="4"/>
      <c r="H776" s="4"/>
      <c r="I776" s="4"/>
    </row>
    <row r="777" spans="7:9" ht="15.75" customHeight="1">
      <c r="G777" s="4"/>
      <c r="H777" s="4"/>
      <c r="I777" s="4"/>
    </row>
    <row r="778" spans="7:9" ht="15.75" customHeight="1">
      <c r="G778" s="4"/>
      <c r="H778" s="4"/>
      <c r="I778" s="4"/>
    </row>
    <row r="779" spans="7:9" ht="15.75" customHeight="1">
      <c r="G779" s="4"/>
      <c r="H779" s="4"/>
      <c r="I779" s="4"/>
    </row>
    <row r="780" spans="7:9" ht="15.75" customHeight="1">
      <c r="G780" s="4"/>
      <c r="H780" s="4"/>
      <c r="I780" s="4"/>
    </row>
    <row r="781" spans="7:9" ht="15.75" customHeight="1">
      <c r="G781" s="4"/>
      <c r="H781" s="4"/>
      <c r="I781" s="4"/>
    </row>
    <row r="782" spans="7:9" ht="15.75" customHeight="1">
      <c r="G782" s="4"/>
      <c r="H782" s="4"/>
      <c r="I782" s="4"/>
    </row>
    <row r="783" spans="7:9" ht="15.75" customHeight="1">
      <c r="G783" s="4"/>
      <c r="H783" s="4"/>
      <c r="I783" s="4"/>
    </row>
    <row r="784" spans="7:9" ht="15.75" customHeight="1">
      <c r="G784" s="4"/>
      <c r="H784" s="4"/>
      <c r="I784" s="4"/>
    </row>
    <row r="785" spans="7:9" ht="15.75" customHeight="1">
      <c r="G785" s="4"/>
      <c r="H785" s="4"/>
      <c r="I785" s="4"/>
    </row>
    <row r="786" spans="7:9" ht="15.75" customHeight="1">
      <c r="G786" s="4"/>
      <c r="H786" s="4"/>
      <c r="I786" s="4"/>
    </row>
    <row r="787" spans="7:9" ht="15.75" customHeight="1">
      <c r="G787" s="4"/>
      <c r="H787" s="4"/>
      <c r="I787" s="4"/>
    </row>
    <row r="788" spans="7:9" ht="15.75" customHeight="1">
      <c r="G788" s="4"/>
      <c r="H788" s="4"/>
      <c r="I788" s="4"/>
    </row>
    <row r="789" spans="7:9" ht="15.75" customHeight="1">
      <c r="G789" s="4"/>
      <c r="H789" s="4"/>
      <c r="I789" s="4"/>
    </row>
    <row r="790" spans="7:9" ht="15.75" customHeight="1">
      <c r="G790" s="4"/>
      <c r="H790" s="4"/>
      <c r="I790" s="4"/>
    </row>
    <row r="791" spans="7:9" ht="15.75" customHeight="1">
      <c r="G791" s="4"/>
      <c r="H791" s="4"/>
      <c r="I791" s="4"/>
    </row>
    <row r="792" spans="7:9" ht="15.75" customHeight="1">
      <c r="G792" s="4"/>
      <c r="H792" s="4"/>
      <c r="I792" s="4"/>
    </row>
    <row r="793" spans="7:9" ht="15.75" customHeight="1">
      <c r="G793" s="4"/>
      <c r="H793" s="4"/>
      <c r="I793" s="4"/>
    </row>
    <row r="794" spans="7:9" ht="15.75" customHeight="1">
      <c r="G794" s="4"/>
      <c r="H794" s="4"/>
      <c r="I794" s="4"/>
    </row>
    <row r="795" spans="7:9" ht="15.75" customHeight="1">
      <c r="G795" s="4"/>
      <c r="H795" s="4"/>
      <c r="I795" s="4"/>
    </row>
    <row r="796" spans="7:9" ht="15.75" customHeight="1">
      <c r="G796" s="4"/>
      <c r="H796" s="4"/>
      <c r="I796" s="4"/>
    </row>
    <row r="797" spans="7:9" ht="15.75" customHeight="1">
      <c r="G797" s="4"/>
      <c r="H797" s="4"/>
      <c r="I797" s="4"/>
    </row>
    <row r="798" spans="7:9" ht="15.75" customHeight="1">
      <c r="G798" s="4"/>
      <c r="H798" s="4"/>
      <c r="I798" s="4"/>
    </row>
    <row r="799" spans="7:9" ht="15.75" customHeight="1">
      <c r="G799" s="4"/>
      <c r="H799" s="4"/>
      <c r="I799" s="4"/>
    </row>
    <row r="800" spans="7:9" ht="15.75" customHeight="1">
      <c r="G800" s="4"/>
      <c r="H800" s="4"/>
      <c r="I800" s="4"/>
    </row>
    <row r="801" spans="7:9" ht="15.75" customHeight="1">
      <c r="G801" s="4"/>
      <c r="H801" s="4"/>
      <c r="I801" s="4"/>
    </row>
    <row r="802" spans="7:9" ht="15.75" customHeight="1">
      <c r="G802" s="4"/>
      <c r="H802" s="4"/>
      <c r="I802" s="4"/>
    </row>
    <row r="803" spans="7:9" ht="15.75" customHeight="1">
      <c r="G803" s="4"/>
      <c r="H803" s="4"/>
      <c r="I803" s="4"/>
    </row>
    <row r="804" spans="7:9" ht="15.75" customHeight="1">
      <c r="G804" s="4"/>
      <c r="H804" s="4"/>
      <c r="I804" s="4"/>
    </row>
    <row r="805" spans="7:9" ht="15.75" customHeight="1">
      <c r="G805" s="4"/>
      <c r="H805" s="4"/>
      <c r="I805" s="4"/>
    </row>
    <row r="806" spans="7:9" ht="15.75" customHeight="1">
      <c r="G806" s="4"/>
      <c r="H806" s="4"/>
      <c r="I806" s="4"/>
    </row>
    <row r="807" spans="7:9" ht="15.75" customHeight="1">
      <c r="G807" s="4"/>
      <c r="H807" s="4"/>
      <c r="I807" s="4"/>
    </row>
    <row r="808" spans="7:9" ht="15.75" customHeight="1">
      <c r="G808" s="4"/>
      <c r="H808" s="4"/>
      <c r="I808" s="4"/>
    </row>
    <row r="809" spans="7:9" ht="15.75" customHeight="1">
      <c r="G809" s="4"/>
      <c r="H809" s="4"/>
      <c r="I809" s="4"/>
    </row>
    <row r="810" spans="7:9" ht="15.75" customHeight="1">
      <c r="G810" s="4"/>
      <c r="H810" s="4"/>
      <c r="I810" s="4"/>
    </row>
    <row r="811" spans="7:9" ht="15.75" customHeight="1">
      <c r="G811" s="4"/>
      <c r="H811" s="4"/>
      <c r="I811" s="4"/>
    </row>
    <row r="812" spans="7:9" ht="15.75" customHeight="1">
      <c r="G812" s="4"/>
      <c r="H812" s="4"/>
      <c r="I812" s="4"/>
    </row>
    <row r="813" spans="7:9" ht="15.75" customHeight="1">
      <c r="G813" s="4"/>
      <c r="H813" s="4"/>
      <c r="I813" s="4"/>
    </row>
    <row r="814" spans="7:9" ht="15.75" customHeight="1">
      <c r="G814" s="4"/>
      <c r="H814" s="4"/>
      <c r="I814" s="4"/>
    </row>
    <row r="815" spans="7:9" ht="15.75" customHeight="1">
      <c r="G815" s="4"/>
      <c r="H815" s="4"/>
      <c r="I815" s="4"/>
    </row>
    <row r="816" spans="7:9" ht="15.75" customHeight="1">
      <c r="G816" s="4"/>
      <c r="H816" s="4"/>
      <c r="I816" s="4"/>
    </row>
    <row r="817" spans="7:9" ht="15.75" customHeight="1">
      <c r="G817" s="4"/>
      <c r="H817" s="4"/>
      <c r="I817" s="4"/>
    </row>
    <row r="818" spans="7:9" ht="15.75" customHeight="1">
      <c r="G818" s="4"/>
      <c r="H818" s="4"/>
      <c r="I818" s="4"/>
    </row>
    <row r="819" spans="7:9" ht="15.75" customHeight="1">
      <c r="G819" s="4"/>
      <c r="H819" s="4"/>
      <c r="I819" s="4"/>
    </row>
    <row r="820" spans="7:9" ht="15.75" customHeight="1">
      <c r="G820" s="4"/>
      <c r="H820" s="4"/>
      <c r="I820" s="4"/>
    </row>
    <row r="821" spans="7:9" ht="15.75" customHeight="1">
      <c r="G821" s="4"/>
      <c r="H821" s="4"/>
      <c r="I821" s="4"/>
    </row>
    <row r="822" spans="7:9" ht="15.75" customHeight="1">
      <c r="G822" s="4"/>
      <c r="H822" s="4"/>
      <c r="I822" s="4"/>
    </row>
    <row r="823" spans="7:9" ht="15.75" customHeight="1">
      <c r="G823" s="4"/>
      <c r="H823" s="4"/>
      <c r="I823" s="4"/>
    </row>
    <row r="824" spans="7:9" ht="15.75" customHeight="1">
      <c r="G824" s="4"/>
      <c r="H824" s="4"/>
      <c r="I824" s="4"/>
    </row>
    <row r="825" spans="7:9" ht="15.75" customHeight="1">
      <c r="G825" s="4"/>
      <c r="H825" s="4"/>
      <c r="I825" s="4"/>
    </row>
    <row r="826" spans="7:9" ht="15.75" customHeight="1">
      <c r="G826" s="4"/>
      <c r="H826" s="4"/>
      <c r="I826" s="4"/>
    </row>
    <row r="827" spans="7:9" ht="15.75" customHeight="1">
      <c r="G827" s="4"/>
      <c r="H827" s="4"/>
      <c r="I827" s="4"/>
    </row>
    <row r="828" spans="7:9" ht="15.75" customHeight="1">
      <c r="G828" s="4"/>
      <c r="H828" s="4"/>
      <c r="I828" s="4"/>
    </row>
    <row r="829" spans="7:9" ht="15.75" customHeight="1">
      <c r="G829" s="4"/>
      <c r="H829" s="4"/>
      <c r="I829" s="4"/>
    </row>
    <row r="830" spans="7:9" ht="15.75" customHeight="1">
      <c r="G830" s="4"/>
      <c r="H830" s="4"/>
      <c r="I830" s="4"/>
    </row>
    <row r="831" spans="7:9" ht="15.75" customHeight="1">
      <c r="G831" s="4"/>
      <c r="H831" s="4"/>
      <c r="I831" s="4"/>
    </row>
    <row r="832" spans="7:9" ht="15.75" customHeight="1">
      <c r="G832" s="4"/>
      <c r="H832" s="4"/>
      <c r="I832" s="4"/>
    </row>
    <row r="833" spans="7:9" ht="15.75" customHeight="1">
      <c r="G833" s="4"/>
      <c r="H833" s="4"/>
      <c r="I833" s="4"/>
    </row>
    <row r="834" spans="7:9" ht="15.75" customHeight="1">
      <c r="G834" s="4"/>
      <c r="H834" s="4"/>
      <c r="I834" s="4"/>
    </row>
    <row r="835" spans="7:9" ht="15.75" customHeight="1">
      <c r="G835" s="4"/>
      <c r="H835" s="4"/>
      <c r="I835" s="4"/>
    </row>
    <row r="836" spans="7:9" ht="15.75" customHeight="1">
      <c r="G836" s="4"/>
      <c r="H836" s="4"/>
      <c r="I836" s="4"/>
    </row>
    <row r="837" spans="7:9" ht="15.75" customHeight="1">
      <c r="G837" s="4"/>
      <c r="H837" s="4"/>
      <c r="I837" s="4"/>
    </row>
    <row r="838" spans="7:9" ht="15.75" customHeight="1">
      <c r="G838" s="4"/>
      <c r="H838" s="4"/>
      <c r="I838" s="4"/>
    </row>
    <row r="839" spans="7:9" ht="15.75" customHeight="1">
      <c r="G839" s="4"/>
      <c r="H839" s="4"/>
      <c r="I839" s="4"/>
    </row>
    <row r="840" spans="7:9" ht="15.75" customHeight="1">
      <c r="G840" s="4"/>
      <c r="H840" s="4"/>
      <c r="I840" s="4"/>
    </row>
    <row r="841" spans="7:9" ht="15.75" customHeight="1">
      <c r="G841" s="4"/>
      <c r="H841" s="4"/>
      <c r="I841" s="4"/>
    </row>
    <row r="842" spans="7:9" ht="15.75" customHeight="1">
      <c r="G842" s="4"/>
      <c r="H842" s="4"/>
      <c r="I842" s="4"/>
    </row>
    <row r="843" spans="7:9" ht="15.75" customHeight="1">
      <c r="G843" s="4"/>
      <c r="H843" s="4"/>
      <c r="I843" s="4"/>
    </row>
    <row r="844" spans="7:9" ht="15.75" customHeight="1">
      <c r="G844" s="4"/>
      <c r="H844" s="4"/>
      <c r="I844" s="4"/>
    </row>
    <row r="845" spans="7:9" ht="15.75" customHeight="1">
      <c r="G845" s="4"/>
      <c r="H845" s="4"/>
      <c r="I845" s="4"/>
    </row>
    <row r="846" spans="7:9" ht="15.75" customHeight="1">
      <c r="G846" s="4"/>
      <c r="H846" s="4"/>
      <c r="I846" s="4"/>
    </row>
    <row r="847" spans="7:9" ht="15.75" customHeight="1">
      <c r="G847" s="4"/>
      <c r="H847" s="4"/>
      <c r="I847" s="4"/>
    </row>
    <row r="848" spans="7:9" ht="15.75" customHeight="1">
      <c r="G848" s="4"/>
      <c r="H848" s="4"/>
      <c r="I848" s="4"/>
    </row>
    <row r="849" spans="7:9" ht="15.75" customHeight="1">
      <c r="G849" s="4"/>
      <c r="H849" s="4"/>
      <c r="I849" s="4"/>
    </row>
    <row r="850" spans="7:9" ht="15.75" customHeight="1">
      <c r="G850" s="4"/>
      <c r="H850" s="4"/>
      <c r="I850" s="4"/>
    </row>
    <row r="851" spans="7:9" ht="15.75" customHeight="1">
      <c r="G851" s="4"/>
      <c r="H851" s="4"/>
      <c r="I851" s="4"/>
    </row>
    <row r="852" spans="7:9" ht="15.75" customHeight="1">
      <c r="G852" s="4"/>
      <c r="H852" s="4"/>
      <c r="I852" s="4"/>
    </row>
    <row r="853" spans="7:9" ht="15.75" customHeight="1">
      <c r="G853" s="4"/>
      <c r="H853" s="4"/>
      <c r="I853" s="4"/>
    </row>
    <row r="854" spans="7:9" ht="15.75" customHeight="1">
      <c r="G854" s="4"/>
      <c r="H854" s="4"/>
      <c r="I854" s="4"/>
    </row>
    <row r="855" spans="7:9" ht="15.75" customHeight="1">
      <c r="G855" s="4"/>
      <c r="H855" s="4"/>
      <c r="I855" s="4"/>
    </row>
    <row r="856" spans="7:9" ht="15.75" customHeight="1">
      <c r="G856" s="4"/>
      <c r="H856" s="4"/>
      <c r="I856" s="4"/>
    </row>
    <row r="857" spans="7:9" ht="15.75" customHeight="1">
      <c r="G857" s="4"/>
      <c r="H857" s="4"/>
      <c r="I857" s="4"/>
    </row>
    <row r="858" spans="7:9" ht="15.75" customHeight="1">
      <c r="G858" s="4"/>
      <c r="H858" s="4"/>
      <c r="I858" s="4"/>
    </row>
    <row r="859" spans="7:9" ht="15.75" customHeight="1">
      <c r="G859" s="4"/>
      <c r="H859" s="4"/>
      <c r="I859" s="4"/>
    </row>
    <row r="860" spans="7:9" ht="15.75" customHeight="1">
      <c r="G860" s="4"/>
      <c r="H860" s="4"/>
      <c r="I860" s="4"/>
    </row>
    <row r="861" spans="7:9" ht="15.75" customHeight="1">
      <c r="G861" s="4"/>
      <c r="H861" s="4"/>
      <c r="I861" s="4"/>
    </row>
    <row r="862" spans="7:9" ht="15.75" customHeight="1">
      <c r="G862" s="4"/>
      <c r="H862" s="4"/>
      <c r="I862" s="4"/>
    </row>
    <row r="863" spans="7:9" ht="15.75" customHeight="1">
      <c r="G863" s="4"/>
      <c r="H863" s="4"/>
      <c r="I863" s="4"/>
    </row>
    <row r="864" spans="7:9" ht="15.75" customHeight="1">
      <c r="G864" s="4"/>
      <c r="H864" s="4"/>
      <c r="I864" s="4"/>
    </row>
    <row r="865" spans="7:9" ht="15.75" customHeight="1">
      <c r="G865" s="4"/>
      <c r="H865" s="4"/>
      <c r="I865" s="4"/>
    </row>
    <row r="866" spans="7:9" ht="15.75" customHeight="1">
      <c r="G866" s="4"/>
      <c r="H866" s="4"/>
      <c r="I866" s="4"/>
    </row>
    <row r="867" spans="7:9" ht="15.75" customHeight="1">
      <c r="G867" s="4"/>
      <c r="H867" s="4"/>
      <c r="I867" s="4"/>
    </row>
    <row r="868" spans="7:9" ht="15.75" customHeight="1">
      <c r="G868" s="4"/>
      <c r="H868" s="4"/>
      <c r="I868" s="4"/>
    </row>
    <row r="869" spans="7:9" ht="15.75" customHeight="1">
      <c r="G869" s="4"/>
      <c r="H869" s="4"/>
      <c r="I869" s="4"/>
    </row>
    <row r="870" spans="7:9" ht="15.75" customHeight="1">
      <c r="G870" s="4"/>
      <c r="H870" s="4"/>
      <c r="I870" s="4"/>
    </row>
    <row r="871" spans="7:9" ht="15.75" customHeight="1">
      <c r="G871" s="4"/>
      <c r="H871" s="4"/>
      <c r="I871" s="4"/>
    </row>
    <row r="872" spans="7:9" ht="15.75" customHeight="1">
      <c r="G872" s="4"/>
      <c r="H872" s="4"/>
      <c r="I872" s="4"/>
    </row>
    <row r="873" spans="7:9" ht="15.75" customHeight="1">
      <c r="G873" s="4"/>
      <c r="H873" s="4"/>
      <c r="I873" s="4"/>
    </row>
    <row r="874" spans="7:9" ht="15.75" customHeight="1">
      <c r="G874" s="4"/>
      <c r="H874" s="4"/>
      <c r="I874" s="4"/>
    </row>
    <row r="875" spans="7:9" ht="15.75" customHeight="1">
      <c r="G875" s="4"/>
      <c r="H875" s="4"/>
      <c r="I875" s="4"/>
    </row>
    <row r="876" spans="7:9" ht="15.75" customHeight="1">
      <c r="G876" s="4"/>
      <c r="H876" s="4"/>
      <c r="I876" s="4"/>
    </row>
    <row r="877" spans="7:9" ht="15.75" customHeight="1">
      <c r="G877" s="4"/>
      <c r="H877" s="4"/>
      <c r="I877" s="4"/>
    </row>
    <row r="878" spans="7:9" ht="15.75" customHeight="1">
      <c r="G878" s="4"/>
      <c r="H878" s="4"/>
      <c r="I878" s="4"/>
    </row>
    <row r="879" spans="7:9" ht="15.75" customHeight="1">
      <c r="G879" s="4"/>
      <c r="H879" s="4"/>
      <c r="I879" s="4"/>
    </row>
    <row r="880" spans="7:9" ht="15.75" customHeight="1">
      <c r="G880" s="4"/>
      <c r="H880" s="4"/>
      <c r="I880" s="4"/>
    </row>
    <row r="881" spans="7:9" ht="15.75" customHeight="1">
      <c r="G881" s="4"/>
      <c r="H881" s="4"/>
      <c r="I881" s="4"/>
    </row>
    <row r="882" spans="7:9" ht="15.75" customHeight="1">
      <c r="G882" s="4"/>
      <c r="H882" s="4"/>
      <c r="I882" s="4"/>
    </row>
    <row r="883" spans="7:9" ht="15.75" customHeight="1">
      <c r="G883" s="4"/>
      <c r="H883" s="4"/>
      <c r="I883" s="4"/>
    </row>
    <row r="884" spans="7:9" ht="15.75" customHeight="1">
      <c r="G884" s="4"/>
      <c r="H884" s="4"/>
      <c r="I884" s="4"/>
    </row>
    <row r="885" spans="7:9" ht="15.75" customHeight="1">
      <c r="G885" s="4"/>
      <c r="H885" s="4"/>
      <c r="I885" s="4"/>
    </row>
    <row r="886" spans="7:9" ht="15.75" customHeight="1">
      <c r="G886" s="4"/>
      <c r="H886" s="4"/>
      <c r="I886" s="4"/>
    </row>
    <row r="887" spans="7:9" ht="15.75" customHeight="1">
      <c r="G887" s="4"/>
      <c r="H887" s="4"/>
      <c r="I887" s="4"/>
    </row>
    <row r="888" spans="7:9" ht="15.75" customHeight="1">
      <c r="G888" s="4"/>
      <c r="H888" s="4"/>
      <c r="I888" s="4"/>
    </row>
    <row r="889" spans="7:9" ht="15.75" customHeight="1">
      <c r="G889" s="4"/>
      <c r="H889" s="4"/>
      <c r="I889" s="4"/>
    </row>
    <row r="890" spans="7:9" ht="15.75" customHeight="1">
      <c r="G890" s="4"/>
      <c r="H890" s="4"/>
      <c r="I890" s="4"/>
    </row>
    <row r="891" spans="7:9" ht="15.75" customHeight="1">
      <c r="G891" s="4"/>
      <c r="H891" s="4"/>
      <c r="I891" s="4"/>
    </row>
    <row r="892" spans="7:9" ht="15.75" customHeight="1">
      <c r="G892" s="4"/>
      <c r="H892" s="4"/>
      <c r="I892" s="4"/>
    </row>
    <row r="893" spans="7:9" ht="15.75" customHeight="1">
      <c r="G893" s="4"/>
      <c r="H893" s="4"/>
      <c r="I893" s="4"/>
    </row>
    <row r="894" spans="7:9" ht="15.75" customHeight="1">
      <c r="G894" s="4"/>
      <c r="H894" s="4"/>
      <c r="I894" s="4"/>
    </row>
    <row r="895" spans="7:9" ht="15.75" customHeight="1">
      <c r="G895" s="4"/>
      <c r="H895" s="4"/>
      <c r="I895" s="4"/>
    </row>
    <row r="896" spans="7:9" ht="15.75" customHeight="1">
      <c r="G896" s="4"/>
      <c r="H896" s="4"/>
      <c r="I896" s="4"/>
    </row>
    <row r="897" spans="7:9" ht="15.75" customHeight="1">
      <c r="G897" s="4"/>
      <c r="H897" s="4"/>
      <c r="I897" s="4"/>
    </row>
    <row r="898" spans="7:9" ht="15.75" customHeight="1">
      <c r="G898" s="4"/>
      <c r="H898" s="4"/>
      <c r="I898" s="4"/>
    </row>
    <row r="899" spans="7:9" ht="15.75" customHeight="1">
      <c r="G899" s="4"/>
      <c r="H899" s="4"/>
      <c r="I899" s="4"/>
    </row>
    <row r="900" spans="7:9" ht="15.75" customHeight="1">
      <c r="G900" s="4"/>
      <c r="H900" s="4"/>
      <c r="I900" s="4"/>
    </row>
    <row r="901" spans="7:9" ht="15.75" customHeight="1">
      <c r="G901" s="4"/>
      <c r="H901" s="4"/>
      <c r="I901" s="4"/>
    </row>
    <row r="902" spans="7:9" ht="15.75" customHeight="1">
      <c r="G902" s="4"/>
      <c r="H902" s="4"/>
      <c r="I902" s="4"/>
    </row>
    <row r="903" spans="7:9" ht="15.75" customHeight="1">
      <c r="G903" s="4"/>
      <c r="H903" s="4"/>
      <c r="I903" s="4"/>
    </row>
    <row r="904" spans="7:9" ht="15.75" customHeight="1">
      <c r="G904" s="4"/>
      <c r="H904" s="4"/>
      <c r="I904" s="4"/>
    </row>
    <row r="905" spans="7:9" ht="15.75" customHeight="1">
      <c r="G905" s="4"/>
      <c r="H905" s="4"/>
      <c r="I905" s="4"/>
    </row>
    <row r="906" spans="7:9" ht="15.75" customHeight="1">
      <c r="G906" s="4"/>
      <c r="H906" s="4"/>
      <c r="I906" s="4"/>
    </row>
    <row r="907" spans="7:9" ht="15.75" customHeight="1">
      <c r="G907" s="4"/>
      <c r="H907" s="4"/>
      <c r="I907" s="4"/>
    </row>
    <row r="908" spans="7:9" ht="15.75" customHeight="1">
      <c r="G908" s="4"/>
      <c r="H908" s="4"/>
      <c r="I908" s="4"/>
    </row>
    <row r="909" spans="7:9" ht="15.75" customHeight="1">
      <c r="G909" s="4"/>
      <c r="H909" s="4"/>
      <c r="I909" s="4"/>
    </row>
    <row r="910" spans="7:9" ht="15.75" customHeight="1">
      <c r="G910" s="4"/>
      <c r="H910" s="4"/>
      <c r="I910" s="4"/>
    </row>
    <row r="911" spans="7:9" ht="15.75" customHeight="1">
      <c r="G911" s="4"/>
      <c r="H911" s="4"/>
      <c r="I911" s="4"/>
    </row>
    <row r="912" spans="7:9" ht="15.75" customHeight="1">
      <c r="G912" s="4"/>
      <c r="H912" s="4"/>
      <c r="I912" s="4"/>
    </row>
    <row r="913" spans="7:9" ht="15.75" customHeight="1">
      <c r="G913" s="4"/>
      <c r="H913" s="4"/>
      <c r="I913" s="4"/>
    </row>
    <row r="914" spans="7:9" ht="15.75" customHeight="1">
      <c r="G914" s="4"/>
      <c r="H914" s="4"/>
      <c r="I914" s="4"/>
    </row>
    <row r="915" spans="7:9" ht="15.75" customHeight="1">
      <c r="G915" s="4"/>
      <c r="H915" s="4"/>
      <c r="I915" s="4"/>
    </row>
    <row r="916" spans="7:9" ht="15.75" customHeight="1">
      <c r="G916" s="4"/>
      <c r="H916" s="4"/>
      <c r="I916" s="4"/>
    </row>
    <row r="917" spans="7:9" ht="15.75" customHeight="1">
      <c r="G917" s="4"/>
      <c r="H917" s="4"/>
      <c r="I917" s="4"/>
    </row>
    <row r="918" spans="7:9" ht="15.75" customHeight="1">
      <c r="G918" s="4"/>
      <c r="H918" s="4"/>
      <c r="I918" s="4"/>
    </row>
    <row r="919" spans="7:9" ht="15.75" customHeight="1">
      <c r="G919" s="4"/>
      <c r="H919" s="4"/>
      <c r="I919" s="4"/>
    </row>
    <row r="920" spans="7:9" ht="15.75" customHeight="1">
      <c r="G920" s="4"/>
      <c r="H920" s="4"/>
      <c r="I920" s="4"/>
    </row>
    <row r="921" spans="7:9" ht="15.75" customHeight="1">
      <c r="G921" s="4"/>
      <c r="H921" s="4"/>
      <c r="I921" s="4"/>
    </row>
    <row r="922" spans="7:9" ht="15.75" customHeight="1">
      <c r="G922" s="4"/>
      <c r="H922" s="4"/>
      <c r="I922" s="4"/>
    </row>
    <row r="923" spans="7:9" ht="15.75" customHeight="1">
      <c r="G923" s="4"/>
      <c r="H923" s="4"/>
      <c r="I923" s="4"/>
    </row>
    <row r="924" spans="7:9" ht="15.75" customHeight="1">
      <c r="G924" s="4"/>
      <c r="H924" s="4"/>
      <c r="I924" s="4"/>
    </row>
    <row r="925" spans="7:9" ht="15.75" customHeight="1">
      <c r="G925" s="4"/>
      <c r="H925" s="4"/>
      <c r="I925" s="4"/>
    </row>
    <row r="926" spans="7:9" ht="15.75" customHeight="1">
      <c r="G926" s="4"/>
      <c r="H926" s="4"/>
      <c r="I926" s="4"/>
    </row>
    <row r="927" spans="7:9" ht="15.75" customHeight="1">
      <c r="G927" s="4"/>
      <c r="H927" s="4"/>
      <c r="I927" s="4"/>
    </row>
    <row r="928" spans="7:9" ht="15.75" customHeight="1">
      <c r="G928" s="4"/>
      <c r="H928" s="4"/>
      <c r="I928" s="4"/>
    </row>
    <row r="929" spans="7:9" ht="15.75" customHeight="1">
      <c r="G929" s="4"/>
      <c r="H929" s="4"/>
      <c r="I929" s="4"/>
    </row>
    <row r="930" spans="7:9" ht="15.75" customHeight="1">
      <c r="G930" s="4"/>
      <c r="H930" s="4"/>
      <c r="I930" s="4"/>
    </row>
    <row r="931" spans="7:9" ht="15.75" customHeight="1">
      <c r="G931" s="4"/>
      <c r="H931" s="4"/>
      <c r="I931" s="4"/>
    </row>
    <row r="932" spans="7:9" ht="15.75" customHeight="1">
      <c r="G932" s="4"/>
      <c r="H932" s="4"/>
      <c r="I932" s="4"/>
    </row>
    <row r="933" spans="7:9" ht="15.75" customHeight="1">
      <c r="G933" s="4"/>
      <c r="H933" s="4"/>
      <c r="I933" s="4"/>
    </row>
    <row r="934" spans="7:9" ht="15.75" customHeight="1">
      <c r="G934" s="4"/>
      <c r="H934" s="4"/>
      <c r="I934" s="4"/>
    </row>
    <row r="935" spans="7:9" ht="15.75" customHeight="1">
      <c r="G935" s="4"/>
      <c r="H935" s="4"/>
      <c r="I935" s="4"/>
    </row>
    <row r="936" spans="7:9" ht="15.75" customHeight="1">
      <c r="G936" s="4"/>
      <c r="H936" s="4"/>
      <c r="I936" s="4"/>
    </row>
    <row r="937" spans="7:9" ht="15.75" customHeight="1">
      <c r="G937" s="4"/>
      <c r="H937" s="4"/>
      <c r="I937" s="4"/>
    </row>
    <row r="938" spans="7:9" ht="15.75" customHeight="1">
      <c r="G938" s="4"/>
      <c r="H938" s="4"/>
      <c r="I938" s="4"/>
    </row>
    <row r="939" spans="7:9" ht="15.75" customHeight="1">
      <c r="G939" s="4"/>
      <c r="H939" s="4"/>
      <c r="I939" s="4"/>
    </row>
    <row r="940" spans="7:9" ht="15.75" customHeight="1">
      <c r="G940" s="4"/>
      <c r="H940" s="4"/>
      <c r="I940" s="4"/>
    </row>
    <row r="941" spans="7:9" ht="15.75" customHeight="1">
      <c r="G941" s="4"/>
      <c r="H941" s="4"/>
      <c r="I941" s="4"/>
    </row>
    <row r="942" spans="7:9" ht="15.75" customHeight="1">
      <c r="G942" s="4"/>
      <c r="H942" s="4"/>
      <c r="I942" s="4"/>
    </row>
    <row r="943" spans="7:9" ht="15.75" customHeight="1">
      <c r="G943" s="4"/>
      <c r="H943" s="4"/>
      <c r="I943" s="4"/>
    </row>
    <row r="944" spans="7:9" ht="15.75" customHeight="1">
      <c r="G944" s="4"/>
      <c r="H944" s="4"/>
      <c r="I944" s="4"/>
    </row>
    <row r="945" spans="7:9" ht="15.75" customHeight="1">
      <c r="G945" s="4"/>
      <c r="H945" s="4"/>
      <c r="I945" s="4"/>
    </row>
    <row r="946" spans="7:9" ht="15.75" customHeight="1">
      <c r="G946" s="4"/>
      <c r="H946" s="4"/>
      <c r="I946" s="4"/>
    </row>
    <row r="947" spans="7:9" ht="15.75" customHeight="1">
      <c r="G947" s="4"/>
      <c r="H947" s="4"/>
      <c r="I947" s="4"/>
    </row>
    <row r="948" spans="7:9" ht="15.75" customHeight="1">
      <c r="G948" s="4"/>
      <c r="H948" s="4"/>
      <c r="I948" s="4"/>
    </row>
    <row r="949" spans="7:9" ht="15.75" customHeight="1">
      <c r="G949" s="4"/>
      <c r="H949" s="4"/>
      <c r="I949" s="4"/>
    </row>
    <row r="950" spans="7:9" ht="15.75" customHeight="1">
      <c r="G950" s="4"/>
      <c r="H950" s="4"/>
      <c r="I950" s="4"/>
    </row>
    <row r="951" spans="7:9" ht="15.75" customHeight="1">
      <c r="G951" s="4"/>
      <c r="H951" s="4"/>
      <c r="I951" s="4"/>
    </row>
    <row r="952" spans="7:9" ht="15.75" customHeight="1">
      <c r="G952" s="4"/>
      <c r="H952" s="4"/>
      <c r="I952" s="4"/>
    </row>
    <row r="953" spans="7:9" ht="15.75" customHeight="1">
      <c r="G953" s="4"/>
      <c r="H953" s="4"/>
      <c r="I953" s="4"/>
    </row>
    <row r="954" spans="7:9" ht="15.75" customHeight="1">
      <c r="G954" s="4"/>
      <c r="H954" s="4"/>
      <c r="I954" s="4"/>
    </row>
    <row r="955" spans="7:9" ht="15.75" customHeight="1">
      <c r="G955" s="4"/>
      <c r="H955" s="4"/>
      <c r="I955" s="4"/>
    </row>
    <row r="956" spans="7:9" ht="15.75" customHeight="1">
      <c r="G956" s="4"/>
      <c r="H956" s="4"/>
      <c r="I956" s="4"/>
    </row>
    <row r="957" spans="7:9" ht="15.75" customHeight="1">
      <c r="G957" s="4"/>
      <c r="H957" s="4"/>
      <c r="I957" s="4"/>
    </row>
    <row r="958" spans="7:9" ht="15.75" customHeight="1">
      <c r="G958" s="4"/>
      <c r="H958" s="4"/>
      <c r="I958" s="4"/>
    </row>
    <row r="959" spans="7:9" ht="15.75" customHeight="1">
      <c r="G959" s="4"/>
      <c r="H959" s="4"/>
      <c r="I959" s="4"/>
    </row>
    <row r="960" spans="7:9" ht="15.75" customHeight="1">
      <c r="G960" s="4"/>
      <c r="H960" s="4"/>
      <c r="I960" s="4"/>
    </row>
    <row r="961" spans="7:9" ht="15.75" customHeight="1">
      <c r="G961" s="4"/>
      <c r="H961" s="4"/>
      <c r="I961" s="4"/>
    </row>
    <row r="962" spans="7:9" ht="15.75" customHeight="1">
      <c r="G962" s="4"/>
      <c r="H962" s="4"/>
      <c r="I962" s="4"/>
    </row>
    <row r="963" spans="7:9" ht="15.75" customHeight="1">
      <c r="G963" s="4"/>
      <c r="H963" s="4"/>
      <c r="I963" s="4"/>
    </row>
    <row r="964" spans="7:9" ht="15.75" customHeight="1">
      <c r="G964" s="4"/>
      <c r="H964" s="4"/>
      <c r="I964" s="4"/>
    </row>
    <row r="965" spans="7:9" ht="15.75" customHeight="1">
      <c r="G965" s="4"/>
      <c r="H965" s="4"/>
      <c r="I965" s="4"/>
    </row>
    <row r="966" spans="7:9" ht="15.75" customHeight="1">
      <c r="G966" s="4"/>
      <c r="H966" s="4"/>
      <c r="I966" s="4"/>
    </row>
    <row r="967" spans="7:9" ht="15.75" customHeight="1">
      <c r="G967" s="4"/>
      <c r="H967" s="4"/>
      <c r="I967" s="4"/>
    </row>
    <row r="968" spans="7:9" ht="15.75" customHeight="1">
      <c r="G968" s="4"/>
      <c r="H968" s="4"/>
      <c r="I968" s="4"/>
    </row>
    <row r="969" spans="7:9" ht="15.75" customHeight="1">
      <c r="G969" s="4"/>
      <c r="H969" s="4"/>
      <c r="I969" s="4"/>
    </row>
    <row r="970" spans="7:9" ht="15.75" customHeight="1">
      <c r="G970" s="4"/>
      <c r="H970" s="4"/>
      <c r="I970" s="4"/>
    </row>
    <row r="971" spans="7:9" ht="15.75" customHeight="1">
      <c r="G971" s="4"/>
      <c r="H971" s="4"/>
      <c r="I971" s="4"/>
    </row>
    <row r="972" spans="7:9" ht="15.75" customHeight="1">
      <c r="G972" s="4"/>
      <c r="H972" s="4"/>
      <c r="I972" s="4"/>
    </row>
    <row r="973" spans="7:9" ht="15.75" customHeight="1">
      <c r="G973" s="4"/>
      <c r="H973" s="4"/>
      <c r="I973" s="4"/>
    </row>
    <row r="974" spans="7:9" ht="15.75" customHeight="1">
      <c r="G974" s="4"/>
      <c r="H974" s="4"/>
      <c r="I974" s="4"/>
    </row>
    <row r="975" spans="7:9" ht="15.75" customHeight="1">
      <c r="G975" s="4"/>
      <c r="H975" s="4"/>
      <c r="I975" s="4"/>
    </row>
    <row r="976" spans="7:9" ht="15.75" customHeight="1">
      <c r="G976" s="4"/>
      <c r="H976" s="4"/>
      <c r="I976" s="4"/>
    </row>
    <row r="977" spans="7:9" ht="15.75" customHeight="1">
      <c r="G977" s="4"/>
      <c r="H977" s="4"/>
      <c r="I977" s="4"/>
    </row>
    <row r="978" spans="7:9" ht="15.75" customHeight="1">
      <c r="G978" s="4"/>
      <c r="H978" s="4"/>
      <c r="I978" s="4"/>
    </row>
    <row r="979" spans="7:9" ht="15.75" customHeight="1">
      <c r="G979" s="4"/>
      <c r="H979" s="4"/>
      <c r="I979" s="4"/>
    </row>
    <row r="980" spans="7:9" ht="15.75" customHeight="1">
      <c r="G980" s="4"/>
      <c r="H980" s="4"/>
      <c r="I980" s="4"/>
    </row>
    <row r="981" spans="7:9" ht="15.75" customHeight="1">
      <c r="G981" s="4"/>
      <c r="H981" s="4"/>
      <c r="I981" s="4"/>
    </row>
    <row r="982" spans="7:9" ht="15.75" customHeight="1">
      <c r="G982" s="4"/>
      <c r="H982" s="4"/>
      <c r="I982" s="4"/>
    </row>
    <row r="983" spans="7:9" ht="15.75" customHeight="1">
      <c r="G983" s="4"/>
      <c r="H983" s="4"/>
      <c r="I983" s="4"/>
    </row>
    <row r="984" spans="7:9" ht="15.75" customHeight="1">
      <c r="G984" s="4"/>
      <c r="H984" s="4"/>
      <c r="I984" s="4"/>
    </row>
    <row r="985" spans="7:9" ht="15.75" customHeight="1">
      <c r="G985" s="4"/>
      <c r="H985" s="4"/>
      <c r="I985" s="4"/>
    </row>
    <row r="986" spans="7:9" ht="15.75" customHeight="1">
      <c r="G986" s="4"/>
      <c r="H986" s="4"/>
      <c r="I986" s="4"/>
    </row>
    <row r="987" spans="7:9" ht="15.75" customHeight="1">
      <c r="G987" s="4"/>
      <c r="H987" s="4"/>
      <c r="I987" s="4"/>
    </row>
    <row r="988" spans="7:9" ht="15.75" customHeight="1">
      <c r="G988" s="4"/>
      <c r="H988" s="4"/>
      <c r="I988" s="4"/>
    </row>
    <row r="989" spans="7:9" ht="15.75" customHeight="1">
      <c r="G989" s="4"/>
      <c r="H989" s="4"/>
      <c r="I989" s="4"/>
    </row>
    <row r="990" spans="7:9" ht="15.75" customHeight="1">
      <c r="G990" s="4"/>
      <c r="H990" s="4"/>
      <c r="I990" s="4"/>
    </row>
    <row r="991" spans="7:9" ht="15.75" customHeight="1">
      <c r="G991" s="4"/>
      <c r="H991" s="4"/>
      <c r="I991" s="4"/>
    </row>
    <row r="992" spans="7:9" ht="15.75" customHeight="1">
      <c r="G992" s="4"/>
      <c r="H992" s="4"/>
      <c r="I992" s="4"/>
    </row>
    <row r="993" spans="7:9" ht="15.75" customHeight="1">
      <c r="G993" s="4"/>
      <c r="H993" s="4"/>
      <c r="I993" s="4"/>
    </row>
    <row r="994" spans="7:9" ht="15.75" customHeight="1">
      <c r="G994" s="4"/>
      <c r="H994" s="4"/>
      <c r="I994" s="4"/>
    </row>
    <row r="995" spans="7:9" ht="15.75" customHeight="1">
      <c r="G995" s="4"/>
      <c r="H995" s="4"/>
      <c r="I995" s="4"/>
    </row>
    <row r="996" spans="7:9" ht="15.75" customHeight="1">
      <c r="G996" s="4"/>
      <c r="H996" s="4"/>
      <c r="I996" s="4"/>
    </row>
    <row r="997" spans="7:9" ht="15.75" customHeight="1">
      <c r="G997" s="4"/>
      <c r="H997" s="4"/>
      <c r="I997" s="4"/>
    </row>
    <row r="998" spans="7:9" ht="15.75" customHeight="1">
      <c r="G998" s="4"/>
      <c r="H998" s="4"/>
      <c r="I998" s="4"/>
    </row>
    <row r="999" spans="7:9" ht="15.75" customHeight="1">
      <c r="G999" s="4"/>
      <c r="H999" s="4"/>
      <c r="I999" s="4"/>
    </row>
    <row r="1000" spans="7:9" ht="15.75" customHeight="1">
      <c r="G1000" s="4"/>
      <c r="H1000" s="4"/>
      <c r="I1000" s="4"/>
    </row>
    <row r="1001" spans="7:9" ht="15.75" customHeight="1">
      <c r="G1001" s="4"/>
      <c r="H1001" s="4"/>
      <c r="I1001" s="4"/>
    </row>
  </sheetData>
  <mergeCells count="10">
    <mergeCell ref="F23:G23"/>
    <mergeCell ref="F24:G24"/>
    <mergeCell ref="F25:G25"/>
    <mergeCell ref="C1:C2"/>
    <mergeCell ref="D1:D2"/>
    <mergeCell ref="E1:E2"/>
    <mergeCell ref="F1:F2"/>
    <mergeCell ref="G1:G2"/>
    <mergeCell ref="F21:G21"/>
    <mergeCell ref="F22:G22"/>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998"/>
  <sheetViews>
    <sheetView showGridLines="0" workbookViewId="0">
      <pane ySplit="3" topLeftCell="A22" activePane="bottomLeft" state="frozen"/>
      <selection pane="bottomLeft" activeCell="B5" sqref="B5"/>
    </sheetView>
  </sheetViews>
  <sheetFormatPr defaultColWidth="10.1796875" defaultRowHeight="15" customHeight="1"/>
  <cols>
    <col min="1" max="1" width="2.453125" customWidth="1"/>
    <col min="2" max="2" width="46.453125" customWidth="1"/>
    <col min="3" max="3" width="10.1796875" customWidth="1"/>
    <col min="4" max="5" width="10.1796875" hidden="1" customWidth="1"/>
    <col min="6" max="6" width="10.1796875" customWidth="1"/>
  </cols>
  <sheetData>
    <row r="1" spans="1:22" ht="15" customHeight="1">
      <c r="A1" s="2" t="s">
        <v>0</v>
      </c>
      <c r="B1" s="4"/>
      <c r="C1" s="5"/>
      <c r="D1" s="6"/>
      <c r="E1" s="6"/>
      <c r="F1" s="6"/>
      <c r="G1" s="6"/>
      <c r="H1" s="6"/>
      <c r="I1" s="6"/>
      <c r="J1" s="6"/>
      <c r="K1" s="4"/>
      <c r="L1" s="4"/>
      <c r="M1" s="4"/>
      <c r="N1" s="4"/>
      <c r="O1" s="4"/>
      <c r="P1" s="4"/>
      <c r="Q1" s="4"/>
      <c r="R1" s="4"/>
      <c r="S1" s="4"/>
      <c r="T1" s="4"/>
      <c r="U1" s="4"/>
      <c r="V1" s="4"/>
    </row>
    <row r="2" spans="1:22" ht="15" customHeight="1">
      <c r="A2" s="8"/>
      <c r="B2" s="8"/>
      <c r="C2" s="10"/>
      <c r="D2" s="11"/>
      <c r="E2" s="11"/>
      <c r="F2" s="453" t="s">
        <v>4</v>
      </c>
      <c r="G2" s="454"/>
      <c r="H2" s="454"/>
      <c r="I2" s="454"/>
      <c r="J2" s="455"/>
      <c r="K2" s="453" t="s">
        <v>6</v>
      </c>
      <c r="L2" s="454"/>
      <c r="M2" s="454"/>
      <c r="N2" s="454"/>
      <c r="O2" s="455"/>
      <c r="P2" s="13" t="s">
        <v>7</v>
      </c>
      <c r="Q2" s="4"/>
      <c r="R2" s="4"/>
      <c r="S2" s="4"/>
      <c r="T2" s="4"/>
      <c r="U2" s="4"/>
      <c r="V2" s="4"/>
    </row>
    <row r="3" spans="1:22">
      <c r="A3" s="14" t="s">
        <v>8</v>
      </c>
      <c r="B3" s="16"/>
      <c r="C3" s="17" t="s">
        <v>10</v>
      </c>
      <c r="D3" s="18"/>
      <c r="E3" s="18"/>
      <c r="F3" s="18" t="s">
        <v>12</v>
      </c>
      <c r="G3" s="18" t="s">
        <v>13</v>
      </c>
      <c r="H3" s="18" t="s">
        <v>14</v>
      </c>
      <c r="I3" s="18" t="s">
        <v>16</v>
      </c>
      <c r="J3" s="18" t="s">
        <v>17</v>
      </c>
      <c r="K3" s="19" t="s">
        <v>18</v>
      </c>
      <c r="L3" s="20" t="s">
        <v>19</v>
      </c>
      <c r="M3" s="20" t="s">
        <v>20</v>
      </c>
      <c r="N3" s="20" t="s">
        <v>21</v>
      </c>
      <c r="O3" s="20" t="s">
        <v>22</v>
      </c>
      <c r="P3" s="13" t="s">
        <v>23</v>
      </c>
      <c r="Q3" s="4"/>
      <c r="R3" s="4"/>
      <c r="S3" s="22"/>
      <c r="T3" s="4"/>
      <c r="U3" s="4"/>
      <c r="V3" s="4"/>
    </row>
    <row r="4" spans="1:22" ht="15" customHeight="1">
      <c r="A4" s="4"/>
      <c r="B4" s="4"/>
      <c r="C4" s="5"/>
      <c r="D4" s="6"/>
      <c r="E4" s="6"/>
      <c r="F4" s="6"/>
      <c r="G4" s="24" t="s">
        <v>24</v>
      </c>
      <c r="H4" s="6"/>
      <c r="I4" s="6"/>
      <c r="J4" s="6"/>
      <c r="K4" s="26"/>
      <c r="L4" s="4"/>
      <c r="M4" s="4"/>
      <c r="N4" s="4"/>
      <c r="O4" s="4"/>
      <c r="P4" s="4"/>
      <c r="Q4" s="4"/>
      <c r="R4" s="4"/>
      <c r="S4" s="4"/>
      <c r="T4" s="4"/>
      <c r="U4" s="4"/>
      <c r="V4" s="4"/>
    </row>
    <row r="5" spans="1:22" ht="15" customHeight="1">
      <c r="A5" s="4"/>
      <c r="B5" s="27" t="s">
        <v>28</v>
      </c>
      <c r="C5" s="28" t="s">
        <v>29</v>
      </c>
      <c r="D5" s="29">
        <f t="shared" ref="D5:O5" si="0">D8+D11+D14</f>
        <v>58647.063000000002</v>
      </c>
      <c r="E5" s="29">
        <f t="shared" si="0"/>
        <v>64413.36</v>
      </c>
      <c r="F5" s="29">
        <f t="shared" si="0"/>
        <v>76398.365000000005</v>
      </c>
      <c r="G5" s="29">
        <f t="shared" si="0"/>
        <v>123036.16099999999</v>
      </c>
      <c r="H5" s="29">
        <f t="shared" si="0"/>
        <v>96685.548999999999</v>
      </c>
      <c r="I5" s="29">
        <f t="shared" si="0"/>
        <v>117485.02800000001</v>
      </c>
      <c r="J5" s="29">
        <f t="shared" si="0"/>
        <v>118589.746</v>
      </c>
      <c r="K5" s="30">
        <f t="shared" si="0"/>
        <v>122965.41542099998</v>
      </c>
      <c r="L5" s="29">
        <f t="shared" si="0"/>
        <v>129038.68619204999</v>
      </c>
      <c r="M5" s="29">
        <f t="shared" si="0"/>
        <v>134824.12707069225</v>
      </c>
      <c r="N5" s="29">
        <f t="shared" si="0"/>
        <v>140254.11215351993</v>
      </c>
      <c r="O5" s="29">
        <f t="shared" si="0"/>
        <v>145906.14763966072</v>
      </c>
      <c r="P5" s="459" t="s">
        <v>34</v>
      </c>
      <c r="Q5" s="451"/>
      <c r="R5" s="451"/>
      <c r="S5" s="451"/>
      <c r="T5" s="451"/>
      <c r="U5" s="451"/>
      <c r="V5" s="37"/>
    </row>
    <row r="6" spans="1:22" ht="15" customHeight="1">
      <c r="A6" s="4"/>
      <c r="B6" s="38" t="s">
        <v>35</v>
      </c>
      <c r="C6" s="5" t="s">
        <v>32</v>
      </c>
      <c r="D6" s="5"/>
      <c r="E6" s="5"/>
      <c r="F6" s="5" t="s">
        <v>36</v>
      </c>
      <c r="G6" s="33">
        <f t="shared" ref="G6:O6" si="1">G5/F5-1</f>
        <v>0.61045542008654219</v>
      </c>
      <c r="H6" s="33">
        <f t="shared" si="1"/>
        <v>-0.21416965374919328</v>
      </c>
      <c r="I6" s="33">
        <f t="shared" si="1"/>
        <v>0.21512500280677949</v>
      </c>
      <c r="J6" s="33">
        <f t="shared" si="1"/>
        <v>9.403053468225675E-3</v>
      </c>
      <c r="K6" s="42">
        <f t="shared" si="1"/>
        <v>3.6897535989325547E-2</v>
      </c>
      <c r="L6" s="43">
        <f t="shared" si="1"/>
        <v>4.9390072405780083E-2</v>
      </c>
      <c r="M6" s="43">
        <f t="shared" si="1"/>
        <v>4.4834933223294904E-2</v>
      </c>
      <c r="N6" s="43">
        <f t="shared" si="1"/>
        <v>4.0274579934647559E-2</v>
      </c>
      <c r="O6" s="43">
        <f t="shared" si="1"/>
        <v>4.0298536701399268E-2</v>
      </c>
      <c r="P6" s="451"/>
      <c r="Q6" s="451"/>
      <c r="R6" s="451"/>
      <c r="S6" s="451"/>
      <c r="T6" s="451"/>
      <c r="U6" s="451"/>
      <c r="V6" s="37"/>
    </row>
    <row r="7" spans="1:22" ht="15" customHeight="1">
      <c r="A7" s="4"/>
      <c r="B7" s="2"/>
      <c r="C7" s="5"/>
      <c r="D7" s="6"/>
      <c r="E7" s="6"/>
      <c r="F7" s="6"/>
      <c r="G7" s="6"/>
      <c r="H7" s="6"/>
      <c r="I7" s="6"/>
      <c r="J7" s="6"/>
      <c r="K7" s="25"/>
      <c r="L7" s="6"/>
      <c r="M7" s="6"/>
      <c r="N7" s="6"/>
      <c r="O7" s="6"/>
      <c r="P7" s="451"/>
      <c r="Q7" s="451"/>
      <c r="R7" s="451"/>
      <c r="S7" s="451"/>
      <c r="T7" s="451"/>
      <c r="U7" s="451"/>
      <c r="V7" s="37"/>
    </row>
    <row r="8" spans="1:22">
      <c r="A8" s="4"/>
      <c r="B8" s="45" t="s">
        <v>41</v>
      </c>
      <c r="C8" s="46" t="s">
        <v>29</v>
      </c>
      <c r="D8" s="47">
        <v>57197.087</v>
      </c>
      <c r="E8" s="47">
        <v>62886.578000000001</v>
      </c>
      <c r="F8" s="47">
        <v>67420.512000000002</v>
      </c>
      <c r="G8" s="47">
        <v>99314.001999999993</v>
      </c>
      <c r="H8" s="47">
        <v>92706.481</v>
      </c>
      <c r="I8" s="47">
        <v>113825.402</v>
      </c>
      <c r="J8" s="47">
        <v>109703.423</v>
      </c>
      <c r="K8" s="48">
        <f t="shared" ref="K8:O8" si="2">J8*(1+K9)</f>
        <v>112665.41542099998</v>
      </c>
      <c r="L8" s="49">
        <f t="shared" si="2"/>
        <v>118298.68619204999</v>
      </c>
      <c r="M8" s="49">
        <f t="shared" si="2"/>
        <v>123622.12707069224</v>
      </c>
      <c r="N8" s="49">
        <f t="shared" si="2"/>
        <v>128567.01215351993</v>
      </c>
      <c r="O8" s="49">
        <f t="shared" si="2"/>
        <v>133709.69263966073</v>
      </c>
      <c r="P8" s="451"/>
      <c r="Q8" s="451"/>
      <c r="R8" s="451"/>
      <c r="S8" s="451"/>
      <c r="T8" s="451"/>
      <c r="U8" s="451"/>
      <c r="V8" s="37"/>
    </row>
    <row r="9" spans="1:22" ht="15" customHeight="1">
      <c r="A9" s="4"/>
      <c r="B9" s="38" t="s">
        <v>45</v>
      </c>
      <c r="C9" s="5" t="s">
        <v>32</v>
      </c>
      <c r="D9" s="5" t="s">
        <v>36</v>
      </c>
      <c r="E9" s="50">
        <f t="shared" ref="E9:J9" si="3">(E8/D8)-1</f>
        <v>9.9471691626533465E-2</v>
      </c>
      <c r="F9" s="50">
        <f t="shared" si="3"/>
        <v>7.209700613698522E-2</v>
      </c>
      <c r="G9" s="50">
        <f t="shared" si="3"/>
        <v>0.47305321561485614</v>
      </c>
      <c r="H9" s="50">
        <f t="shared" si="3"/>
        <v>-6.6531615552054668E-2</v>
      </c>
      <c r="I9" s="50">
        <f t="shared" si="3"/>
        <v>0.2278041488814575</v>
      </c>
      <c r="J9" s="50">
        <f t="shared" si="3"/>
        <v>-3.6213173224725392E-2</v>
      </c>
      <c r="K9" s="39">
        <v>2.7E-2</v>
      </c>
      <c r="L9" s="40">
        <v>0.05</v>
      </c>
      <c r="M9" s="40">
        <v>4.4999999999999998E-2</v>
      </c>
      <c r="N9" s="40">
        <v>0.04</v>
      </c>
      <c r="O9" s="40">
        <v>0.04</v>
      </c>
      <c r="P9" s="451"/>
      <c r="Q9" s="451"/>
      <c r="R9" s="451"/>
      <c r="S9" s="451"/>
      <c r="T9" s="451"/>
      <c r="U9" s="451"/>
      <c r="V9" s="55" t="s">
        <v>49</v>
      </c>
    </row>
    <row r="10" spans="1:22" ht="15" customHeight="1">
      <c r="A10" s="4"/>
      <c r="B10" s="38" t="s">
        <v>52</v>
      </c>
      <c r="C10" s="5" t="s">
        <v>32</v>
      </c>
      <c r="D10" s="50">
        <f t="shared" ref="D10:O10" si="4">D8/D5</f>
        <v>0.97527623847079947</v>
      </c>
      <c r="E10" s="50">
        <f t="shared" si="4"/>
        <v>0.97629712221191378</v>
      </c>
      <c r="F10" s="50">
        <f t="shared" si="4"/>
        <v>0.88248632022426132</v>
      </c>
      <c r="G10" s="50">
        <f t="shared" si="4"/>
        <v>0.80719360221260483</v>
      </c>
      <c r="H10" s="50">
        <f t="shared" si="4"/>
        <v>0.9588452665247833</v>
      </c>
      <c r="I10" s="50">
        <f t="shared" si="4"/>
        <v>0.96885027767112586</v>
      </c>
      <c r="J10" s="50">
        <f t="shared" si="4"/>
        <v>0.9250666832526987</v>
      </c>
      <c r="K10" s="59">
        <f t="shared" si="4"/>
        <v>0.91623661039377935</v>
      </c>
      <c r="L10" s="50">
        <f t="shared" si="4"/>
        <v>0.91676914639369844</v>
      </c>
      <c r="M10" s="50">
        <f t="shared" si="4"/>
        <v>0.91691398087727671</v>
      </c>
      <c r="N10" s="50">
        <f t="shared" si="4"/>
        <v>0.91667196190862843</v>
      </c>
      <c r="O10" s="50">
        <f t="shared" si="4"/>
        <v>0.91640890259044372</v>
      </c>
      <c r="P10" s="451"/>
      <c r="Q10" s="451"/>
      <c r="R10" s="451"/>
      <c r="S10" s="451"/>
      <c r="T10" s="451"/>
      <c r="U10" s="451"/>
    </row>
    <row r="11" spans="1:22">
      <c r="A11" s="4"/>
      <c r="B11" s="45" t="s">
        <v>58</v>
      </c>
      <c r="C11" s="46" t="s">
        <v>29</v>
      </c>
      <c r="D11" s="47">
        <v>1449.9760000000001</v>
      </c>
      <c r="E11" s="47">
        <v>1526.7819999999999</v>
      </c>
      <c r="F11" s="47">
        <v>8977.8529999999992</v>
      </c>
      <c r="G11" s="47">
        <v>23722.159</v>
      </c>
      <c r="H11" s="47">
        <v>3979.0680000000002</v>
      </c>
      <c r="I11" s="47">
        <v>3659.6260000000002</v>
      </c>
      <c r="J11" s="47">
        <v>2091.96</v>
      </c>
      <c r="K11" s="54">
        <v>1500</v>
      </c>
      <c r="L11" s="56">
        <v>1500</v>
      </c>
      <c r="M11" s="56">
        <v>1500</v>
      </c>
      <c r="N11" s="56">
        <v>1500</v>
      </c>
      <c r="O11" s="56">
        <v>1500</v>
      </c>
      <c r="P11" s="451"/>
      <c r="Q11" s="451"/>
      <c r="R11" s="451"/>
      <c r="S11" s="451"/>
      <c r="T11" s="451"/>
      <c r="U11" s="451"/>
      <c r="V11" s="37"/>
    </row>
    <row r="12" spans="1:22" ht="15" customHeight="1">
      <c r="A12" s="4"/>
      <c r="B12" s="38" t="s">
        <v>45</v>
      </c>
      <c r="C12" s="5" t="s">
        <v>32</v>
      </c>
      <c r="D12" s="5" t="s">
        <v>36</v>
      </c>
      <c r="E12" s="50">
        <f t="shared" ref="E12:O12" si="5">(E11/D11)-1</f>
        <v>5.2970531926045616E-2</v>
      </c>
      <c r="F12" s="50">
        <f t="shared" si="5"/>
        <v>4.8802455098370299</v>
      </c>
      <c r="G12" s="50">
        <f t="shared" si="5"/>
        <v>1.6422975515415548</v>
      </c>
      <c r="H12" s="50">
        <f t="shared" si="5"/>
        <v>-0.83226366537716912</v>
      </c>
      <c r="I12" s="50">
        <f t="shared" si="5"/>
        <v>-8.0280608423882183E-2</v>
      </c>
      <c r="J12" s="50">
        <f t="shared" si="5"/>
        <v>-0.42836781682062597</v>
      </c>
      <c r="K12" s="44">
        <f t="shared" si="5"/>
        <v>-0.28296908162679979</v>
      </c>
      <c r="L12" s="33">
        <f t="shared" si="5"/>
        <v>0</v>
      </c>
      <c r="M12" s="33">
        <f t="shared" si="5"/>
        <v>0</v>
      </c>
      <c r="N12" s="33">
        <f t="shared" si="5"/>
        <v>0</v>
      </c>
      <c r="O12" s="33">
        <f t="shared" si="5"/>
        <v>0</v>
      </c>
      <c r="P12" s="451"/>
      <c r="Q12" s="451"/>
      <c r="R12" s="451"/>
      <c r="S12" s="451"/>
      <c r="T12" s="451"/>
      <c r="U12" s="451"/>
      <c r="V12" s="37"/>
    </row>
    <row r="13" spans="1:22" ht="15" customHeight="1">
      <c r="A13" s="4"/>
      <c r="B13" s="38" t="s">
        <v>52</v>
      </c>
      <c r="C13" s="5" t="s">
        <v>32</v>
      </c>
      <c r="D13" s="50">
        <f t="shared" ref="D13:O13" si="6">D11/D5</f>
        <v>2.4723761529200534E-2</v>
      </c>
      <c r="E13" s="50">
        <f t="shared" si="6"/>
        <v>2.3702877788086198E-2</v>
      </c>
      <c r="F13" s="50">
        <f t="shared" si="6"/>
        <v>0.11751367977573864</v>
      </c>
      <c r="G13" s="50">
        <f t="shared" si="6"/>
        <v>0.19280639778739522</v>
      </c>
      <c r="H13" s="50">
        <f t="shared" si="6"/>
        <v>4.1154733475216657E-2</v>
      </c>
      <c r="I13" s="50">
        <f t="shared" si="6"/>
        <v>3.114972232887411E-2</v>
      </c>
      <c r="J13" s="50">
        <f t="shared" si="6"/>
        <v>1.7640310992823951E-2</v>
      </c>
      <c r="K13" s="59">
        <f t="shared" si="6"/>
        <v>1.2198551884401072E-2</v>
      </c>
      <c r="L13" s="50">
        <f t="shared" si="6"/>
        <v>1.1624420894734856E-2</v>
      </c>
      <c r="M13" s="50">
        <f t="shared" si="6"/>
        <v>1.1125605131591217E-2</v>
      </c>
      <c r="N13" s="50">
        <f t="shared" si="6"/>
        <v>1.0694873590288203E-2</v>
      </c>
      <c r="O13" s="50">
        <f t="shared" si="6"/>
        <v>1.0280581211043261E-2</v>
      </c>
      <c r="P13" s="451"/>
      <c r="Q13" s="451"/>
      <c r="R13" s="451"/>
      <c r="S13" s="451"/>
      <c r="T13" s="451"/>
      <c r="U13" s="451"/>
      <c r="V13" s="452" t="s">
        <v>49</v>
      </c>
    </row>
    <row r="14" spans="1:22">
      <c r="A14" s="4"/>
      <c r="B14" s="45" t="s">
        <v>67</v>
      </c>
      <c r="C14" s="46" t="s">
        <v>29</v>
      </c>
      <c r="D14" s="47">
        <v>0</v>
      </c>
      <c r="E14" s="47">
        <v>0</v>
      </c>
      <c r="F14" s="47">
        <v>0</v>
      </c>
      <c r="G14" s="47">
        <v>0</v>
      </c>
      <c r="H14" s="47">
        <v>0</v>
      </c>
      <c r="I14" s="47">
        <v>0</v>
      </c>
      <c r="J14" s="47">
        <v>6794.3630000000003</v>
      </c>
      <c r="K14" s="54">
        <v>8800</v>
      </c>
      <c r="L14" s="49">
        <f t="shared" ref="L14:O14" si="7">K14*(1+L15)</f>
        <v>9240</v>
      </c>
      <c r="M14" s="49">
        <f t="shared" si="7"/>
        <v>9702</v>
      </c>
      <c r="N14" s="49">
        <f t="shared" si="7"/>
        <v>10187.1</v>
      </c>
      <c r="O14" s="49">
        <f t="shared" si="7"/>
        <v>10696.455</v>
      </c>
      <c r="P14" s="451"/>
      <c r="Q14" s="451"/>
      <c r="R14" s="451"/>
      <c r="S14" s="451"/>
      <c r="T14" s="451"/>
      <c r="U14" s="451"/>
      <c r="V14" s="451"/>
    </row>
    <row r="15" spans="1:22" ht="15" customHeight="1">
      <c r="A15" s="4"/>
      <c r="B15" s="38" t="s">
        <v>45</v>
      </c>
      <c r="C15" s="5" t="s">
        <v>32</v>
      </c>
      <c r="D15" s="5" t="s">
        <v>36</v>
      </c>
      <c r="E15" s="50" t="e">
        <f>(E14/D14)-1</f>
        <v>#DIV/0!</v>
      </c>
      <c r="F15" s="5" t="s">
        <v>36</v>
      </c>
      <c r="G15" s="5" t="s">
        <v>36</v>
      </c>
      <c r="H15" s="5" t="s">
        <v>36</v>
      </c>
      <c r="I15" s="5" t="s">
        <v>36</v>
      </c>
      <c r="J15" s="5" t="s">
        <v>36</v>
      </c>
      <c r="K15" s="44">
        <f>(K14/J14)-1</f>
        <v>0.29519132257137271</v>
      </c>
      <c r="L15" s="40">
        <v>0.05</v>
      </c>
      <c r="M15" s="40">
        <v>0.05</v>
      </c>
      <c r="N15" s="40">
        <v>0.05</v>
      </c>
      <c r="O15" s="40">
        <v>0.05</v>
      </c>
      <c r="P15" s="451"/>
      <c r="Q15" s="451"/>
      <c r="R15" s="451"/>
      <c r="S15" s="451"/>
      <c r="T15" s="451"/>
      <c r="U15" s="451"/>
      <c r="V15" s="451"/>
    </row>
    <row r="16" spans="1:22" ht="15" customHeight="1">
      <c r="A16" s="4"/>
      <c r="B16" s="38" t="s">
        <v>52</v>
      </c>
      <c r="C16" s="5" t="s">
        <v>32</v>
      </c>
      <c r="D16" s="50">
        <f t="shared" ref="D16:O16" si="8">D14/D5</f>
        <v>0</v>
      </c>
      <c r="E16" s="50">
        <f t="shared" si="8"/>
        <v>0</v>
      </c>
      <c r="F16" s="50">
        <f t="shared" si="8"/>
        <v>0</v>
      </c>
      <c r="G16" s="50">
        <f t="shared" si="8"/>
        <v>0</v>
      </c>
      <c r="H16" s="50">
        <f t="shared" si="8"/>
        <v>0</v>
      </c>
      <c r="I16" s="50">
        <f t="shared" si="8"/>
        <v>0</v>
      </c>
      <c r="J16" s="50">
        <f t="shared" si="8"/>
        <v>5.7293005754477294E-2</v>
      </c>
      <c r="K16" s="59">
        <f t="shared" si="8"/>
        <v>7.1564837721819624E-2</v>
      </c>
      <c r="L16" s="50">
        <f t="shared" si="8"/>
        <v>7.1606432711566706E-2</v>
      </c>
      <c r="M16" s="50">
        <f t="shared" si="8"/>
        <v>7.1960413991131997E-2</v>
      </c>
      <c r="N16" s="50">
        <f t="shared" si="8"/>
        <v>7.26331645010833E-2</v>
      </c>
      <c r="O16" s="50">
        <f t="shared" si="8"/>
        <v>7.3310516198513156E-2</v>
      </c>
      <c r="P16" s="451"/>
      <c r="Q16" s="451"/>
      <c r="R16" s="451"/>
      <c r="S16" s="451"/>
      <c r="T16" s="451"/>
      <c r="U16" s="451"/>
      <c r="V16" s="451"/>
    </row>
    <row r="17" spans="1:22" ht="15.6">
      <c r="A17" s="4"/>
      <c r="B17" s="4"/>
      <c r="C17" s="5"/>
      <c r="D17" s="6"/>
      <c r="E17" s="6"/>
      <c r="F17" s="6"/>
      <c r="G17" s="6"/>
      <c r="H17" s="6"/>
      <c r="I17" s="6"/>
      <c r="J17" s="6"/>
      <c r="K17" s="6"/>
      <c r="L17" s="6"/>
      <c r="M17" s="6"/>
      <c r="N17" s="6"/>
      <c r="O17" s="6"/>
      <c r="P17" s="451"/>
      <c r="Q17" s="451"/>
      <c r="R17" s="451"/>
      <c r="S17" s="451"/>
      <c r="T17" s="451"/>
      <c r="U17" s="451"/>
    </row>
    <row r="18" spans="1:22" ht="15.6">
      <c r="A18" s="4"/>
      <c r="B18" s="4"/>
      <c r="C18" s="5"/>
      <c r="D18" s="6"/>
      <c r="E18" s="6"/>
      <c r="F18" s="6"/>
      <c r="G18" s="6"/>
      <c r="H18" s="6"/>
      <c r="I18" s="6"/>
      <c r="J18" s="6"/>
      <c r="K18" s="6"/>
      <c r="L18" s="6"/>
      <c r="M18" s="6"/>
      <c r="N18" s="6"/>
      <c r="O18" s="6"/>
      <c r="P18" s="451"/>
      <c r="Q18" s="451"/>
      <c r="R18" s="451"/>
      <c r="S18" s="451"/>
      <c r="T18" s="451"/>
      <c r="U18" s="451"/>
      <c r="V18" s="37"/>
    </row>
    <row r="19" spans="1:22" ht="15.6">
      <c r="A19" s="4"/>
      <c r="B19" s="4"/>
      <c r="C19" s="5"/>
      <c r="D19" s="6"/>
      <c r="E19" s="6"/>
      <c r="F19" s="6"/>
      <c r="G19" s="6"/>
      <c r="H19" s="6"/>
      <c r="I19" s="6"/>
      <c r="J19" s="6"/>
      <c r="K19" s="6"/>
      <c r="L19" s="6"/>
      <c r="M19" s="6"/>
      <c r="N19" s="6"/>
      <c r="O19" s="6"/>
      <c r="P19" s="451"/>
      <c r="Q19" s="451"/>
      <c r="R19" s="451"/>
      <c r="S19" s="451"/>
      <c r="T19" s="451"/>
      <c r="U19" s="451"/>
      <c r="V19" s="37"/>
    </row>
    <row r="20" spans="1:22" ht="15.6">
      <c r="A20" s="4"/>
      <c r="B20" s="4"/>
      <c r="C20" s="5"/>
      <c r="D20" s="6"/>
      <c r="E20" s="6"/>
      <c r="F20" s="6"/>
      <c r="G20" s="6"/>
      <c r="H20" s="6"/>
      <c r="I20" s="6"/>
      <c r="J20" s="6"/>
      <c r="K20" s="6"/>
      <c r="L20" s="6"/>
      <c r="M20" s="6"/>
      <c r="N20" s="6"/>
      <c r="O20" s="6"/>
      <c r="P20" s="451"/>
      <c r="Q20" s="451"/>
      <c r="R20" s="451"/>
      <c r="S20" s="451"/>
      <c r="T20" s="451"/>
      <c r="U20" s="451"/>
      <c r="V20" s="37"/>
    </row>
    <row r="21" spans="1:22" ht="15.75" customHeight="1">
      <c r="A21" s="4"/>
      <c r="B21" s="45"/>
      <c r="C21" s="46"/>
      <c r="D21" s="78"/>
      <c r="E21" s="78"/>
      <c r="F21" s="78"/>
      <c r="G21" s="78"/>
      <c r="H21" s="78"/>
      <c r="I21" s="78"/>
      <c r="J21" s="78"/>
      <c r="K21" s="83" t="s">
        <v>77</v>
      </c>
      <c r="L21" s="78"/>
      <c r="M21" s="78"/>
      <c r="N21" s="78"/>
      <c r="O21" s="78"/>
      <c r="P21" s="85"/>
      <c r="Q21" s="85"/>
      <c r="R21" s="85"/>
      <c r="S21" s="85"/>
      <c r="T21" s="85"/>
      <c r="U21" s="4"/>
      <c r="V21" s="4"/>
    </row>
    <row r="22" spans="1:22" ht="15.75" customHeight="1">
      <c r="A22" s="4"/>
      <c r="B22" s="27" t="s">
        <v>80</v>
      </c>
      <c r="C22" s="28" t="s">
        <v>29</v>
      </c>
      <c r="D22" s="87"/>
      <c r="E22" s="87"/>
      <c r="F22" s="87">
        <f t="shared" ref="F22:O22" si="9">SUM(F24,F27,F30,F33,F36,F39,F42,F45,F48,F51,F54,F57,F60,F63,F66,F69)</f>
        <v>67377.043000000005</v>
      </c>
      <c r="G22" s="87">
        <f t="shared" si="9"/>
        <v>99691.334999999992</v>
      </c>
      <c r="H22" s="87">
        <f t="shared" si="9"/>
        <v>99347.86</v>
      </c>
      <c r="I22" s="87">
        <f t="shared" si="9"/>
        <v>117935.78300000002</v>
      </c>
      <c r="J22" s="87">
        <f t="shared" si="9"/>
        <v>122413.99199999998</v>
      </c>
      <c r="K22" s="89">
        <f t="shared" si="9"/>
        <v>120407.68633711839</v>
      </c>
      <c r="L22" s="87">
        <f t="shared" si="9"/>
        <v>127367.97273138499</v>
      </c>
      <c r="M22" s="87">
        <f t="shared" si="9"/>
        <v>134461.78395258682</v>
      </c>
      <c r="N22" s="87">
        <f t="shared" si="9"/>
        <v>137140.03609332195</v>
      </c>
      <c r="O22" s="87">
        <f t="shared" si="9"/>
        <v>142737.56924704733</v>
      </c>
      <c r="P22" s="456" t="s">
        <v>85</v>
      </c>
      <c r="Q22" s="451"/>
      <c r="R22" s="451"/>
      <c r="S22" s="91"/>
      <c r="T22" s="91"/>
      <c r="U22" s="4"/>
      <c r="V22" s="4"/>
    </row>
    <row r="23" spans="1:22" ht="15.75" customHeight="1">
      <c r="A23" s="4"/>
      <c r="B23" s="4"/>
      <c r="C23" s="5"/>
      <c r="D23" s="6"/>
      <c r="E23" s="6"/>
      <c r="F23" s="6"/>
      <c r="G23" s="6"/>
      <c r="H23" s="6"/>
      <c r="I23" s="6"/>
      <c r="J23" s="6"/>
      <c r="K23" s="25"/>
      <c r="L23" s="6"/>
      <c r="M23" s="6"/>
      <c r="N23" s="6"/>
      <c r="O23" s="6"/>
      <c r="P23" s="91"/>
      <c r="Q23" s="91"/>
      <c r="R23" s="91"/>
      <c r="S23" s="91"/>
      <c r="T23" s="91"/>
      <c r="U23" s="4"/>
      <c r="V23" s="4"/>
    </row>
    <row r="24" spans="1:22" ht="15.75" customHeight="1">
      <c r="A24" s="4"/>
      <c r="B24" s="4" t="s">
        <v>47</v>
      </c>
      <c r="C24" s="5" t="s">
        <v>29</v>
      </c>
      <c r="D24" s="84"/>
      <c r="E24" s="84"/>
      <c r="F24" s="53">
        <v>30670.317999999999</v>
      </c>
      <c r="G24" s="53">
        <v>43369.96</v>
      </c>
      <c r="H24" s="53">
        <v>39004.273000000001</v>
      </c>
      <c r="I24" s="53">
        <v>47010.451999999997</v>
      </c>
      <c r="J24" s="53">
        <v>53588.178999999996</v>
      </c>
      <c r="K24" s="92">
        <f t="shared" ref="K24:O24" si="10">K25*K5</f>
        <v>55334.436939449995</v>
      </c>
      <c r="L24" s="93">
        <f t="shared" si="10"/>
        <v>58067.4087864225</v>
      </c>
      <c r="M24" s="93">
        <f t="shared" si="10"/>
        <v>60670.857181811516</v>
      </c>
      <c r="N24" s="93">
        <f t="shared" si="10"/>
        <v>60309.26822601357</v>
      </c>
      <c r="O24" s="93">
        <f t="shared" si="10"/>
        <v>62739.643485054105</v>
      </c>
      <c r="P24" s="91"/>
      <c r="Q24" s="94"/>
      <c r="R24" s="94"/>
      <c r="S24" s="91"/>
      <c r="T24" s="91"/>
      <c r="U24" s="4"/>
      <c r="V24" s="4"/>
    </row>
    <row r="25" spans="1:22" ht="15.75" customHeight="1">
      <c r="A25" s="4"/>
      <c r="B25" s="38" t="s">
        <v>52</v>
      </c>
      <c r="C25" s="5" t="s">
        <v>32</v>
      </c>
      <c r="D25" s="33"/>
      <c r="E25" s="33"/>
      <c r="F25" s="33">
        <f t="shared" ref="F25:J25" si="11">F24/F5</f>
        <v>0.401452544174211</v>
      </c>
      <c r="G25" s="33">
        <f t="shared" si="11"/>
        <v>0.3524976693640498</v>
      </c>
      <c r="H25" s="33">
        <f t="shared" si="11"/>
        <v>0.40341367870807665</v>
      </c>
      <c r="I25" s="33">
        <f t="shared" si="11"/>
        <v>0.4001399395334016</v>
      </c>
      <c r="J25" s="33">
        <f t="shared" si="11"/>
        <v>0.45187868941046555</v>
      </c>
      <c r="K25" s="44">
        <v>0.45</v>
      </c>
      <c r="L25" s="40">
        <v>0.45</v>
      </c>
      <c r="M25" s="40">
        <v>0.45</v>
      </c>
      <c r="N25" s="40">
        <v>0.43</v>
      </c>
      <c r="O25" s="40">
        <v>0.43</v>
      </c>
      <c r="P25" s="91"/>
      <c r="Q25" s="94"/>
      <c r="R25" s="96"/>
      <c r="S25" s="91"/>
      <c r="T25" s="91"/>
      <c r="U25" s="4"/>
      <c r="V25" s="4"/>
    </row>
    <row r="26" spans="1:22" ht="15.75" customHeight="1">
      <c r="A26" s="4"/>
      <c r="B26" s="4"/>
      <c r="C26" s="5"/>
      <c r="D26" s="6"/>
      <c r="E26" s="6"/>
      <c r="F26" s="6"/>
      <c r="G26" s="6"/>
      <c r="H26" s="6"/>
      <c r="I26" s="6"/>
      <c r="J26" s="6"/>
      <c r="K26" s="25"/>
      <c r="L26" s="6"/>
      <c r="M26" s="6"/>
      <c r="N26" s="6"/>
      <c r="O26" s="6"/>
      <c r="P26" s="91"/>
      <c r="Q26" s="94"/>
      <c r="R26" s="94"/>
      <c r="S26" s="91"/>
      <c r="T26" s="91"/>
      <c r="U26" s="4"/>
      <c r="V26" s="4"/>
    </row>
    <row r="27" spans="1:22" ht="15.75" customHeight="1">
      <c r="A27" s="4"/>
      <c r="B27" s="4" t="s">
        <v>55</v>
      </c>
      <c r="C27" s="5" t="s">
        <v>29</v>
      </c>
      <c r="D27" s="84"/>
      <c r="E27" s="84"/>
      <c r="F27" s="53">
        <v>11134.056</v>
      </c>
      <c r="G27" s="53">
        <v>21853.882000000001</v>
      </c>
      <c r="H27" s="53">
        <v>14700.146000000001</v>
      </c>
      <c r="I27" s="53">
        <v>12847.382</v>
      </c>
      <c r="J27" s="53">
        <v>16698.868999999999</v>
      </c>
      <c r="K27" s="48">
        <f t="shared" ref="K27:O27" si="12">K28*K5</f>
        <v>14755.849850519997</v>
      </c>
      <c r="L27" s="49">
        <f t="shared" si="12"/>
        <v>16129.835774006249</v>
      </c>
      <c r="M27" s="49">
        <f t="shared" si="12"/>
        <v>16853.015883836531</v>
      </c>
      <c r="N27" s="49">
        <f t="shared" si="12"/>
        <v>17531.764019189992</v>
      </c>
      <c r="O27" s="49">
        <f t="shared" si="12"/>
        <v>18238.26845495759</v>
      </c>
      <c r="P27" s="457" t="s">
        <v>93</v>
      </c>
      <c r="Q27" s="451"/>
      <c r="R27" s="451"/>
      <c r="S27" s="451"/>
      <c r="T27" s="451"/>
      <c r="U27" s="4"/>
      <c r="V27" s="4"/>
    </row>
    <row r="28" spans="1:22" ht="15.75" customHeight="1">
      <c r="A28" s="4"/>
      <c r="B28" s="38" t="s">
        <v>52</v>
      </c>
      <c r="C28" s="5" t="s">
        <v>32</v>
      </c>
      <c r="D28" s="33"/>
      <c r="E28" s="33"/>
      <c r="F28" s="33">
        <f t="shared" ref="F28:J28" si="13">F27/F5</f>
        <v>0.14573683612208194</v>
      </c>
      <c r="G28" s="33">
        <f t="shared" si="13"/>
        <v>0.17762161808673471</v>
      </c>
      <c r="H28" s="33">
        <f t="shared" si="13"/>
        <v>0.1520407770555246</v>
      </c>
      <c r="I28" s="33">
        <f t="shared" si="13"/>
        <v>0.10935335522071798</v>
      </c>
      <c r="J28" s="33">
        <f t="shared" si="13"/>
        <v>0.1408120816786301</v>
      </c>
      <c r="K28" s="44">
        <v>0.12</v>
      </c>
      <c r="L28" s="40">
        <v>0.125</v>
      </c>
      <c r="M28" s="40">
        <v>0.125</v>
      </c>
      <c r="N28" s="40">
        <v>0.125</v>
      </c>
      <c r="O28" s="40">
        <v>0.125</v>
      </c>
      <c r="P28" s="451"/>
      <c r="Q28" s="451"/>
      <c r="R28" s="451"/>
      <c r="S28" s="451"/>
      <c r="T28" s="451"/>
      <c r="U28" s="4"/>
      <c r="V28" s="4"/>
    </row>
    <row r="29" spans="1:22" ht="15.75" customHeight="1">
      <c r="A29" s="4"/>
      <c r="B29" s="4"/>
      <c r="C29" s="5"/>
      <c r="D29" s="6"/>
      <c r="E29" s="6"/>
      <c r="F29" s="6"/>
      <c r="G29" s="6"/>
      <c r="H29" s="6"/>
      <c r="I29" s="6"/>
      <c r="J29" s="6"/>
      <c r="K29" s="25"/>
      <c r="L29" s="6"/>
      <c r="M29" s="6"/>
      <c r="N29" s="6"/>
      <c r="O29" s="6"/>
      <c r="P29" s="91"/>
      <c r="Q29" s="91"/>
      <c r="R29" s="91"/>
      <c r="S29" s="91"/>
      <c r="T29" s="91"/>
      <c r="U29" s="4"/>
      <c r="V29" s="4"/>
    </row>
    <row r="30" spans="1:22" ht="15.75" customHeight="1">
      <c r="A30" s="4"/>
      <c r="B30" s="4" t="s">
        <v>96</v>
      </c>
      <c r="C30" s="5" t="s">
        <v>29</v>
      </c>
      <c r="D30" s="84"/>
      <c r="E30" s="84"/>
      <c r="F30" s="53">
        <v>7103.308</v>
      </c>
      <c r="G30" s="53">
        <v>10460.764999999999</v>
      </c>
      <c r="H30" s="53">
        <v>10348.058000000001</v>
      </c>
      <c r="I30" s="53">
        <v>12309.995999999999</v>
      </c>
      <c r="J30" s="53">
        <v>12408.369000000001</v>
      </c>
      <c r="K30" s="48">
        <f t="shared" ref="K30:O30" si="14">K31*K5</f>
        <v>12911.368619204997</v>
      </c>
      <c r="L30" s="49">
        <f t="shared" si="14"/>
        <v>13549.062050165248</v>
      </c>
      <c r="M30" s="49">
        <f t="shared" si="14"/>
        <v>14156.533342422686</v>
      </c>
      <c r="N30" s="49">
        <f t="shared" si="14"/>
        <v>14726.681776119593</v>
      </c>
      <c r="O30" s="49">
        <f t="shared" si="14"/>
        <v>15320.145502164374</v>
      </c>
      <c r="P30" s="91"/>
      <c r="Q30" s="91"/>
      <c r="R30" s="91"/>
      <c r="S30" s="91"/>
      <c r="T30" s="91"/>
      <c r="U30" s="4"/>
      <c r="V30" s="4"/>
    </row>
    <row r="31" spans="1:22" ht="15.75" customHeight="1">
      <c r="A31" s="4"/>
      <c r="B31" s="38" t="s">
        <v>52</v>
      </c>
      <c r="C31" s="5" t="s">
        <v>32</v>
      </c>
      <c r="D31" s="33"/>
      <c r="E31" s="33"/>
      <c r="F31" s="33">
        <f t="shared" ref="F31:J31" si="15">F30/F5</f>
        <v>9.2977225363396185E-2</v>
      </c>
      <c r="G31" s="33">
        <f t="shared" si="15"/>
        <v>8.502187417892533E-2</v>
      </c>
      <c r="H31" s="33">
        <f t="shared" si="15"/>
        <v>0.1070279696089847</v>
      </c>
      <c r="I31" s="33">
        <f t="shared" si="15"/>
        <v>0.10477927451317455</v>
      </c>
      <c r="J31" s="33">
        <f t="shared" si="15"/>
        <v>0.10463273106259964</v>
      </c>
      <c r="K31" s="44">
        <v>0.105</v>
      </c>
      <c r="L31" s="40">
        <v>0.105</v>
      </c>
      <c r="M31" s="40">
        <v>0.105</v>
      </c>
      <c r="N31" s="40">
        <v>0.105</v>
      </c>
      <c r="O31" s="40">
        <v>0.105</v>
      </c>
      <c r="P31" s="94"/>
      <c r="Q31" s="91"/>
      <c r="R31" s="91"/>
      <c r="S31" s="91"/>
      <c r="T31" s="91"/>
      <c r="U31" s="4"/>
      <c r="V31" s="4"/>
    </row>
    <row r="32" spans="1:22" ht="15.75" customHeight="1">
      <c r="A32" s="4"/>
      <c r="B32" s="4"/>
      <c r="C32" s="5"/>
      <c r="D32" s="6"/>
      <c r="E32" s="6"/>
      <c r="F32" s="6"/>
      <c r="G32" s="6"/>
      <c r="H32" s="6"/>
      <c r="I32" s="6"/>
      <c r="J32" s="6"/>
      <c r="K32" s="25"/>
      <c r="L32" s="6"/>
      <c r="M32" s="6"/>
      <c r="N32" s="6"/>
      <c r="O32" s="6"/>
      <c r="P32" s="94"/>
      <c r="Q32" s="94"/>
      <c r="R32" s="94"/>
      <c r="S32" s="94"/>
      <c r="T32" s="94"/>
      <c r="U32" s="4"/>
      <c r="V32" s="4"/>
    </row>
    <row r="33" spans="1:22" ht="15.75" customHeight="1">
      <c r="A33" s="4"/>
      <c r="B33" s="4" t="s">
        <v>64</v>
      </c>
      <c r="C33" s="5" t="s">
        <v>29</v>
      </c>
      <c r="D33" s="84"/>
      <c r="E33" s="84"/>
      <c r="F33" s="53">
        <v>1909.848</v>
      </c>
      <c r="G33" s="53">
        <v>2931.0619999999999</v>
      </c>
      <c r="H33" s="53">
        <v>8138.9549999999999</v>
      </c>
      <c r="I33" s="53">
        <v>6894.3580000000002</v>
      </c>
      <c r="J33" s="53">
        <v>4389.9570000000003</v>
      </c>
      <c r="K33" s="48">
        <f t="shared" ref="K33:O33" si="16">K34*K5</f>
        <v>5041.5820322609998</v>
      </c>
      <c r="L33" s="49">
        <f t="shared" si="16"/>
        <v>4516.3540167217507</v>
      </c>
      <c r="M33" s="49">
        <f t="shared" si="16"/>
        <v>4718.8444474742291</v>
      </c>
      <c r="N33" s="49">
        <f t="shared" si="16"/>
        <v>4908.8939253731978</v>
      </c>
      <c r="O33" s="49">
        <f t="shared" si="16"/>
        <v>5106.7151673881253</v>
      </c>
      <c r="P33" s="457" t="s">
        <v>102</v>
      </c>
      <c r="Q33" s="451"/>
      <c r="R33" s="451"/>
      <c r="S33" s="451"/>
      <c r="T33" s="451"/>
      <c r="U33" s="4"/>
      <c r="V33" s="4"/>
    </row>
    <row r="34" spans="1:22" ht="15.75" customHeight="1">
      <c r="A34" s="4"/>
      <c r="B34" s="38" t="s">
        <v>52</v>
      </c>
      <c r="C34" s="5" t="s">
        <v>32</v>
      </c>
      <c r="D34" s="33"/>
      <c r="E34" s="33"/>
      <c r="F34" s="33">
        <f t="shared" ref="F34:J34" si="17">F33/F5</f>
        <v>2.4998545453165127E-2</v>
      </c>
      <c r="G34" s="33">
        <f t="shared" si="17"/>
        <v>2.3822768657419342E-2</v>
      </c>
      <c r="H34" s="33">
        <f t="shared" si="17"/>
        <v>8.4179643019868466E-2</v>
      </c>
      <c r="I34" s="33">
        <f t="shared" si="17"/>
        <v>5.8682864679574322E-2</v>
      </c>
      <c r="J34" s="33">
        <f t="shared" si="17"/>
        <v>3.7018015031417641E-2</v>
      </c>
      <c r="K34" s="44">
        <v>4.1000000000000002E-2</v>
      </c>
      <c r="L34" s="40">
        <v>3.5000000000000003E-2</v>
      </c>
      <c r="M34" s="40">
        <v>3.5000000000000003E-2</v>
      </c>
      <c r="N34" s="40">
        <v>3.5000000000000003E-2</v>
      </c>
      <c r="O34" s="40">
        <v>3.5000000000000003E-2</v>
      </c>
      <c r="P34" s="451"/>
      <c r="Q34" s="451"/>
      <c r="R34" s="451"/>
      <c r="S34" s="451"/>
      <c r="T34" s="451"/>
      <c r="U34" s="4"/>
      <c r="V34" s="4"/>
    </row>
    <row r="35" spans="1:22" ht="15.75" customHeight="1">
      <c r="A35" s="4"/>
      <c r="B35" s="4"/>
      <c r="C35" s="5"/>
      <c r="D35" s="6"/>
      <c r="E35" s="6"/>
      <c r="F35" s="6"/>
      <c r="G35" s="6"/>
      <c r="H35" s="6"/>
      <c r="I35" s="6"/>
      <c r="J35" s="6"/>
      <c r="K35" s="25"/>
      <c r="L35" s="6"/>
      <c r="M35" s="6"/>
      <c r="N35" s="6"/>
      <c r="O35" s="6"/>
      <c r="P35" s="94"/>
      <c r="Q35" s="94"/>
      <c r="R35" s="94"/>
      <c r="S35" s="94"/>
      <c r="T35" s="94"/>
      <c r="U35" s="4"/>
      <c r="V35" s="4"/>
    </row>
    <row r="36" spans="1:22" ht="15.75" customHeight="1">
      <c r="A36" s="4"/>
      <c r="B36" s="4" t="s">
        <v>69</v>
      </c>
      <c r="C36" s="5" t="s">
        <v>29</v>
      </c>
      <c r="D36" s="84"/>
      <c r="E36" s="84"/>
      <c r="F36" s="53">
        <v>2969.4589999999998</v>
      </c>
      <c r="G36" s="53">
        <v>5493.0290000000005</v>
      </c>
      <c r="H36" s="53">
        <v>7095.4089999999997</v>
      </c>
      <c r="I36" s="53">
        <v>8286.1970000000001</v>
      </c>
      <c r="J36" s="53">
        <v>9194.9390000000003</v>
      </c>
      <c r="K36" s="48">
        <f t="shared" ref="K36:O36" si="18">K37*K5</f>
        <v>8730.5444948909972</v>
      </c>
      <c r="L36" s="49">
        <f t="shared" si="18"/>
        <v>9677.9014644037488</v>
      </c>
      <c r="M36" s="49">
        <f t="shared" si="18"/>
        <v>10111.809530301918</v>
      </c>
      <c r="N36" s="49">
        <f t="shared" si="18"/>
        <v>10519.058411513995</v>
      </c>
      <c r="O36" s="49">
        <f t="shared" si="18"/>
        <v>10942.961072974553</v>
      </c>
      <c r="P36" s="94"/>
      <c r="Q36" s="94"/>
      <c r="R36" s="94"/>
      <c r="S36" s="111"/>
      <c r="T36" s="94"/>
      <c r="U36" s="4"/>
      <c r="V36" s="4"/>
    </row>
    <row r="37" spans="1:22" ht="15.75" customHeight="1">
      <c r="A37" s="4"/>
      <c r="B37" s="38" t="s">
        <v>52</v>
      </c>
      <c r="C37" s="5" t="s">
        <v>32</v>
      </c>
      <c r="D37" s="33"/>
      <c r="E37" s="33"/>
      <c r="F37" s="33">
        <f t="shared" ref="F37:J37" si="19">F36/F5</f>
        <v>3.8868096195514124E-2</v>
      </c>
      <c r="G37" s="33">
        <f t="shared" si="19"/>
        <v>4.4645646900507575E-2</v>
      </c>
      <c r="H37" s="33">
        <f t="shared" si="19"/>
        <v>7.3386447854787484E-2</v>
      </c>
      <c r="I37" s="33">
        <f t="shared" si="19"/>
        <v>7.0529812530665606E-2</v>
      </c>
      <c r="J37" s="33">
        <f t="shared" si="19"/>
        <v>7.753570026197712E-2</v>
      </c>
      <c r="K37" s="44">
        <v>7.0999999999999994E-2</v>
      </c>
      <c r="L37" s="40">
        <v>7.4999999999999997E-2</v>
      </c>
      <c r="M37" s="40">
        <v>7.4999999999999997E-2</v>
      </c>
      <c r="N37" s="40">
        <v>7.4999999999999997E-2</v>
      </c>
      <c r="O37" s="40">
        <v>7.4999999999999997E-2</v>
      </c>
      <c r="P37" s="94"/>
      <c r="Q37" s="94"/>
      <c r="R37" s="94"/>
      <c r="S37" s="111"/>
      <c r="T37" s="94"/>
      <c r="U37" s="4"/>
      <c r="V37" s="4"/>
    </row>
    <row r="38" spans="1:22" ht="15.75" customHeight="1">
      <c r="A38" s="4"/>
      <c r="B38" s="4"/>
      <c r="C38" s="5"/>
      <c r="D38" s="6"/>
      <c r="E38" s="6"/>
      <c r="F38" s="6"/>
      <c r="G38" s="6"/>
      <c r="H38" s="6"/>
      <c r="I38" s="6"/>
      <c r="J38" s="6"/>
      <c r="K38" s="25"/>
      <c r="L38" s="6"/>
      <c r="M38" s="6"/>
      <c r="N38" s="6"/>
      <c r="O38" s="6"/>
      <c r="P38" s="94"/>
      <c r="Q38" s="94"/>
      <c r="R38" s="94"/>
      <c r="S38" s="111"/>
      <c r="T38" s="94"/>
      <c r="U38" s="4"/>
      <c r="V38" s="4"/>
    </row>
    <row r="39" spans="1:22" ht="15.75" customHeight="1">
      <c r="A39" s="4"/>
      <c r="B39" s="4" t="s">
        <v>72</v>
      </c>
      <c r="C39" s="5" t="s">
        <v>29</v>
      </c>
      <c r="D39" s="84"/>
      <c r="E39" s="84"/>
      <c r="F39" s="53">
        <v>3598.3440000000001</v>
      </c>
      <c r="G39" s="53">
        <v>3546.98</v>
      </c>
      <c r="H39" s="53">
        <v>5840.5709999999999</v>
      </c>
      <c r="I39" s="53">
        <v>13286.535</v>
      </c>
      <c r="J39" s="53">
        <v>6644.0410000000002</v>
      </c>
      <c r="K39" s="48">
        <f t="shared" ref="K39:O39" si="20">K40*K5</f>
        <v>3074.1353855249999</v>
      </c>
      <c r="L39" s="49">
        <f t="shared" si="20"/>
        <v>3871.1605857614995</v>
      </c>
      <c r="M39" s="49">
        <f t="shared" si="20"/>
        <v>5392.9650828276899</v>
      </c>
      <c r="N39" s="49">
        <f t="shared" si="20"/>
        <v>5610.1644861407976</v>
      </c>
      <c r="O39" s="49">
        <f t="shared" si="20"/>
        <v>5836.2459055864292</v>
      </c>
      <c r="P39" s="457" t="s">
        <v>117</v>
      </c>
      <c r="Q39" s="451"/>
      <c r="R39" s="451"/>
      <c r="S39" s="451"/>
      <c r="T39" s="451"/>
      <c r="U39" s="4"/>
      <c r="V39" s="4"/>
    </row>
    <row r="40" spans="1:22" ht="15.75" customHeight="1">
      <c r="A40" s="4"/>
      <c r="B40" s="38" t="s">
        <v>52</v>
      </c>
      <c r="C40" s="5" t="s">
        <v>32</v>
      </c>
      <c r="D40" s="33"/>
      <c r="E40" s="33"/>
      <c r="F40" s="33">
        <f t="shared" ref="F40:J40" si="21">F39/F5</f>
        <v>4.7099751414837215E-2</v>
      </c>
      <c r="G40" s="33">
        <f t="shared" si="21"/>
        <v>2.8828760351194641E-2</v>
      </c>
      <c r="H40" s="33">
        <f t="shared" si="21"/>
        <v>6.0407900254049338E-2</v>
      </c>
      <c r="I40" s="33">
        <f t="shared" si="21"/>
        <v>0.11309130385533039</v>
      </c>
      <c r="J40" s="33">
        <f t="shared" si="21"/>
        <v>5.6025425672131889E-2</v>
      </c>
      <c r="K40" s="39">
        <v>2.5000000000000001E-2</v>
      </c>
      <c r="L40" s="40">
        <v>0.03</v>
      </c>
      <c r="M40" s="40">
        <v>0.04</v>
      </c>
      <c r="N40" s="40">
        <v>0.04</v>
      </c>
      <c r="O40" s="40">
        <v>0.04</v>
      </c>
      <c r="P40" s="451"/>
      <c r="Q40" s="451"/>
      <c r="R40" s="451"/>
      <c r="S40" s="451"/>
      <c r="T40" s="451"/>
      <c r="U40" s="4"/>
      <c r="V40" s="4"/>
    </row>
    <row r="41" spans="1:22" ht="15.75" customHeight="1">
      <c r="A41" s="4"/>
      <c r="B41" s="4"/>
      <c r="C41" s="5"/>
      <c r="D41" s="6"/>
      <c r="E41" s="6"/>
      <c r="F41" s="6"/>
      <c r="G41" s="6"/>
      <c r="H41" s="6"/>
      <c r="I41" s="6"/>
      <c r="J41" s="6"/>
      <c r="K41" s="25"/>
      <c r="L41" s="6"/>
      <c r="M41" s="6"/>
      <c r="N41" s="6"/>
      <c r="O41" s="6"/>
      <c r="P41" s="94"/>
      <c r="Q41" s="94"/>
      <c r="R41" s="94"/>
      <c r="S41" s="94"/>
      <c r="T41" s="94"/>
      <c r="U41" s="4"/>
      <c r="V41" s="4"/>
    </row>
    <row r="42" spans="1:22" ht="15.75" customHeight="1">
      <c r="A42" s="4"/>
      <c r="B42" s="4" t="s">
        <v>76</v>
      </c>
      <c r="C42" s="5" t="s">
        <v>29</v>
      </c>
      <c r="D42" s="84"/>
      <c r="E42" s="84"/>
      <c r="F42" s="53">
        <f>'Balance Assumptions'!D74</f>
        <v>3290.4670000000001</v>
      </c>
      <c r="G42" s="53">
        <f>'Balance Assumptions'!E74</f>
        <v>3543.3130000000001</v>
      </c>
      <c r="H42" s="53">
        <f>'Balance Assumptions'!F74</f>
        <v>4184.7929999999997</v>
      </c>
      <c r="I42" s="53">
        <f>'Balance Assumptions'!G74</f>
        <v>4967.6500000000005</v>
      </c>
      <c r="J42" s="53">
        <f>'Balance Assumptions'!H74</f>
        <v>6121.16</v>
      </c>
      <c r="K42" s="82">
        <f>'Balance Assumptions'!I74</f>
        <v>7167.2713731169224</v>
      </c>
      <c r="L42" s="84">
        <f>'Balance Assumptions'!J74</f>
        <v>7460.1482771334722</v>
      </c>
      <c r="M42" s="84">
        <f>'Balance Assumptions'!K74</f>
        <v>7830.4666881344838</v>
      </c>
      <c r="N42" s="84">
        <f>'Balance Assumptions'!L74</f>
        <v>8225.8465687485477</v>
      </c>
      <c r="O42" s="84">
        <f>'Balance Assumptions'!M74</f>
        <v>8647.3127669909536</v>
      </c>
      <c r="P42" s="94"/>
      <c r="Q42" s="94"/>
      <c r="R42" s="94"/>
      <c r="S42" s="94"/>
      <c r="T42" s="94"/>
      <c r="U42" s="4"/>
      <c r="V42" s="4"/>
    </row>
    <row r="43" spans="1:22" ht="15.75" customHeight="1">
      <c r="A43" s="4"/>
      <c r="B43" s="38" t="s">
        <v>52</v>
      </c>
      <c r="C43" s="5" t="s">
        <v>32</v>
      </c>
      <c r="D43" s="33"/>
      <c r="E43" s="33"/>
      <c r="F43" s="33">
        <f t="shared" ref="F43:O43" si="22">F42/F5</f>
        <v>4.3069861508161854E-2</v>
      </c>
      <c r="G43" s="33">
        <f t="shared" si="22"/>
        <v>2.879895610527055E-2</v>
      </c>
      <c r="H43" s="33">
        <f t="shared" si="22"/>
        <v>4.3282507502749971E-2</v>
      </c>
      <c r="I43" s="33">
        <f t="shared" si="22"/>
        <v>4.22832601274096E-2</v>
      </c>
      <c r="J43" s="33">
        <f t="shared" si="22"/>
        <v>5.1616267059042355E-2</v>
      </c>
      <c r="K43" s="44">
        <f t="shared" si="22"/>
        <v>5.8286887809699532E-2</v>
      </c>
      <c r="L43" s="33">
        <f t="shared" si="22"/>
        <v>5.7813269007020378E-2</v>
      </c>
      <c r="M43" s="33">
        <f t="shared" si="22"/>
        <v>5.8079120245508729E-2</v>
      </c>
      <c r="N43" s="33">
        <f t="shared" si="22"/>
        <v>5.8649592817247784E-2</v>
      </c>
      <c r="O43" s="33">
        <f t="shared" si="22"/>
        <v>5.9266267438894474E-2</v>
      </c>
      <c r="P43" s="94"/>
      <c r="Q43" s="94"/>
      <c r="R43" s="94"/>
      <c r="S43" s="94"/>
      <c r="T43" s="94"/>
      <c r="U43" s="4"/>
      <c r="V43" s="4"/>
    </row>
    <row r="44" spans="1:22" ht="15.75" customHeight="1">
      <c r="A44" s="4"/>
      <c r="B44" s="4"/>
      <c r="C44" s="5"/>
      <c r="D44" s="6"/>
      <c r="E44" s="6"/>
      <c r="F44" s="6"/>
      <c r="G44" s="6"/>
      <c r="H44" s="6"/>
      <c r="I44" s="6"/>
      <c r="J44" s="6"/>
      <c r="K44" s="25"/>
      <c r="L44" s="6"/>
      <c r="M44" s="6"/>
      <c r="N44" s="6"/>
      <c r="O44" s="6"/>
      <c r="P44" s="94"/>
      <c r="Q44" s="94"/>
      <c r="R44" s="94"/>
      <c r="S44" s="94"/>
      <c r="T44" s="94"/>
      <c r="U44" s="4"/>
      <c r="V44" s="4"/>
    </row>
    <row r="45" spans="1:22" ht="15.75" customHeight="1">
      <c r="A45" s="4"/>
      <c r="B45" s="4" t="s">
        <v>81</v>
      </c>
      <c r="C45" s="5" t="s">
        <v>29</v>
      </c>
      <c r="D45" s="84"/>
      <c r="E45" s="84"/>
      <c r="F45" s="53">
        <v>1861.761</v>
      </c>
      <c r="G45" s="53">
        <v>2035.9649999999999</v>
      </c>
      <c r="H45" s="53">
        <v>2834.9160000000002</v>
      </c>
      <c r="I45" s="53">
        <v>2025.134</v>
      </c>
      <c r="J45" s="53">
        <v>2291.6320000000001</v>
      </c>
      <c r="K45" s="48">
        <f t="shared" ref="K45:O45" si="23">K46*K5</f>
        <v>2213.3774775779993</v>
      </c>
      <c r="L45" s="49">
        <f t="shared" si="23"/>
        <v>2322.6963514568997</v>
      </c>
      <c r="M45" s="49">
        <f t="shared" si="23"/>
        <v>2426.8342872724602</v>
      </c>
      <c r="N45" s="49">
        <f t="shared" si="23"/>
        <v>2524.5740187633587</v>
      </c>
      <c r="O45" s="49">
        <f t="shared" si="23"/>
        <v>2626.3106575138927</v>
      </c>
      <c r="P45" s="94"/>
      <c r="Q45" s="94"/>
      <c r="R45" s="94"/>
      <c r="S45" s="94"/>
      <c r="T45" s="94"/>
      <c r="U45" s="4"/>
      <c r="V45" s="4"/>
    </row>
    <row r="46" spans="1:22" ht="15.75" customHeight="1">
      <c r="A46" s="4"/>
      <c r="B46" s="38" t="s">
        <v>52</v>
      </c>
      <c r="C46" s="5" t="s">
        <v>32</v>
      </c>
      <c r="D46" s="33"/>
      <c r="E46" s="33"/>
      <c r="F46" s="33">
        <f t="shared" ref="F46:J46" si="24">F45/F5</f>
        <v>2.4369120988387644E-2</v>
      </c>
      <c r="G46" s="33">
        <f t="shared" si="24"/>
        <v>1.6547696087494148E-2</v>
      </c>
      <c r="H46" s="33">
        <f t="shared" si="24"/>
        <v>2.9320989840994752E-2</v>
      </c>
      <c r="I46" s="33">
        <f t="shared" si="24"/>
        <v>1.7237379387610139E-2</v>
      </c>
      <c r="J46" s="33">
        <f t="shared" si="24"/>
        <v>1.9324031607252115E-2</v>
      </c>
      <c r="K46" s="44">
        <v>1.7999999999999999E-2</v>
      </c>
      <c r="L46" s="40">
        <v>1.7999999999999999E-2</v>
      </c>
      <c r="M46" s="40">
        <v>1.7999999999999999E-2</v>
      </c>
      <c r="N46" s="40">
        <v>1.7999999999999999E-2</v>
      </c>
      <c r="O46" s="40">
        <v>1.7999999999999999E-2</v>
      </c>
      <c r="P46" s="94"/>
      <c r="Q46" s="94"/>
      <c r="R46" s="94"/>
      <c r="S46" s="94"/>
      <c r="T46" s="94"/>
      <c r="U46" s="4"/>
      <c r="V46" s="4"/>
    </row>
    <row r="47" spans="1:22" ht="15.75" customHeight="1">
      <c r="A47" s="4"/>
      <c r="B47" s="4"/>
      <c r="C47" s="5"/>
      <c r="D47" s="6"/>
      <c r="E47" s="6"/>
      <c r="F47" s="6"/>
      <c r="G47" s="6"/>
      <c r="H47" s="6"/>
      <c r="I47" s="6"/>
      <c r="J47" s="6"/>
      <c r="K47" s="25"/>
      <c r="L47" s="6"/>
      <c r="M47" s="6"/>
      <c r="N47" s="6"/>
      <c r="O47" s="6"/>
      <c r="P47" s="94"/>
      <c r="Q47" s="94"/>
      <c r="R47" s="94"/>
      <c r="S47" s="94"/>
      <c r="T47" s="94"/>
      <c r="U47" s="4"/>
      <c r="V47" s="4"/>
    </row>
    <row r="48" spans="1:22" ht="15.75" customHeight="1">
      <c r="A48" s="4"/>
      <c r="B48" s="4" t="s">
        <v>83</v>
      </c>
      <c r="C48" s="5" t="s">
        <v>29</v>
      </c>
      <c r="D48" s="84"/>
      <c r="E48" s="84"/>
      <c r="F48" s="53">
        <v>1095.837</v>
      </c>
      <c r="G48" s="53">
        <v>2059.172</v>
      </c>
      <c r="H48" s="53">
        <v>2118.1869999999999</v>
      </c>
      <c r="I48" s="53">
        <v>3068.3989999999999</v>
      </c>
      <c r="J48" s="53">
        <v>2411.0509999999999</v>
      </c>
      <c r="K48" s="48">
        <f t="shared" ref="K48:O48" si="25">K49*K5</f>
        <v>2582.273723841</v>
      </c>
      <c r="L48" s="49">
        <f t="shared" si="25"/>
        <v>2580.773723841</v>
      </c>
      <c r="M48" s="49">
        <f t="shared" si="25"/>
        <v>2696.482541413845</v>
      </c>
      <c r="N48" s="49">
        <f t="shared" si="25"/>
        <v>2805.0822430703988</v>
      </c>
      <c r="O48" s="49">
        <f t="shared" si="25"/>
        <v>2918.1229527932146</v>
      </c>
      <c r="P48" s="94"/>
      <c r="Q48" s="94"/>
      <c r="R48" s="94"/>
      <c r="S48" s="94"/>
      <c r="T48" s="94"/>
      <c r="U48" s="4"/>
      <c r="V48" s="4"/>
    </row>
    <row r="49" spans="1:22" ht="15.75" customHeight="1">
      <c r="A49" s="4"/>
      <c r="B49" s="38" t="s">
        <v>52</v>
      </c>
      <c r="C49" s="5" t="s">
        <v>32</v>
      </c>
      <c r="D49" s="33"/>
      <c r="E49" s="33"/>
      <c r="F49" s="33">
        <f t="shared" ref="F49:J49" si="26">F48/F5</f>
        <v>1.4343723193552635E-2</v>
      </c>
      <c r="G49" s="33">
        <f t="shared" si="26"/>
        <v>1.6736315431688412E-2</v>
      </c>
      <c r="H49" s="33">
        <f t="shared" si="26"/>
        <v>2.1907999922511686E-2</v>
      </c>
      <c r="I49" s="33">
        <f t="shared" si="26"/>
        <v>2.611736195015419E-2</v>
      </c>
      <c r="J49" s="33">
        <f t="shared" si="26"/>
        <v>2.0331024235434317E-2</v>
      </c>
      <c r="K49" s="59">
        <v>2.1000000000000001E-2</v>
      </c>
      <c r="L49" s="132">
        <v>0.02</v>
      </c>
      <c r="M49" s="132">
        <v>0.02</v>
      </c>
      <c r="N49" s="132">
        <v>0.02</v>
      </c>
      <c r="O49" s="132">
        <v>0.02</v>
      </c>
      <c r="P49" s="94"/>
      <c r="Q49" s="94"/>
      <c r="R49" s="94"/>
      <c r="S49" s="94"/>
      <c r="T49" s="94"/>
      <c r="U49" s="4"/>
      <c r="V49" s="4"/>
    </row>
    <row r="50" spans="1:22" ht="15.75" customHeight="1">
      <c r="A50" s="4"/>
      <c r="B50" s="4"/>
      <c r="C50" s="5"/>
      <c r="D50" s="6"/>
      <c r="E50" s="6"/>
      <c r="F50" s="6"/>
      <c r="G50" s="6"/>
      <c r="H50" s="6"/>
      <c r="I50" s="6"/>
      <c r="J50" s="6"/>
      <c r="K50" s="25"/>
      <c r="L50" s="6"/>
      <c r="M50" s="6"/>
      <c r="N50" s="6"/>
      <c r="O50" s="6"/>
      <c r="P50" s="94"/>
      <c r="Q50" s="94"/>
      <c r="R50" s="94"/>
      <c r="S50" s="94"/>
      <c r="T50" s="94"/>
      <c r="U50" s="4"/>
      <c r="V50" s="4"/>
    </row>
    <row r="51" spans="1:22" ht="15.75" customHeight="1">
      <c r="A51" s="4"/>
      <c r="B51" s="4" t="s">
        <v>87</v>
      </c>
      <c r="C51" s="5" t="s">
        <v>29</v>
      </c>
      <c r="D51" s="84"/>
      <c r="E51" s="84"/>
      <c r="F51" s="53">
        <v>1642.239</v>
      </c>
      <c r="G51" s="53">
        <v>1785.59</v>
      </c>
      <c r="H51" s="53">
        <v>2101.1819999999998</v>
      </c>
      <c r="I51" s="53">
        <v>2852.4549999999999</v>
      </c>
      <c r="J51" s="53">
        <v>3262.0929999999998</v>
      </c>
      <c r="K51" s="48">
        <f t="shared" ref="K51:O51" si="27">K52*K5</f>
        <v>3688.9624626299992</v>
      </c>
      <c r="L51" s="49">
        <f t="shared" si="27"/>
        <v>3871.1605857614995</v>
      </c>
      <c r="M51" s="49">
        <f t="shared" si="27"/>
        <v>4044.7238121207674</v>
      </c>
      <c r="N51" s="49">
        <f t="shared" si="27"/>
        <v>4207.623364605598</v>
      </c>
      <c r="O51" s="49">
        <f t="shared" si="27"/>
        <v>4377.1844291898215</v>
      </c>
      <c r="P51" s="94"/>
      <c r="Q51" s="94"/>
      <c r="R51" s="94"/>
      <c r="S51" s="94"/>
      <c r="T51" s="94"/>
      <c r="U51" s="4"/>
      <c r="V51" s="4"/>
    </row>
    <row r="52" spans="1:22" ht="15.75" customHeight="1">
      <c r="A52" s="4"/>
      <c r="B52" s="38" t="s">
        <v>52</v>
      </c>
      <c r="C52" s="5" t="s">
        <v>32</v>
      </c>
      <c r="D52" s="33"/>
      <c r="E52" s="33"/>
      <c r="F52" s="33">
        <f t="shared" ref="F52:J52" si="28">F51/F5</f>
        <v>2.1495734889090883E-2</v>
      </c>
      <c r="G52" s="33">
        <f t="shared" si="28"/>
        <v>1.451272524668581E-2</v>
      </c>
      <c r="H52" s="33">
        <f t="shared" si="28"/>
        <v>2.1732120484727245E-2</v>
      </c>
      <c r="I52" s="33">
        <f t="shared" si="28"/>
        <v>2.4279306466182225E-2</v>
      </c>
      <c r="J52" s="33">
        <f t="shared" si="28"/>
        <v>2.7507378251741932E-2</v>
      </c>
      <c r="K52" s="59">
        <v>0.03</v>
      </c>
      <c r="L52" s="132">
        <v>0.03</v>
      </c>
      <c r="M52" s="132">
        <v>0.03</v>
      </c>
      <c r="N52" s="132">
        <v>0.03</v>
      </c>
      <c r="O52" s="132">
        <v>0.03</v>
      </c>
      <c r="P52" s="94"/>
      <c r="Q52" s="94"/>
      <c r="R52" s="94"/>
      <c r="S52" s="94"/>
      <c r="T52" s="94"/>
      <c r="U52" s="4"/>
      <c r="V52" s="4"/>
    </row>
    <row r="53" spans="1:22" ht="15.75" customHeight="1">
      <c r="A53" s="4"/>
      <c r="B53" s="4"/>
      <c r="C53" s="5"/>
      <c r="D53" s="6"/>
      <c r="E53" s="6"/>
      <c r="F53" s="6"/>
      <c r="G53" s="6"/>
      <c r="H53" s="6"/>
      <c r="I53" s="6"/>
      <c r="J53" s="6"/>
      <c r="K53" s="25"/>
      <c r="L53" s="6"/>
      <c r="M53" s="6"/>
      <c r="N53" s="6"/>
      <c r="O53" s="6"/>
      <c r="P53" s="94"/>
      <c r="Q53" s="94"/>
      <c r="R53" s="94"/>
      <c r="S53" s="94"/>
      <c r="T53" s="94"/>
      <c r="U53" s="4"/>
      <c r="V53" s="4"/>
    </row>
    <row r="54" spans="1:22" ht="15.75" customHeight="1">
      <c r="A54" s="4"/>
      <c r="B54" s="4" t="s">
        <v>90</v>
      </c>
      <c r="C54" s="5" t="s">
        <v>29</v>
      </c>
      <c r="D54" s="84"/>
      <c r="E54" s="84"/>
      <c r="F54" s="53">
        <v>870.52300000000002</v>
      </c>
      <c r="G54" s="53">
        <v>960.11</v>
      </c>
      <c r="H54" s="53">
        <v>1356.5150000000001</v>
      </c>
      <c r="I54" s="53">
        <v>1953.066</v>
      </c>
      <c r="J54" s="53">
        <v>2618.201</v>
      </c>
      <c r="K54" s="48">
        <f t="shared" ref="K54:O54" si="29">K55*K5</f>
        <v>3074.1353855249999</v>
      </c>
      <c r="L54" s="49">
        <f t="shared" si="29"/>
        <v>3225.9671548012502</v>
      </c>
      <c r="M54" s="49">
        <f t="shared" si="29"/>
        <v>3370.6031767673066</v>
      </c>
      <c r="N54" s="49">
        <f t="shared" si="29"/>
        <v>3506.3528038379986</v>
      </c>
      <c r="O54" s="49">
        <f t="shared" si="29"/>
        <v>3647.653690991518</v>
      </c>
      <c r="P54" s="94"/>
      <c r="Q54" s="94"/>
      <c r="R54" s="94"/>
      <c r="S54" s="94"/>
      <c r="T54" s="94"/>
      <c r="U54" s="4"/>
      <c r="V54" s="4"/>
    </row>
    <row r="55" spans="1:22" ht="15.75" customHeight="1">
      <c r="A55" s="4"/>
      <c r="B55" s="38" t="s">
        <v>52</v>
      </c>
      <c r="C55" s="5" t="s">
        <v>32</v>
      </c>
      <c r="D55" s="33"/>
      <c r="E55" s="33"/>
      <c r="F55" s="33">
        <f t="shared" ref="F55:J55" si="30">F54/F5</f>
        <v>1.1394523953490365E-2</v>
      </c>
      <c r="G55" s="33">
        <f t="shared" si="30"/>
        <v>7.8034781985761087E-3</v>
      </c>
      <c r="H55" s="33">
        <f t="shared" si="30"/>
        <v>1.4030173216475195E-2</v>
      </c>
      <c r="I55" s="33">
        <f t="shared" si="30"/>
        <v>1.6623956543637203E-2</v>
      </c>
      <c r="J55" s="33">
        <f t="shared" si="30"/>
        <v>2.2077802578310608E-2</v>
      </c>
      <c r="K55" s="59">
        <v>2.5000000000000001E-2</v>
      </c>
      <c r="L55" s="132">
        <v>2.5000000000000001E-2</v>
      </c>
      <c r="M55" s="132">
        <v>2.5000000000000001E-2</v>
      </c>
      <c r="N55" s="132">
        <v>2.5000000000000001E-2</v>
      </c>
      <c r="O55" s="132">
        <v>2.5000000000000001E-2</v>
      </c>
      <c r="P55" s="94"/>
      <c r="Q55" s="94"/>
      <c r="R55" s="94"/>
      <c r="S55" s="94"/>
      <c r="T55" s="94"/>
      <c r="U55" s="4"/>
      <c r="V55" s="4"/>
    </row>
    <row r="56" spans="1:22" ht="15.75" customHeight="1">
      <c r="A56" s="4"/>
      <c r="B56" s="4"/>
      <c r="C56" s="5"/>
      <c r="D56" s="6"/>
      <c r="E56" s="6"/>
      <c r="F56" s="6"/>
      <c r="G56" s="6"/>
      <c r="H56" s="6"/>
      <c r="I56" s="6"/>
      <c r="J56" s="6"/>
      <c r="K56" s="25"/>
      <c r="L56" s="6"/>
      <c r="M56" s="6"/>
      <c r="N56" s="6"/>
      <c r="O56" s="6"/>
      <c r="P56" s="94"/>
      <c r="Q56" s="94"/>
      <c r="R56" s="94"/>
      <c r="S56" s="94"/>
      <c r="T56" s="94"/>
      <c r="U56" s="4"/>
      <c r="V56" s="4"/>
    </row>
    <row r="57" spans="1:22" ht="15.75" customHeight="1">
      <c r="A57" s="4"/>
      <c r="B57" s="4" t="s">
        <v>94</v>
      </c>
      <c r="C57" s="5" t="s">
        <v>29</v>
      </c>
      <c r="D57" s="84"/>
      <c r="E57" s="84"/>
      <c r="F57" s="53">
        <v>559.39700000000005</v>
      </c>
      <c r="G57" s="53">
        <v>827.76599999999996</v>
      </c>
      <c r="H57" s="53">
        <v>682.99699999999996</v>
      </c>
      <c r="I57" s="53">
        <v>901.44100000000003</v>
      </c>
      <c r="J57" s="53">
        <v>664.86400000000003</v>
      </c>
      <c r="K57" s="48">
        <f t="shared" ref="K57:O57" si="31">K58*K5</f>
        <v>737.79249252599993</v>
      </c>
      <c r="L57" s="49">
        <f t="shared" si="31"/>
        <v>774.23211715230002</v>
      </c>
      <c r="M57" s="49">
        <f t="shared" si="31"/>
        <v>808.94476242415351</v>
      </c>
      <c r="N57" s="49">
        <f t="shared" si="31"/>
        <v>841.52467292111965</v>
      </c>
      <c r="O57" s="49">
        <f t="shared" si="31"/>
        <v>875.43688583796427</v>
      </c>
      <c r="P57" s="94"/>
      <c r="Q57" s="94"/>
      <c r="R57" s="94"/>
      <c r="S57" s="94"/>
      <c r="T57" s="94"/>
      <c r="U57" s="4"/>
      <c r="V57" s="4"/>
    </row>
    <row r="58" spans="1:22" ht="15.75" customHeight="1">
      <c r="A58" s="4"/>
      <c r="B58" s="38" t="s">
        <v>52</v>
      </c>
      <c r="C58" s="5" t="s">
        <v>32</v>
      </c>
      <c r="D58" s="33"/>
      <c r="E58" s="33"/>
      <c r="F58" s="33">
        <f t="shared" ref="F58:J58" si="32">F57/F5</f>
        <v>7.3221069587025853E-3</v>
      </c>
      <c r="G58" s="33">
        <f t="shared" si="32"/>
        <v>6.7278269516227833E-3</v>
      </c>
      <c r="H58" s="33">
        <f t="shared" si="32"/>
        <v>7.0641063433378231E-3</v>
      </c>
      <c r="I58" s="33">
        <f t="shared" si="32"/>
        <v>7.6728159778793256E-3</v>
      </c>
      <c r="J58" s="33">
        <f t="shared" si="32"/>
        <v>5.6064206428100456E-3</v>
      </c>
      <c r="K58" s="59">
        <v>6.0000000000000001E-3</v>
      </c>
      <c r="L58" s="132">
        <v>6.0000000000000001E-3</v>
      </c>
      <c r="M58" s="132">
        <v>6.0000000000000001E-3</v>
      </c>
      <c r="N58" s="132">
        <v>6.0000000000000001E-3</v>
      </c>
      <c r="O58" s="132">
        <v>6.0000000000000001E-3</v>
      </c>
      <c r="P58" s="94"/>
      <c r="Q58" s="94"/>
      <c r="R58" s="94"/>
      <c r="S58" s="94"/>
      <c r="T58" s="94"/>
      <c r="U58" s="4"/>
      <c r="V58" s="4"/>
    </row>
    <row r="59" spans="1:22" ht="15.75" customHeight="1">
      <c r="A59" s="4"/>
      <c r="B59" s="4"/>
      <c r="C59" s="5"/>
      <c r="D59" s="6"/>
      <c r="E59" s="6"/>
      <c r="F59" s="6"/>
      <c r="G59" s="6"/>
      <c r="H59" s="6"/>
      <c r="I59" s="6"/>
      <c r="J59" s="6"/>
      <c r="K59" s="25"/>
      <c r="L59" s="6"/>
      <c r="M59" s="6"/>
      <c r="N59" s="6"/>
      <c r="O59" s="6"/>
      <c r="P59" s="94"/>
      <c r="Q59" s="94"/>
      <c r="R59" s="94"/>
      <c r="S59" s="94"/>
      <c r="T59" s="94"/>
      <c r="U59" s="4"/>
      <c r="V59" s="4"/>
    </row>
    <row r="60" spans="1:22" ht="15.75" customHeight="1">
      <c r="A60" s="4"/>
      <c r="B60" s="4" t="s">
        <v>98</v>
      </c>
      <c r="C60" s="5" t="s">
        <v>29</v>
      </c>
      <c r="D60" s="84"/>
      <c r="E60" s="84"/>
      <c r="F60" s="53">
        <v>92.122</v>
      </c>
      <c r="G60" s="53">
        <v>245.8</v>
      </c>
      <c r="H60" s="53">
        <v>361.79500000000002</v>
      </c>
      <c r="I60" s="53">
        <v>427.48500000000001</v>
      </c>
      <c r="J60" s="53">
        <v>390.45800000000003</v>
      </c>
      <c r="K60" s="48">
        <f t="shared" ref="K60:O60" si="33">K61*K5</f>
        <v>368.89624626299997</v>
      </c>
      <c r="L60" s="49">
        <f t="shared" si="33"/>
        <v>387.11605857615001</v>
      </c>
      <c r="M60" s="49">
        <f t="shared" si="33"/>
        <v>404.47238121207675</v>
      </c>
      <c r="N60" s="49">
        <f t="shared" si="33"/>
        <v>420.76233646055982</v>
      </c>
      <c r="O60" s="49">
        <f t="shared" si="33"/>
        <v>437.71844291898213</v>
      </c>
      <c r="P60" s="94"/>
      <c r="Q60" s="94"/>
      <c r="R60" s="94"/>
      <c r="S60" s="94"/>
      <c r="T60" s="94"/>
      <c r="U60" s="4"/>
      <c r="V60" s="4"/>
    </row>
    <row r="61" spans="1:22" ht="15.75" customHeight="1">
      <c r="A61" s="4"/>
      <c r="B61" s="38" t="s">
        <v>52</v>
      </c>
      <c r="C61" s="5" t="s">
        <v>32</v>
      </c>
      <c r="D61" s="33"/>
      <c r="E61" s="33"/>
      <c r="F61" s="33">
        <f t="shared" ref="F61:J61" si="34">F60/F5</f>
        <v>1.2058111453039603E-3</v>
      </c>
      <c r="G61" s="33">
        <f t="shared" si="34"/>
        <v>1.9977866507066978E-3</v>
      </c>
      <c r="H61" s="33">
        <f t="shared" si="34"/>
        <v>3.7419759596131583E-3</v>
      </c>
      <c r="I61" s="33">
        <f t="shared" si="34"/>
        <v>3.6386338521364613E-3</v>
      </c>
      <c r="J61" s="33">
        <f t="shared" si="34"/>
        <v>3.2925106357846491E-3</v>
      </c>
      <c r="K61" s="59">
        <v>3.0000000000000001E-3</v>
      </c>
      <c r="L61" s="132">
        <v>3.0000000000000001E-3</v>
      </c>
      <c r="M61" s="132">
        <v>3.0000000000000001E-3</v>
      </c>
      <c r="N61" s="132">
        <v>3.0000000000000001E-3</v>
      </c>
      <c r="O61" s="132">
        <v>3.0000000000000001E-3</v>
      </c>
      <c r="P61" s="94"/>
      <c r="Q61" s="94"/>
      <c r="R61" s="94"/>
      <c r="S61" s="94"/>
      <c r="T61" s="94"/>
      <c r="U61" s="4"/>
      <c r="V61" s="4"/>
    </row>
    <row r="62" spans="1:22" ht="15.75" customHeight="1">
      <c r="A62" s="4"/>
      <c r="B62" s="4"/>
      <c r="C62" s="5"/>
      <c r="D62" s="6"/>
      <c r="E62" s="6"/>
      <c r="F62" s="6"/>
      <c r="G62" s="6"/>
      <c r="H62" s="6"/>
      <c r="I62" s="6"/>
      <c r="J62" s="6"/>
      <c r="K62" s="25"/>
      <c r="L62" s="6"/>
      <c r="M62" s="6"/>
      <c r="N62" s="6"/>
      <c r="O62" s="6"/>
      <c r="P62" s="94"/>
      <c r="Q62" s="94"/>
      <c r="R62" s="94"/>
      <c r="S62" s="94"/>
      <c r="T62" s="94"/>
      <c r="U62" s="4"/>
      <c r="V62" s="4"/>
    </row>
    <row r="63" spans="1:22" ht="15.75" customHeight="1">
      <c r="A63" s="4"/>
      <c r="B63" s="4" t="s">
        <v>166</v>
      </c>
      <c r="C63" s="5" t="s">
        <v>29</v>
      </c>
      <c r="D63" s="84"/>
      <c r="E63" s="84"/>
      <c r="F63" s="53">
        <v>270.54700000000003</v>
      </c>
      <c r="G63" s="53">
        <v>272.17899999999997</v>
      </c>
      <c r="H63" s="53">
        <v>322.93400000000003</v>
      </c>
      <c r="I63" s="53">
        <v>323.41399999999999</v>
      </c>
      <c r="J63" s="53">
        <v>406.154</v>
      </c>
      <c r="K63" s="54">
        <f>-'Income Statement'!I33</f>
        <v>481.12902294445018</v>
      </c>
      <c r="L63" s="56">
        <f>-'Income Statement'!J33</f>
        <v>418.0010404131898</v>
      </c>
      <c r="M63" s="56">
        <f>-'Income Statement'!K33</f>
        <v>435.93432628435511</v>
      </c>
      <c r="N63" s="56">
        <f>-'Income Statement'!L33</f>
        <v>441.42279194914397</v>
      </c>
      <c r="O63" s="56">
        <f>-'Income Statement'!M33</f>
        <v>440.2252421271495</v>
      </c>
      <c r="P63" s="94"/>
      <c r="Q63" s="94"/>
      <c r="R63" s="94"/>
      <c r="S63" s="94"/>
      <c r="T63" s="94"/>
      <c r="U63" s="4"/>
      <c r="V63" s="4"/>
    </row>
    <row r="64" spans="1:22" ht="15.75" customHeight="1">
      <c r="A64" s="4"/>
      <c r="B64" s="38" t="s">
        <v>52</v>
      </c>
      <c r="C64" s="5" t="s">
        <v>32</v>
      </c>
      <c r="D64" s="33"/>
      <c r="E64" s="33"/>
      <c r="F64" s="33">
        <f t="shared" ref="F64:O64" si="35">F63/F5</f>
        <v>3.5412668844418335E-3</v>
      </c>
      <c r="G64" s="33">
        <f t="shared" si="35"/>
        <v>2.2121870333714328E-3</v>
      </c>
      <c r="H64" s="33">
        <f t="shared" si="35"/>
        <v>3.3400441259324081E-3</v>
      </c>
      <c r="I64" s="33">
        <f t="shared" si="35"/>
        <v>2.7528103410759709E-3</v>
      </c>
      <c r="J64" s="33">
        <f t="shared" si="35"/>
        <v>3.4248660925540728E-3</v>
      </c>
      <c r="K64" s="59">
        <f t="shared" si="35"/>
        <v>3.9127182329860462E-3</v>
      </c>
      <c r="L64" s="50">
        <f t="shared" si="35"/>
        <v>3.2393466854666614E-3</v>
      </c>
      <c r="M64" s="50">
        <f t="shared" si="35"/>
        <v>3.2333554516973209E-3</v>
      </c>
      <c r="N64" s="50">
        <f t="shared" si="35"/>
        <v>3.1473073065121223E-3</v>
      </c>
      <c r="O64" s="50">
        <f t="shared" si="35"/>
        <v>3.0171809018928954E-3</v>
      </c>
      <c r="P64" s="94"/>
      <c r="Q64" s="94"/>
      <c r="R64" s="94"/>
      <c r="S64" s="94"/>
      <c r="T64" s="94"/>
      <c r="U64" s="4"/>
      <c r="V64" s="4"/>
    </row>
    <row r="65" spans="1:22" ht="15.75" customHeight="1">
      <c r="A65" s="4"/>
      <c r="B65" s="4"/>
      <c r="C65" s="5"/>
      <c r="D65" s="84"/>
      <c r="E65" s="84"/>
      <c r="F65" s="53"/>
      <c r="G65" s="53"/>
      <c r="H65" s="53"/>
      <c r="I65" s="53"/>
      <c r="J65" s="53"/>
      <c r="K65" s="25"/>
      <c r="L65" s="6"/>
      <c r="M65" s="6"/>
      <c r="N65" s="6"/>
      <c r="O65" s="6"/>
      <c r="P65" s="94"/>
      <c r="Q65" s="94"/>
      <c r="R65" s="94"/>
      <c r="S65" s="94"/>
      <c r="T65" s="94"/>
      <c r="U65" s="4"/>
      <c r="V65" s="4"/>
    </row>
    <row r="66" spans="1:22" ht="15.75" customHeight="1">
      <c r="A66" s="4"/>
      <c r="B66" s="4" t="s">
        <v>99</v>
      </c>
      <c r="C66" s="5" t="s">
        <v>29</v>
      </c>
      <c r="D66" s="84"/>
      <c r="E66" s="84"/>
      <c r="F66" s="53">
        <v>293.16000000000003</v>
      </c>
      <c r="G66" s="53">
        <v>189.18799999999999</v>
      </c>
      <c r="H66" s="53">
        <v>258.834</v>
      </c>
      <c r="I66" s="53">
        <v>750.83399999999995</v>
      </c>
      <c r="J66" s="53">
        <v>920.57600000000002</v>
      </c>
      <c r="K66" s="48">
        <f t="shared" ref="K66:O66" si="36">K67*K5</f>
        <v>245.93083084199998</v>
      </c>
      <c r="L66" s="49">
        <f t="shared" si="36"/>
        <v>516.15474476819998</v>
      </c>
      <c r="M66" s="49">
        <f t="shared" si="36"/>
        <v>539.29650828276897</v>
      </c>
      <c r="N66" s="49">
        <f t="shared" si="36"/>
        <v>561.01644861407976</v>
      </c>
      <c r="O66" s="49">
        <f t="shared" si="36"/>
        <v>583.62459055864292</v>
      </c>
      <c r="P66" s="94"/>
      <c r="Q66" s="94"/>
      <c r="R66" s="94"/>
      <c r="S66" s="94"/>
      <c r="T66" s="94"/>
      <c r="U66" s="4"/>
      <c r="V66" s="4"/>
    </row>
    <row r="67" spans="1:22" ht="15.75" customHeight="1">
      <c r="A67" s="4"/>
      <c r="B67" s="38" t="s">
        <v>52</v>
      </c>
      <c r="C67" s="5" t="s">
        <v>32</v>
      </c>
      <c r="D67" s="33"/>
      <c r="E67" s="33"/>
      <c r="F67" s="33">
        <f t="shared" ref="F67:J67" si="37">F66/F5</f>
        <v>3.8372548941328784E-3</v>
      </c>
      <c r="G67" s="33">
        <f t="shared" si="37"/>
        <v>1.5376617610817684E-3</v>
      </c>
      <c r="H67" s="33">
        <f t="shared" si="37"/>
        <v>2.677070179329488E-3</v>
      </c>
      <c r="I67" s="33">
        <f t="shared" si="37"/>
        <v>6.3908909312257213E-3</v>
      </c>
      <c r="J67" s="33">
        <f t="shared" si="37"/>
        <v>7.762694761147393E-3</v>
      </c>
      <c r="K67" s="59">
        <v>2E-3</v>
      </c>
      <c r="L67" s="132">
        <v>4.0000000000000001E-3</v>
      </c>
      <c r="M67" s="132">
        <v>4.0000000000000001E-3</v>
      </c>
      <c r="N67" s="132">
        <v>4.0000000000000001E-3</v>
      </c>
      <c r="O67" s="132">
        <v>4.0000000000000001E-3</v>
      </c>
      <c r="P67" s="94"/>
      <c r="Q67" s="94"/>
      <c r="R67" s="94"/>
      <c r="S67" s="94"/>
      <c r="T67" s="94"/>
      <c r="U67" s="4"/>
      <c r="V67" s="4"/>
    </row>
    <row r="68" spans="1:22" ht="15.75" customHeight="1">
      <c r="A68" s="4"/>
      <c r="B68" s="4"/>
      <c r="C68" s="5"/>
      <c r="D68" s="84"/>
      <c r="E68" s="84"/>
      <c r="F68" s="53"/>
      <c r="G68" s="53"/>
      <c r="H68" s="53"/>
      <c r="I68" s="53"/>
      <c r="J68" s="53"/>
      <c r="K68" s="25"/>
      <c r="L68" s="6"/>
      <c r="M68" s="6"/>
      <c r="N68" s="6"/>
      <c r="O68" s="6"/>
      <c r="P68" s="94"/>
      <c r="Q68" s="94"/>
      <c r="R68" s="94"/>
      <c r="S68" s="94"/>
      <c r="T68" s="94"/>
      <c r="U68" s="4"/>
      <c r="V68" s="4"/>
    </row>
    <row r="69" spans="1:22" ht="15.75" customHeight="1">
      <c r="A69" s="4"/>
      <c r="B69" s="4" t="s">
        <v>103</v>
      </c>
      <c r="C69" s="5" t="s">
        <v>29</v>
      </c>
      <c r="D69" s="84"/>
      <c r="E69" s="84"/>
      <c r="F69" s="53">
        <v>15.657</v>
      </c>
      <c r="G69" s="53">
        <v>116.574</v>
      </c>
      <c r="H69" s="49">
        <v>-1.7050000000000001</v>
      </c>
      <c r="I69" s="53">
        <v>30.984999999999999</v>
      </c>
      <c r="J69" s="53">
        <v>403.44900000000001</v>
      </c>
      <c r="K69" s="25">
        <v>0</v>
      </c>
      <c r="L69" s="186">
        <v>0</v>
      </c>
      <c r="M69" s="186">
        <v>0</v>
      </c>
      <c r="N69" s="186">
        <v>0</v>
      </c>
      <c r="O69" s="186">
        <v>0</v>
      </c>
      <c r="P69" s="94"/>
      <c r="Q69" s="94"/>
      <c r="R69" s="94"/>
      <c r="S69" s="94"/>
      <c r="T69" s="94"/>
      <c r="U69" s="4"/>
      <c r="V69" s="4"/>
    </row>
    <row r="70" spans="1:22" ht="15.75" customHeight="1">
      <c r="A70" s="4"/>
      <c r="B70" s="38" t="s">
        <v>52</v>
      </c>
      <c r="C70" s="5" t="s">
        <v>32</v>
      </c>
      <c r="D70" s="33"/>
      <c r="E70" s="33"/>
      <c r="F70" s="33">
        <f t="shared" ref="F70:O70" si="38">F69/F5</f>
        <v>2.0493894077445242E-4</v>
      </c>
      <c r="G70" s="33">
        <f t="shared" si="38"/>
        <v>9.4747754686526678E-4</v>
      </c>
      <c r="H70" s="33">
        <f t="shared" si="38"/>
        <v>-1.7634486411200913E-5</v>
      </c>
      <c r="I70" s="33">
        <f t="shared" si="38"/>
        <v>2.6373573320338312E-4</v>
      </c>
      <c r="J70" s="33">
        <f t="shared" si="38"/>
        <v>3.4020563632879358E-3</v>
      </c>
      <c r="K70" s="59">
        <f t="shared" si="38"/>
        <v>0</v>
      </c>
      <c r="L70" s="50">
        <f t="shared" si="38"/>
        <v>0</v>
      </c>
      <c r="M70" s="50">
        <f t="shared" si="38"/>
        <v>0</v>
      </c>
      <c r="N70" s="50">
        <f t="shared" si="38"/>
        <v>0</v>
      </c>
      <c r="O70" s="50">
        <f t="shared" si="38"/>
        <v>0</v>
      </c>
      <c r="P70" s="94"/>
      <c r="Q70" s="94"/>
      <c r="R70" s="94"/>
      <c r="S70" s="94"/>
      <c r="T70" s="94"/>
      <c r="U70" s="4"/>
      <c r="V70" s="4"/>
    </row>
    <row r="71" spans="1:22" ht="15.75" customHeight="1">
      <c r="A71" s="4"/>
      <c r="B71" s="4"/>
      <c r="C71" s="5"/>
      <c r="D71" s="6"/>
      <c r="E71" s="6"/>
      <c r="F71" s="6"/>
      <c r="G71" s="6"/>
      <c r="H71" s="6"/>
      <c r="I71" s="6"/>
      <c r="J71" s="6"/>
      <c r="K71" s="25"/>
      <c r="L71" s="6"/>
      <c r="M71" s="6"/>
      <c r="N71" s="6"/>
      <c r="O71" s="6"/>
      <c r="P71" s="94"/>
      <c r="Q71" s="94"/>
      <c r="R71" s="94"/>
      <c r="S71" s="94"/>
      <c r="T71" s="94"/>
      <c r="U71" s="4"/>
      <c r="V71" s="4"/>
    </row>
    <row r="72" spans="1:22" ht="15.75" customHeight="1">
      <c r="A72" s="4"/>
      <c r="B72" s="45"/>
      <c r="C72" s="46"/>
      <c r="D72" s="34"/>
      <c r="E72" s="34"/>
      <c r="F72" s="34"/>
      <c r="G72" s="34"/>
      <c r="H72" s="34"/>
      <c r="I72" s="34"/>
      <c r="J72" s="34"/>
      <c r="K72" s="189"/>
      <c r="L72" s="34"/>
      <c r="M72" s="34"/>
      <c r="N72" s="34"/>
      <c r="O72" s="34"/>
      <c r="P72" s="94"/>
      <c r="Q72" s="94"/>
      <c r="R72" s="94"/>
      <c r="S72" s="94"/>
      <c r="T72" s="94"/>
      <c r="U72" s="4"/>
      <c r="V72" s="4"/>
    </row>
    <row r="73" spans="1:22" ht="15.75" customHeight="1">
      <c r="A73" s="4"/>
      <c r="B73" s="27" t="s">
        <v>179</v>
      </c>
      <c r="C73" s="28" t="s">
        <v>29</v>
      </c>
      <c r="D73" s="190"/>
      <c r="E73" s="190"/>
      <c r="F73" s="190"/>
      <c r="G73" s="190"/>
      <c r="H73" s="190"/>
      <c r="I73" s="190"/>
      <c r="J73" s="190"/>
      <c r="K73" s="32"/>
      <c r="L73" s="190"/>
      <c r="M73" s="190"/>
      <c r="N73" s="190"/>
      <c r="O73" s="190"/>
      <c r="P73" s="94"/>
      <c r="Q73" s="94"/>
      <c r="R73" s="94"/>
      <c r="S73" s="94"/>
      <c r="T73" s="94"/>
      <c r="U73" s="4"/>
      <c r="V73" s="4"/>
    </row>
    <row r="74" spans="1:22" ht="15.75" customHeight="1">
      <c r="A74" s="4"/>
      <c r="B74" s="4" t="s">
        <v>181</v>
      </c>
      <c r="C74" s="5" t="s">
        <v>32</v>
      </c>
      <c r="D74" s="66"/>
      <c r="E74" s="66"/>
      <c r="F74" s="120">
        <v>0</v>
      </c>
      <c r="G74" s="120">
        <v>0</v>
      </c>
      <c r="H74" s="120">
        <v>0</v>
      </c>
      <c r="I74" s="120">
        <v>0</v>
      </c>
      <c r="J74" s="120">
        <v>0</v>
      </c>
      <c r="K74" s="65">
        <v>0</v>
      </c>
      <c r="L74" s="66">
        <v>0</v>
      </c>
      <c r="M74" s="66">
        <v>0</v>
      </c>
      <c r="N74" s="66">
        <v>0</v>
      </c>
      <c r="O74" s="66">
        <v>0</v>
      </c>
      <c r="P74" s="94"/>
      <c r="Q74" s="94"/>
      <c r="R74" s="94"/>
      <c r="S74" s="94"/>
      <c r="T74" s="94"/>
      <c r="U74" s="4"/>
      <c r="V74" s="4"/>
    </row>
    <row r="75" spans="1:22" ht="15.75" customHeight="1">
      <c r="A75" s="4"/>
      <c r="B75" s="4"/>
      <c r="C75" s="5"/>
      <c r="D75" s="6"/>
      <c r="E75" s="6"/>
      <c r="F75" s="6"/>
      <c r="G75" s="6"/>
      <c r="H75" s="6"/>
      <c r="I75" s="6"/>
      <c r="J75" s="6"/>
      <c r="K75" s="4"/>
      <c r="L75" s="4"/>
      <c r="M75" s="4"/>
      <c r="N75" s="4"/>
      <c r="O75" s="4"/>
      <c r="P75" s="94"/>
      <c r="Q75" s="94"/>
      <c r="R75" s="94"/>
      <c r="S75" s="94"/>
      <c r="T75" s="94"/>
      <c r="U75" s="4"/>
      <c r="V75" s="4"/>
    </row>
    <row r="76" spans="1:22" ht="15.75" customHeight="1">
      <c r="A76" s="4"/>
      <c r="B76" s="4" t="s">
        <v>182</v>
      </c>
      <c r="C76" s="5" t="s">
        <v>29</v>
      </c>
      <c r="D76" s="6"/>
      <c r="E76" s="6"/>
      <c r="F76" s="49">
        <f>'Balance Sheet'!D17</f>
        <v>6422.1909999999998</v>
      </c>
      <c r="G76" s="49">
        <f>'Balance Sheet'!E17</f>
        <v>19453.276999999998</v>
      </c>
      <c r="H76" s="49">
        <f>'Balance Sheet'!F17</f>
        <v>6908.1139999999996</v>
      </c>
      <c r="I76" s="49">
        <f>'Balance Sheet'!G17</f>
        <v>7097.5150000000003</v>
      </c>
      <c r="J76" s="49">
        <f>'Balance Sheet'!H17</f>
        <v>7314.7420000000002</v>
      </c>
      <c r="K76" s="56">
        <f t="shared" ref="K76:O76" si="39">J76*1.02</f>
        <v>7461.0368400000007</v>
      </c>
      <c r="L76" s="56">
        <f t="shared" si="39"/>
        <v>7610.2575768000006</v>
      </c>
      <c r="M76" s="56">
        <f t="shared" si="39"/>
        <v>7762.4627283360005</v>
      </c>
      <c r="N76" s="56">
        <f t="shared" si="39"/>
        <v>7917.7119829027206</v>
      </c>
      <c r="O76" s="56">
        <f t="shared" si="39"/>
        <v>8076.0662225607748</v>
      </c>
      <c r="P76" s="458" t="s">
        <v>184</v>
      </c>
      <c r="Q76" s="451"/>
      <c r="R76" s="451"/>
      <c r="S76" s="94"/>
      <c r="T76" s="94"/>
      <c r="U76" s="4"/>
      <c r="V76" s="4"/>
    </row>
    <row r="77" spans="1:22" ht="15.75" customHeight="1">
      <c r="A77" s="4"/>
      <c r="B77" s="52" t="s">
        <v>186</v>
      </c>
      <c r="C77" s="5" t="s">
        <v>32</v>
      </c>
      <c r="D77" s="6"/>
      <c r="E77" s="6"/>
      <c r="F77" s="31">
        <f t="shared" ref="F77:G77" si="40">AVERAGE(4.25%,5.65%)</f>
        <v>4.9500000000000002E-2</v>
      </c>
      <c r="G77" s="31">
        <f t="shared" si="40"/>
        <v>4.9500000000000002E-2</v>
      </c>
      <c r="H77" s="31">
        <f>AVERAGE(3.15%,5.65%)</f>
        <v>4.3999999999999997E-2</v>
      </c>
      <c r="I77" s="31">
        <f t="shared" ref="I77:O77" si="41">AVERAGE(3.2%,6.5%)</f>
        <v>4.8500000000000001E-2</v>
      </c>
      <c r="J77" s="31">
        <f t="shared" si="41"/>
        <v>4.8500000000000001E-2</v>
      </c>
      <c r="K77" s="31">
        <f t="shared" si="41"/>
        <v>4.8500000000000001E-2</v>
      </c>
      <c r="L77" s="31">
        <f t="shared" si="41"/>
        <v>4.8500000000000001E-2</v>
      </c>
      <c r="M77" s="31">
        <f t="shared" si="41"/>
        <v>4.8500000000000001E-2</v>
      </c>
      <c r="N77" s="31">
        <f t="shared" si="41"/>
        <v>4.8500000000000001E-2</v>
      </c>
      <c r="O77" s="31">
        <f t="shared" si="41"/>
        <v>4.8500000000000001E-2</v>
      </c>
      <c r="P77" s="94"/>
      <c r="Q77" s="94"/>
      <c r="R77" s="94"/>
      <c r="S77" s="94"/>
      <c r="T77" s="94"/>
      <c r="U77" s="4"/>
      <c r="V77" s="4"/>
    </row>
    <row r="78" spans="1:22" ht="15.75" customHeight="1">
      <c r="A78" s="4"/>
      <c r="B78" s="45" t="s">
        <v>188</v>
      </c>
      <c r="C78" s="46"/>
      <c r="D78" s="99"/>
      <c r="E78" s="99"/>
      <c r="F78" s="47">
        <f t="shared" ref="F78:J78" si="42">F76*F77</f>
        <v>317.89845450000001</v>
      </c>
      <c r="G78" s="47">
        <f t="shared" si="42"/>
        <v>962.93721149999999</v>
      </c>
      <c r="H78" s="47">
        <f t="shared" si="42"/>
        <v>303.95701599999995</v>
      </c>
      <c r="I78" s="47">
        <f t="shared" si="42"/>
        <v>344.22947750000003</v>
      </c>
      <c r="J78" s="47">
        <f t="shared" si="42"/>
        <v>354.76498700000002</v>
      </c>
      <c r="K78" s="34">
        <f t="shared" ref="K78:O78" si="43">K77*K76</f>
        <v>361.86028674000005</v>
      </c>
      <c r="L78" s="34">
        <f t="shared" si="43"/>
        <v>369.09749247480005</v>
      </c>
      <c r="M78" s="34">
        <f t="shared" si="43"/>
        <v>376.47944232429603</v>
      </c>
      <c r="N78" s="34">
        <f t="shared" si="43"/>
        <v>384.00903117078195</v>
      </c>
      <c r="O78" s="34">
        <f t="shared" si="43"/>
        <v>391.6892117941976</v>
      </c>
      <c r="P78" s="94"/>
      <c r="Q78" s="94"/>
      <c r="R78" s="94"/>
      <c r="S78" s="94"/>
      <c r="T78" s="94"/>
      <c r="U78" s="4"/>
      <c r="V78" s="4"/>
    </row>
    <row r="79" spans="1:22" ht="15.75" customHeight="1">
      <c r="A79" s="4"/>
      <c r="B79" s="4"/>
      <c r="C79" s="5"/>
      <c r="D79" s="6"/>
      <c r="E79" s="6"/>
      <c r="F79" s="49"/>
      <c r="G79" s="49"/>
      <c r="H79" s="49"/>
      <c r="I79" s="49"/>
      <c r="J79" s="49"/>
      <c r="K79" s="49"/>
      <c r="L79" s="49"/>
      <c r="M79" s="49"/>
      <c r="N79" s="49"/>
      <c r="O79" s="49"/>
      <c r="P79" s="94"/>
      <c r="Q79" s="94"/>
      <c r="R79" s="94"/>
      <c r="S79" s="94"/>
      <c r="T79" s="94"/>
      <c r="U79" s="4"/>
      <c r="V79" s="4"/>
    </row>
    <row r="80" spans="1:22" ht="15.75" customHeight="1">
      <c r="A80" s="4"/>
      <c r="B80" s="4" t="s">
        <v>190</v>
      </c>
      <c r="C80" s="5"/>
      <c r="D80" s="6"/>
      <c r="E80" s="6"/>
      <c r="F80" s="49">
        <v>3417.5479999999998</v>
      </c>
      <c r="G80" s="49">
        <v>5325.9570000000003</v>
      </c>
      <c r="H80" s="49">
        <v>4516.97</v>
      </c>
      <c r="I80" s="49">
        <v>2037.1479999999999</v>
      </c>
      <c r="J80" s="49">
        <v>2566.1170000000002</v>
      </c>
      <c r="K80" s="49">
        <f t="shared" ref="K80:O80" si="44">K81*K5</f>
        <v>2459.3083084199998</v>
      </c>
      <c r="L80" s="49">
        <f t="shared" si="44"/>
        <v>2580.773723841</v>
      </c>
      <c r="M80" s="49">
        <f t="shared" si="44"/>
        <v>2696.482541413845</v>
      </c>
      <c r="N80" s="49">
        <f t="shared" si="44"/>
        <v>2805.0822430703988</v>
      </c>
      <c r="O80" s="49">
        <f t="shared" si="44"/>
        <v>2918.1229527932146</v>
      </c>
      <c r="P80" s="94"/>
      <c r="Q80" s="94"/>
      <c r="R80" s="94"/>
      <c r="S80" s="94"/>
      <c r="T80" s="94"/>
      <c r="U80" s="4"/>
      <c r="V80" s="4"/>
    </row>
    <row r="81" spans="1:22" ht="15.75" customHeight="1">
      <c r="A81" s="4"/>
      <c r="B81" s="38" t="s">
        <v>52</v>
      </c>
      <c r="C81" s="202"/>
      <c r="D81" s="6"/>
      <c r="E81" s="6"/>
      <c r="F81" s="50">
        <f t="shared" ref="F81:J81" si="45">F80/F5</f>
        <v>4.473326098012699E-2</v>
      </c>
      <c r="G81" s="50">
        <f t="shared" si="45"/>
        <v>4.3287737171838453E-2</v>
      </c>
      <c r="H81" s="50">
        <f t="shared" si="45"/>
        <v>4.6718150196364924E-2</v>
      </c>
      <c r="I81" s="50">
        <f t="shared" si="45"/>
        <v>1.7339639226199952E-2</v>
      </c>
      <c r="J81" s="50">
        <f t="shared" si="45"/>
        <v>2.1638607776426136E-2</v>
      </c>
      <c r="K81" s="132">
        <v>0.02</v>
      </c>
      <c r="L81" s="132">
        <v>0.02</v>
      </c>
      <c r="M81" s="132">
        <v>0.02</v>
      </c>
      <c r="N81" s="132">
        <v>0.02</v>
      </c>
      <c r="O81" s="132">
        <v>0.02</v>
      </c>
      <c r="P81" s="94"/>
      <c r="Q81" s="94"/>
      <c r="R81" s="94"/>
      <c r="S81" s="94"/>
      <c r="T81" s="94"/>
      <c r="U81" s="4"/>
      <c r="V81" s="4"/>
    </row>
    <row r="82" spans="1:22" ht="15.75" customHeight="1">
      <c r="A82" s="4"/>
      <c r="B82" s="4"/>
      <c r="C82" s="5"/>
      <c r="D82" s="6"/>
      <c r="E82" s="6"/>
      <c r="F82" s="6"/>
      <c r="G82" s="6"/>
      <c r="H82" s="6"/>
      <c r="I82" s="6"/>
      <c r="J82" s="6"/>
      <c r="K82" s="4"/>
      <c r="L82" s="4"/>
      <c r="M82" s="4"/>
      <c r="N82" s="4"/>
      <c r="O82" s="4"/>
      <c r="P82" s="94"/>
      <c r="Q82" s="94"/>
      <c r="R82" s="94"/>
      <c r="S82" s="94"/>
      <c r="T82" s="94"/>
      <c r="U82" s="4"/>
      <c r="V82" s="4"/>
    </row>
    <row r="83" spans="1:22" ht="15.75" customHeight="1">
      <c r="A83" s="4"/>
      <c r="B83" s="4"/>
      <c r="C83" s="5"/>
      <c r="D83" s="6"/>
      <c r="E83" s="6"/>
      <c r="F83" s="6"/>
      <c r="G83" s="6"/>
      <c r="H83" s="6"/>
      <c r="I83" s="6"/>
      <c r="J83" s="6"/>
      <c r="K83" s="4"/>
      <c r="L83" s="4"/>
      <c r="M83" s="4"/>
      <c r="N83" s="4"/>
      <c r="O83" s="4"/>
      <c r="P83" s="94"/>
      <c r="Q83" s="94"/>
      <c r="R83" s="94"/>
      <c r="S83" s="94"/>
      <c r="T83" s="94"/>
      <c r="U83" s="4"/>
      <c r="V83" s="4"/>
    </row>
    <row r="84" spans="1:22" ht="15.75" customHeight="1">
      <c r="A84" s="4"/>
      <c r="B84" s="4"/>
      <c r="C84" s="5"/>
      <c r="D84" s="6"/>
      <c r="E84" s="6"/>
      <c r="F84" s="6"/>
      <c r="G84" s="6"/>
      <c r="H84" s="6"/>
      <c r="I84" s="6"/>
      <c r="J84" s="6"/>
      <c r="K84" s="4"/>
      <c r="L84" s="4"/>
      <c r="M84" s="4"/>
      <c r="N84" s="4"/>
      <c r="O84" s="4"/>
      <c r="P84" s="94"/>
      <c r="Q84" s="94"/>
      <c r="R84" s="94"/>
      <c r="S84" s="94"/>
      <c r="T84" s="94"/>
      <c r="U84" s="4"/>
      <c r="V84" s="4"/>
    </row>
    <row r="85" spans="1:22" ht="15.75" customHeight="1">
      <c r="A85" s="4"/>
      <c r="B85" s="4"/>
      <c r="C85" s="5"/>
      <c r="D85" s="6"/>
      <c r="E85" s="6"/>
      <c r="F85" s="6"/>
      <c r="G85" s="6"/>
      <c r="H85" s="6"/>
      <c r="I85" s="6"/>
      <c r="J85" s="6"/>
      <c r="K85" s="4"/>
      <c r="L85" s="4"/>
      <c r="M85" s="4"/>
      <c r="N85" s="4"/>
      <c r="O85" s="4"/>
      <c r="P85" s="94"/>
      <c r="Q85" s="94"/>
      <c r="R85" s="94"/>
      <c r="S85" s="94"/>
      <c r="T85" s="94"/>
      <c r="U85" s="4"/>
      <c r="V85" s="4"/>
    </row>
    <row r="86" spans="1:22" ht="15.75" customHeight="1">
      <c r="A86" s="4"/>
      <c r="B86" s="4"/>
      <c r="C86" s="5"/>
      <c r="D86" s="6"/>
      <c r="E86" s="6"/>
      <c r="F86" s="6"/>
      <c r="G86" s="6"/>
      <c r="H86" s="6"/>
      <c r="I86" s="6"/>
      <c r="J86" s="6"/>
      <c r="K86" s="4"/>
      <c r="L86" s="4"/>
      <c r="M86" s="4"/>
      <c r="N86" s="4"/>
      <c r="O86" s="4"/>
      <c r="P86" s="4"/>
      <c r="Q86" s="4"/>
      <c r="R86" s="4"/>
      <c r="S86" s="4"/>
      <c r="T86" s="4"/>
      <c r="U86" s="4"/>
      <c r="V86" s="4"/>
    </row>
    <row r="87" spans="1:22" ht="15.75" customHeight="1">
      <c r="A87" s="4"/>
      <c r="B87" s="4"/>
      <c r="C87" s="5"/>
      <c r="D87" s="6"/>
      <c r="E87" s="6"/>
      <c r="F87" s="6"/>
      <c r="G87" s="6"/>
      <c r="H87" s="6"/>
      <c r="I87" s="6"/>
      <c r="J87" s="6"/>
      <c r="K87" s="4"/>
      <c r="L87" s="4"/>
      <c r="M87" s="4"/>
      <c r="N87" s="4"/>
      <c r="O87" s="4"/>
      <c r="P87" s="4"/>
      <c r="Q87" s="4"/>
      <c r="R87" s="4"/>
      <c r="S87" s="4"/>
      <c r="T87" s="4"/>
      <c r="U87" s="4"/>
      <c r="V87" s="4"/>
    </row>
    <row r="88" spans="1:22" ht="15.75" customHeight="1">
      <c r="A88" s="4"/>
      <c r="B88" s="4"/>
      <c r="C88" s="5"/>
      <c r="D88" s="6"/>
      <c r="E88" s="6"/>
      <c r="F88" s="6"/>
      <c r="G88" s="6"/>
      <c r="H88" s="6"/>
      <c r="I88" s="6"/>
      <c r="J88" s="6"/>
      <c r="K88" s="4"/>
      <c r="L88" s="4"/>
      <c r="M88" s="4"/>
      <c r="N88" s="4"/>
      <c r="O88" s="4"/>
      <c r="P88" s="4"/>
      <c r="Q88" s="4"/>
      <c r="R88" s="4"/>
      <c r="S88" s="4"/>
      <c r="T88" s="4"/>
      <c r="U88" s="4"/>
      <c r="V88" s="4"/>
    </row>
    <row r="89" spans="1:22" ht="15.75" customHeight="1">
      <c r="A89" s="4"/>
      <c r="B89" s="4"/>
      <c r="C89" s="5"/>
      <c r="D89" s="6"/>
      <c r="E89" s="6"/>
      <c r="F89" s="6"/>
      <c r="G89" s="6"/>
      <c r="H89" s="6"/>
      <c r="I89" s="6"/>
      <c r="J89" s="6"/>
      <c r="K89" s="4"/>
      <c r="L89" s="4"/>
      <c r="M89" s="4"/>
      <c r="N89" s="4"/>
      <c r="O89" s="4"/>
      <c r="P89" s="4"/>
      <c r="Q89" s="4"/>
      <c r="R89" s="4"/>
      <c r="S89" s="4"/>
      <c r="T89" s="4"/>
      <c r="U89" s="4"/>
      <c r="V89" s="4"/>
    </row>
    <row r="90" spans="1:22" ht="15.75" customHeight="1">
      <c r="A90" s="4"/>
      <c r="B90" s="4"/>
      <c r="C90" s="5"/>
      <c r="D90" s="6"/>
      <c r="E90" s="6"/>
      <c r="F90" s="6"/>
      <c r="G90" s="6"/>
      <c r="H90" s="6"/>
      <c r="I90" s="6"/>
      <c r="J90" s="6"/>
      <c r="K90" s="4"/>
      <c r="L90" s="4"/>
      <c r="M90" s="4"/>
      <c r="N90" s="4"/>
      <c r="O90" s="4"/>
      <c r="P90" s="4"/>
      <c r="Q90" s="4"/>
      <c r="R90" s="4"/>
      <c r="S90" s="4"/>
      <c r="T90" s="4"/>
      <c r="U90" s="4"/>
      <c r="V90" s="4"/>
    </row>
    <row r="91" spans="1:22" ht="15.75" customHeight="1">
      <c r="A91" s="4"/>
      <c r="B91" s="4"/>
      <c r="C91" s="5"/>
      <c r="D91" s="6"/>
      <c r="E91" s="6"/>
      <c r="F91" s="6"/>
      <c r="G91" s="6"/>
      <c r="H91" s="6"/>
      <c r="I91" s="6"/>
      <c r="J91" s="6"/>
      <c r="K91" s="4"/>
      <c r="L91" s="4"/>
      <c r="M91" s="4"/>
      <c r="N91" s="4"/>
      <c r="O91" s="4"/>
      <c r="P91" s="4"/>
      <c r="Q91" s="4"/>
      <c r="R91" s="4"/>
      <c r="S91" s="4"/>
      <c r="T91" s="4"/>
      <c r="U91" s="4"/>
      <c r="V91" s="4"/>
    </row>
    <row r="92" spans="1:22" ht="15.75" customHeight="1">
      <c r="A92" s="4"/>
      <c r="B92" s="4"/>
      <c r="C92" s="5"/>
      <c r="D92" s="6"/>
      <c r="E92" s="6"/>
      <c r="F92" s="6"/>
      <c r="G92" s="6"/>
      <c r="H92" s="6"/>
      <c r="I92" s="6"/>
      <c r="J92" s="6"/>
      <c r="K92" s="4"/>
      <c r="L92" s="4"/>
      <c r="M92" s="4"/>
      <c r="N92" s="4"/>
      <c r="O92" s="4"/>
      <c r="P92" s="4"/>
      <c r="Q92" s="4"/>
      <c r="R92" s="4"/>
      <c r="S92" s="4"/>
      <c r="T92" s="4"/>
      <c r="U92" s="4"/>
      <c r="V92" s="4"/>
    </row>
    <row r="93" spans="1:22" ht="15.75" customHeight="1">
      <c r="A93" s="4"/>
      <c r="B93" s="4"/>
      <c r="C93" s="5"/>
      <c r="D93" s="6"/>
      <c r="E93" s="6"/>
      <c r="F93" s="6"/>
      <c r="G93" s="6"/>
      <c r="H93" s="6"/>
      <c r="I93" s="6"/>
      <c r="J93" s="6"/>
      <c r="K93" s="4"/>
      <c r="L93" s="4"/>
      <c r="M93" s="4"/>
      <c r="N93" s="4"/>
      <c r="O93" s="4"/>
      <c r="P93" s="4"/>
      <c r="Q93" s="4"/>
      <c r="R93" s="4"/>
      <c r="S93" s="4"/>
      <c r="T93" s="4"/>
      <c r="U93" s="4"/>
      <c r="V93" s="4"/>
    </row>
    <row r="94" spans="1:22" ht="15.75" customHeight="1">
      <c r="A94" s="4"/>
      <c r="B94" s="4"/>
      <c r="C94" s="5"/>
      <c r="D94" s="6"/>
      <c r="E94" s="6"/>
      <c r="F94" s="6"/>
      <c r="G94" s="6"/>
      <c r="H94" s="6"/>
      <c r="I94" s="6"/>
      <c r="J94" s="6"/>
      <c r="K94" s="4"/>
      <c r="L94" s="4"/>
      <c r="M94" s="4"/>
      <c r="N94" s="4"/>
      <c r="O94" s="4"/>
      <c r="P94" s="4"/>
      <c r="Q94" s="4"/>
      <c r="R94" s="4"/>
      <c r="S94" s="4"/>
      <c r="T94" s="4"/>
      <c r="U94" s="4"/>
      <c r="V94" s="4"/>
    </row>
    <row r="95" spans="1:22" ht="15.75" customHeight="1">
      <c r="A95" s="4"/>
      <c r="B95" s="4"/>
      <c r="C95" s="5"/>
      <c r="D95" s="6"/>
      <c r="E95" s="6"/>
      <c r="F95" s="6"/>
      <c r="G95" s="6"/>
      <c r="H95" s="6"/>
      <c r="I95" s="6"/>
      <c r="J95" s="6"/>
      <c r="K95" s="4"/>
      <c r="L95" s="4"/>
      <c r="M95" s="4"/>
      <c r="N95" s="4"/>
      <c r="O95" s="4"/>
      <c r="P95" s="4"/>
      <c r="Q95" s="4"/>
      <c r="R95" s="4"/>
      <c r="S95" s="4"/>
      <c r="T95" s="4"/>
      <c r="U95" s="4"/>
      <c r="V95" s="4"/>
    </row>
    <row r="96" spans="1:22" ht="15.75" customHeight="1">
      <c r="A96" s="4"/>
      <c r="B96" s="4"/>
      <c r="C96" s="5"/>
      <c r="D96" s="6"/>
      <c r="E96" s="6"/>
      <c r="F96" s="6"/>
      <c r="G96" s="6"/>
      <c r="H96" s="6"/>
      <c r="I96" s="6"/>
      <c r="J96" s="6"/>
      <c r="K96" s="4"/>
      <c r="L96" s="4"/>
      <c r="M96" s="4"/>
      <c r="N96" s="4"/>
      <c r="O96" s="4"/>
      <c r="P96" s="4"/>
      <c r="Q96" s="4"/>
      <c r="R96" s="4"/>
      <c r="S96" s="4"/>
      <c r="T96" s="4"/>
      <c r="U96" s="4"/>
      <c r="V96" s="4"/>
    </row>
    <row r="97" spans="1:22" ht="15.75" customHeight="1">
      <c r="A97" s="4"/>
      <c r="B97" s="4"/>
      <c r="C97" s="5"/>
      <c r="D97" s="6"/>
      <c r="E97" s="6"/>
      <c r="F97" s="6"/>
      <c r="G97" s="6"/>
      <c r="H97" s="6"/>
      <c r="I97" s="6"/>
      <c r="J97" s="6"/>
      <c r="K97" s="4"/>
      <c r="L97" s="4"/>
      <c r="M97" s="4"/>
      <c r="N97" s="4"/>
      <c r="O97" s="4"/>
      <c r="P97" s="4"/>
      <c r="Q97" s="4"/>
      <c r="R97" s="4"/>
      <c r="S97" s="4"/>
      <c r="T97" s="4"/>
      <c r="U97" s="4"/>
      <c r="V97" s="4"/>
    </row>
    <row r="98" spans="1:22" ht="15.75" customHeight="1">
      <c r="A98" s="4"/>
      <c r="B98" s="4"/>
      <c r="C98" s="5"/>
      <c r="D98" s="6"/>
      <c r="E98" s="6"/>
      <c r="F98" s="6"/>
      <c r="G98" s="6"/>
      <c r="H98" s="6"/>
      <c r="I98" s="6"/>
      <c r="J98" s="6"/>
      <c r="K98" s="4"/>
      <c r="L98" s="4"/>
      <c r="M98" s="4"/>
      <c r="N98" s="4"/>
      <c r="O98" s="4"/>
      <c r="P98" s="4"/>
      <c r="Q98" s="4"/>
      <c r="R98" s="4"/>
      <c r="S98" s="4"/>
      <c r="T98" s="4"/>
      <c r="U98" s="4"/>
      <c r="V98" s="4"/>
    </row>
    <row r="99" spans="1:22" ht="15.75" customHeight="1">
      <c r="A99" s="4"/>
      <c r="B99" s="4"/>
      <c r="C99" s="5"/>
      <c r="D99" s="6"/>
      <c r="E99" s="6"/>
      <c r="F99" s="6"/>
      <c r="G99" s="6"/>
      <c r="H99" s="6"/>
      <c r="I99" s="6"/>
      <c r="J99" s="6"/>
      <c r="K99" s="4"/>
      <c r="L99" s="4"/>
      <c r="M99" s="4"/>
      <c r="N99" s="4"/>
      <c r="O99" s="4"/>
      <c r="P99" s="4"/>
      <c r="Q99" s="4"/>
      <c r="R99" s="4"/>
      <c r="S99" s="4"/>
      <c r="T99" s="4"/>
      <c r="U99" s="4"/>
      <c r="V99" s="4"/>
    </row>
    <row r="100" spans="1:22" ht="15.75" customHeight="1">
      <c r="A100" s="4"/>
      <c r="B100" s="4"/>
      <c r="C100" s="5"/>
      <c r="D100" s="6"/>
      <c r="E100" s="6"/>
      <c r="F100" s="6"/>
      <c r="G100" s="6"/>
      <c r="H100" s="6"/>
      <c r="I100" s="6"/>
      <c r="J100" s="6"/>
      <c r="K100" s="4"/>
      <c r="L100" s="4"/>
      <c r="M100" s="4"/>
      <c r="N100" s="4"/>
      <c r="O100" s="4"/>
      <c r="P100" s="4"/>
      <c r="Q100" s="4"/>
      <c r="R100" s="4"/>
      <c r="S100" s="4"/>
      <c r="T100" s="4"/>
      <c r="U100" s="4"/>
      <c r="V100" s="4"/>
    </row>
    <row r="101" spans="1:22" ht="15.75" customHeight="1">
      <c r="A101" s="4"/>
      <c r="B101" s="4"/>
      <c r="C101" s="5"/>
      <c r="D101" s="6"/>
      <c r="E101" s="6"/>
      <c r="F101" s="6"/>
      <c r="G101" s="6"/>
      <c r="H101" s="6"/>
      <c r="I101" s="6"/>
      <c r="J101" s="6"/>
      <c r="K101" s="4"/>
      <c r="L101" s="4"/>
      <c r="M101" s="4"/>
      <c r="N101" s="4"/>
      <c r="O101" s="4"/>
      <c r="P101" s="4"/>
      <c r="Q101" s="4"/>
      <c r="R101" s="4"/>
      <c r="S101" s="4"/>
      <c r="T101" s="4"/>
      <c r="U101" s="4"/>
      <c r="V101" s="4"/>
    </row>
    <row r="102" spans="1:22" ht="15.75" customHeight="1">
      <c r="A102" s="4"/>
      <c r="B102" s="4"/>
      <c r="C102" s="5"/>
      <c r="D102" s="6"/>
      <c r="E102" s="6"/>
      <c r="F102" s="6"/>
      <c r="G102" s="6"/>
      <c r="H102" s="6"/>
      <c r="I102" s="6"/>
      <c r="J102" s="6"/>
      <c r="K102" s="4"/>
      <c r="L102" s="4"/>
      <c r="M102" s="4"/>
      <c r="N102" s="4"/>
      <c r="O102" s="4"/>
      <c r="P102" s="4"/>
      <c r="Q102" s="4"/>
      <c r="R102" s="4"/>
      <c r="S102" s="4"/>
      <c r="T102" s="4"/>
      <c r="U102" s="4"/>
      <c r="V102" s="4"/>
    </row>
    <row r="103" spans="1:22" ht="15.75" customHeight="1">
      <c r="A103" s="4"/>
      <c r="B103" s="4"/>
      <c r="C103" s="5"/>
      <c r="D103" s="6"/>
      <c r="E103" s="6"/>
      <c r="F103" s="6"/>
      <c r="G103" s="6"/>
      <c r="H103" s="6"/>
      <c r="I103" s="6"/>
      <c r="J103" s="6"/>
      <c r="K103" s="4"/>
      <c r="L103" s="4"/>
      <c r="M103" s="4"/>
      <c r="N103" s="4"/>
      <c r="O103" s="4"/>
      <c r="P103" s="4"/>
      <c r="Q103" s="4"/>
      <c r="R103" s="4"/>
      <c r="S103" s="4"/>
      <c r="T103" s="4"/>
      <c r="U103" s="4"/>
      <c r="V103" s="4"/>
    </row>
    <row r="104" spans="1:22" ht="15.75" customHeight="1">
      <c r="A104" s="4"/>
      <c r="B104" s="4"/>
      <c r="C104" s="5"/>
      <c r="D104" s="6"/>
      <c r="E104" s="6"/>
      <c r="F104" s="6"/>
      <c r="G104" s="6"/>
      <c r="H104" s="6"/>
      <c r="I104" s="6"/>
      <c r="J104" s="6"/>
      <c r="K104" s="4"/>
      <c r="L104" s="4"/>
      <c r="M104" s="4"/>
      <c r="N104" s="4"/>
      <c r="O104" s="4"/>
      <c r="P104" s="4"/>
      <c r="Q104" s="4"/>
      <c r="R104" s="4"/>
      <c r="S104" s="4"/>
      <c r="T104" s="4"/>
      <c r="U104" s="4"/>
      <c r="V104" s="4"/>
    </row>
    <row r="105" spans="1:22" ht="15.75" customHeight="1">
      <c r="A105" s="4"/>
      <c r="B105" s="4"/>
      <c r="C105" s="5"/>
      <c r="D105" s="6"/>
      <c r="E105" s="6"/>
      <c r="F105" s="6"/>
      <c r="G105" s="6"/>
      <c r="H105" s="6"/>
      <c r="I105" s="6"/>
      <c r="J105" s="6"/>
      <c r="K105" s="4"/>
      <c r="L105" s="4"/>
      <c r="M105" s="4"/>
      <c r="N105" s="4"/>
      <c r="O105" s="4"/>
      <c r="P105" s="4"/>
      <c r="Q105" s="4"/>
      <c r="R105" s="4"/>
      <c r="S105" s="4"/>
      <c r="T105" s="4"/>
      <c r="U105" s="4"/>
      <c r="V105" s="4"/>
    </row>
    <row r="106" spans="1:22" ht="15.75" customHeight="1">
      <c r="A106" s="4"/>
      <c r="B106" s="4"/>
      <c r="C106" s="5"/>
      <c r="D106" s="6"/>
      <c r="E106" s="6"/>
      <c r="F106" s="6"/>
      <c r="G106" s="6"/>
      <c r="H106" s="6"/>
      <c r="I106" s="6"/>
      <c r="J106" s="6"/>
      <c r="K106" s="4"/>
      <c r="L106" s="4"/>
      <c r="M106" s="4"/>
      <c r="N106" s="4"/>
      <c r="O106" s="4"/>
      <c r="P106" s="4"/>
      <c r="Q106" s="4"/>
      <c r="R106" s="4"/>
      <c r="S106" s="4"/>
      <c r="T106" s="4"/>
      <c r="U106" s="4"/>
      <c r="V106" s="4"/>
    </row>
    <row r="107" spans="1:22" ht="15.75" customHeight="1">
      <c r="A107" s="4"/>
      <c r="B107" s="4"/>
      <c r="C107" s="5"/>
      <c r="D107" s="6"/>
      <c r="E107" s="6"/>
      <c r="F107" s="6"/>
      <c r="G107" s="6"/>
      <c r="H107" s="6"/>
      <c r="I107" s="6"/>
      <c r="J107" s="6"/>
      <c r="K107" s="4"/>
      <c r="L107" s="4"/>
      <c r="M107" s="4"/>
      <c r="N107" s="4"/>
      <c r="O107" s="4"/>
      <c r="P107" s="4"/>
      <c r="Q107" s="4"/>
      <c r="R107" s="4"/>
      <c r="S107" s="4"/>
      <c r="T107" s="4"/>
      <c r="U107" s="4"/>
      <c r="V107" s="4"/>
    </row>
    <row r="108" spans="1:22" ht="15.75" customHeight="1">
      <c r="A108" s="4"/>
      <c r="B108" s="4"/>
      <c r="C108" s="5"/>
      <c r="D108" s="6"/>
      <c r="E108" s="6"/>
      <c r="F108" s="6"/>
      <c r="G108" s="6"/>
      <c r="H108" s="6"/>
      <c r="I108" s="6"/>
      <c r="J108" s="6"/>
      <c r="K108" s="4"/>
      <c r="L108" s="4"/>
      <c r="M108" s="4"/>
      <c r="N108" s="4"/>
      <c r="O108" s="4"/>
      <c r="P108" s="4"/>
      <c r="Q108" s="4"/>
      <c r="R108" s="4"/>
      <c r="S108" s="4"/>
      <c r="T108" s="4"/>
      <c r="U108" s="4"/>
      <c r="V108" s="4"/>
    </row>
    <row r="109" spans="1:22" ht="15.75" customHeight="1">
      <c r="A109" s="4"/>
      <c r="B109" s="4"/>
      <c r="C109" s="5"/>
      <c r="D109" s="6"/>
      <c r="E109" s="6"/>
      <c r="F109" s="6"/>
      <c r="G109" s="6"/>
      <c r="H109" s="6"/>
      <c r="I109" s="6"/>
      <c r="J109" s="6"/>
      <c r="K109" s="4"/>
      <c r="L109" s="4"/>
      <c r="M109" s="4"/>
      <c r="N109" s="4"/>
      <c r="O109" s="4"/>
      <c r="P109" s="4"/>
      <c r="Q109" s="4"/>
      <c r="R109" s="4"/>
      <c r="S109" s="4"/>
      <c r="T109" s="4"/>
      <c r="U109" s="4"/>
      <c r="V109" s="4"/>
    </row>
    <row r="110" spans="1:22" ht="15.75" customHeight="1">
      <c r="A110" s="4"/>
      <c r="B110" s="4"/>
      <c r="C110" s="5"/>
      <c r="D110" s="6"/>
      <c r="E110" s="6"/>
      <c r="F110" s="6"/>
      <c r="G110" s="6"/>
      <c r="H110" s="6"/>
      <c r="I110" s="6"/>
      <c r="J110" s="6"/>
      <c r="K110" s="4"/>
      <c r="L110" s="4"/>
      <c r="M110" s="4"/>
      <c r="N110" s="4"/>
      <c r="O110" s="4"/>
      <c r="P110" s="4"/>
      <c r="Q110" s="4"/>
      <c r="R110" s="4"/>
      <c r="S110" s="4"/>
      <c r="T110" s="4"/>
      <c r="U110" s="4"/>
      <c r="V110" s="4"/>
    </row>
    <row r="111" spans="1:22" ht="15.75" customHeight="1">
      <c r="A111" s="4"/>
      <c r="B111" s="4"/>
      <c r="C111" s="5"/>
      <c r="D111" s="6"/>
      <c r="E111" s="6"/>
      <c r="F111" s="6"/>
      <c r="G111" s="6"/>
      <c r="H111" s="6"/>
      <c r="I111" s="6"/>
      <c r="J111" s="6"/>
      <c r="K111" s="4"/>
      <c r="L111" s="4"/>
      <c r="M111" s="4"/>
      <c r="N111" s="4"/>
      <c r="O111" s="4"/>
      <c r="P111" s="4"/>
      <c r="Q111" s="4"/>
      <c r="R111" s="4"/>
      <c r="S111" s="4"/>
      <c r="T111" s="4"/>
      <c r="U111" s="4"/>
      <c r="V111" s="4"/>
    </row>
    <row r="112" spans="1:22" ht="15.75" customHeight="1">
      <c r="A112" s="4"/>
      <c r="B112" s="4"/>
      <c r="C112" s="5"/>
      <c r="D112" s="6"/>
      <c r="E112" s="6"/>
      <c r="F112" s="6"/>
      <c r="G112" s="6"/>
      <c r="H112" s="6"/>
      <c r="I112" s="6"/>
      <c r="J112" s="6"/>
      <c r="K112" s="4"/>
      <c r="L112" s="4"/>
      <c r="M112" s="4"/>
      <c r="N112" s="4"/>
      <c r="O112" s="4"/>
      <c r="P112" s="4"/>
      <c r="Q112" s="4"/>
      <c r="R112" s="4"/>
      <c r="S112" s="4"/>
      <c r="T112" s="4"/>
      <c r="U112" s="4"/>
      <c r="V112" s="4"/>
    </row>
    <row r="113" spans="1:22" ht="15.75" customHeight="1">
      <c r="A113" s="4"/>
      <c r="B113" s="4"/>
      <c r="C113" s="5"/>
      <c r="D113" s="6"/>
      <c r="E113" s="6"/>
      <c r="F113" s="6"/>
      <c r="G113" s="6"/>
      <c r="H113" s="6"/>
      <c r="I113" s="6"/>
      <c r="J113" s="6"/>
      <c r="K113" s="4"/>
      <c r="L113" s="4"/>
      <c r="M113" s="4"/>
      <c r="N113" s="4"/>
      <c r="O113" s="4"/>
      <c r="P113" s="4"/>
      <c r="Q113" s="4"/>
      <c r="R113" s="4"/>
      <c r="S113" s="4"/>
      <c r="T113" s="4"/>
      <c r="U113" s="4"/>
      <c r="V113" s="4"/>
    </row>
    <row r="114" spans="1:22" ht="15.75" customHeight="1">
      <c r="A114" s="4"/>
      <c r="B114" s="4"/>
      <c r="C114" s="5"/>
      <c r="D114" s="6"/>
      <c r="E114" s="6"/>
      <c r="F114" s="6"/>
      <c r="G114" s="6"/>
      <c r="H114" s="6"/>
      <c r="I114" s="6"/>
      <c r="J114" s="6"/>
      <c r="K114" s="4"/>
      <c r="L114" s="4"/>
      <c r="M114" s="4"/>
      <c r="N114" s="4"/>
      <c r="O114" s="4"/>
      <c r="P114" s="4"/>
      <c r="Q114" s="4"/>
      <c r="R114" s="4"/>
      <c r="S114" s="4"/>
      <c r="T114" s="4"/>
      <c r="U114" s="4"/>
      <c r="V114" s="4"/>
    </row>
    <row r="115" spans="1:22" ht="15.75" customHeight="1">
      <c r="A115" s="4"/>
      <c r="B115" s="4"/>
      <c r="C115" s="5"/>
      <c r="D115" s="6"/>
      <c r="E115" s="6"/>
      <c r="F115" s="6"/>
      <c r="G115" s="6"/>
      <c r="H115" s="6"/>
      <c r="I115" s="6"/>
      <c r="J115" s="6"/>
      <c r="K115" s="4"/>
      <c r="L115" s="4"/>
      <c r="M115" s="4"/>
      <c r="N115" s="4"/>
      <c r="O115" s="4"/>
      <c r="P115" s="4"/>
      <c r="Q115" s="4"/>
      <c r="R115" s="4"/>
      <c r="S115" s="4"/>
      <c r="T115" s="4"/>
      <c r="U115" s="4"/>
      <c r="V115" s="4"/>
    </row>
    <row r="116" spans="1:22" ht="15.75" customHeight="1">
      <c r="A116" s="4"/>
      <c r="B116" s="4"/>
      <c r="C116" s="5"/>
      <c r="D116" s="6"/>
      <c r="E116" s="6"/>
      <c r="F116" s="6"/>
      <c r="G116" s="6"/>
      <c r="H116" s="6"/>
      <c r="I116" s="6"/>
      <c r="J116" s="6"/>
      <c r="K116" s="4"/>
      <c r="L116" s="4"/>
      <c r="M116" s="4"/>
      <c r="N116" s="4"/>
      <c r="O116" s="4"/>
      <c r="P116" s="4"/>
      <c r="Q116" s="4"/>
      <c r="R116" s="4"/>
      <c r="S116" s="4"/>
      <c r="T116" s="4"/>
      <c r="U116" s="4"/>
      <c r="V116" s="4"/>
    </row>
    <row r="117" spans="1:22" ht="15.75" customHeight="1">
      <c r="A117" s="4"/>
      <c r="B117" s="4"/>
      <c r="C117" s="5"/>
      <c r="D117" s="6"/>
      <c r="E117" s="6"/>
      <c r="F117" s="6"/>
      <c r="G117" s="6"/>
      <c r="H117" s="6"/>
      <c r="I117" s="6"/>
      <c r="J117" s="6"/>
      <c r="K117" s="4"/>
      <c r="L117" s="4"/>
      <c r="M117" s="4"/>
      <c r="N117" s="4"/>
      <c r="O117" s="4"/>
      <c r="P117" s="4"/>
      <c r="Q117" s="4"/>
      <c r="R117" s="4"/>
      <c r="S117" s="4"/>
      <c r="T117" s="4"/>
      <c r="U117" s="4"/>
      <c r="V117" s="4"/>
    </row>
    <row r="118" spans="1:22" ht="15.75" customHeight="1">
      <c r="A118" s="4"/>
      <c r="B118" s="4"/>
      <c r="C118" s="5"/>
      <c r="D118" s="6"/>
      <c r="E118" s="6"/>
      <c r="F118" s="6"/>
      <c r="G118" s="6"/>
      <c r="H118" s="6"/>
      <c r="I118" s="6"/>
      <c r="J118" s="6"/>
      <c r="K118" s="4"/>
      <c r="L118" s="4"/>
      <c r="M118" s="4"/>
      <c r="N118" s="4"/>
      <c r="O118" s="4"/>
      <c r="P118" s="4"/>
      <c r="Q118" s="4"/>
      <c r="R118" s="4"/>
      <c r="S118" s="4"/>
      <c r="T118" s="4"/>
      <c r="U118" s="4"/>
      <c r="V118" s="4"/>
    </row>
    <row r="119" spans="1:22" ht="15.75" customHeight="1">
      <c r="A119" s="4"/>
      <c r="B119" s="4"/>
      <c r="C119" s="5"/>
      <c r="D119" s="6"/>
      <c r="E119" s="6"/>
      <c r="F119" s="6"/>
      <c r="G119" s="6"/>
      <c r="H119" s="6"/>
      <c r="I119" s="6"/>
      <c r="J119" s="6"/>
      <c r="K119" s="4"/>
      <c r="L119" s="4"/>
      <c r="M119" s="4"/>
      <c r="N119" s="4"/>
      <c r="O119" s="4"/>
      <c r="P119" s="4"/>
      <c r="Q119" s="4"/>
      <c r="R119" s="4"/>
      <c r="S119" s="4"/>
      <c r="T119" s="4"/>
      <c r="U119" s="4"/>
      <c r="V119" s="4"/>
    </row>
    <row r="120" spans="1:22" ht="15.75" customHeight="1">
      <c r="A120" s="4"/>
      <c r="B120" s="4"/>
      <c r="C120" s="5"/>
      <c r="D120" s="6"/>
      <c r="E120" s="6"/>
      <c r="F120" s="6"/>
      <c r="G120" s="6"/>
      <c r="H120" s="6"/>
      <c r="I120" s="6"/>
      <c r="J120" s="6"/>
      <c r="K120" s="4"/>
      <c r="L120" s="4"/>
      <c r="M120" s="4"/>
      <c r="N120" s="4"/>
      <c r="O120" s="4"/>
      <c r="P120" s="4"/>
      <c r="Q120" s="4"/>
      <c r="R120" s="4"/>
      <c r="S120" s="4"/>
      <c r="T120" s="4"/>
      <c r="U120" s="4"/>
      <c r="V120" s="4"/>
    </row>
    <row r="121" spans="1:22" ht="15.75" customHeight="1">
      <c r="A121" s="4"/>
      <c r="B121" s="4"/>
      <c r="C121" s="5"/>
      <c r="D121" s="6"/>
      <c r="E121" s="6"/>
      <c r="F121" s="6"/>
      <c r="G121" s="6"/>
      <c r="H121" s="6"/>
      <c r="I121" s="6"/>
      <c r="J121" s="6"/>
      <c r="K121" s="4"/>
      <c r="L121" s="4"/>
      <c r="M121" s="4"/>
      <c r="N121" s="4"/>
      <c r="O121" s="4"/>
      <c r="P121" s="4"/>
      <c r="Q121" s="4"/>
      <c r="R121" s="4"/>
      <c r="S121" s="4"/>
      <c r="T121" s="4"/>
      <c r="U121" s="4"/>
      <c r="V121" s="4"/>
    </row>
    <row r="122" spans="1:22" ht="15.75" customHeight="1">
      <c r="A122" s="4"/>
      <c r="B122" s="4"/>
      <c r="C122" s="5"/>
      <c r="D122" s="6"/>
      <c r="E122" s="6"/>
      <c r="F122" s="6"/>
      <c r="G122" s="6"/>
      <c r="H122" s="6"/>
      <c r="I122" s="6"/>
      <c r="J122" s="6"/>
      <c r="K122" s="4"/>
      <c r="L122" s="4"/>
      <c r="M122" s="4"/>
      <c r="N122" s="4"/>
      <c r="O122" s="4"/>
      <c r="P122" s="4"/>
      <c r="Q122" s="4"/>
      <c r="R122" s="4"/>
      <c r="S122" s="4"/>
      <c r="T122" s="4"/>
      <c r="U122" s="4"/>
      <c r="V122" s="4"/>
    </row>
    <row r="123" spans="1:22" ht="15.75" customHeight="1">
      <c r="A123" s="4"/>
      <c r="B123" s="4"/>
      <c r="C123" s="5"/>
      <c r="D123" s="6"/>
      <c r="E123" s="6"/>
      <c r="F123" s="6"/>
      <c r="G123" s="6"/>
      <c r="H123" s="6"/>
      <c r="I123" s="6"/>
      <c r="J123" s="6"/>
      <c r="K123" s="4"/>
      <c r="L123" s="4"/>
      <c r="M123" s="4"/>
      <c r="N123" s="4"/>
      <c r="O123" s="4"/>
      <c r="P123" s="4"/>
      <c r="Q123" s="4"/>
      <c r="R123" s="4"/>
      <c r="S123" s="4"/>
      <c r="T123" s="4"/>
      <c r="U123" s="4"/>
      <c r="V123" s="4"/>
    </row>
    <row r="124" spans="1:22" ht="15.75" customHeight="1">
      <c r="A124" s="4"/>
      <c r="B124" s="4"/>
      <c r="C124" s="5"/>
      <c r="D124" s="6"/>
      <c r="E124" s="6"/>
      <c r="F124" s="6"/>
      <c r="G124" s="6"/>
      <c r="H124" s="6"/>
      <c r="I124" s="6"/>
      <c r="J124" s="6"/>
      <c r="K124" s="4"/>
      <c r="L124" s="4"/>
      <c r="M124" s="4"/>
      <c r="N124" s="4"/>
      <c r="O124" s="4"/>
      <c r="P124" s="4"/>
      <c r="Q124" s="4"/>
      <c r="R124" s="4"/>
      <c r="S124" s="4"/>
      <c r="T124" s="4"/>
      <c r="U124" s="4"/>
      <c r="V124" s="4"/>
    </row>
    <row r="125" spans="1:22" ht="15.75" customHeight="1">
      <c r="A125" s="4"/>
      <c r="B125" s="4"/>
      <c r="C125" s="5"/>
      <c r="D125" s="6"/>
      <c r="E125" s="6"/>
      <c r="F125" s="6"/>
      <c r="G125" s="6"/>
      <c r="H125" s="6"/>
      <c r="I125" s="6"/>
      <c r="J125" s="6"/>
      <c r="K125" s="4"/>
      <c r="L125" s="4"/>
      <c r="M125" s="4"/>
      <c r="N125" s="4"/>
      <c r="O125" s="4"/>
      <c r="P125" s="4"/>
      <c r="Q125" s="4"/>
      <c r="R125" s="4"/>
      <c r="S125" s="4"/>
      <c r="T125" s="4"/>
      <c r="U125" s="4"/>
      <c r="V125" s="4"/>
    </row>
    <row r="126" spans="1:22" ht="15.75" customHeight="1">
      <c r="A126" s="4"/>
      <c r="B126" s="4"/>
      <c r="C126" s="5"/>
      <c r="D126" s="6"/>
      <c r="E126" s="6"/>
      <c r="F126" s="6"/>
      <c r="G126" s="6"/>
      <c r="H126" s="6"/>
      <c r="I126" s="6"/>
      <c r="J126" s="6"/>
      <c r="K126" s="4"/>
      <c r="L126" s="4"/>
      <c r="M126" s="4"/>
      <c r="N126" s="4"/>
      <c r="O126" s="4"/>
      <c r="P126" s="4"/>
      <c r="Q126" s="4"/>
      <c r="R126" s="4"/>
      <c r="S126" s="4"/>
      <c r="T126" s="4"/>
      <c r="U126" s="4"/>
      <c r="V126" s="4"/>
    </row>
    <row r="127" spans="1:22" ht="15.75" customHeight="1">
      <c r="A127" s="4"/>
      <c r="B127" s="4"/>
      <c r="C127" s="5"/>
      <c r="D127" s="6"/>
      <c r="E127" s="6"/>
      <c r="F127" s="6"/>
      <c r="G127" s="6"/>
      <c r="H127" s="6"/>
      <c r="I127" s="6"/>
      <c r="J127" s="6"/>
      <c r="K127" s="4"/>
      <c r="L127" s="4"/>
      <c r="M127" s="4"/>
      <c r="N127" s="4"/>
      <c r="O127" s="4"/>
      <c r="P127" s="4"/>
      <c r="Q127" s="4"/>
      <c r="R127" s="4"/>
      <c r="S127" s="4"/>
      <c r="T127" s="4"/>
      <c r="U127" s="4"/>
      <c r="V127" s="4"/>
    </row>
    <row r="128" spans="1:22" ht="15.75" customHeight="1">
      <c r="A128" s="4"/>
      <c r="B128" s="4"/>
      <c r="C128" s="5"/>
      <c r="D128" s="6"/>
      <c r="E128" s="6"/>
      <c r="F128" s="6"/>
      <c r="G128" s="6"/>
      <c r="H128" s="6"/>
      <c r="I128" s="6"/>
      <c r="J128" s="6"/>
      <c r="K128" s="4"/>
      <c r="L128" s="4"/>
      <c r="M128" s="4"/>
      <c r="N128" s="4"/>
      <c r="O128" s="4"/>
      <c r="P128" s="4"/>
      <c r="Q128" s="4"/>
      <c r="R128" s="4"/>
      <c r="S128" s="4"/>
      <c r="T128" s="4"/>
      <c r="U128" s="4"/>
      <c r="V128" s="4"/>
    </row>
    <row r="129" spans="1:22" ht="15.75" customHeight="1">
      <c r="A129" s="4"/>
      <c r="B129" s="4"/>
      <c r="C129" s="5"/>
      <c r="D129" s="6"/>
      <c r="E129" s="6"/>
      <c r="F129" s="6"/>
      <c r="G129" s="6"/>
      <c r="H129" s="6"/>
      <c r="I129" s="6"/>
      <c r="J129" s="6"/>
      <c r="K129" s="4"/>
      <c r="L129" s="4"/>
      <c r="M129" s="4"/>
      <c r="N129" s="4"/>
      <c r="O129" s="4"/>
      <c r="P129" s="4"/>
      <c r="Q129" s="4"/>
      <c r="R129" s="4"/>
      <c r="S129" s="4"/>
      <c r="T129" s="4"/>
      <c r="U129" s="4"/>
      <c r="V129" s="4"/>
    </row>
    <row r="130" spans="1:22" ht="15.75" customHeight="1">
      <c r="A130" s="4"/>
      <c r="B130" s="4"/>
      <c r="C130" s="5"/>
      <c r="D130" s="6"/>
      <c r="E130" s="6"/>
      <c r="F130" s="6"/>
      <c r="G130" s="6"/>
      <c r="H130" s="6"/>
      <c r="I130" s="6"/>
      <c r="J130" s="6"/>
      <c r="K130" s="4"/>
      <c r="L130" s="4"/>
      <c r="M130" s="4"/>
      <c r="N130" s="4"/>
      <c r="O130" s="4"/>
      <c r="P130" s="4"/>
      <c r="Q130" s="4"/>
      <c r="R130" s="4"/>
      <c r="S130" s="4"/>
      <c r="T130" s="4"/>
      <c r="U130" s="4"/>
      <c r="V130" s="4"/>
    </row>
    <row r="131" spans="1:22" ht="15.75" customHeight="1">
      <c r="A131" s="4"/>
      <c r="B131" s="4"/>
      <c r="C131" s="5"/>
      <c r="D131" s="6"/>
      <c r="E131" s="6"/>
      <c r="F131" s="6"/>
      <c r="G131" s="6"/>
      <c r="H131" s="6"/>
      <c r="I131" s="6"/>
      <c r="J131" s="6"/>
      <c r="K131" s="4"/>
      <c r="L131" s="4"/>
      <c r="M131" s="4"/>
      <c r="N131" s="4"/>
      <c r="O131" s="4"/>
      <c r="P131" s="4"/>
      <c r="Q131" s="4"/>
      <c r="R131" s="4"/>
      <c r="S131" s="4"/>
      <c r="T131" s="4"/>
      <c r="U131" s="4"/>
      <c r="V131" s="4"/>
    </row>
    <row r="132" spans="1:22" ht="15.75" customHeight="1">
      <c r="A132" s="4"/>
      <c r="B132" s="4"/>
      <c r="C132" s="5"/>
      <c r="D132" s="6"/>
      <c r="E132" s="6"/>
      <c r="F132" s="6"/>
      <c r="G132" s="6"/>
      <c r="H132" s="6"/>
      <c r="I132" s="6"/>
      <c r="J132" s="6"/>
      <c r="K132" s="4"/>
      <c r="L132" s="4"/>
      <c r="M132" s="4"/>
      <c r="N132" s="4"/>
      <c r="O132" s="4"/>
      <c r="P132" s="4"/>
      <c r="Q132" s="4"/>
      <c r="R132" s="4"/>
      <c r="S132" s="4"/>
      <c r="T132" s="4"/>
      <c r="U132" s="4"/>
      <c r="V132" s="4"/>
    </row>
    <row r="133" spans="1:22" ht="15.75" customHeight="1">
      <c r="A133" s="4"/>
      <c r="B133" s="4"/>
      <c r="C133" s="5"/>
      <c r="D133" s="6"/>
      <c r="E133" s="6"/>
      <c r="F133" s="6"/>
      <c r="G133" s="6"/>
      <c r="H133" s="6"/>
      <c r="I133" s="6"/>
      <c r="J133" s="6"/>
      <c r="K133" s="4"/>
      <c r="L133" s="4"/>
      <c r="M133" s="4"/>
      <c r="N133" s="4"/>
      <c r="O133" s="4"/>
      <c r="P133" s="4"/>
      <c r="Q133" s="4"/>
      <c r="R133" s="4"/>
      <c r="S133" s="4"/>
      <c r="T133" s="4"/>
      <c r="U133" s="4"/>
      <c r="V133" s="4"/>
    </row>
    <row r="134" spans="1:22" ht="15.75" customHeight="1">
      <c r="A134" s="4"/>
      <c r="B134" s="4"/>
      <c r="C134" s="5"/>
      <c r="D134" s="6"/>
      <c r="E134" s="6"/>
      <c r="F134" s="6"/>
      <c r="G134" s="6"/>
      <c r="H134" s="6"/>
      <c r="I134" s="6"/>
      <c r="J134" s="6"/>
      <c r="K134" s="4"/>
      <c r="L134" s="4"/>
      <c r="M134" s="4"/>
      <c r="N134" s="4"/>
      <c r="O134" s="4"/>
      <c r="P134" s="4"/>
      <c r="Q134" s="4"/>
      <c r="R134" s="4"/>
      <c r="S134" s="4"/>
      <c r="T134" s="4"/>
      <c r="U134" s="4"/>
      <c r="V134" s="4"/>
    </row>
    <row r="135" spans="1:22" ht="15.75" customHeight="1">
      <c r="A135" s="4"/>
      <c r="B135" s="4"/>
      <c r="C135" s="5"/>
      <c r="D135" s="6"/>
      <c r="E135" s="6"/>
      <c r="F135" s="6"/>
      <c r="G135" s="6"/>
      <c r="H135" s="6"/>
      <c r="I135" s="6"/>
      <c r="J135" s="6"/>
      <c r="K135" s="4"/>
      <c r="L135" s="4"/>
      <c r="M135" s="4"/>
      <c r="N135" s="4"/>
      <c r="O135" s="4"/>
      <c r="P135" s="4"/>
      <c r="Q135" s="4"/>
      <c r="R135" s="4"/>
      <c r="S135" s="4"/>
      <c r="T135" s="4"/>
      <c r="U135" s="4"/>
      <c r="V135" s="4"/>
    </row>
    <row r="136" spans="1:22" ht="15.75" customHeight="1">
      <c r="A136" s="4"/>
      <c r="B136" s="4"/>
      <c r="C136" s="5"/>
      <c r="D136" s="6"/>
      <c r="E136" s="6"/>
      <c r="F136" s="6"/>
      <c r="G136" s="6"/>
      <c r="H136" s="6"/>
      <c r="I136" s="6"/>
      <c r="J136" s="6"/>
      <c r="K136" s="4"/>
      <c r="L136" s="4"/>
      <c r="M136" s="4"/>
      <c r="N136" s="4"/>
      <c r="O136" s="4"/>
      <c r="P136" s="4"/>
      <c r="Q136" s="4"/>
      <c r="R136" s="4"/>
      <c r="S136" s="4"/>
      <c r="T136" s="4"/>
      <c r="U136" s="4"/>
      <c r="V136" s="4"/>
    </row>
    <row r="137" spans="1:22" ht="15.75" customHeight="1">
      <c r="A137" s="4"/>
      <c r="B137" s="4"/>
      <c r="C137" s="5"/>
      <c r="D137" s="6"/>
      <c r="E137" s="6"/>
      <c r="F137" s="6"/>
      <c r="G137" s="6"/>
      <c r="H137" s="6"/>
      <c r="I137" s="6"/>
      <c r="J137" s="6"/>
      <c r="K137" s="4"/>
      <c r="L137" s="4"/>
      <c r="M137" s="4"/>
      <c r="N137" s="4"/>
      <c r="O137" s="4"/>
      <c r="P137" s="4"/>
      <c r="Q137" s="4"/>
      <c r="R137" s="4"/>
      <c r="S137" s="4"/>
      <c r="T137" s="4"/>
      <c r="U137" s="4"/>
      <c r="V137" s="4"/>
    </row>
    <row r="138" spans="1:22" ht="15.75" customHeight="1">
      <c r="A138" s="4"/>
      <c r="B138" s="4"/>
      <c r="C138" s="5"/>
      <c r="D138" s="6"/>
      <c r="E138" s="6"/>
      <c r="F138" s="6"/>
      <c r="G138" s="6"/>
      <c r="H138" s="6"/>
      <c r="I138" s="6"/>
      <c r="J138" s="6"/>
      <c r="K138" s="4"/>
      <c r="L138" s="4"/>
      <c r="M138" s="4"/>
      <c r="N138" s="4"/>
      <c r="O138" s="4"/>
      <c r="P138" s="4"/>
      <c r="Q138" s="4"/>
      <c r="R138" s="4"/>
      <c r="S138" s="4"/>
      <c r="T138" s="4"/>
      <c r="U138" s="4"/>
      <c r="V138" s="4"/>
    </row>
    <row r="139" spans="1:22" ht="15.75" customHeight="1">
      <c r="A139" s="4"/>
      <c r="B139" s="4"/>
      <c r="C139" s="5"/>
      <c r="D139" s="6"/>
      <c r="E139" s="6"/>
      <c r="F139" s="6"/>
      <c r="G139" s="6"/>
      <c r="H139" s="6"/>
      <c r="I139" s="6"/>
      <c r="J139" s="6"/>
      <c r="K139" s="4"/>
      <c r="L139" s="4"/>
      <c r="M139" s="4"/>
      <c r="N139" s="4"/>
      <c r="O139" s="4"/>
      <c r="P139" s="4"/>
      <c r="Q139" s="4"/>
      <c r="R139" s="4"/>
      <c r="S139" s="4"/>
      <c r="T139" s="4"/>
      <c r="U139" s="4"/>
      <c r="V139" s="4"/>
    </row>
    <row r="140" spans="1:22" ht="15.75" customHeight="1">
      <c r="A140" s="4"/>
      <c r="B140" s="4"/>
      <c r="C140" s="5"/>
      <c r="D140" s="6"/>
      <c r="E140" s="6"/>
      <c r="F140" s="6"/>
      <c r="G140" s="6"/>
      <c r="H140" s="6"/>
      <c r="I140" s="6"/>
      <c r="J140" s="6"/>
      <c r="K140" s="4"/>
      <c r="L140" s="4"/>
      <c r="M140" s="4"/>
      <c r="N140" s="4"/>
      <c r="O140" s="4"/>
      <c r="P140" s="4"/>
      <c r="Q140" s="4"/>
      <c r="R140" s="4"/>
      <c r="S140" s="4"/>
      <c r="T140" s="4"/>
      <c r="U140" s="4"/>
      <c r="V140" s="4"/>
    </row>
    <row r="141" spans="1:22" ht="15.75" customHeight="1">
      <c r="A141" s="4"/>
      <c r="B141" s="4"/>
      <c r="C141" s="5"/>
      <c r="D141" s="6"/>
      <c r="E141" s="6"/>
      <c r="F141" s="6"/>
      <c r="G141" s="6"/>
      <c r="H141" s="6"/>
      <c r="I141" s="6"/>
      <c r="J141" s="6"/>
      <c r="K141" s="4"/>
      <c r="L141" s="4"/>
      <c r="M141" s="4"/>
      <c r="N141" s="4"/>
      <c r="O141" s="4"/>
      <c r="P141" s="4"/>
      <c r="Q141" s="4"/>
      <c r="R141" s="4"/>
      <c r="S141" s="4"/>
      <c r="T141" s="4"/>
      <c r="U141" s="4"/>
      <c r="V141" s="4"/>
    </row>
    <row r="142" spans="1:22" ht="15.75" customHeight="1">
      <c r="A142" s="4"/>
      <c r="B142" s="4"/>
      <c r="C142" s="5"/>
      <c r="D142" s="6"/>
      <c r="E142" s="6"/>
      <c r="F142" s="6"/>
      <c r="G142" s="6"/>
      <c r="H142" s="6"/>
      <c r="I142" s="6"/>
      <c r="J142" s="6"/>
      <c r="K142" s="4"/>
      <c r="L142" s="4"/>
      <c r="M142" s="4"/>
      <c r="N142" s="4"/>
      <c r="O142" s="4"/>
      <c r="P142" s="4"/>
      <c r="Q142" s="4"/>
      <c r="R142" s="4"/>
      <c r="S142" s="4"/>
      <c r="T142" s="4"/>
      <c r="U142" s="4"/>
      <c r="V142" s="4"/>
    </row>
    <row r="143" spans="1:22" ht="15.75" customHeight="1">
      <c r="A143" s="4"/>
      <c r="B143" s="4"/>
      <c r="C143" s="5"/>
      <c r="D143" s="6"/>
      <c r="E143" s="6"/>
      <c r="F143" s="6"/>
      <c r="G143" s="6"/>
      <c r="H143" s="6"/>
      <c r="I143" s="6"/>
      <c r="J143" s="6"/>
      <c r="K143" s="4"/>
      <c r="L143" s="4"/>
      <c r="M143" s="4"/>
      <c r="N143" s="4"/>
      <c r="O143" s="4"/>
      <c r="P143" s="4"/>
      <c r="Q143" s="4"/>
      <c r="R143" s="4"/>
      <c r="S143" s="4"/>
      <c r="T143" s="4"/>
      <c r="U143" s="4"/>
      <c r="V143" s="4"/>
    </row>
    <row r="144" spans="1:22" ht="15.75" customHeight="1">
      <c r="A144" s="4"/>
      <c r="B144" s="4"/>
      <c r="C144" s="5"/>
      <c r="D144" s="6"/>
      <c r="E144" s="6"/>
      <c r="F144" s="6"/>
      <c r="G144" s="6"/>
      <c r="H144" s="6"/>
      <c r="I144" s="6"/>
      <c r="J144" s="6"/>
      <c r="K144" s="4"/>
      <c r="L144" s="4"/>
      <c r="M144" s="4"/>
      <c r="N144" s="4"/>
      <c r="O144" s="4"/>
      <c r="P144" s="4"/>
      <c r="Q144" s="4"/>
      <c r="R144" s="4"/>
      <c r="S144" s="4"/>
      <c r="T144" s="4"/>
      <c r="U144" s="4"/>
      <c r="V144" s="4"/>
    </row>
    <row r="145" spans="1:22" ht="15.75" customHeight="1">
      <c r="A145" s="4"/>
      <c r="B145" s="4"/>
      <c r="C145" s="5"/>
      <c r="D145" s="6"/>
      <c r="E145" s="6"/>
      <c r="F145" s="6"/>
      <c r="G145" s="6"/>
      <c r="H145" s="6"/>
      <c r="I145" s="6"/>
      <c r="J145" s="6"/>
      <c r="K145" s="4"/>
      <c r="L145" s="4"/>
      <c r="M145" s="4"/>
      <c r="N145" s="4"/>
      <c r="O145" s="4"/>
      <c r="P145" s="4"/>
      <c r="Q145" s="4"/>
      <c r="R145" s="4"/>
      <c r="S145" s="4"/>
      <c r="T145" s="4"/>
      <c r="U145" s="4"/>
      <c r="V145" s="4"/>
    </row>
    <row r="146" spans="1:22" ht="15.75" customHeight="1">
      <c r="A146" s="4"/>
      <c r="B146" s="4"/>
      <c r="C146" s="5"/>
      <c r="D146" s="6"/>
      <c r="E146" s="6"/>
      <c r="F146" s="6"/>
      <c r="G146" s="6"/>
      <c r="H146" s="6"/>
      <c r="I146" s="6"/>
      <c r="J146" s="6"/>
      <c r="K146" s="4"/>
      <c r="L146" s="4"/>
      <c r="M146" s="4"/>
      <c r="N146" s="4"/>
      <c r="O146" s="4"/>
      <c r="P146" s="4"/>
      <c r="Q146" s="4"/>
      <c r="R146" s="4"/>
      <c r="S146" s="4"/>
      <c r="T146" s="4"/>
      <c r="U146" s="4"/>
      <c r="V146" s="4"/>
    </row>
    <row r="147" spans="1:22" ht="15.75" customHeight="1">
      <c r="A147" s="4"/>
      <c r="B147" s="4"/>
      <c r="C147" s="5"/>
      <c r="D147" s="6"/>
      <c r="E147" s="6"/>
      <c r="F147" s="6"/>
      <c r="G147" s="6"/>
      <c r="H147" s="6"/>
      <c r="I147" s="6"/>
      <c r="J147" s="6"/>
      <c r="K147" s="4"/>
      <c r="L147" s="4"/>
      <c r="M147" s="4"/>
      <c r="N147" s="4"/>
      <c r="O147" s="4"/>
      <c r="P147" s="4"/>
      <c r="Q147" s="4"/>
      <c r="R147" s="4"/>
      <c r="S147" s="4"/>
      <c r="T147" s="4"/>
      <c r="U147" s="4"/>
      <c r="V147" s="4"/>
    </row>
    <row r="148" spans="1:22" ht="15.75" customHeight="1">
      <c r="A148" s="4"/>
      <c r="B148" s="4"/>
      <c r="C148" s="5"/>
      <c r="D148" s="6"/>
      <c r="E148" s="6"/>
      <c r="F148" s="6"/>
      <c r="G148" s="6"/>
      <c r="H148" s="6"/>
      <c r="I148" s="6"/>
      <c r="J148" s="6"/>
      <c r="K148" s="4"/>
      <c r="L148" s="4"/>
      <c r="M148" s="4"/>
      <c r="N148" s="4"/>
      <c r="O148" s="4"/>
      <c r="P148" s="4"/>
      <c r="Q148" s="4"/>
      <c r="R148" s="4"/>
      <c r="S148" s="4"/>
      <c r="T148" s="4"/>
      <c r="U148" s="4"/>
      <c r="V148" s="4"/>
    </row>
    <row r="149" spans="1:22" ht="15.75" customHeight="1">
      <c r="A149" s="4"/>
      <c r="B149" s="4"/>
      <c r="C149" s="5"/>
      <c r="D149" s="6"/>
      <c r="E149" s="6"/>
      <c r="F149" s="6"/>
      <c r="G149" s="6"/>
      <c r="H149" s="6"/>
      <c r="I149" s="6"/>
      <c r="J149" s="6"/>
      <c r="K149" s="4"/>
      <c r="L149" s="4"/>
      <c r="M149" s="4"/>
      <c r="N149" s="4"/>
      <c r="O149" s="4"/>
      <c r="P149" s="4"/>
      <c r="Q149" s="4"/>
      <c r="R149" s="4"/>
      <c r="S149" s="4"/>
      <c r="T149" s="4"/>
      <c r="U149" s="4"/>
      <c r="V149" s="4"/>
    </row>
    <row r="150" spans="1:22" ht="15.75" customHeight="1">
      <c r="A150" s="4"/>
      <c r="B150" s="4"/>
      <c r="C150" s="5"/>
      <c r="D150" s="6"/>
      <c r="E150" s="6"/>
      <c r="F150" s="6"/>
      <c r="G150" s="6"/>
      <c r="H150" s="6"/>
      <c r="I150" s="6"/>
      <c r="J150" s="6"/>
      <c r="K150" s="4"/>
      <c r="L150" s="4"/>
      <c r="M150" s="4"/>
      <c r="N150" s="4"/>
      <c r="O150" s="4"/>
      <c r="P150" s="4"/>
      <c r="Q150" s="4"/>
      <c r="R150" s="4"/>
      <c r="S150" s="4"/>
      <c r="T150" s="4"/>
      <c r="U150" s="4"/>
      <c r="V150" s="4"/>
    </row>
    <row r="151" spans="1:22" ht="15.75" customHeight="1">
      <c r="A151" s="4"/>
      <c r="B151" s="4"/>
      <c r="C151" s="5"/>
      <c r="D151" s="6"/>
      <c r="E151" s="6"/>
      <c r="F151" s="6"/>
      <c r="G151" s="6"/>
      <c r="H151" s="6"/>
      <c r="I151" s="6"/>
      <c r="J151" s="6"/>
      <c r="K151" s="4"/>
      <c r="L151" s="4"/>
      <c r="M151" s="4"/>
      <c r="N151" s="4"/>
      <c r="O151" s="4"/>
      <c r="P151" s="4"/>
      <c r="Q151" s="4"/>
      <c r="R151" s="4"/>
      <c r="S151" s="4"/>
      <c r="T151" s="4"/>
      <c r="U151" s="4"/>
      <c r="V151" s="4"/>
    </row>
    <row r="152" spans="1:22" ht="15.75" customHeight="1">
      <c r="A152" s="4"/>
      <c r="B152" s="4"/>
      <c r="C152" s="5"/>
      <c r="D152" s="6"/>
      <c r="E152" s="6"/>
      <c r="F152" s="6"/>
      <c r="G152" s="6"/>
      <c r="H152" s="6"/>
      <c r="I152" s="6"/>
      <c r="J152" s="6"/>
      <c r="K152" s="4"/>
      <c r="L152" s="4"/>
      <c r="M152" s="4"/>
      <c r="N152" s="4"/>
      <c r="O152" s="4"/>
      <c r="P152" s="4"/>
      <c r="Q152" s="4"/>
      <c r="R152" s="4"/>
      <c r="S152" s="4"/>
      <c r="T152" s="4"/>
      <c r="U152" s="4"/>
      <c r="V152" s="4"/>
    </row>
    <row r="153" spans="1:22" ht="15.75" customHeight="1">
      <c r="A153" s="4"/>
      <c r="B153" s="4"/>
      <c r="C153" s="5"/>
      <c r="D153" s="6"/>
      <c r="E153" s="6"/>
      <c r="F153" s="6"/>
      <c r="G153" s="6"/>
      <c r="H153" s="6"/>
      <c r="I153" s="6"/>
      <c r="J153" s="6"/>
      <c r="K153" s="4"/>
      <c r="L153" s="4"/>
      <c r="M153" s="4"/>
      <c r="N153" s="4"/>
      <c r="O153" s="4"/>
      <c r="P153" s="4"/>
      <c r="Q153" s="4"/>
      <c r="R153" s="4"/>
      <c r="S153" s="4"/>
      <c r="T153" s="4"/>
      <c r="U153" s="4"/>
      <c r="V153" s="4"/>
    </row>
    <row r="154" spans="1:22" ht="15.75" customHeight="1">
      <c r="A154" s="4"/>
      <c r="B154" s="4"/>
      <c r="C154" s="5"/>
      <c r="D154" s="6"/>
      <c r="E154" s="6"/>
      <c r="F154" s="6"/>
      <c r="G154" s="6"/>
      <c r="H154" s="6"/>
      <c r="I154" s="6"/>
      <c r="J154" s="6"/>
      <c r="K154" s="4"/>
      <c r="L154" s="4"/>
      <c r="M154" s="4"/>
      <c r="N154" s="4"/>
      <c r="O154" s="4"/>
      <c r="P154" s="4"/>
      <c r="Q154" s="4"/>
      <c r="R154" s="4"/>
      <c r="S154" s="4"/>
      <c r="T154" s="4"/>
      <c r="U154" s="4"/>
      <c r="V154" s="4"/>
    </row>
    <row r="155" spans="1:22" ht="15.75" customHeight="1">
      <c r="A155" s="4"/>
      <c r="B155" s="4"/>
      <c r="C155" s="5"/>
      <c r="D155" s="6"/>
      <c r="E155" s="6"/>
      <c r="F155" s="6"/>
      <c r="G155" s="6"/>
      <c r="H155" s="6"/>
      <c r="I155" s="6"/>
      <c r="J155" s="6"/>
      <c r="K155" s="4"/>
      <c r="L155" s="4"/>
      <c r="M155" s="4"/>
      <c r="N155" s="4"/>
      <c r="O155" s="4"/>
      <c r="P155" s="4"/>
      <c r="Q155" s="4"/>
      <c r="R155" s="4"/>
      <c r="S155" s="4"/>
      <c r="T155" s="4"/>
      <c r="U155" s="4"/>
      <c r="V155" s="4"/>
    </row>
    <row r="156" spans="1:22" ht="15.75" customHeight="1">
      <c r="A156" s="4"/>
      <c r="B156" s="4"/>
      <c r="C156" s="5"/>
      <c r="D156" s="6"/>
      <c r="E156" s="6"/>
      <c r="F156" s="6"/>
      <c r="G156" s="6"/>
      <c r="H156" s="6"/>
      <c r="I156" s="6"/>
      <c r="J156" s="6"/>
      <c r="K156" s="4"/>
      <c r="L156" s="4"/>
      <c r="M156" s="4"/>
      <c r="N156" s="4"/>
      <c r="O156" s="4"/>
      <c r="P156" s="4"/>
      <c r="Q156" s="4"/>
      <c r="R156" s="4"/>
      <c r="S156" s="4"/>
      <c r="T156" s="4"/>
      <c r="U156" s="4"/>
      <c r="V156" s="4"/>
    </row>
    <row r="157" spans="1:22" ht="15.75" customHeight="1">
      <c r="A157" s="4"/>
      <c r="B157" s="4"/>
      <c r="C157" s="5"/>
      <c r="D157" s="6"/>
      <c r="E157" s="6"/>
      <c r="F157" s="6"/>
      <c r="G157" s="6"/>
      <c r="H157" s="6"/>
      <c r="I157" s="6"/>
      <c r="J157" s="6"/>
      <c r="K157" s="4"/>
      <c r="L157" s="4"/>
      <c r="M157" s="4"/>
      <c r="N157" s="4"/>
      <c r="O157" s="4"/>
      <c r="P157" s="4"/>
      <c r="Q157" s="4"/>
      <c r="R157" s="4"/>
      <c r="S157" s="4"/>
      <c r="T157" s="4"/>
      <c r="U157" s="4"/>
      <c r="V157" s="4"/>
    </row>
    <row r="158" spans="1:22" ht="15.75" customHeight="1">
      <c r="A158" s="4"/>
      <c r="B158" s="4"/>
      <c r="C158" s="5"/>
      <c r="D158" s="6"/>
      <c r="E158" s="6"/>
      <c r="F158" s="6"/>
      <c r="G158" s="6"/>
      <c r="H158" s="6"/>
      <c r="I158" s="6"/>
      <c r="J158" s="6"/>
      <c r="K158" s="4"/>
      <c r="L158" s="4"/>
      <c r="M158" s="4"/>
      <c r="N158" s="4"/>
      <c r="O158" s="4"/>
      <c r="P158" s="4"/>
      <c r="Q158" s="4"/>
      <c r="R158" s="4"/>
      <c r="S158" s="4"/>
      <c r="T158" s="4"/>
      <c r="U158" s="4"/>
      <c r="V158" s="4"/>
    </row>
    <row r="159" spans="1:22" ht="15.75" customHeight="1">
      <c r="A159" s="4"/>
      <c r="B159" s="4"/>
      <c r="C159" s="5"/>
      <c r="D159" s="6"/>
      <c r="E159" s="6"/>
      <c r="F159" s="6"/>
      <c r="G159" s="6"/>
      <c r="H159" s="6"/>
      <c r="I159" s="6"/>
      <c r="J159" s="6"/>
      <c r="K159" s="4"/>
      <c r="L159" s="4"/>
      <c r="M159" s="4"/>
      <c r="N159" s="4"/>
      <c r="O159" s="4"/>
      <c r="P159" s="4"/>
      <c r="Q159" s="4"/>
      <c r="R159" s="4"/>
      <c r="S159" s="4"/>
      <c r="T159" s="4"/>
      <c r="U159" s="4"/>
      <c r="V159" s="4"/>
    </row>
    <row r="160" spans="1:22" ht="15.75" customHeight="1">
      <c r="A160" s="4"/>
      <c r="B160" s="4"/>
      <c r="C160" s="5"/>
      <c r="D160" s="6"/>
      <c r="E160" s="6"/>
      <c r="F160" s="6"/>
      <c r="G160" s="6"/>
      <c r="H160" s="6"/>
      <c r="I160" s="6"/>
      <c r="J160" s="6"/>
      <c r="K160" s="4"/>
      <c r="L160" s="4"/>
      <c r="M160" s="4"/>
      <c r="N160" s="4"/>
      <c r="O160" s="4"/>
      <c r="P160" s="4"/>
      <c r="Q160" s="4"/>
      <c r="R160" s="4"/>
      <c r="S160" s="4"/>
      <c r="T160" s="4"/>
      <c r="U160" s="4"/>
      <c r="V160" s="4"/>
    </row>
    <row r="161" spans="1:22" ht="15.75" customHeight="1">
      <c r="A161" s="4"/>
      <c r="B161" s="4"/>
      <c r="C161" s="5"/>
      <c r="D161" s="6"/>
      <c r="E161" s="6"/>
      <c r="F161" s="6"/>
      <c r="G161" s="6"/>
      <c r="H161" s="6"/>
      <c r="I161" s="6"/>
      <c r="J161" s="6"/>
      <c r="K161" s="4"/>
      <c r="L161" s="4"/>
      <c r="M161" s="4"/>
      <c r="N161" s="4"/>
      <c r="O161" s="4"/>
      <c r="P161" s="4"/>
      <c r="Q161" s="4"/>
      <c r="R161" s="4"/>
      <c r="S161" s="4"/>
      <c r="T161" s="4"/>
      <c r="U161" s="4"/>
      <c r="V161" s="4"/>
    </row>
    <row r="162" spans="1:22" ht="15.75" customHeight="1">
      <c r="A162" s="4"/>
      <c r="B162" s="4"/>
      <c r="C162" s="5"/>
      <c r="D162" s="6"/>
      <c r="E162" s="6"/>
      <c r="F162" s="6"/>
      <c r="G162" s="6"/>
      <c r="H162" s="6"/>
      <c r="I162" s="6"/>
      <c r="J162" s="6"/>
      <c r="K162" s="4"/>
      <c r="L162" s="4"/>
      <c r="M162" s="4"/>
      <c r="N162" s="4"/>
      <c r="O162" s="4"/>
      <c r="P162" s="4"/>
      <c r="Q162" s="4"/>
      <c r="R162" s="4"/>
      <c r="S162" s="4"/>
      <c r="T162" s="4"/>
      <c r="U162" s="4"/>
      <c r="V162" s="4"/>
    </row>
    <row r="163" spans="1:22" ht="15.75" customHeight="1">
      <c r="A163" s="4"/>
      <c r="B163" s="4"/>
      <c r="C163" s="5"/>
      <c r="D163" s="6"/>
      <c r="E163" s="6"/>
      <c r="F163" s="6"/>
      <c r="G163" s="6"/>
      <c r="H163" s="6"/>
      <c r="I163" s="6"/>
      <c r="J163" s="6"/>
      <c r="K163" s="4"/>
      <c r="L163" s="4"/>
      <c r="M163" s="4"/>
      <c r="N163" s="4"/>
      <c r="O163" s="4"/>
      <c r="P163" s="4"/>
      <c r="Q163" s="4"/>
      <c r="R163" s="4"/>
      <c r="S163" s="4"/>
      <c r="T163" s="4"/>
      <c r="U163" s="4"/>
      <c r="V163" s="4"/>
    </row>
    <row r="164" spans="1:22" ht="15.75" customHeight="1">
      <c r="A164" s="4"/>
      <c r="B164" s="4"/>
      <c r="C164" s="5"/>
      <c r="D164" s="6"/>
      <c r="E164" s="6"/>
      <c r="F164" s="6"/>
      <c r="G164" s="6"/>
      <c r="H164" s="6"/>
      <c r="I164" s="6"/>
      <c r="J164" s="6"/>
      <c r="K164" s="4"/>
      <c r="L164" s="4"/>
      <c r="M164" s="4"/>
      <c r="N164" s="4"/>
      <c r="O164" s="4"/>
      <c r="P164" s="4"/>
      <c r="Q164" s="4"/>
      <c r="R164" s="4"/>
      <c r="S164" s="4"/>
      <c r="T164" s="4"/>
      <c r="U164" s="4"/>
      <c r="V164" s="4"/>
    </row>
    <row r="165" spans="1:22" ht="15.75" customHeight="1">
      <c r="A165" s="4"/>
      <c r="B165" s="4"/>
      <c r="C165" s="5"/>
      <c r="D165" s="6"/>
      <c r="E165" s="6"/>
      <c r="F165" s="6"/>
      <c r="G165" s="6"/>
      <c r="H165" s="6"/>
      <c r="I165" s="6"/>
      <c r="J165" s="6"/>
      <c r="K165" s="4"/>
      <c r="L165" s="4"/>
      <c r="M165" s="4"/>
      <c r="N165" s="4"/>
      <c r="O165" s="4"/>
      <c r="P165" s="4"/>
      <c r="Q165" s="4"/>
      <c r="R165" s="4"/>
      <c r="S165" s="4"/>
      <c r="T165" s="4"/>
      <c r="U165" s="4"/>
      <c r="V165" s="4"/>
    </row>
    <row r="166" spans="1:22" ht="15.75" customHeight="1">
      <c r="A166" s="4"/>
      <c r="B166" s="4"/>
      <c r="C166" s="5"/>
      <c r="D166" s="6"/>
      <c r="E166" s="6"/>
      <c r="F166" s="6"/>
      <c r="G166" s="6"/>
      <c r="H166" s="6"/>
      <c r="I166" s="6"/>
      <c r="J166" s="6"/>
      <c r="K166" s="4"/>
      <c r="L166" s="4"/>
      <c r="M166" s="4"/>
      <c r="N166" s="4"/>
      <c r="O166" s="4"/>
      <c r="P166" s="4"/>
      <c r="Q166" s="4"/>
      <c r="R166" s="4"/>
      <c r="S166" s="4"/>
      <c r="T166" s="4"/>
      <c r="U166" s="4"/>
      <c r="V166" s="4"/>
    </row>
    <row r="167" spans="1:22" ht="15.75" customHeight="1">
      <c r="A167" s="4"/>
      <c r="B167" s="4"/>
      <c r="C167" s="5"/>
      <c r="D167" s="6"/>
      <c r="E167" s="6"/>
      <c r="F167" s="6"/>
      <c r="G167" s="6"/>
      <c r="H167" s="6"/>
      <c r="I167" s="6"/>
      <c r="J167" s="6"/>
      <c r="K167" s="4"/>
      <c r="L167" s="4"/>
      <c r="M167" s="4"/>
      <c r="N167" s="4"/>
      <c r="O167" s="4"/>
      <c r="P167" s="4"/>
      <c r="Q167" s="4"/>
      <c r="R167" s="4"/>
      <c r="S167" s="4"/>
      <c r="T167" s="4"/>
      <c r="U167" s="4"/>
      <c r="V167" s="4"/>
    </row>
    <row r="168" spans="1:22" ht="15.75" customHeight="1">
      <c r="A168" s="4"/>
      <c r="B168" s="4"/>
      <c r="C168" s="5"/>
      <c r="D168" s="6"/>
      <c r="E168" s="6"/>
      <c r="F168" s="6"/>
      <c r="G168" s="6"/>
      <c r="H168" s="6"/>
      <c r="I168" s="6"/>
      <c r="J168" s="6"/>
      <c r="K168" s="4"/>
      <c r="L168" s="4"/>
      <c r="M168" s="4"/>
      <c r="N168" s="4"/>
      <c r="O168" s="4"/>
      <c r="P168" s="4"/>
      <c r="Q168" s="4"/>
      <c r="R168" s="4"/>
      <c r="S168" s="4"/>
      <c r="T168" s="4"/>
      <c r="U168" s="4"/>
      <c r="V168" s="4"/>
    </row>
    <row r="169" spans="1:22" ht="15.75" customHeight="1">
      <c r="A169" s="4"/>
      <c r="B169" s="4"/>
      <c r="C169" s="5"/>
      <c r="D169" s="6"/>
      <c r="E169" s="6"/>
      <c r="F169" s="6"/>
      <c r="G169" s="6"/>
      <c r="H169" s="6"/>
      <c r="I169" s="6"/>
      <c r="J169" s="6"/>
      <c r="K169" s="4"/>
      <c r="L169" s="4"/>
      <c r="M169" s="4"/>
      <c r="N169" s="4"/>
      <c r="O169" s="4"/>
      <c r="P169" s="4"/>
      <c r="Q169" s="4"/>
      <c r="R169" s="4"/>
      <c r="S169" s="4"/>
      <c r="T169" s="4"/>
      <c r="U169" s="4"/>
      <c r="V169" s="4"/>
    </row>
    <row r="170" spans="1:22" ht="15.75" customHeight="1">
      <c r="A170" s="4"/>
      <c r="B170" s="4"/>
      <c r="C170" s="5"/>
      <c r="D170" s="6"/>
      <c r="E170" s="6"/>
      <c r="F170" s="6"/>
      <c r="G170" s="6"/>
      <c r="H170" s="6"/>
      <c r="I170" s="6"/>
      <c r="J170" s="6"/>
      <c r="K170" s="4"/>
      <c r="L170" s="4"/>
      <c r="M170" s="4"/>
      <c r="N170" s="4"/>
      <c r="O170" s="4"/>
      <c r="P170" s="4"/>
      <c r="Q170" s="4"/>
      <c r="R170" s="4"/>
      <c r="S170" s="4"/>
      <c r="T170" s="4"/>
      <c r="U170" s="4"/>
      <c r="V170" s="4"/>
    </row>
    <row r="171" spans="1:22" ht="15.75" customHeight="1">
      <c r="A171" s="4"/>
      <c r="B171" s="4"/>
      <c r="C171" s="5"/>
      <c r="D171" s="6"/>
      <c r="E171" s="6"/>
      <c r="F171" s="6"/>
      <c r="G171" s="6"/>
      <c r="H171" s="6"/>
      <c r="I171" s="6"/>
      <c r="J171" s="6"/>
      <c r="K171" s="4"/>
      <c r="L171" s="4"/>
      <c r="M171" s="4"/>
      <c r="N171" s="4"/>
      <c r="O171" s="4"/>
      <c r="P171" s="4"/>
      <c r="Q171" s="4"/>
      <c r="R171" s="4"/>
      <c r="S171" s="4"/>
      <c r="T171" s="4"/>
      <c r="U171" s="4"/>
      <c r="V171" s="4"/>
    </row>
    <row r="172" spans="1:22" ht="15.75" customHeight="1">
      <c r="A172" s="4"/>
      <c r="B172" s="4"/>
      <c r="C172" s="5"/>
      <c r="D172" s="6"/>
      <c r="E172" s="6"/>
      <c r="F172" s="6"/>
      <c r="G172" s="6"/>
      <c r="H172" s="6"/>
      <c r="I172" s="6"/>
      <c r="J172" s="6"/>
      <c r="K172" s="4"/>
      <c r="L172" s="4"/>
      <c r="M172" s="4"/>
      <c r="N172" s="4"/>
      <c r="O172" s="4"/>
      <c r="P172" s="4"/>
      <c r="Q172" s="4"/>
      <c r="R172" s="4"/>
      <c r="S172" s="4"/>
      <c r="T172" s="4"/>
      <c r="U172" s="4"/>
      <c r="V172" s="4"/>
    </row>
    <row r="173" spans="1:22" ht="15.75" customHeight="1">
      <c r="A173" s="4"/>
      <c r="B173" s="4"/>
      <c r="C173" s="5"/>
      <c r="D173" s="6"/>
      <c r="E173" s="6"/>
      <c r="F173" s="6"/>
      <c r="G173" s="6"/>
      <c r="H173" s="6"/>
      <c r="I173" s="6"/>
      <c r="J173" s="6"/>
      <c r="K173" s="4"/>
      <c r="L173" s="4"/>
      <c r="M173" s="4"/>
      <c r="N173" s="4"/>
      <c r="O173" s="4"/>
      <c r="P173" s="4"/>
      <c r="Q173" s="4"/>
      <c r="R173" s="4"/>
      <c r="S173" s="4"/>
      <c r="T173" s="4"/>
      <c r="U173" s="4"/>
      <c r="V173" s="4"/>
    </row>
    <row r="174" spans="1:22" ht="15.75" customHeight="1">
      <c r="A174" s="4"/>
      <c r="B174" s="4"/>
      <c r="C174" s="5"/>
      <c r="D174" s="6"/>
      <c r="E174" s="6"/>
      <c r="F174" s="6"/>
      <c r="G174" s="6"/>
      <c r="H174" s="6"/>
      <c r="I174" s="6"/>
      <c r="J174" s="6"/>
      <c r="K174" s="4"/>
      <c r="L174" s="4"/>
      <c r="M174" s="4"/>
      <c r="N174" s="4"/>
      <c r="O174" s="4"/>
      <c r="P174" s="4"/>
      <c r="Q174" s="4"/>
      <c r="R174" s="4"/>
      <c r="S174" s="4"/>
      <c r="T174" s="4"/>
      <c r="U174" s="4"/>
      <c r="V174" s="4"/>
    </row>
    <row r="175" spans="1:22" ht="15.75" customHeight="1">
      <c r="A175" s="4"/>
      <c r="B175" s="4"/>
      <c r="C175" s="5"/>
      <c r="D175" s="6"/>
      <c r="E175" s="6"/>
      <c r="F175" s="6"/>
      <c r="G175" s="6"/>
      <c r="H175" s="6"/>
      <c r="I175" s="6"/>
      <c r="J175" s="6"/>
      <c r="K175" s="4"/>
      <c r="L175" s="4"/>
      <c r="M175" s="4"/>
      <c r="N175" s="4"/>
      <c r="O175" s="4"/>
      <c r="P175" s="4"/>
      <c r="Q175" s="4"/>
      <c r="R175" s="4"/>
      <c r="S175" s="4"/>
      <c r="T175" s="4"/>
      <c r="U175" s="4"/>
      <c r="V175" s="4"/>
    </row>
    <row r="176" spans="1:22" ht="15.75" customHeight="1">
      <c r="A176" s="4"/>
      <c r="B176" s="4"/>
      <c r="C176" s="5"/>
      <c r="D176" s="6"/>
      <c r="E176" s="6"/>
      <c r="F176" s="6"/>
      <c r="G176" s="6"/>
      <c r="H176" s="6"/>
      <c r="I176" s="6"/>
      <c r="J176" s="6"/>
      <c r="K176" s="4"/>
      <c r="L176" s="4"/>
      <c r="M176" s="4"/>
      <c r="N176" s="4"/>
      <c r="O176" s="4"/>
      <c r="P176" s="4"/>
      <c r="Q176" s="4"/>
      <c r="R176" s="4"/>
      <c r="S176" s="4"/>
      <c r="T176" s="4"/>
      <c r="U176" s="4"/>
      <c r="V176" s="4"/>
    </row>
    <row r="177" spans="1:22" ht="15.75" customHeight="1">
      <c r="A177" s="4"/>
      <c r="B177" s="4"/>
      <c r="C177" s="5"/>
      <c r="D177" s="6"/>
      <c r="E177" s="6"/>
      <c r="F177" s="6"/>
      <c r="G177" s="6"/>
      <c r="H177" s="6"/>
      <c r="I177" s="6"/>
      <c r="J177" s="6"/>
      <c r="K177" s="4"/>
      <c r="L177" s="4"/>
      <c r="M177" s="4"/>
      <c r="N177" s="4"/>
      <c r="O177" s="4"/>
      <c r="P177" s="4"/>
      <c r="Q177" s="4"/>
      <c r="R177" s="4"/>
      <c r="S177" s="4"/>
      <c r="T177" s="4"/>
      <c r="U177" s="4"/>
      <c r="V177" s="4"/>
    </row>
    <row r="178" spans="1:22" ht="15.75" customHeight="1">
      <c r="A178" s="4"/>
      <c r="B178" s="4"/>
      <c r="C178" s="5"/>
      <c r="D178" s="6"/>
      <c r="E178" s="6"/>
      <c r="F178" s="6"/>
      <c r="G178" s="6"/>
      <c r="H178" s="6"/>
      <c r="I178" s="6"/>
      <c r="J178" s="6"/>
      <c r="K178" s="4"/>
      <c r="L178" s="4"/>
      <c r="M178" s="4"/>
      <c r="N178" s="4"/>
      <c r="O178" s="4"/>
      <c r="P178" s="4"/>
      <c r="Q178" s="4"/>
      <c r="R178" s="4"/>
      <c r="S178" s="4"/>
      <c r="T178" s="4"/>
      <c r="U178" s="4"/>
      <c r="V178" s="4"/>
    </row>
    <row r="179" spans="1:22" ht="15.75" customHeight="1">
      <c r="A179" s="4"/>
      <c r="B179" s="4"/>
      <c r="C179" s="5"/>
      <c r="D179" s="6"/>
      <c r="E179" s="6"/>
      <c r="F179" s="6"/>
      <c r="G179" s="6"/>
      <c r="H179" s="6"/>
      <c r="I179" s="6"/>
      <c r="J179" s="6"/>
      <c r="K179" s="4"/>
      <c r="L179" s="4"/>
      <c r="M179" s="4"/>
      <c r="N179" s="4"/>
      <c r="O179" s="4"/>
      <c r="P179" s="4"/>
      <c r="Q179" s="4"/>
      <c r="R179" s="4"/>
      <c r="S179" s="4"/>
      <c r="T179" s="4"/>
      <c r="U179" s="4"/>
      <c r="V179" s="4"/>
    </row>
    <row r="180" spans="1:22" ht="15.75" customHeight="1">
      <c r="A180" s="4"/>
      <c r="B180" s="4"/>
      <c r="C180" s="5"/>
      <c r="D180" s="6"/>
      <c r="E180" s="6"/>
      <c r="F180" s="6"/>
      <c r="G180" s="6"/>
      <c r="H180" s="6"/>
      <c r="I180" s="6"/>
      <c r="J180" s="6"/>
      <c r="K180" s="4"/>
      <c r="L180" s="4"/>
      <c r="M180" s="4"/>
      <c r="N180" s="4"/>
      <c r="O180" s="4"/>
      <c r="P180" s="4"/>
      <c r="Q180" s="4"/>
      <c r="R180" s="4"/>
      <c r="S180" s="4"/>
      <c r="T180" s="4"/>
      <c r="U180" s="4"/>
      <c r="V180" s="4"/>
    </row>
    <row r="181" spans="1:22" ht="15.75" customHeight="1">
      <c r="A181" s="4"/>
      <c r="B181" s="4"/>
      <c r="C181" s="5"/>
      <c r="D181" s="6"/>
      <c r="E181" s="6"/>
      <c r="F181" s="6"/>
      <c r="G181" s="6"/>
      <c r="H181" s="6"/>
      <c r="I181" s="6"/>
      <c r="J181" s="6"/>
      <c r="K181" s="4"/>
      <c r="L181" s="4"/>
      <c r="M181" s="4"/>
      <c r="N181" s="4"/>
      <c r="O181" s="4"/>
      <c r="P181" s="4"/>
      <c r="Q181" s="4"/>
      <c r="R181" s="4"/>
      <c r="S181" s="4"/>
      <c r="T181" s="4"/>
      <c r="U181" s="4"/>
      <c r="V181" s="4"/>
    </row>
    <row r="182" spans="1:22" ht="15.75" customHeight="1">
      <c r="A182" s="4"/>
      <c r="B182" s="4"/>
      <c r="C182" s="5"/>
      <c r="D182" s="6"/>
      <c r="E182" s="6"/>
      <c r="F182" s="6"/>
      <c r="G182" s="6"/>
      <c r="H182" s="6"/>
      <c r="I182" s="6"/>
      <c r="J182" s="6"/>
      <c r="K182" s="4"/>
      <c r="L182" s="4"/>
      <c r="M182" s="4"/>
      <c r="N182" s="4"/>
      <c r="O182" s="4"/>
      <c r="P182" s="4"/>
      <c r="Q182" s="4"/>
      <c r="R182" s="4"/>
      <c r="S182" s="4"/>
      <c r="T182" s="4"/>
      <c r="U182" s="4"/>
      <c r="V182" s="4"/>
    </row>
    <row r="183" spans="1:22" ht="15.75" customHeight="1">
      <c r="A183" s="4"/>
      <c r="B183" s="4"/>
      <c r="C183" s="5"/>
      <c r="D183" s="6"/>
      <c r="E183" s="6"/>
      <c r="F183" s="6"/>
      <c r="G183" s="6"/>
      <c r="H183" s="6"/>
      <c r="I183" s="6"/>
      <c r="J183" s="6"/>
      <c r="K183" s="4"/>
      <c r="L183" s="4"/>
      <c r="M183" s="4"/>
      <c r="N183" s="4"/>
      <c r="O183" s="4"/>
      <c r="P183" s="4"/>
      <c r="Q183" s="4"/>
      <c r="R183" s="4"/>
      <c r="S183" s="4"/>
      <c r="T183" s="4"/>
      <c r="U183" s="4"/>
      <c r="V183" s="4"/>
    </row>
    <row r="184" spans="1:22" ht="15.75" customHeight="1">
      <c r="A184" s="4"/>
      <c r="B184" s="4"/>
      <c r="C184" s="5"/>
      <c r="D184" s="6"/>
      <c r="E184" s="6"/>
      <c r="F184" s="6"/>
      <c r="G184" s="6"/>
      <c r="H184" s="6"/>
      <c r="I184" s="6"/>
      <c r="J184" s="6"/>
      <c r="K184" s="4"/>
      <c r="L184" s="4"/>
      <c r="M184" s="4"/>
      <c r="N184" s="4"/>
      <c r="O184" s="4"/>
      <c r="P184" s="4"/>
      <c r="Q184" s="4"/>
      <c r="R184" s="4"/>
      <c r="S184" s="4"/>
      <c r="T184" s="4"/>
      <c r="U184" s="4"/>
      <c r="V184" s="4"/>
    </row>
    <row r="185" spans="1:22" ht="15.75" customHeight="1">
      <c r="A185" s="4"/>
      <c r="B185" s="4"/>
      <c r="C185" s="5"/>
      <c r="D185" s="6"/>
      <c r="E185" s="6"/>
      <c r="F185" s="6"/>
      <c r="G185" s="6"/>
      <c r="H185" s="6"/>
      <c r="I185" s="6"/>
      <c r="J185" s="6"/>
      <c r="K185" s="4"/>
      <c r="L185" s="4"/>
      <c r="M185" s="4"/>
      <c r="N185" s="4"/>
      <c r="O185" s="4"/>
      <c r="P185" s="4"/>
      <c r="Q185" s="4"/>
      <c r="R185" s="4"/>
      <c r="S185" s="4"/>
      <c r="T185" s="4"/>
      <c r="U185" s="4"/>
      <c r="V185" s="4"/>
    </row>
    <row r="186" spans="1:22" ht="15.75" customHeight="1">
      <c r="A186" s="4"/>
      <c r="B186" s="4"/>
      <c r="C186" s="5"/>
      <c r="D186" s="6"/>
      <c r="E186" s="6"/>
      <c r="F186" s="6"/>
      <c r="G186" s="6"/>
      <c r="H186" s="6"/>
      <c r="I186" s="6"/>
      <c r="J186" s="6"/>
      <c r="K186" s="4"/>
      <c r="L186" s="4"/>
      <c r="M186" s="4"/>
      <c r="N186" s="4"/>
      <c r="O186" s="4"/>
      <c r="P186" s="4"/>
      <c r="Q186" s="4"/>
      <c r="R186" s="4"/>
      <c r="S186" s="4"/>
      <c r="T186" s="4"/>
      <c r="U186" s="4"/>
      <c r="V186" s="4"/>
    </row>
    <row r="187" spans="1:22" ht="15.75" customHeight="1">
      <c r="A187" s="4"/>
      <c r="B187" s="4"/>
      <c r="C187" s="5"/>
      <c r="D187" s="6"/>
      <c r="E187" s="6"/>
      <c r="F187" s="6"/>
      <c r="G187" s="6"/>
      <c r="H187" s="6"/>
      <c r="I187" s="6"/>
      <c r="J187" s="6"/>
      <c r="K187" s="4"/>
      <c r="L187" s="4"/>
      <c r="M187" s="4"/>
      <c r="N187" s="4"/>
      <c r="O187" s="4"/>
      <c r="P187" s="4"/>
      <c r="Q187" s="4"/>
      <c r="R187" s="4"/>
      <c r="S187" s="4"/>
      <c r="T187" s="4"/>
      <c r="U187" s="4"/>
      <c r="V187" s="4"/>
    </row>
    <row r="188" spans="1:22" ht="15.75" customHeight="1">
      <c r="A188" s="4"/>
      <c r="B188" s="4"/>
      <c r="C188" s="5"/>
      <c r="D188" s="6"/>
      <c r="E188" s="6"/>
      <c r="F188" s="6"/>
      <c r="G188" s="6"/>
      <c r="H188" s="6"/>
      <c r="I188" s="6"/>
      <c r="J188" s="6"/>
      <c r="K188" s="4"/>
      <c r="L188" s="4"/>
      <c r="M188" s="4"/>
      <c r="N188" s="4"/>
      <c r="O188" s="4"/>
      <c r="P188" s="4"/>
      <c r="Q188" s="4"/>
      <c r="R188" s="4"/>
      <c r="S188" s="4"/>
      <c r="T188" s="4"/>
      <c r="U188" s="4"/>
      <c r="V188" s="4"/>
    </row>
    <row r="189" spans="1:22" ht="15.75" customHeight="1">
      <c r="A189" s="4"/>
      <c r="B189" s="4"/>
      <c r="C189" s="5"/>
      <c r="D189" s="6"/>
      <c r="E189" s="6"/>
      <c r="F189" s="6"/>
      <c r="G189" s="6"/>
      <c r="H189" s="6"/>
      <c r="I189" s="6"/>
      <c r="J189" s="6"/>
      <c r="K189" s="4"/>
      <c r="L189" s="4"/>
      <c r="M189" s="4"/>
      <c r="N189" s="4"/>
      <c r="O189" s="4"/>
      <c r="P189" s="4"/>
      <c r="Q189" s="4"/>
      <c r="R189" s="4"/>
      <c r="S189" s="4"/>
      <c r="T189" s="4"/>
      <c r="U189" s="4"/>
      <c r="V189" s="4"/>
    </row>
    <row r="190" spans="1:22" ht="15.75" customHeight="1">
      <c r="A190" s="4"/>
      <c r="B190" s="4"/>
      <c r="C190" s="5"/>
      <c r="D190" s="6"/>
      <c r="E190" s="6"/>
      <c r="F190" s="6"/>
      <c r="G190" s="6"/>
      <c r="H190" s="6"/>
      <c r="I190" s="6"/>
      <c r="J190" s="6"/>
      <c r="K190" s="4"/>
      <c r="L190" s="4"/>
      <c r="M190" s="4"/>
      <c r="N190" s="4"/>
      <c r="O190" s="4"/>
      <c r="P190" s="4"/>
      <c r="Q190" s="4"/>
      <c r="R190" s="4"/>
      <c r="S190" s="4"/>
      <c r="T190" s="4"/>
      <c r="U190" s="4"/>
      <c r="V190" s="4"/>
    </row>
    <row r="191" spans="1:22" ht="15.75" customHeight="1">
      <c r="A191" s="4"/>
      <c r="B191" s="4"/>
      <c r="C191" s="5"/>
      <c r="D191" s="6"/>
      <c r="E191" s="6"/>
      <c r="F191" s="6"/>
      <c r="G191" s="6"/>
      <c r="H191" s="6"/>
      <c r="I191" s="6"/>
      <c r="J191" s="6"/>
      <c r="K191" s="4"/>
      <c r="L191" s="4"/>
      <c r="M191" s="4"/>
      <c r="N191" s="4"/>
      <c r="O191" s="4"/>
      <c r="P191" s="4"/>
      <c r="Q191" s="4"/>
      <c r="R191" s="4"/>
      <c r="S191" s="4"/>
      <c r="T191" s="4"/>
      <c r="U191" s="4"/>
      <c r="V191" s="4"/>
    </row>
    <row r="192" spans="1:22" ht="15.75" customHeight="1">
      <c r="A192" s="4"/>
      <c r="B192" s="4"/>
      <c r="C192" s="5"/>
      <c r="D192" s="6"/>
      <c r="E192" s="6"/>
      <c r="F192" s="6"/>
      <c r="G192" s="6"/>
      <c r="H192" s="6"/>
      <c r="I192" s="6"/>
      <c r="J192" s="6"/>
      <c r="K192" s="4"/>
      <c r="L192" s="4"/>
      <c r="M192" s="4"/>
      <c r="N192" s="4"/>
      <c r="O192" s="4"/>
      <c r="P192" s="4"/>
      <c r="Q192" s="4"/>
      <c r="R192" s="4"/>
      <c r="S192" s="4"/>
      <c r="T192" s="4"/>
      <c r="U192" s="4"/>
      <c r="V192" s="4"/>
    </row>
    <row r="193" spans="1:22" ht="15.75" customHeight="1">
      <c r="A193" s="4"/>
      <c r="B193" s="4"/>
      <c r="C193" s="5"/>
      <c r="D193" s="6"/>
      <c r="E193" s="6"/>
      <c r="F193" s="6"/>
      <c r="G193" s="6"/>
      <c r="H193" s="6"/>
      <c r="I193" s="6"/>
      <c r="J193" s="6"/>
      <c r="K193" s="4"/>
      <c r="L193" s="4"/>
      <c r="M193" s="4"/>
      <c r="N193" s="4"/>
      <c r="O193" s="4"/>
      <c r="P193" s="4"/>
      <c r="Q193" s="4"/>
      <c r="R193" s="4"/>
      <c r="S193" s="4"/>
      <c r="T193" s="4"/>
      <c r="U193" s="4"/>
      <c r="V193" s="4"/>
    </row>
    <row r="194" spans="1:22" ht="15.75" customHeight="1">
      <c r="A194" s="4"/>
      <c r="B194" s="4"/>
      <c r="C194" s="5"/>
      <c r="D194" s="6"/>
      <c r="E194" s="6"/>
      <c r="F194" s="6"/>
      <c r="G194" s="6"/>
      <c r="H194" s="6"/>
      <c r="I194" s="6"/>
      <c r="J194" s="6"/>
      <c r="K194" s="4"/>
      <c r="L194" s="4"/>
      <c r="M194" s="4"/>
      <c r="N194" s="4"/>
      <c r="O194" s="4"/>
      <c r="P194" s="4"/>
      <c r="Q194" s="4"/>
      <c r="R194" s="4"/>
      <c r="S194" s="4"/>
      <c r="T194" s="4"/>
      <c r="U194" s="4"/>
      <c r="V194" s="4"/>
    </row>
    <row r="195" spans="1:22" ht="15.75" customHeight="1">
      <c r="A195" s="4"/>
      <c r="B195" s="4"/>
      <c r="C195" s="5"/>
      <c r="D195" s="6"/>
      <c r="E195" s="6"/>
      <c r="F195" s="6"/>
      <c r="G195" s="6"/>
      <c r="H195" s="6"/>
      <c r="I195" s="6"/>
      <c r="J195" s="6"/>
      <c r="K195" s="4"/>
      <c r="L195" s="4"/>
      <c r="M195" s="4"/>
      <c r="N195" s="4"/>
      <c r="O195" s="4"/>
      <c r="P195" s="4"/>
      <c r="Q195" s="4"/>
      <c r="R195" s="4"/>
      <c r="S195" s="4"/>
      <c r="T195" s="4"/>
      <c r="U195" s="4"/>
      <c r="V195" s="4"/>
    </row>
    <row r="196" spans="1:22" ht="15.75" customHeight="1">
      <c r="A196" s="4"/>
      <c r="B196" s="4"/>
      <c r="C196" s="5"/>
      <c r="D196" s="6"/>
      <c r="E196" s="6"/>
      <c r="F196" s="6"/>
      <c r="G196" s="6"/>
      <c r="H196" s="6"/>
      <c r="I196" s="6"/>
      <c r="J196" s="6"/>
      <c r="K196" s="4"/>
      <c r="L196" s="4"/>
      <c r="M196" s="4"/>
      <c r="N196" s="4"/>
      <c r="O196" s="4"/>
      <c r="P196" s="4"/>
      <c r="Q196" s="4"/>
      <c r="R196" s="4"/>
      <c r="S196" s="4"/>
      <c r="T196" s="4"/>
      <c r="U196" s="4"/>
      <c r="V196" s="4"/>
    </row>
    <row r="197" spans="1:22" ht="15.75" customHeight="1">
      <c r="A197" s="4"/>
      <c r="B197" s="4"/>
      <c r="C197" s="5"/>
      <c r="D197" s="6"/>
      <c r="E197" s="6"/>
      <c r="F197" s="6"/>
      <c r="G197" s="6"/>
      <c r="H197" s="6"/>
      <c r="I197" s="6"/>
      <c r="J197" s="6"/>
      <c r="K197" s="4"/>
      <c r="L197" s="4"/>
      <c r="M197" s="4"/>
      <c r="N197" s="4"/>
      <c r="O197" s="4"/>
      <c r="P197" s="4"/>
      <c r="Q197" s="4"/>
      <c r="R197" s="4"/>
      <c r="S197" s="4"/>
      <c r="T197" s="4"/>
      <c r="U197" s="4"/>
      <c r="V197" s="4"/>
    </row>
    <row r="198" spans="1:22" ht="15.75" customHeight="1">
      <c r="A198" s="4"/>
      <c r="B198" s="4"/>
      <c r="C198" s="5"/>
      <c r="D198" s="6"/>
      <c r="E198" s="6"/>
      <c r="F198" s="6"/>
      <c r="G198" s="6"/>
      <c r="H198" s="6"/>
      <c r="I198" s="6"/>
      <c r="J198" s="6"/>
      <c r="K198" s="4"/>
      <c r="L198" s="4"/>
      <c r="M198" s="4"/>
      <c r="N198" s="4"/>
      <c r="O198" s="4"/>
      <c r="P198" s="4"/>
      <c r="Q198" s="4"/>
      <c r="R198" s="4"/>
      <c r="S198" s="4"/>
      <c r="T198" s="4"/>
      <c r="U198" s="4"/>
      <c r="V198" s="4"/>
    </row>
    <row r="199" spans="1:22" ht="15.75" customHeight="1">
      <c r="A199" s="4"/>
      <c r="B199" s="4"/>
      <c r="C199" s="5"/>
      <c r="D199" s="6"/>
      <c r="E199" s="6"/>
      <c r="F199" s="6"/>
      <c r="G199" s="6"/>
      <c r="H199" s="6"/>
      <c r="I199" s="6"/>
      <c r="J199" s="6"/>
      <c r="K199" s="4"/>
      <c r="L199" s="4"/>
      <c r="M199" s="4"/>
      <c r="N199" s="4"/>
      <c r="O199" s="4"/>
      <c r="P199" s="4"/>
      <c r="Q199" s="4"/>
      <c r="R199" s="4"/>
      <c r="S199" s="4"/>
      <c r="T199" s="4"/>
      <c r="U199" s="4"/>
      <c r="V199" s="4"/>
    </row>
    <row r="200" spans="1:22" ht="15.75" customHeight="1">
      <c r="A200" s="4"/>
      <c r="B200" s="4"/>
      <c r="C200" s="5"/>
      <c r="D200" s="6"/>
      <c r="E200" s="6"/>
      <c r="F200" s="6"/>
      <c r="G200" s="6"/>
      <c r="H200" s="6"/>
      <c r="I200" s="6"/>
      <c r="J200" s="6"/>
      <c r="K200" s="4"/>
      <c r="L200" s="4"/>
      <c r="M200" s="4"/>
      <c r="N200" s="4"/>
      <c r="O200" s="4"/>
      <c r="P200" s="4"/>
      <c r="Q200" s="4"/>
      <c r="R200" s="4"/>
      <c r="S200" s="4"/>
      <c r="T200" s="4"/>
      <c r="U200" s="4"/>
      <c r="V200" s="4"/>
    </row>
    <row r="201" spans="1:22" ht="15.75" customHeight="1">
      <c r="A201" s="4"/>
      <c r="B201" s="4"/>
      <c r="C201" s="5"/>
      <c r="D201" s="6"/>
      <c r="E201" s="6"/>
      <c r="F201" s="6"/>
      <c r="G201" s="6"/>
      <c r="H201" s="6"/>
      <c r="I201" s="6"/>
      <c r="J201" s="6"/>
      <c r="K201" s="4"/>
      <c r="L201" s="4"/>
      <c r="M201" s="4"/>
      <c r="N201" s="4"/>
      <c r="O201" s="4"/>
      <c r="P201" s="4"/>
      <c r="Q201" s="4"/>
      <c r="R201" s="4"/>
      <c r="S201" s="4"/>
      <c r="T201" s="4"/>
      <c r="U201" s="4"/>
      <c r="V201" s="4"/>
    </row>
    <row r="202" spans="1:22" ht="15.75" customHeight="1">
      <c r="A202" s="4"/>
      <c r="B202" s="4"/>
      <c r="C202" s="5"/>
      <c r="D202" s="6"/>
      <c r="E202" s="6"/>
      <c r="F202" s="6"/>
      <c r="G202" s="6"/>
      <c r="H202" s="6"/>
      <c r="I202" s="6"/>
      <c r="J202" s="6"/>
      <c r="K202" s="4"/>
      <c r="L202" s="4"/>
      <c r="M202" s="4"/>
      <c r="N202" s="4"/>
      <c r="O202" s="4"/>
      <c r="P202" s="4"/>
      <c r="Q202" s="4"/>
      <c r="R202" s="4"/>
      <c r="S202" s="4"/>
      <c r="T202" s="4"/>
      <c r="U202" s="4"/>
      <c r="V202" s="4"/>
    </row>
    <row r="203" spans="1:22" ht="15.75" customHeight="1">
      <c r="A203" s="4"/>
      <c r="B203" s="4"/>
      <c r="C203" s="5"/>
      <c r="D203" s="6"/>
      <c r="E203" s="6"/>
      <c r="F203" s="6"/>
      <c r="G203" s="6"/>
      <c r="H203" s="6"/>
      <c r="I203" s="6"/>
      <c r="J203" s="6"/>
      <c r="K203" s="4"/>
      <c r="L203" s="4"/>
      <c r="M203" s="4"/>
      <c r="N203" s="4"/>
      <c r="O203" s="4"/>
      <c r="P203" s="4"/>
      <c r="Q203" s="4"/>
      <c r="R203" s="4"/>
      <c r="S203" s="4"/>
      <c r="T203" s="4"/>
      <c r="U203" s="4"/>
      <c r="V203" s="4"/>
    </row>
    <row r="204" spans="1:22" ht="15.75" customHeight="1">
      <c r="A204" s="4"/>
      <c r="B204" s="4"/>
      <c r="C204" s="5"/>
      <c r="D204" s="6"/>
      <c r="E204" s="6"/>
      <c r="F204" s="6"/>
      <c r="G204" s="6"/>
      <c r="H204" s="6"/>
      <c r="I204" s="6"/>
      <c r="J204" s="6"/>
      <c r="K204" s="4"/>
      <c r="L204" s="4"/>
      <c r="M204" s="4"/>
      <c r="N204" s="4"/>
      <c r="O204" s="4"/>
      <c r="P204" s="4"/>
      <c r="Q204" s="4"/>
      <c r="R204" s="4"/>
      <c r="S204" s="4"/>
      <c r="T204" s="4"/>
      <c r="U204" s="4"/>
      <c r="V204" s="4"/>
    </row>
    <row r="205" spans="1:22" ht="15.75" customHeight="1">
      <c r="A205" s="4"/>
      <c r="B205" s="4"/>
      <c r="C205" s="5"/>
      <c r="D205" s="6"/>
      <c r="E205" s="6"/>
      <c r="F205" s="6"/>
      <c r="G205" s="6"/>
      <c r="H205" s="6"/>
      <c r="I205" s="6"/>
      <c r="J205" s="6"/>
      <c r="K205" s="4"/>
      <c r="L205" s="4"/>
      <c r="M205" s="4"/>
      <c r="N205" s="4"/>
      <c r="O205" s="4"/>
      <c r="P205" s="4"/>
      <c r="Q205" s="4"/>
      <c r="R205" s="4"/>
      <c r="S205" s="4"/>
      <c r="T205" s="4"/>
      <c r="U205" s="4"/>
      <c r="V205" s="4"/>
    </row>
    <row r="206" spans="1:22" ht="15.75" customHeight="1">
      <c r="A206" s="4"/>
      <c r="B206" s="4"/>
      <c r="C206" s="5"/>
      <c r="D206" s="6"/>
      <c r="E206" s="6"/>
      <c r="F206" s="6"/>
      <c r="G206" s="6"/>
      <c r="H206" s="6"/>
      <c r="I206" s="6"/>
      <c r="J206" s="6"/>
      <c r="K206" s="4"/>
      <c r="L206" s="4"/>
      <c r="M206" s="4"/>
      <c r="N206" s="4"/>
      <c r="O206" s="4"/>
      <c r="P206" s="4"/>
      <c r="Q206" s="4"/>
      <c r="R206" s="4"/>
      <c r="S206" s="4"/>
      <c r="T206" s="4"/>
      <c r="U206" s="4"/>
      <c r="V206" s="4"/>
    </row>
    <row r="207" spans="1:22" ht="15.75" customHeight="1">
      <c r="A207" s="4"/>
      <c r="B207" s="4"/>
      <c r="C207" s="5"/>
      <c r="D207" s="6"/>
      <c r="E207" s="6"/>
      <c r="F207" s="6"/>
      <c r="G207" s="6"/>
      <c r="H207" s="6"/>
      <c r="I207" s="6"/>
      <c r="J207" s="6"/>
      <c r="K207" s="4"/>
      <c r="L207" s="4"/>
      <c r="M207" s="4"/>
      <c r="N207" s="4"/>
      <c r="O207" s="4"/>
      <c r="P207" s="4"/>
      <c r="Q207" s="4"/>
      <c r="R207" s="4"/>
      <c r="S207" s="4"/>
      <c r="T207" s="4"/>
      <c r="U207" s="4"/>
      <c r="V207" s="4"/>
    </row>
    <row r="208" spans="1:22" ht="15.75" customHeight="1">
      <c r="A208" s="4"/>
      <c r="B208" s="4"/>
      <c r="C208" s="5"/>
      <c r="D208" s="6"/>
      <c r="E208" s="6"/>
      <c r="F208" s="6"/>
      <c r="G208" s="6"/>
      <c r="H208" s="6"/>
      <c r="I208" s="6"/>
      <c r="J208" s="6"/>
      <c r="K208" s="4"/>
      <c r="L208" s="4"/>
      <c r="M208" s="4"/>
      <c r="N208" s="4"/>
      <c r="O208" s="4"/>
      <c r="P208" s="4"/>
      <c r="Q208" s="4"/>
      <c r="R208" s="4"/>
      <c r="S208" s="4"/>
      <c r="T208" s="4"/>
      <c r="U208" s="4"/>
      <c r="V208" s="4"/>
    </row>
    <row r="209" spans="1:22" ht="15.75" customHeight="1">
      <c r="A209" s="4"/>
      <c r="B209" s="4"/>
      <c r="C209" s="5"/>
      <c r="D209" s="6"/>
      <c r="E209" s="6"/>
      <c r="F209" s="6"/>
      <c r="G209" s="6"/>
      <c r="H209" s="6"/>
      <c r="I209" s="6"/>
      <c r="J209" s="6"/>
      <c r="K209" s="4"/>
      <c r="L209" s="4"/>
      <c r="M209" s="4"/>
      <c r="N209" s="4"/>
      <c r="O209" s="4"/>
      <c r="P209" s="4"/>
      <c r="Q209" s="4"/>
      <c r="R209" s="4"/>
      <c r="S209" s="4"/>
      <c r="T209" s="4"/>
      <c r="U209" s="4"/>
      <c r="V209" s="4"/>
    </row>
    <row r="210" spans="1:22" ht="15.75" customHeight="1">
      <c r="A210" s="4"/>
      <c r="B210" s="4"/>
      <c r="C210" s="5"/>
      <c r="D210" s="6"/>
      <c r="E210" s="6"/>
      <c r="F210" s="6"/>
      <c r="G210" s="6"/>
      <c r="H210" s="6"/>
      <c r="I210" s="6"/>
      <c r="J210" s="6"/>
      <c r="K210" s="4"/>
      <c r="L210" s="4"/>
      <c r="M210" s="4"/>
      <c r="N210" s="4"/>
      <c r="O210" s="4"/>
      <c r="P210" s="4"/>
      <c r="Q210" s="4"/>
      <c r="R210" s="4"/>
      <c r="S210" s="4"/>
      <c r="T210" s="4"/>
      <c r="U210" s="4"/>
      <c r="V210" s="4"/>
    </row>
    <row r="211" spans="1:22" ht="15.75" customHeight="1">
      <c r="A211" s="4"/>
      <c r="B211" s="4"/>
      <c r="C211" s="5"/>
      <c r="D211" s="6"/>
      <c r="E211" s="6"/>
      <c r="F211" s="6"/>
      <c r="G211" s="6"/>
      <c r="H211" s="6"/>
      <c r="I211" s="6"/>
      <c r="J211" s="6"/>
      <c r="K211" s="4"/>
      <c r="L211" s="4"/>
      <c r="M211" s="4"/>
      <c r="N211" s="4"/>
      <c r="O211" s="4"/>
      <c r="P211" s="4"/>
      <c r="Q211" s="4"/>
      <c r="R211" s="4"/>
      <c r="S211" s="4"/>
      <c r="T211" s="4"/>
      <c r="U211" s="4"/>
      <c r="V211" s="4"/>
    </row>
    <row r="212" spans="1:22" ht="15.75" customHeight="1">
      <c r="A212" s="4"/>
      <c r="B212" s="4"/>
      <c r="C212" s="5"/>
      <c r="D212" s="6"/>
      <c r="E212" s="6"/>
      <c r="F212" s="6"/>
      <c r="G212" s="6"/>
      <c r="H212" s="6"/>
      <c r="I212" s="6"/>
      <c r="J212" s="6"/>
      <c r="K212" s="4"/>
      <c r="L212" s="4"/>
      <c r="M212" s="4"/>
      <c r="N212" s="4"/>
      <c r="O212" s="4"/>
      <c r="P212" s="4"/>
      <c r="Q212" s="4"/>
      <c r="R212" s="4"/>
      <c r="S212" s="4"/>
      <c r="T212" s="4"/>
      <c r="U212" s="4"/>
      <c r="V212" s="4"/>
    </row>
    <row r="213" spans="1:22" ht="15.75" customHeight="1">
      <c r="A213" s="4"/>
      <c r="B213" s="4"/>
      <c r="C213" s="5"/>
      <c r="D213" s="6"/>
      <c r="E213" s="6"/>
      <c r="F213" s="6"/>
      <c r="G213" s="6"/>
      <c r="H213" s="6"/>
      <c r="I213" s="6"/>
      <c r="J213" s="6"/>
      <c r="K213" s="4"/>
      <c r="L213" s="4"/>
      <c r="M213" s="4"/>
      <c r="N213" s="4"/>
      <c r="O213" s="4"/>
      <c r="P213" s="4"/>
      <c r="Q213" s="4"/>
      <c r="R213" s="4"/>
      <c r="S213" s="4"/>
      <c r="T213" s="4"/>
      <c r="U213" s="4"/>
      <c r="V213" s="4"/>
    </row>
    <row r="214" spans="1:22" ht="15.75" customHeight="1">
      <c r="A214" s="4"/>
      <c r="B214" s="4"/>
      <c r="C214" s="5"/>
      <c r="D214" s="6"/>
      <c r="E214" s="6"/>
      <c r="F214" s="6"/>
      <c r="G214" s="6"/>
      <c r="H214" s="6"/>
      <c r="I214" s="6"/>
      <c r="J214" s="6"/>
      <c r="K214" s="4"/>
      <c r="L214" s="4"/>
      <c r="M214" s="4"/>
      <c r="N214" s="4"/>
      <c r="O214" s="4"/>
      <c r="P214" s="4"/>
      <c r="Q214" s="4"/>
      <c r="R214" s="4"/>
      <c r="S214" s="4"/>
      <c r="T214" s="4"/>
      <c r="U214" s="4"/>
      <c r="V214" s="4"/>
    </row>
    <row r="215" spans="1:22" ht="15.75" customHeight="1">
      <c r="A215" s="4"/>
      <c r="B215" s="4"/>
      <c r="C215" s="5"/>
      <c r="D215" s="6"/>
      <c r="E215" s="6"/>
      <c r="F215" s="6"/>
      <c r="G215" s="6"/>
      <c r="H215" s="6"/>
      <c r="I215" s="6"/>
      <c r="J215" s="6"/>
      <c r="K215" s="4"/>
      <c r="L215" s="4"/>
      <c r="M215" s="4"/>
      <c r="N215" s="4"/>
      <c r="O215" s="4"/>
      <c r="P215" s="4"/>
      <c r="Q215" s="4"/>
      <c r="R215" s="4"/>
      <c r="S215" s="4"/>
      <c r="T215" s="4"/>
      <c r="U215" s="4"/>
      <c r="V215" s="4"/>
    </row>
    <row r="216" spans="1:22" ht="15.75" customHeight="1">
      <c r="A216" s="4"/>
      <c r="B216" s="4"/>
      <c r="C216" s="5"/>
      <c r="D216" s="6"/>
      <c r="E216" s="6"/>
      <c r="F216" s="6"/>
      <c r="G216" s="6"/>
      <c r="H216" s="6"/>
      <c r="I216" s="6"/>
      <c r="J216" s="6"/>
      <c r="K216" s="4"/>
      <c r="L216" s="4"/>
      <c r="M216" s="4"/>
      <c r="N216" s="4"/>
      <c r="O216" s="4"/>
      <c r="P216" s="4"/>
      <c r="Q216" s="4"/>
      <c r="R216" s="4"/>
      <c r="S216" s="4"/>
      <c r="T216" s="4"/>
      <c r="U216" s="4"/>
      <c r="V216" s="4"/>
    </row>
    <row r="217" spans="1:22" ht="15.75" customHeight="1">
      <c r="A217" s="4"/>
      <c r="B217" s="4"/>
      <c r="C217" s="5"/>
      <c r="D217" s="6"/>
      <c r="E217" s="6"/>
      <c r="F217" s="6"/>
      <c r="G217" s="6"/>
      <c r="H217" s="6"/>
      <c r="I217" s="6"/>
      <c r="J217" s="6"/>
      <c r="K217" s="4"/>
      <c r="L217" s="4"/>
      <c r="M217" s="4"/>
      <c r="N217" s="4"/>
      <c r="O217" s="4"/>
      <c r="P217" s="4"/>
      <c r="Q217" s="4"/>
      <c r="R217" s="4"/>
      <c r="S217" s="4"/>
      <c r="T217" s="4"/>
      <c r="U217" s="4"/>
      <c r="V217" s="4"/>
    </row>
    <row r="218" spans="1:22" ht="15.75" customHeight="1">
      <c r="A218" s="4"/>
      <c r="B218" s="4"/>
      <c r="C218" s="5"/>
      <c r="D218" s="6"/>
      <c r="E218" s="6"/>
      <c r="F218" s="6"/>
      <c r="G218" s="6"/>
      <c r="H218" s="6"/>
      <c r="I218" s="6"/>
      <c r="J218" s="6"/>
      <c r="K218" s="4"/>
      <c r="L218" s="4"/>
      <c r="M218" s="4"/>
      <c r="N218" s="4"/>
      <c r="O218" s="4"/>
      <c r="P218" s="4"/>
      <c r="Q218" s="4"/>
      <c r="R218" s="4"/>
      <c r="S218" s="4"/>
      <c r="T218" s="4"/>
      <c r="U218" s="4"/>
      <c r="V218" s="4"/>
    </row>
    <row r="219" spans="1:22" ht="15.75" customHeight="1">
      <c r="A219" s="4"/>
      <c r="B219" s="4"/>
      <c r="C219" s="5"/>
      <c r="D219" s="6"/>
      <c r="E219" s="6"/>
      <c r="F219" s="6"/>
      <c r="G219" s="6"/>
      <c r="H219" s="6"/>
      <c r="I219" s="6"/>
      <c r="J219" s="6"/>
      <c r="K219" s="4"/>
      <c r="L219" s="4"/>
      <c r="M219" s="4"/>
      <c r="N219" s="4"/>
      <c r="O219" s="4"/>
      <c r="P219" s="4"/>
      <c r="Q219" s="4"/>
      <c r="R219" s="4"/>
      <c r="S219" s="4"/>
      <c r="T219" s="4"/>
      <c r="U219" s="4"/>
      <c r="V219" s="4"/>
    </row>
    <row r="220" spans="1:22" ht="15.75" customHeight="1">
      <c r="A220" s="4"/>
      <c r="B220" s="4"/>
      <c r="C220" s="5"/>
      <c r="D220" s="6"/>
      <c r="E220" s="6"/>
      <c r="F220" s="6"/>
      <c r="G220" s="6"/>
      <c r="H220" s="6"/>
      <c r="I220" s="6"/>
      <c r="J220" s="6"/>
      <c r="K220" s="4"/>
      <c r="L220" s="4"/>
      <c r="M220" s="4"/>
      <c r="N220" s="4"/>
      <c r="O220" s="4"/>
      <c r="P220" s="4"/>
      <c r="Q220" s="4"/>
      <c r="R220" s="4"/>
      <c r="S220" s="4"/>
      <c r="T220" s="4"/>
      <c r="U220" s="4"/>
      <c r="V220" s="4"/>
    </row>
    <row r="221" spans="1:22" ht="15.75" customHeight="1">
      <c r="A221" s="4"/>
      <c r="B221" s="4"/>
      <c r="C221" s="5"/>
      <c r="D221" s="6"/>
      <c r="E221" s="6"/>
      <c r="F221" s="6"/>
      <c r="G221" s="6"/>
      <c r="H221" s="6"/>
      <c r="I221" s="6"/>
      <c r="J221" s="6"/>
      <c r="K221" s="4"/>
      <c r="L221" s="4"/>
      <c r="M221" s="4"/>
      <c r="N221" s="4"/>
      <c r="O221" s="4"/>
      <c r="P221" s="4"/>
      <c r="Q221" s="4"/>
      <c r="R221" s="4"/>
      <c r="S221" s="4"/>
      <c r="T221" s="4"/>
      <c r="U221" s="4"/>
      <c r="V221" s="4"/>
    </row>
    <row r="222" spans="1:22" ht="15.75" customHeight="1">
      <c r="A222" s="4"/>
      <c r="B222" s="4"/>
      <c r="C222" s="5"/>
      <c r="D222" s="6"/>
      <c r="E222" s="6"/>
      <c r="F222" s="6"/>
      <c r="G222" s="6"/>
      <c r="H222" s="6"/>
      <c r="I222" s="6"/>
      <c r="J222" s="6"/>
      <c r="K222" s="4"/>
      <c r="L222" s="4"/>
      <c r="M222" s="4"/>
      <c r="N222" s="4"/>
      <c r="O222" s="4"/>
      <c r="P222" s="4"/>
      <c r="Q222" s="4"/>
      <c r="R222" s="4"/>
      <c r="S222" s="4"/>
      <c r="T222" s="4"/>
      <c r="U222" s="4"/>
      <c r="V222" s="4"/>
    </row>
    <row r="223" spans="1:22" ht="15.75" customHeight="1">
      <c r="A223" s="4"/>
      <c r="B223" s="4"/>
      <c r="C223" s="5"/>
      <c r="D223" s="6"/>
      <c r="E223" s="6"/>
      <c r="F223" s="6"/>
      <c r="G223" s="6"/>
      <c r="H223" s="6"/>
      <c r="I223" s="6"/>
      <c r="J223" s="6"/>
      <c r="K223" s="4"/>
      <c r="L223" s="4"/>
      <c r="M223" s="4"/>
      <c r="N223" s="4"/>
      <c r="O223" s="4"/>
      <c r="P223" s="4"/>
      <c r="Q223" s="4"/>
      <c r="R223" s="4"/>
      <c r="S223" s="4"/>
      <c r="T223" s="4"/>
      <c r="U223" s="4"/>
      <c r="V223" s="4"/>
    </row>
    <row r="224" spans="1:22" ht="15.75" customHeight="1">
      <c r="A224" s="4"/>
      <c r="B224" s="4"/>
      <c r="C224" s="5"/>
      <c r="D224" s="6"/>
      <c r="E224" s="6"/>
      <c r="F224" s="6"/>
      <c r="G224" s="6"/>
      <c r="H224" s="6"/>
      <c r="I224" s="6"/>
      <c r="J224" s="6"/>
      <c r="K224" s="4"/>
      <c r="L224" s="4"/>
      <c r="M224" s="4"/>
      <c r="N224" s="4"/>
      <c r="O224" s="4"/>
      <c r="P224" s="4"/>
      <c r="Q224" s="4"/>
      <c r="R224" s="4"/>
      <c r="S224" s="4"/>
      <c r="T224" s="4"/>
      <c r="U224" s="4"/>
      <c r="V224" s="4"/>
    </row>
    <row r="225" spans="1:22" ht="15.75" customHeight="1">
      <c r="A225" s="4"/>
      <c r="B225" s="4"/>
      <c r="C225" s="5"/>
      <c r="D225" s="6"/>
      <c r="E225" s="6"/>
      <c r="F225" s="6"/>
      <c r="G225" s="6"/>
      <c r="H225" s="6"/>
      <c r="I225" s="6"/>
      <c r="J225" s="6"/>
      <c r="K225" s="4"/>
      <c r="L225" s="4"/>
      <c r="M225" s="4"/>
      <c r="N225" s="4"/>
      <c r="O225" s="4"/>
      <c r="P225" s="4"/>
      <c r="Q225" s="4"/>
      <c r="R225" s="4"/>
      <c r="S225" s="4"/>
      <c r="T225" s="4"/>
      <c r="U225" s="4"/>
      <c r="V225" s="4"/>
    </row>
    <row r="226" spans="1:22" ht="15.75" customHeight="1">
      <c r="A226" s="4"/>
      <c r="B226" s="4"/>
      <c r="C226" s="5"/>
      <c r="D226" s="6"/>
      <c r="E226" s="6"/>
      <c r="F226" s="6"/>
      <c r="G226" s="6"/>
      <c r="H226" s="6"/>
      <c r="I226" s="6"/>
      <c r="J226" s="6"/>
      <c r="K226" s="4"/>
      <c r="L226" s="4"/>
      <c r="M226" s="4"/>
      <c r="N226" s="4"/>
      <c r="O226" s="4"/>
      <c r="P226" s="4"/>
      <c r="Q226" s="4"/>
      <c r="R226" s="4"/>
      <c r="S226" s="4"/>
      <c r="T226" s="4"/>
      <c r="U226" s="4"/>
      <c r="V226" s="4"/>
    </row>
    <row r="227" spans="1:22" ht="15.75" customHeight="1">
      <c r="A227" s="4"/>
      <c r="B227" s="4"/>
      <c r="C227" s="5"/>
      <c r="D227" s="6"/>
      <c r="E227" s="6"/>
      <c r="F227" s="6"/>
      <c r="G227" s="6"/>
      <c r="H227" s="6"/>
      <c r="I227" s="6"/>
      <c r="J227" s="6"/>
      <c r="K227" s="4"/>
      <c r="L227" s="4"/>
      <c r="M227" s="4"/>
      <c r="N227" s="4"/>
      <c r="O227" s="4"/>
      <c r="P227" s="4"/>
      <c r="Q227" s="4"/>
      <c r="R227" s="4"/>
      <c r="S227" s="4"/>
      <c r="T227" s="4"/>
      <c r="U227" s="4"/>
      <c r="V227" s="4"/>
    </row>
    <row r="228" spans="1:22" ht="15.75" customHeight="1">
      <c r="A228" s="4"/>
      <c r="B228" s="4"/>
      <c r="C228" s="5"/>
      <c r="D228" s="6"/>
      <c r="E228" s="6"/>
      <c r="F228" s="6"/>
      <c r="G228" s="6"/>
      <c r="H228" s="6"/>
      <c r="I228" s="6"/>
      <c r="J228" s="6"/>
      <c r="K228" s="4"/>
      <c r="L228" s="4"/>
      <c r="M228" s="4"/>
      <c r="N228" s="4"/>
      <c r="O228" s="4"/>
      <c r="P228" s="4"/>
      <c r="Q228" s="4"/>
      <c r="R228" s="4"/>
      <c r="S228" s="4"/>
      <c r="T228" s="4"/>
      <c r="U228" s="4"/>
      <c r="V228" s="4"/>
    </row>
    <row r="229" spans="1:22" ht="15.75" customHeight="1">
      <c r="A229" s="4"/>
      <c r="B229" s="4"/>
      <c r="C229" s="5"/>
      <c r="D229" s="6"/>
      <c r="E229" s="6"/>
      <c r="F229" s="6"/>
      <c r="G229" s="6"/>
      <c r="H229" s="6"/>
      <c r="I229" s="6"/>
      <c r="J229" s="6"/>
      <c r="K229" s="4"/>
      <c r="L229" s="4"/>
      <c r="M229" s="4"/>
      <c r="N229" s="4"/>
      <c r="O229" s="4"/>
      <c r="P229" s="4"/>
      <c r="Q229" s="4"/>
      <c r="R229" s="4"/>
      <c r="S229" s="4"/>
      <c r="T229" s="4"/>
      <c r="U229" s="4"/>
      <c r="V229" s="4"/>
    </row>
    <row r="230" spans="1:22" ht="15.75" customHeight="1">
      <c r="A230" s="4"/>
      <c r="B230" s="4"/>
      <c r="C230" s="5"/>
      <c r="D230" s="6"/>
      <c r="E230" s="6"/>
      <c r="F230" s="6"/>
      <c r="G230" s="6"/>
      <c r="H230" s="6"/>
      <c r="I230" s="6"/>
      <c r="J230" s="6"/>
      <c r="K230" s="4"/>
      <c r="L230" s="4"/>
      <c r="M230" s="4"/>
      <c r="N230" s="4"/>
      <c r="O230" s="4"/>
      <c r="P230" s="4"/>
      <c r="Q230" s="4"/>
      <c r="R230" s="4"/>
      <c r="S230" s="4"/>
      <c r="T230" s="4"/>
      <c r="U230" s="4"/>
      <c r="V230" s="4"/>
    </row>
    <row r="231" spans="1:22" ht="15.75" customHeight="1">
      <c r="A231" s="4"/>
      <c r="B231" s="4"/>
      <c r="C231" s="5"/>
      <c r="D231" s="6"/>
      <c r="E231" s="6"/>
      <c r="F231" s="6"/>
      <c r="G231" s="6"/>
      <c r="H231" s="6"/>
      <c r="I231" s="6"/>
      <c r="J231" s="6"/>
      <c r="K231" s="4"/>
      <c r="L231" s="4"/>
      <c r="M231" s="4"/>
      <c r="N231" s="4"/>
      <c r="O231" s="4"/>
      <c r="P231" s="4"/>
      <c r="Q231" s="4"/>
      <c r="R231" s="4"/>
      <c r="S231" s="4"/>
      <c r="T231" s="4"/>
      <c r="U231" s="4"/>
      <c r="V231" s="4"/>
    </row>
    <row r="232" spans="1:22" ht="15.75" customHeight="1">
      <c r="A232" s="4"/>
      <c r="B232" s="4"/>
      <c r="C232" s="5"/>
      <c r="D232" s="6"/>
      <c r="E232" s="6"/>
      <c r="F232" s="6"/>
      <c r="G232" s="6"/>
      <c r="H232" s="6"/>
      <c r="I232" s="6"/>
      <c r="J232" s="6"/>
      <c r="K232" s="4"/>
      <c r="L232" s="4"/>
      <c r="M232" s="4"/>
      <c r="N232" s="4"/>
      <c r="O232" s="4"/>
      <c r="P232" s="4"/>
      <c r="Q232" s="4"/>
      <c r="R232" s="4"/>
      <c r="S232" s="4"/>
      <c r="T232" s="4"/>
      <c r="U232" s="4"/>
      <c r="V232" s="4"/>
    </row>
    <row r="233" spans="1:22" ht="15.75" customHeight="1">
      <c r="A233" s="4"/>
      <c r="B233" s="4"/>
      <c r="C233" s="5"/>
      <c r="D233" s="6"/>
      <c r="E233" s="6"/>
      <c r="F233" s="6"/>
      <c r="G233" s="6"/>
      <c r="H233" s="6"/>
      <c r="I233" s="6"/>
      <c r="J233" s="6"/>
      <c r="K233" s="4"/>
      <c r="L233" s="4"/>
      <c r="M233" s="4"/>
      <c r="N233" s="4"/>
      <c r="O233" s="4"/>
      <c r="P233" s="4"/>
      <c r="Q233" s="4"/>
      <c r="R233" s="4"/>
      <c r="S233" s="4"/>
      <c r="T233" s="4"/>
      <c r="U233" s="4"/>
      <c r="V233" s="4"/>
    </row>
    <row r="234" spans="1:22" ht="15.75" customHeight="1">
      <c r="A234" s="4"/>
      <c r="B234" s="4"/>
      <c r="C234" s="5"/>
      <c r="D234" s="6"/>
      <c r="E234" s="6"/>
      <c r="F234" s="6"/>
      <c r="G234" s="6"/>
      <c r="H234" s="6"/>
      <c r="I234" s="6"/>
      <c r="J234" s="6"/>
      <c r="K234" s="4"/>
      <c r="L234" s="4"/>
      <c r="M234" s="4"/>
      <c r="N234" s="4"/>
      <c r="O234" s="4"/>
      <c r="P234" s="4"/>
      <c r="Q234" s="4"/>
      <c r="R234" s="4"/>
      <c r="S234" s="4"/>
      <c r="T234" s="4"/>
      <c r="U234" s="4"/>
      <c r="V234" s="4"/>
    </row>
    <row r="235" spans="1:22" ht="15.75" customHeight="1">
      <c r="A235" s="4"/>
      <c r="B235" s="4"/>
      <c r="C235" s="5"/>
      <c r="D235" s="6"/>
      <c r="E235" s="6"/>
      <c r="F235" s="6"/>
      <c r="G235" s="6"/>
      <c r="H235" s="6"/>
      <c r="I235" s="6"/>
      <c r="J235" s="6"/>
      <c r="K235" s="4"/>
      <c r="L235" s="4"/>
      <c r="M235" s="4"/>
      <c r="N235" s="4"/>
      <c r="O235" s="4"/>
      <c r="P235" s="4"/>
      <c r="Q235" s="4"/>
      <c r="R235" s="4"/>
      <c r="S235" s="4"/>
      <c r="T235" s="4"/>
      <c r="U235" s="4"/>
      <c r="V235" s="4"/>
    </row>
    <row r="236" spans="1:22" ht="15.75" customHeight="1">
      <c r="A236" s="4"/>
      <c r="B236" s="4"/>
      <c r="C236" s="5"/>
      <c r="D236" s="6"/>
      <c r="E236" s="6"/>
      <c r="F236" s="6"/>
      <c r="G236" s="6"/>
      <c r="H236" s="6"/>
      <c r="I236" s="6"/>
      <c r="J236" s="6"/>
      <c r="K236" s="4"/>
      <c r="L236" s="4"/>
      <c r="M236" s="4"/>
      <c r="N236" s="4"/>
      <c r="O236" s="4"/>
      <c r="P236" s="4"/>
      <c r="Q236" s="4"/>
      <c r="R236" s="4"/>
      <c r="S236" s="4"/>
      <c r="T236" s="4"/>
      <c r="U236" s="4"/>
      <c r="V236" s="4"/>
    </row>
    <row r="237" spans="1:22" ht="15.75" customHeight="1">
      <c r="A237" s="4"/>
      <c r="B237" s="4"/>
      <c r="C237" s="5"/>
      <c r="D237" s="6"/>
      <c r="E237" s="6"/>
      <c r="F237" s="6"/>
      <c r="G237" s="6"/>
      <c r="H237" s="6"/>
      <c r="I237" s="6"/>
      <c r="J237" s="6"/>
      <c r="K237" s="4"/>
      <c r="L237" s="4"/>
      <c r="M237" s="4"/>
      <c r="N237" s="4"/>
      <c r="O237" s="4"/>
      <c r="P237" s="4"/>
      <c r="Q237" s="4"/>
      <c r="R237" s="4"/>
      <c r="S237" s="4"/>
      <c r="T237" s="4"/>
      <c r="U237" s="4"/>
      <c r="V237" s="4"/>
    </row>
    <row r="238" spans="1:22" ht="15.75" customHeight="1">
      <c r="A238" s="4"/>
      <c r="B238" s="4"/>
      <c r="C238" s="5"/>
      <c r="D238" s="6"/>
      <c r="E238" s="6"/>
      <c r="F238" s="6"/>
      <c r="G238" s="6"/>
      <c r="H238" s="6"/>
      <c r="I238" s="6"/>
      <c r="J238" s="6"/>
      <c r="K238" s="4"/>
      <c r="L238" s="4"/>
      <c r="M238" s="4"/>
      <c r="N238" s="4"/>
      <c r="O238" s="4"/>
      <c r="P238" s="4"/>
      <c r="Q238" s="4"/>
      <c r="R238" s="4"/>
      <c r="S238" s="4"/>
      <c r="T238" s="4"/>
      <c r="U238" s="4"/>
      <c r="V238" s="4"/>
    </row>
    <row r="239" spans="1:22" ht="15.75" customHeight="1">
      <c r="A239" s="4"/>
      <c r="B239" s="4"/>
      <c r="C239" s="5"/>
      <c r="D239" s="6"/>
      <c r="E239" s="6"/>
      <c r="F239" s="6"/>
      <c r="G239" s="6"/>
      <c r="H239" s="6"/>
      <c r="I239" s="6"/>
      <c r="J239" s="6"/>
      <c r="K239" s="4"/>
      <c r="L239" s="4"/>
      <c r="M239" s="4"/>
      <c r="N239" s="4"/>
      <c r="O239" s="4"/>
      <c r="P239" s="4"/>
      <c r="Q239" s="4"/>
      <c r="R239" s="4"/>
      <c r="S239" s="4"/>
      <c r="T239" s="4"/>
      <c r="U239" s="4"/>
      <c r="V239" s="4"/>
    </row>
    <row r="240" spans="1:22" ht="15.75" customHeight="1">
      <c r="A240" s="4"/>
      <c r="B240" s="4"/>
      <c r="C240" s="5"/>
      <c r="D240" s="6"/>
      <c r="E240" s="6"/>
      <c r="F240" s="6"/>
      <c r="G240" s="6"/>
      <c r="H240" s="6"/>
      <c r="I240" s="6"/>
      <c r="J240" s="6"/>
      <c r="K240" s="4"/>
      <c r="L240" s="4"/>
      <c r="M240" s="4"/>
      <c r="N240" s="4"/>
      <c r="O240" s="4"/>
      <c r="P240" s="4"/>
      <c r="Q240" s="4"/>
      <c r="R240" s="4"/>
      <c r="S240" s="4"/>
      <c r="T240" s="4"/>
      <c r="U240" s="4"/>
      <c r="V240" s="4"/>
    </row>
    <row r="241" spans="1:22" ht="15.75" customHeight="1">
      <c r="A241" s="4"/>
      <c r="B241" s="4"/>
      <c r="C241" s="5"/>
      <c r="D241" s="6"/>
      <c r="E241" s="6"/>
      <c r="F241" s="6"/>
      <c r="G241" s="6"/>
      <c r="H241" s="6"/>
      <c r="I241" s="6"/>
      <c r="J241" s="6"/>
      <c r="K241" s="4"/>
      <c r="L241" s="4"/>
      <c r="M241" s="4"/>
      <c r="N241" s="4"/>
      <c r="O241" s="4"/>
      <c r="P241" s="4"/>
      <c r="Q241" s="4"/>
      <c r="R241" s="4"/>
      <c r="S241" s="4"/>
      <c r="T241" s="4"/>
      <c r="U241" s="4"/>
      <c r="V241" s="4"/>
    </row>
    <row r="242" spans="1:22" ht="15.75" customHeight="1">
      <c r="A242" s="4"/>
      <c r="B242" s="4"/>
      <c r="C242" s="5"/>
      <c r="D242" s="6"/>
      <c r="E242" s="6"/>
      <c r="F242" s="6"/>
      <c r="G242" s="6"/>
      <c r="H242" s="6"/>
      <c r="I242" s="6"/>
      <c r="J242" s="6"/>
      <c r="K242" s="4"/>
      <c r="L242" s="4"/>
      <c r="M242" s="4"/>
      <c r="N242" s="4"/>
      <c r="O242" s="4"/>
      <c r="P242" s="4"/>
      <c r="Q242" s="4"/>
      <c r="R242" s="4"/>
      <c r="S242" s="4"/>
      <c r="T242" s="4"/>
      <c r="U242" s="4"/>
      <c r="V242" s="4"/>
    </row>
    <row r="243" spans="1:22" ht="15.75" customHeight="1">
      <c r="A243" s="4"/>
      <c r="B243" s="4"/>
      <c r="C243" s="5"/>
      <c r="D243" s="6"/>
      <c r="E243" s="6"/>
      <c r="F243" s="6"/>
      <c r="G243" s="6"/>
      <c r="H243" s="6"/>
      <c r="I243" s="6"/>
      <c r="J243" s="6"/>
      <c r="K243" s="4"/>
      <c r="L243" s="4"/>
      <c r="M243" s="4"/>
      <c r="N243" s="4"/>
      <c r="O243" s="4"/>
      <c r="P243" s="4"/>
      <c r="Q243" s="4"/>
      <c r="R243" s="4"/>
      <c r="S243" s="4"/>
      <c r="T243" s="4"/>
      <c r="U243" s="4"/>
      <c r="V243" s="4"/>
    </row>
    <row r="244" spans="1:22" ht="15.75" customHeight="1">
      <c r="A244" s="4"/>
      <c r="B244" s="4"/>
      <c r="C244" s="5"/>
      <c r="D244" s="6"/>
      <c r="E244" s="6"/>
      <c r="F244" s="6"/>
      <c r="G244" s="6"/>
      <c r="H244" s="6"/>
      <c r="I244" s="6"/>
      <c r="J244" s="6"/>
      <c r="K244" s="4"/>
      <c r="L244" s="4"/>
      <c r="M244" s="4"/>
      <c r="N244" s="4"/>
      <c r="O244" s="4"/>
      <c r="P244" s="4"/>
      <c r="Q244" s="4"/>
      <c r="R244" s="4"/>
      <c r="S244" s="4"/>
      <c r="T244" s="4"/>
      <c r="U244" s="4"/>
      <c r="V244" s="4"/>
    </row>
    <row r="245" spans="1:22" ht="15.75" customHeight="1">
      <c r="A245" s="4"/>
      <c r="B245" s="4"/>
      <c r="C245" s="5"/>
      <c r="D245" s="6"/>
      <c r="E245" s="6"/>
      <c r="F245" s="6"/>
      <c r="G245" s="6"/>
      <c r="H245" s="6"/>
      <c r="I245" s="6"/>
      <c r="J245" s="6"/>
      <c r="K245" s="4"/>
      <c r="L245" s="4"/>
      <c r="M245" s="4"/>
      <c r="N245" s="4"/>
      <c r="O245" s="4"/>
      <c r="P245" s="4"/>
      <c r="Q245" s="4"/>
      <c r="R245" s="4"/>
      <c r="S245" s="4"/>
      <c r="T245" s="4"/>
      <c r="U245" s="4"/>
      <c r="V245" s="4"/>
    </row>
    <row r="246" spans="1:22" ht="15.75" customHeight="1">
      <c r="A246" s="4"/>
      <c r="B246" s="4"/>
      <c r="C246" s="5"/>
      <c r="D246" s="6"/>
      <c r="E246" s="6"/>
      <c r="F246" s="6"/>
      <c r="G246" s="6"/>
      <c r="H246" s="6"/>
      <c r="I246" s="6"/>
      <c r="J246" s="6"/>
      <c r="K246" s="4"/>
      <c r="L246" s="4"/>
      <c r="M246" s="4"/>
      <c r="N246" s="4"/>
      <c r="O246" s="4"/>
      <c r="P246" s="4"/>
      <c r="Q246" s="4"/>
      <c r="R246" s="4"/>
      <c r="S246" s="4"/>
      <c r="T246" s="4"/>
      <c r="U246" s="4"/>
      <c r="V246" s="4"/>
    </row>
    <row r="247" spans="1:22" ht="15.75" customHeight="1">
      <c r="A247" s="4"/>
      <c r="B247" s="4"/>
      <c r="C247" s="5"/>
      <c r="D247" s="6"/>
      <c r="E247" s="6"/>
      <c r="F247" s="6"/>
      <c r="G247" s="6"/>
      <c r="H247" s="6"/>
      <c r="I247" s="6"/>
      <c r="J247" s="6"/>
      <c r="K247" s="4"/>
      <c r="L247" s="4"/>
      <c r="M247" s="4"/>
      <c r="N247" s="4"/>
      <c r="O247" s="4"/>
      <c r="P247" s="4"/>
      <c r="Q247" s="4"/>
      <c r="R247" s="4"/>
      <c r="S247" s="4"/>
      <c r="T247" s="4"/>
      <c r="U247" s="4"/>
      <c r="V247" s="4"/>
    </row>
    <row r="248" spans="1:22" ht="15.75" customHeight="1">
      <c r="A248" s="4"/>
      <c r="B248" s="4"/>
      <c r="C248" s="5"/>
      <c r="D248" s="6"/>
      <c r="E248" s="6"/>
      <c r="F248" s="6"/>
      <c r="G248" s="6"/>
      <c r="H248" s="6"/>
      <c r="I248" s="6"/>
      <c r="J248" s="6"/>
      <c r="K248" s="4"/>
      <c r="L248" s="4"/>
      <c r="M248" s="4"/>
      <c r="N248" s="4"/>
      <c r="O248" s="4"/>
      <c r="P248" s="4"/>
      <c r="Q248" s="4"/>
      <c r="R248" s="4"/>
      <c r="S248" s="4"/>
      <c r="T248" s="4"/>
      <c r="U248" s="4"/>
      <c r="V248" s="4"/>
    </row>
    <row r="249" spans="1:22" ht="15.75" customHeight="1">
      <c r="A249" s="4"/>
      <c r="B249" s="4"/>
      <c r="C249" s="5"/>
      <c r="D249" s="6"/>
      <c r="E249" s="6"/>
      <c r="F249" s="6"/>
      <c r="G249" s="6"/>
      <c r="H249" s="6"/>
      <c r="I249" s="6"/>
      <c r="J249" s="6"/>
      <c r="K249" s="4"/>
      <c r="L249" s="4"/>
      <c r="M249" s="4"/>
      <c r="N249" s="4"/>
      <c r="O249" s="4"/>
      <c r="P249" s="4"/>
      <c r="Q249" s="4"/>
      <c r="R249" s="4"/>
      <c r="S249" s="4"/>
      <c r="T249" s="4"/>
      <c r="U249" s="4"/>
      <c r="V249" s="4"/>
    </row>
    <row r="250" spans="1:22" ht="15.75" customHeight="1">
      <c r="A250" s="4"/>
      <c r="B250" s="4"/>
      <c r="C250" s="5"/>
      <c r="D250" s="6"/>
      <c r="E250" s="6"/>
      <c r="F250" s="6"/>
      <c r="G250" s="6"/>
      <c r="H250" s="6"/>
      <c r="I250" s="6"/>
      <c r="J250" s="6"/>
      <c r="K250" s="4"/>
      <c r="L250" s="4"/>
      <c r="M250" s="4"/>
      <c r="N250" s="4"/>
      <c r="O250" s="4"/>
      <c r="P250" s="4"/>
      <c r="Q250" s="4"/>
      <c r="R250" s="4"/>
      <c r="S250" s="4"/>
      <c r="T250" s="4"/>
      <c r="U250" s="4"/>
      <c r="V250" s="4"/>
    </row>
    <row r="251" spans="1:22" ht="15.75" customHeight="1">
      <c r="A251" s="4"/>
      <c r="B251" s="4"/>
      <c r="C251" s="5"/>
      <c r="D251" s="6"/>
      <c r="E251" s="6"/>
      <c r="F251" s="6"/>
      <c r="G251" s="6"/>
      <c r="H251" s="6"/>
      <c r="I251" s="6"/>
      <c r="J251" s="6"/>
      <c r="K251" s="4"/>
      <c r="L251" s="4"/>
      <c r="M251" s="4"/>
      <c r="N251" s="4"/>
      <c r="O251" s="4"/>
      <c r="P251" s="4"/>
      <c r="Q251" s="4"/>
      <c r="R251" s="4"/>
      <c r="S251" s="4"/>
      <c r="T251" s="4"/>
      <c r="U251" s="4"/>
      <c r="V251" s="4"/>
    </row>
    <row r="252" spans="1:22" ht="15.75" customHeight="1">
      <c r="A252" s="4"/>
      <c r="B252" s="4"/>
      <c r="C252" s="5"/>
      <c r="D252" s="6"/>
      <c r="E252" s="6"/>
      <c r="F252" s="6"/>
      <c r="G252" s="6"/>
      <c r="H252" s="6"/>
      <c r="I252" s="6"/>
      <c r="J252" s="6"/>
      <c r="K252" s="4"/>
      <c r="L252" s="4"/>
      <c r="M252" s="4"/>
      <c r="N252" s="4"/>
      <c r="O252" s="4"/>
      <c r="P252" s="4"/>
      <c r="Q252" s="4"/>
      <c r="R252" s="4"/>
      <c r="S252" s="4"/>
      <c r="T252" s="4"/>
      <c r="U252" s="4"/>
      <c r="V252" s="4"/>
    </row>
    <row r="253" spans="1:22" ht="15.75" customHeight="1">
      <c r="A253" s="4"/>
      <c r="B253" s="4"/>
      <c r="C253" s="5"/>
      <c r="D253" s="6"/>
      <c r="E253" s="6"/>
      <c r="F253" s="6"/>
      <c r="G253" s="6"/>
      <c r="H253" s="6"/>
      <c r="I253" s="6"/>
      <c r="J253" s="6"/>
      <c r="K253" s="4"/>
      <c r="L253" s="4"/>
      <c r="M253" s="4"/>
      <c r="N253" s="4"/>
      <c r="O253" s="4"/>
      <c r="P253" s="4"/>
      <c r="Q253" s="4"/>
      <c r="R253" s="4"/>
      <c r="S253" s="4"/>
      <c r="T253" s="4"/>
      <c r="U253" s="4"/>
      <c r="V253" s="4"/>
    </row>
    <row r="254" spans="1:22" ht="15.75" customHeight="1">
      <c r="A254" s="4"/>
      <c r="B254" s="4"/>
      <c r="C254" s="5"/>
      <c r="D254" s="6"/>
      <c r="E254" s="6"/>
      <c r="F254" s="6"/>
      <c r="G254" s="6"/>
      <c r="H254" s="6"/>
      <c r="I254" s="6"/>
      <c r="J254" s="6"/>
      <c r="K254" s="4"/>
      <c r="L254" s="4"/>
      <c r="M254" s="4"/>
      <c r="N254" s="4"/>
      <c r="O254" s="4"/>
      <c r="P254" s="4"/>
      <c r="Q254" s="4"/>
      <c r="R254" s="4"/>
      <c r="S254" s="4"/>
      <c r="T254" s="4"/>
      <c r="U254" s="4"/>
      <c r="V254" s="4"/>
    </row>
    <row r="255" spans="1:22" ht="15.75" customHeight="1">
      <c r="A255" s="4"/>
      <c r="B255" s="4"/>
      <c r="C255" s="5"/>
      <c r="D255" s="6"/>
      <c r="E255" s="6"/>
      <c r="F255" s="6"/>
      <c r="G255" s="6"/>
      <c r="H255" s="6"/>
      <c r="I255" s="6"/>
      <c r="J255" s="6"/>
      <c r="K255" s="4"/>
      <c r="L255" s="4"/>
      <c r="M255" s="4"/>
      <c r="N255" s="4"/>
      <c r="O255" s="4"/>
      <c r="P255" s="4"/>
      <c r="Q255" s="4"/>
      <c r="R255" s="4"/>
      <c r="S255" s="4"/>
      <c r="T255" s="4"/>
      <c r="U255" s="4"/>
      <c r="V255" s="4"/>
    </row>
    <row r="256" spans="1:22" ht="15.75" customHeight="1">
      <c r="A256" s="4"/>
      <c r="B256" s="4"/>
      <c r="C256" s="5"/>
      <c r="D256" s="6"/>
      <c r="E256" s="6"/>
      <c r="F256" s="6"/>
      <c r="G256" s="6"/>
      <c r="H256" s="6"/>
      <c r="I256" s="6"/>
      <c r="J256" s="6"/>
      <c r="K256" s="4"/>
      <c r="L256" s="4"/>
      <c r="M256" s="4"/>
      <c r="N256" s="4"/>
      <c r="O256" s="4"/>
      <c r="P256" s="4"/>
      <c r="Q256" s="4"/>
      <c r="R256" s="4"/>
      <c r="S256" s="4"/>
      <c r="T256" s="4"/>
      <c r="U256" s="4"/>
      <c r="V256" s="4"/>
    </row>
    <row r="257" spans="1:22" ht="15.75" customHeight="1">
      <c r="A257" s="4"/>
      <c r="B257" s="4"/>
      <c r="C257" s="5"/>
      <c r="D257" s="6"/>
      <c r="E257" s="6"/>
      <c r="F257" s="6"/>
      <c r="G257" s="6"/>
      <c r="H257" s="6"/>
      <c r="I257" s="6"/>
      <c r="J257" s="6"/>
      <c r="K257" s="4"/>
      <c r="L257" s="4"/>
      <c r="M257" s="4"/>
      <c r="N257" s="4"/>
      <c r="O257" s="4"/>
      <c r="P257" s="4"/>
      <c r="Q257" s="4"/>
      <c r="R257" s="4"/>
      <c r="S257" s="4"/>
      <c r="T257" s="4"/>
      <c r="U257" s="4"/>
      <c r="V257" s="4"/>
    </row>
    <row r="258" spans="1:22" ht="15.75" customHeight="1">
      <c r="A258" s="4"/>
      <c r="B258" s="4"/>
      <c r="C258" s="5"/>
      <c r="D258" s="6"/>
      <c r="E258" s="6"/>
      <c r="F258" s="6"/>
      <c r="G258" s="6"/>
      <c r="H258" s="6"/>
      <c r="I258" s="6"/>
      <c r="J258" s="6"/>
      <c r="K258" s="4"/>
      <c r="L258" s="4"/>
      <c r="M258" s="4"/>
      <c r="N258" s="4"/>
      <c r="O258" s="4"/>
      <c r="P258" s="4"/>
      <c r="Q258" s="4"/>
      <c r="R258" s="4"/>
      <c r="S258" s="4"/>
      <c r="T258" s="4"/>
      <c r="U258" s="4"/>
      <c r="V258" s="4"/>
    </row>
    <row r="259" spans="1:22" ht="15.75" customHeight="1">
      <c r="A259" s="4"/>
      <c r="B259" s="4"/>
      <c r="C259" s="5"/>
      <c r="D259" s="6"/>
      <c r="E259" s="6"/>
      <c r="F259" s="6"/>
      <c r="G259" s="6"/>
      <c r="H259" s="6"/>
      <c r="I259" s="6"/>
      <c r="J259" s="6"/>
      <c r="K259" s="4"/>
      <c r="L259" s="4"/>
      <c r="M259" s="4"/>
      <c r="N259" s="4"/>
      <c r="O259" s="4"/>
      <c r="P259" s="4"/>
      <c r="Q259" s="4"/>
      <c r="R259" s="4"/>
      <c r="S259" s="4"/>
      <c r="T259" s="4"/>
      <c r="U259" s="4"/>
      <c r="V259" s="4"/>
    </row>
    <row r="260" spans="1:22" ht="15.75" customHeight="1">
      <c r="A260" s="4"/>
      <c r="B260" s="4"/>
      <c r="C260" s="5"/>
      <c r="D260" s="6"/>
      <c r="E260" s="6"/>
      <c r="F260" s="6"/>
      <c r="G260" s="6"/>
      <c r="H260" s="6"/>
      <c r="I260" s="6"/>
      <c r="J260" s="6"/>
      <c r="K260" s="4"/>
      <c r="L260" s="4"/>
      <c r="M260" s="4"/>
      <c r="N260" s="4"/>
      <c r="O260" s="4"/>
      <c r="P260" s="4"/>
      <c r="Q260" s="4"/>
      <c r="R260" s="4"/>
      <c r="S260" s="4"/>
      <c r="T260" s="4"/>
      <c r="U260" s="4"/>
      <c r="V260" s="4"/>
    </row>
    <row r="261" spans="1:22" ht="15.75" customHeight="1">
      <c r="A261" s="4"/>
      <c r="B261" s="4"/>
      <c r="C261" s="5"/>
      <c r="D261" s="6"/>
      <c r="E261" s="6"/>
      <c r="F261" s="6"/>
      <c r="G261" s="6"/>
      <c r="H261" s="6"/>
      <c r="I261" s="6"/>
      <c r="J261" s="6"/>
      <c r="K261" s="4"/>
      <c r="L261" s="4"/>
      <c r="M261" s="4"/>
      <c r="N261" s="4"/>
      <c r="O261" s="4"/>
      <c r="P261" s="4"/>
      <c r="Q261" s="4"/>
      <c r="R261" s="4"/>
      <c r="S261" s="4"/>
      <c r="T261" s="4"/>
      <c r="U261" s="4"/>
      <c r="V261" s="4"/>
    </row>
    <row r="262" spans="1:22" ht="15.75" customHeight="1">
      <c r="A262" s="4"/>
      <c r="B262" s="4"/>
      <c r="C262" s="5"/>
      <c r="D262" s="6"/>
      <c r="E262" s="6"/>
      <c r="F262" s="6"/>
      <c r="G262" s="6"/>
      <c r="H262" s="6"/>
      <c r="I262" s="6"/>
      <c r="J262" s="6"/>
      <c r="K262" s="4"/>
      <c r="L262" s="4"/>
      <c r="M262" s="4"/>
      <c r="N262" s="4"/>
      <c r="O262" s="4"/>
      <c r="P262" s="4"/>
      <c r="Q262" s="4"/>
      <c r="R262" s="4"/>
      <c r="S262" s="4"/>
      <c r="T262" s="4"/>
      <c r="U262" s="4"/>
      <c r="V262" s="4"/>
    </row>
    <row r="263" spans="1:22" ht="15.75" customHeight="1">
      <c r="A263" s="4"/>
      <c r="B263" s="4"/>
      <c r="C263" s="5"/>
      <c r="D263" s="6"/>
      <c r="E263" s="6"/>
      <c r="F263" s="6"/>
      <c r="G263" s="6"/>
      <c r="H263" s="6"/>
      <c r="I263" s="6"/>
      <c r="J263" s="6"/>
      <c r="K263" s="4"/>
      <c r="L263" s="4"/>
      <c r="M263" s="4"/>
      <c r="N263" s="4"/>
      <c r="O263" s="4"/>
      <c r="P263" s="4"/>
      <c r="Q263" s="4"/>
      <c r="R263" s="4"/>
      <c r="S263" s="4"/>
      <c r="T263" s="4"/>
      <c r="U263" s="4"/>
      <c r="V263" s="4"/>
    </row>
    <row r="264" spans="1:22" ht="15.75" customHeight="1">
      <c r="A264" s="4"/>
      <c r="B264" s="4"/>
      <c r="C264" s="5"/>
      <c r="D264" s="6"/>
      <c r="E264" s="6"/>
      <c r="F264" s="6"/>
      <c r="G264" s="6"/>
      <c r="H264" s="6"/>
      <c r="I264" s="6"/>
      <c r="J264" s="6"/>
      <c r="K264" s="4"/>
      <c r="L264" s="4"/>
      <c r="M264" s="4"/>
      <c r="N264" s="4"/>
      <c r="O264" s="4"/>
      <c r="P264" s="4"/>
      <c r="Q264" s="4"/>
      <c r="R264" s="4"/>
      <c r="S264" s="4"/>
      <c r="T264" s="4"/>
      <c r="U264" s="4"/>
      <c r="V264" s="4"/>
    </row>
    <row r="265" spans="1:22" ht="15.75" customHeight="1">
      <c r="A265" s="4"/>
      <c r="B265" s="4"/>
      <c r="C265" s="5"/>
      <c r="D265" s="6"/>
      <c r="E265" s="6"/>
      <c r="F265" s="6"/>
      <c r="G265" s="6"/>
      <c r="H265" s="6"/>
      <c r="I265" s="6"/>
      <c r="J265" s="6"/>
      <c r="K265" s="4"/>
      <c r="L265" s="4"/>
      <c r="M265" s="4"/>
      <c r="N265" s="4"/>
      <c r="O265" s="4"/>
      <c r="P265" s="4"/>
      <c r="Q265" s="4"/>
      <c r="R265" s="4"/>
      <c r="S265" s="4"/>
      <c r="T265" s="4"/>
      <c r="U265" s="4"/>
      <c r="V265" s="4"/>
    </row>
    <row r="266" spans="1:22" ht="15.75" customHeight="1">
      <c r="A266" s="4"/>
      <c r="B266" s="4"/>
      <c r="C266" s="5"/>
      <c r="D266" s="6"/>
      <c r="E266" s="6"/>
      <c r="F266" s="6"/>
      <c r="G266" s="6"/>
      <c r="H266" s="6"/>
      <c r="I266" s="6"/>
      <c r="J266" s="6"/>
      <c r="K266" s="4"/>
      <c r="L266" s="4"/>
      <c r="M266" s="4"/>
      <c r="N266" s="4"/>
      <c r="O266" s="4"/>
      <c r="P266" s="4"/>
      <c r="Q266" s="4"/>
      <c r="R266" s="4"/>
      <c r="S266" s="4"/>
      <c r="T266" s="4"/>
      <c r="U266" s="4"/>
      <c r="V266" s="4"/>
    </row>
    <row r="267" spans="1:22" ht="15.75" customHeight="1">
      <c r="A267" s="4"/>
      <c r="B267" s="4"/>
      <c r="C267" s="5"/>
      <c r="D267" s="6"/>
      <c r="E267" s="6"/>
      <c r="F267" s="6"/>
      <c r="G267" s="6"/>
      <c r="H267" s="6"/>
      <c r="I267" s="6"/>
      <c r="J267" s="6"/>
      <c r="K267" s="4"/>
      <c r="L267" s="4"/>
      <c r="M267" s="4"/>
      <c r="N267" s="4"/>
      <c r="O267" s="4"/>
      <c r="P267" s="4"/>
      <c r="Q267" s="4"/>
      <c r="R267" s="4"/>
      <c r="S267" s="4"/>
      <c r="T267" s="4"/>
      <c r="U267" s="4"/>
      <c r="V267" s="4"/>
    </row>
    <row r="268" spans="1:22" ht="15.75" customHeight="1">
      <c r="A268" s="4"/>
      <c r="B268" s="4"/>
      <c r="C268" s="5"/>
      <c r="D268" s="6"/>
      <c r="E268" s="6"/>
      <c r="F268" s="6"/>
      <c r="G268" s="6"/>
      <c r="H268" s="6"/>
      <c r="I268" s="6"/>
      <c r="J268" s="6"/>
      <c r="K268" s="4"/>
      <c r="L268" s="4"/>
      <c r="M268" s="4"/>
      <c r="N268" s="4"/>
      <c r="O268" s="4"/>
      <c r="P268" s="4"/>
      <c r="Q268" s="4"/>
      <c r="R268" s="4"/>
      <c r="S268" s="4"/>
      <c r="T268" s="4"/>
      <c r="U268" s="4"/>
      <c r="V268" s="4"/>
    </row>
    <row r="269" spans="1:22" ht="15.75" customHeight="1">
      <c r="A269" s="4"/>
      <c r="B269" s="4"/>
      <c r="C269" s="5"/>
      <c r="D269" s="6"/>
      <c r="E269" s="6"/>
      <c r="F269" s="6"/>
      <c r="G269" s="6"/>
      <c r="H269" s="6"/>
      <c r="I269" s="6"/>
      <c r="J269" s="6"/>
      <c r="K269" s="4"/>
      <c r="L269" s="4"/>
      <c r="M269" s="4"/>
      <c r="N269" s="4"/>
      <c r="O269" s="4"/>
      <c r="P269" s="4"/>
      <c r="Q269" s="4"/>
      <c r="R269" s="4"/>
      <c r="S269" s="4"/>
      <c r="T269" s="4"/>
      <c r="U269" s="4"/>
      <c r="V269" s="4"/>
    </row>
    <row r="270" spans="1:22" ht="15.75" customHeight="1">
      <c r="A270" s="4"/>
      <c r="B270" s="4"/>
      <c r="C270" s="5"/>
      <c r="D270" s="6"/>
      <c r="E270" s="6"/>
      <c r="F270" s="6"/>
      <c r="G270" s="6"/>
      <c r="H270" s="6"/>
      <c r="I270" s="6"/>
      <c r="J270" s="6"/>
      <c r="K270" s="4"/>
      <c r="L270" s="4"/>
      <c r="M270" s="4"/>
      <c r="N270" s="4"/>
      <c r="O270" s="4"/>
      <c r="P270" s="4"/>
      <c r="Q270" s="4"/>
      <c r="R270" s="4"/>
      <c r="S270" s="4"/>
      <c r="T270" s="4"/>
      <c r="U270" s="4"/>
      <c r="V270" s="4"/>
    </row>
    <row r="271" spans="1:22" ht="15.75" customHeight="1">
      <c r="A271" s="4"/>
      <c r="B271" s="4"/>
      <c r="C271" s="5"/>
      <c r="D271" s="6"/>
      <c r="E271" s="6"/>
      <c r="F271" s="6"/>
      <c r="G271" s="6"/>
      <c r="H271" s="6"/>
      <c r="I271" s="6"/>
      <c r="J271" s="6"/>
      <c r="K271" s="4"/>
      <c r="L271" s="4"/>
      <c r="M271" s="4"/>
      <c r="N271" s="4"/>
      <c r="O271" s="4"/>
      <c r="P271" s="4"/>
      <c r="Q271" s="4"/>
      <c r="R271" s="4"/>
      <c r="S271" s="4"/>
      <c r="T271" s="4"/>
      <c r="U271" s="4"/>
      <c r="V271" s="4"/>
    </row>
    <row r="272" spans="1:22" ht="15.75" customHeight="1">
      <c r="A272" s="4"/>
      <c r="B272" s="4"/>
      <c r="C272" s="5"/>
      <c r="D272" s="6"/>
      <c r="E272" s="6"/>
      <c r="F272" s="6"/>
      <c r="G272" s="6"/>
      <c r="H272" s="6"/>
      <c r="I272" s="6"/>
      <c r="J272" s="6"/>
      <c r="K272" s="4"/>
      <c r="L272" s="4"/>
      <c r="M272" s="4"/>
      <c r="N272" s="4"/>
      <c r="O272" s="4"/>
      <c r="P272" s="4"/>
      <c r="Q272" s="4"/>
      <c r="R272" s="4"/>
      <c r="S272" s="4"/>
      <c r="T272" s="4"/>
      <c r="U272" s="4"/>
      <c r="V272" s="4"/>
    </row>
    <row r="273" spans="1:22" ht="15.75" customHeight="1">
      <c r="A273" s="4"/>
      <c r="B273" s="4"/>
      <c r="C273" s="5"/>
      <c r="D273" s="6"/>
      <c r="E273" s="6"/>
      <c r="F273" s="6"/>
      <c r="G273" s="6"/>
      <c r="H273" s="6"/>
      <c r="I273" s="6"/>
      <c r="J273" s="6"/>
      <c r="K273" s="4"/>
      <c r="L273" s="4"/>
      <c r="M273" s="4"/>
      <c r="N273" s="4"/>
      <c r="O273" s="4"/>
      <c r="P273" s="4"/>
      <c r="Q273" s="4"/>
      <c r="R273" s="4"/>
      <c r="S273" s="4"/>
      <c r="T273" s="4"/>
      <c r="U273" s="4"/>
      <c r="V273" s="4"/>
    </row>
    <row r="274" spans="1:22" ht="15.75" customHeight="1">
      <c r="A274" s="4"/>
      <c r="B274" s="4"/>
      <c r="C274" s="5"/>
      <c r="D274" s="6"/>
      <c r="E274" s="6"/>
      <c r="F274" s="6"/>
      <c r="G274" s="6"/>
      <c r="H274" s="6"/>
      <c r="I274" s="6"/>
      <c r="J274" s="6"/>
      <c r="K274" s="4"/>
      <c r="L274" s="4"/>
      <c r="M274" s="4"/>
      <c r="N274" s="4"/>
      <c r="O274" s="4"/>
      <c r="P274" s="4"/>
      <c r="Q274" s="4"/>
      <c r="R274" s="4"/>
      <c r="S274" s="4"/>
      <c r="T274" s="4"/>
      <c r="U274" s="4"/>
      <c r="V274" s="4"/>
    </row>
    <row r="275" spans="1:22" ht="15.75" customHeight="1">
      <c r="A275" s="4"/>
      <c r="B275" s="4"/>
      <c r="C275" s="5"/>
      <c r="D275" s="6"/>
      <c r="E275" s="6"/>
      <c r="F275" s="6"/>
      <c r="G275" s="6"/>
      <c r="H275" s="6"/>
      <c r="I275" s="6"/>
      <c r="J275" s="6"/>
      <c r="K275" s="4"/>
      <c r="L275" s="4"/>
      <c r="M275" s="4"/>
      <c r="N275" s="4"/>
      <c r="O275" s="4"/>
      <c r="P275" s="4"/>
      <c r="Q275" s="4"/>
      <c r="R275" s="4"/>
      <c r="S275" s="4"/>
      <c r="T275" s="4"/>
      <c r="U275" s="4"/>
      <c r="V275" s="4"/>
    </row>
    <row r="276" spans="1:22" ht="15.75" customHeight="1">
      <c r="A276" s="4"/>
      <c r="B276" s="4"/>
      <c r="C276" s="5"/>
      <c r="D276" s="6"/>
      <c r="E276" s="6"/>
      <c r="F276" s="6"/>
      <c r="G276" s="6"/>
      <c r="H276" s="6"/>
      <c r="I276" s="6"/>
      <c r="J276" s="6"/>
      <c r="K276" s="4"/>
      <c r="L276" s="4"/>
      <c r="M276" s="4"/>
      <c r="N276" s="4"/>
      <c r="O276" s="4"/>
      <c r="P276" s="4"/>
      <c r="Q276" s="4"/>
      <c r="R276" s="4"/>
      <c r="S276" s="4"/>
      <c r="T276" s="4"/>
      <c r="U276" s="4"/>
      <c r="V276" s="4"/>
    </row>
    <row r="277" spans="1:22" ht="15.75" customHeight="1">
      <c r="A277" s="4"/>
      <c r="B277" s="4"/>
      <c r="C277" s="5"/>
      <c r="D277" s="6"/>
      <c r="E277" s="6"/>
      <c r="F277" s="6"/>
      <c r="G277" s="6"/>
      <c r="H277" s="6"/>
      <c r="I277" s="6"/>
      <c r="J277" s="6"/>
      <c r="K277" s="4"/>
      <c r="L277" s="4"/>
      <c r="M277" s="4"/>
      <c r="N277" s="4"/>
      <c r="O277" s="4"/>
      <c r="P277" s="4"/>
      <c r="Q277" s="4"/>
      <c r="R277" s="4"/>
      <c r="S277" s="4"/>
      <c r="T277" s="4"/>
      <c r="U277" s="4"/>
      <c r="V277" s="4"/>
    </row>
    <row r="278" spans="1:22" ht="15.75" customHeight="1">
      <c r="A278" s="4"/>
      <c r="B278" s="4"/>
      <c r="C278" s="5"/>
      <c r="D278" s="6"/>
      <c r="E278" s="6"/>
      <c r="F278" s="6"/>
      <c r="G278" s="6"/>
      <c r="H278" s="6"/>
      <c r="I278" s="6"/>
      <c r="J278" s="6"/>
      <c r="K278" s="4"/>
      <c r="L278" s="4"/>
      <c r="M278" s="4"/>
      <c r="N278" s="4"/>
      <c r="O278" s="4"/>
      <c r="P278" s="4"/>
      <c r="Q278" s="4"/>
      <c r="R278" s="4"/>
      <c r="S278" s="4"/>
      <c r="T278" s="4"/>
      <c r="U278" s="4"/>
      <c r="V278" s="4"/>
    </row>
    <row r="279" spans="1:22" ht="15.75" customHeight="1">
      <c r="A279" s="4"/>
      <c r="B279" s="4"/>
      <c r="C279" s="5"/>
      <c r="D279" s="6"/>
      <c r="E279" s="6"/>
      <c r="F279" s="6"/>
      <c r="G279" s="6"/>
      <c r="H279" s="6"/>
      <c r="I279" s="6"/>
      <c r="J279" s="6"/>
      <c r="K279" s="4"/>
      <c r="L279" s="4"/>
      <c r="M279" s="4"/>
      <c r="N279" s="4"/>
      <c r="O279" s="4"/>
      <c r="P279" s="4"/>
      <c r="Q279" s="4"/>
      <c r="R279" s="4"/>
      <c r="S279" s="4"/>
      <c r="T279" s="4"/>
      <c r="U279" s="4"/>
      <c r="V279" s="4"/>
    </row>
    <row r="280" spans="1:22" ht="15.75" customHeight="1">
      <c r="A280" s="4"/>
      <c r="B280" s="4"/>
      <c r="C280" s="5"/>
      <c r="D280" s="6"/>
      <c r="E280" s="6"/>
      <c r="F280" s="6"/>
      <c r="G280" s="6"/>
      <c r="H280" s="6"/>
      <c r="I280" s="6"/>
      <c r="J280" s="6"/>
      <c r="K280" s="4"/>
      <c r="L280" s="4"/>
      <c r="M280" s="4"/>
      <c r="N280" s="4"/>
      <c r="O280" s="4"/>
      <c r="P280" s="4"/>
      <c r="Q280" s="4"/>
      <c r="R280" s="4"/>
      <c r="S280" s="4"/>
      <c r="T280" s="4"/>
      <c r="U280" s="4"/>
      <c r="V280" s="4"/>
    </row>
    <row r="281" spans="1:22" ht="15.75" customHeight="1">
      <c r="A281" s="4"/>
      <c r="B281" s="4"/>
      <c r="C281" s="5"/>
      <c r="D281" s="6"/>
      <c r="E281" s="6"/>
      <c r="F281" s="6"/>
      <c r="G281" s="6"/>
      <c r="H281" s="6"/>
      <c r="I281" s="6"/>
      <c r="J281" s="6"/>
      <c r="K281" s="4"/>
      <c r="L281" s="4"/>
      <c r="M281" s="4"/>
      <c r="N281" s="4"/>
      <c r="O281" s="4"/>
      <c r="P281" s="4"/>
      <c r="Q281" s="4"/>
      <c r="R281" s="4"/>
      <c r="S281" s="4"/>
      <c r="T281" s="4"/>
      <c r="U281" s="4"/>
      <c r="V281" s="4"/>
    </row>
    <row r="282" spans="1:22" ht="15.75" customHeight="1"/>
    <row r="283" spans="1:22" ht="15.75" customHeight="1"/>
    <row r="284" spans="1:22" ht="15.75" customHeight="1"/>
    <row r="285" spans="1:22" ht="15.75" customHeight="1"/>
    <row r="286" spans="1:22" ht="15.75" customHeight="1"/>
    <row r="287" spans="1:22" ht="15.75" customHeight="1"/>
    <row r="288" spans="1:22"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9">
    <mergeCell ref="P33:T34"/>
    <mergeCell ref="P39:T40"/>
    <mergeCell ref="P76:R76"/>
    <mergeCell ref="P5:U20"/>
    <mergeCell ref="V13:V16"/>
    <mergeCell ref="F2:J2"/>
    <mergeCell ref="K2:O2"/>
    <mergeCell ref="P22:R22"/>
    <mergeCell ref="P27:T28"/>
  </mergeCells>
  <hyperlinks>
    <hyperlink ref="V9" r:id="rId1" xr:uid="{00000000-0004-0000-0100-000000000000}"/>
    <hyperlink ref="V13" r:id="rId2" xr:uid="{00000000-0004-0000-0100-000001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17"/>
  <sheetViews>
    <sheetView showGridLines="0" workbookViewId="0">
      <pane ySplit="3" topLeftCell="A55" activePane="bottomLeft" state="frozen"/>
      <selection pane="bottomLeft" activeCell="B5" sqref="B5"/>
    </sheetView>
  </sheetViews>
  <sheetFormatPr defaultColWidth="10.1796875" defaultRowHeight="15" customHeight="1"/>
  <cols>
    <col min="1" max="1" width="2.7265625" customWidth="1"/>
    <col min="2" max="2" width="40.453125" customWidth="1"/>
    <col min="3" max="3" width="10.1796875" customWidth="1"/>
    <col min="4" max="4" width="11" customWidth="1"/>
    <col min="5" max="5" width="11.54296875" customWidth="1"/>
    <col min="6" max="6" width="10.81640625" customWidth="1"/>
    <col min="7" max="7" width="10.1796875" customWidth="1"/>
    <col min="14" max="14" width="21.26953125" customWidth="1"/>
    <col min="15" max="15" width="16" customWidth="1"/>
    <col min="16" max="16" width="12.81640625" customWidth="1"/>
    <col min="17" max="17" width="15.54296875" customWidth="1"/>
    <col min="19" max="19" width="13.7265625" customWidth="1"/>
  </cols>
  <sheetData>
    <row r="1" spans="1:26" ht="15" customHeight="1">
      <c r="A1" s="2" t="s">
        <v>3</v>
      </c>
      <c r="B1" s="4"/>
      <c r="C1" s="5"/>
      <c r="D1" s="6"/>
      <c r="E1" s="6"/>
      <c r="F1" s="6"/>
      <c r="G1" s="6"/>
      <c r="H1" s="6"/>
      <c r="I1" s="4"/>
      <c r="J1" s="4"/>
      <c r="K1" s="4"/>
      <c r="L1" s="4"/>
      <c r="M1" s="4"/>
      <c r="N1" s="4"/>
      <c r="O1" s="4"/>
      <c r="P1" s="4"/>
      <c r="Q1" s="4"/>
      <c r="R1" s="4"/>
      <c r="S1" s="4"/>
      <c r="T1" s="4"/>
      <c r="U1" s="4"/>
      <c r="V1" s="4"/>
      <c r="W1" s="4"/>
      <c r="X1" s="4"/>
      <c r="Y1" s="4"/>
      <c r="Z1" s="4"/>
    </row>
    <row r="2" spans="1:26" ht="15" customHeight="1">
      <c r="A2" s="8"/>
      <c r="B2" s="8"/>
      <c r="C2" s="10"/>
      <c r="D2" s="453" t="s">
        <v>4</v>
      </c>
      <c r="E2" s="454"/>
      <c r="F2" s="454"/>
      <c r="G2" s="454"/>
      <c r="H2" s="455"/>
      <c r="I2" s="453" t="s">
        <v>6</v>
      </c>
      <c r="J2" s="454"/>
      <c r="K2" s="454"/>
      <c r="L2" s="454"/>
      <c r="M2" s="455"/>
      <c r="N2" s="4"/>
      <c r="O2" s="4"/>
      <c r="P2" s="4"/>
      <c r="Q2" s="4"/>
      <c r="R2" s="4"/>
      <c r="S2" s="4"/>
      <c r="T2" s="4"/>
      <c r="U2" s="4"/>
      <c r="V2" s="4"/>
      <c r="W2" s="4"/>
      <c r="X2" s="4"/>
      <c r="Y2" s="4"/>
      <c r="Z2" s="4"/>
    </row>
    <row r="3" spans="1:26">
      <c r="A3" s="15" t="s">
        <v>11</v>
      </c>
      <c r="B3" s="16"/>
      <c r="C3" s="17" t="s">
        <v>10</v>
      </c>
      <c r="D3" s="18" t="s">
        <v>12</v>
      </c>
      <c r="E3" s="18" t="s">
        <v>13</v>
      </c>
      <c r="F3" s="18" t="s">
        <v>14</v>
      </c>
      <c r="G3" s="18" t="s">
        <v>16</v>
      </c>
      <c r="H3" s="18" t="s">
        <v>17</v>
      </c>
      <c r="I3" s="19" t="s">
        <v>18</v>
      </c>
      <c r="J3" s="20" t="s">
        <v>19</v>
      </c>
      <c r="K3" s="20" t="s">
        <v>20</v>
      </c>
      <c r="L3" s="20" t="s">
        <v>21</v>
      </c>
      <c r="M3" s="20" t="s">
        <v>22</v>
      </c>
      <c r="N3" s="4"/>
      <c r="O3" s="4"/>
      <c r="P3" s="4"/>
      <c r="Q3" s="4"/>
      <c r="R3" s="4"/>
      <c r="S3" s="4"/>
      <c r="T3" s="4"/>
      <c r="U3" s="4"/>
      <c r="V3" s="4"/>
      <c r="W3" s="4"/>
      <c r="X3" s="4"/>
      <c r="Y3" s="4"/>
      <c r="Z3" s="4"/>
    </row>
    <row r="4" spans="1:26" ht="15" customHeight="1">
      <c r="A4" s="4"/>
      <c r="B4" s="4"/>
      <c r="C4" s="5"/>
      <c r="D4" s="6"/>
      <c r="E4" s="6"/>
      <c r="F4" s="6"/>
      <c r="G4" s="6"/>
      <c r="H4" s="6"/>
      <c r="I4" s="25"/>
      <c r="J4" s="6"/>
      <c r="K4" s="6"/>
      <c r="L4" s="6"/>
      <c r="M4" s="6"/>
      <c r="N4" s="4"/>
      <c r="O4" s="4"/>
      <c r="P4" s="4"/>
      <c r="Q4" s="4"/>
      <c r="R4" s="4"/>
      <c r="S4" s="4"/>
      <c r="T4" s="4"/>
      <c r="U4" s="4"/>
      <c r="V4" s="4"/>
      <c r="W4" s="4"/>
      <c r="X4" s="4"/>
      <c r="Y4" s="4"/>
      <c r="Z4" s="4"/>
    </row>
    <row r="5" spans="1:26">
      <c r="A5" s="4"/>
      <c r="B5" s="27" t="s">
        <v>27</v>
      </c>
      <c r="C5" s="28"/>
      <c r="D5" s="29"/>
      <c r="E5" s="29"/>
      <c r="F5" s="29"/>
      <c r="G5" s="29"/>
      <c r="H5" s="29"/>
      <c r="I5" s="30"/>
      <c r="J5" s="29"/>
      <c r="K5" s="29"/>
      <c r="L5" s="29"/>
      <c r="M5" s="29"/>
      <c r="N5" s="4"/>
      <c r="O5" s="4"/>
      <c r="P5" s="4"/>
      <c r="Q5" s="4"/>
      <c r="R5" s="4"/>
      <c r="S5" s="4"/>
      <c r="T5" s="4"/>
      <c r="U5" s="4"/>
      <c r="V5" s="4"/>
      <c r="W5" s="4"/>
      <c r="X5" s="4"/>
      <c r="Y5" s="4"/>
      <c r="Z5" s="4"/>
    </row>
    <row r="6" spans="1:26" ht="15" customHeight="1">
      <c r="A6" s="4"/>
      <c r="B6" s="4" t="s">
        <v>31</v>
      </c>
      <c r="C6" s="5" t="s">
        <v>32</v>
      </c>
      <c r="D6" s="33">
        <f>'Balance Sheet'!D8/'Income Statement'!D5</f>
        <v>6.1435319983614831E-2</v>
      </c>
      <c r="E6" s="33">
        <f>'Balance Sheet'!E8/'Income Statement'!E5</f>
        <v>8.344891385224544E-2</v>
      </c>
      <c r="F6" s="33">
        <f>'Balance Sheet'!F8/'Income Statement'!F5</f>
        <v>0.14120741042697085</v>
      </c>
      <c r="G6" s="33">
        <f>'Balance Sheet'!G8/'Income Statement'!G5</f>
        <v>6.279580577705611E-2</v>
      </c>
      <c r="H6" s="33">
        <f>'Balance Sheet'!H8/'Income Statement'!H5</f>
        <v>5.5039278016499001E-2</v>
      </c>
      <c r="I6" s="39">
        <v>0.06</v>
      </c>
      <c r="J6" s="40">
        <v>0.06</v>
      </c>
      <c r="K6" s="40">
        <v>0.06</v>
      </c>
      <c r="L6" s="40">
        <v>0.06</v>
      </c>
      <c r="M6" s="40">
        <v>0.06</v>
      </c>
      <c r="N6" s="460" t="s">
        <v>38</v>
      </c>
      <c r="O6" s="451"/>
      <c r="P6" s="451"/>
      <c r="Q6" s="12"/>
      <c r="R6" s="4"/>
      <c r="S6" s="4"/>
      <c r="T6" s="4"/>
      <c r="U6" s="4"/>
      <c r="V6" s="4"/>
      <c r="W6" s="4"/>
      <c r="X6" s="4"/>
      <c r="Y6" s="4"/>
      <c r="Z6" s="4"/>
    </row>
    <row r="7" spans="1:26" ht="15" customHeight="1">
      <c r="A7" s="4"/>
      <c r="B7" s="4" t="s">
        <v>39</v>
      </c>
      <c r="C7" s="5" t="s">
        <v>32</v>
      </c>
      <c r="D7" s="33">
        <f>'Balance Sheet'!D9/'Income Statement'!D5</f>
        <v>0.20158186631350028</v>
      </c>
      <c r="E7" s="33">
        <f>'Balance Sheet'!E9/'Income Statement'!E5</f>
        <v>0.35196089221281868</v>
      </c>
      <c r="F7" s="33">
        <f>'Balance Sheet'!F9/'Income Statement'!F5</f>
        <v>0.24608301081271203</v>
      </c>
      <c r="G7" s="33">
        <f>'Balance Sheet'!G9/'Income Statement'!G5</f>
        <v>0.29504928066238362</v>
      </c>
      <c r="H7" s="33">
        <f>'Balance Sheet'!H9/'Income Statement'!H5</f>
        <v>0.28251781566342171</v>
      </c>
      <c r="I7" s="39">
        <v>0.28999999999999998</v>
      </c>
      <c r="J7" s="40">
        <v>0.28999999999999998</v>
      </c>
      <c r="K7" s="40">
        <v>0.28999999999999998</v>
      </c>
      <c r="L7" s="40">
        <v>0.28999999999999998</v>
      </c>
      <c r="M7" s="40">
        <v>0.28999999999999998</v>
      </c>
      <c r="N7" s="460" t="s">
        <v>42</v>
      </c>
      <c r="O7" s="451"/>
      <c r="P7" s="451"/>
      <c r="Q7" s="12"/>
      <c r="R7" s="4"/>
      <c r="S7" s="4"/>
      <c r="T7" s="4"/>
      <c r="U7" s="4"/>
      <c r="V7" s="4"/>
      <c r="W7" s="4"/>
      <c r="X7" s="4"/>
      <c r="Y7" s="4"/>
      <c r="Z7" s="4"/>
    </row>
    <row r="8" spans="1:26" ht="15" customHeight="1">
      <c r="A8" s="4"/>
      <c r="B8" s="4" t="s">
        <v>43</v>
      </c>
      <c r="C8" s="5" t="s">
        <v>32</v>
      </c>
      <c r="D8" s="33">
        <f>'Balance Sheet'!D10/'Income Assumptions'!F27</f>
        <v>0.39581703199624646</v>
      </c>
      <c r="E8" s="33">
        <f>'Balance Sheet'!E10/'Income Assumptions'!G27</f>
        <v>0.37511513972666272</v>
      </c>
      <c r="F8" s="33">
        <f>'Balance Sheet'!F10/'Income Assumptions'!H27</f>
        <v>0.36770417110142989</v>
      </c>
      <c r="G8" s="33">
        <f>'Balance Sheet'!G10/'Income Assumptions'!I27</f>
        <v>0.50361809121889578</v>
      </c>
      <c r="H8" s="33">
        <f>'Balance Sheet'!H10/'Income Assumptions'!J27</f>
        <v>0.30379243049334659</v>
      </c>
      <c r="I8" s="39">
        <v>0.35</v>
      </c>
      <c r="J8" s="40">
        <v>0.35</v>
      </c>
      <c r="K8" s="40">
        <v>0.35</v>
      </c>
      <c r="L8" s="40">
        <v>0.35</v>
      </c>
      <c r="M8" s="40">
        <v>0.35</v>
      </c>
      <c r="N8" s="461" t="s">
        <v>48</v>
      </c>
      <c r="O8" s="451"/>
      <c r="P8" s="451"/>
      <c r="Q8" s="451"/>
      <c r="R8" s="4"/>
      <c r="S8" s="4"/>
      <c r="T8" s="4"/>
      <c r="U8" s="4"/>
      <c r="V8" s="4"/>
      <c r="W8" s="4"/>
      <c r="X8" s="4"/>
      <c r="Y8" s="4"/>
      <c r="Z8" s="4"/>
    </row>
    <row r="9" spans="1:26" ht="15" customHeight="1">
      <c r="A9" s="4"/>
      <c r="B9" s="4" t="s">
        <v>51</v>
      </c>
      <c r="C9" s="5" t="s">
        <v>32</v>
      </c>
      <c r="D9" s="33">
        <f>'Balance Sheet'!D11/'Income Statement'!D5</f>
        <v>5.8080470701172719E-2</v>
      </c>
      <c r="E9" s="33">
        <f>'Balance Sheet'!E11/'Income Statement'!E5</f>
        <v>2.6360859877609479E-2</v>
      </c>
      <c r="F9" s="33">
        <f>'Balance Sheet'!F11/'Income Statement'!F5</f>
        <v>6.9631419272387848E-2</v>
      </c>
      <c r="G9" s="33">
        <f>'Balance Sheet'!G11/'Income Statement'!G5</f>
        <v>3.696185866338645E-2</v>
      </c>
      <c r="H9" s="33">
        <f>'Balance Sheet'!H11/'Income Statement'!H5</f>
        <v>1.5807294165213915E-2</v>
      </c>
      <c r="I9" s="39">
        <v>0.03</v>
      </c>
      <c r="J9" s="40">
        <v>0.03</v>
      </c>
      <c r="K9" s="40">
        <v>0.03</v>
      </c>
      <c r="L9" s="40">
        <v>0.03</v>
      </c>
      <c r="M9" s="40">
        <v>0.03</v>
      </c>
      <c r="N9" s="462" t="s">
        <v>54</v>
      </c>
      <c r="O9" s="451"/>
      <c r="P9" s="451"/>
      <c r="Q9" s="451"/>
      <c r="R9" s="4"/>
      <c r="S9" s="4"/>
      <c r="T9" s="4"/>
      <c r="U9" s="4"/>
      <c r="V9" s="4"/>
      <c r="W9" s="4"/>
      <c r="X9" s="4"/>
      <c r="Y9" s="4"/>
      <c r="Z9" s="4"/>
    </row>
    <row r="10" spans="1:26" ht="15" customHeight="1">
      <c r="A10" s="4"/>
      <c r="B10" s="4" t="s">
        <v>57</v>
      </c>
      <c r="C10" s="5" t="s">
        <v>32</v>
      </c>
      <c r="D10" s="50">
        <f>'Balance Sheet'!D16/'Income Statement'!D5</f>
        <v>0</v>
      </c>
      <c r="E10" s="50">
        <f>'Balance Sheet'!E16/'Income Statement'!E5</f>
        <v>0</v>
      </c>
      <c r="F10" s="50">
        <f>'Balance Sheet'!F16/'Income Statement'!F5</f>
        <v>0</v>
      </c>
      <c r="G10" s="50">
        <f>'Balance Sheet'!G16/'Income Statement'!G5</f>
        <v>4.5914616456490098E-3</v>
      </c>
      <c r="H10" s="50">
        <f>'Balance Sheet'!H16/'Income Statement'!H5</f>
        <v>5.7903825850170888E-3</v>
      </c>
      <c r="I10" s="39">
        <v>6.0000000000000001E-3</v>
      </c>
      <c r="J10" s="40">
        <v>6.0000000000000001E-3</v>
      </c>
      <c r="K10" s="40">
        <v>6.0000000000000001E-3</v>
      </c>
      <c r="L10" s="40">
        <v>6.0000000000000001E-3</v>
      </c>
      <c r="M10" s="40">
        <v>6.0000000000000001E-3</v>
      </c>
      <c r="N10" s="61"/>
      <c r="O10" s="61"/>
      <c r="P10" s="61"/>
      <c r="Q10" s="61"/>
      <c r="R10" s="4"/>
      <c r="S10" s="4"/>
      <c r="T10" s="4"/>
      <c r="U10" s="4"/>
      <c r="V10" s="4"/>
      <c r="W10" s="4"/>
      <c r="X10" s="4"/>
      <c r="Y10" s="4"/>
      <c r="Z10" s="4"/>
    </row>
    <row r="11" spans="1:26" ht="15" customHeight="1">
      <c r="A11" s="4"/>
      <c r="B11" s="4"/>
      <c r="C11" s="5"/>
      <c r="D11" s="6"/>
      <c r="E11" s="6"/>
      <c r="F11" s="6"/>
      <c r="G11" s="6"/>
      <c r="H11" s="6"/>
      <c r="I11" s="25"/>
      <c r="J11" s="6"/>
      <c r="K11" s="6"/>
      <c r="L11" s="6"/>
      <c r="M11" s="6"/>
      <c r="N11" s="12"/>
      <c r="O11" s="12"/>
      <c r="P11" s="12"/>
      <c r="Q11" s="12"/>
      <c r="R11" s="4"/>
      <c r="S11" s="4"/>
      <c r="T11" s="4"/>
      <c r="U11" s="4"/>
      <c r="V11" s="4"/>
      <c r="W11" s="4"/>
      <c r="X11" s="4"/>
      <c r="Y11" s="4"/>
      <c r="Z11" s="4"/>
    </row>
    <row r="12" spans="1:26">
      <c r="A12" s="4"/>
      <c r="B12" s="27" t="s">
        <v>63</v>
      </c>
      <c r="C12" s="28"/>
      <c r="D12" s="29"/>
      <c r="E12" s="29"/>
      <c r="F12" s="29"/>
      <c r="G12" s="29"/>
      <c r="H12" s="29"/>
      <c r="I12" s="30"/>
      <c r="J12" s="29"/>
      <c r="K12" s="29"/>
      <c r="L12" s="29"/>
      <c r="M12" s="29"/>
      <c r="N12" s="12"/>
      <c r="O12" s="12"/>
      <c r="P12" s="12"/>
      <c r="Q12" s="12"/>
      <c r="R12" s="4"/>
      <c r="S12" s="4"/>
      <c r="T12" s="4"/>
      <c r="U12" s="4"/>
      <c r="V12" s="4"/>
      <c r="W12" s="4"/>
      <c r="X12" s="4"/>
      <c r="Y12" s="4"/>
      <c r="Z12" s="4"/>
    </row>
    <row r="13" spans="1:26" ht="15" customHeight="1">
      <c r="A13" s="4"/>
      <c r="B13" s="4" t="s">
        <v>65</v>
      </c>
      <c r="C13" s="5" t="s">
        <v>32</v>
      </c>
      <c r="D13" s="33">
        <f>'Balance Sheet'!D30/'Income Statement'!D25</f>
        <v>8.1565988497721773E-2</v>
      </c>
      <c r="E13" s="33">
        <f>'Balance Sheet'!E30/'Income Statement'!E25</f>
        <v>0.17103878039049347</v>
      </c>
      <c r="F13" s="33">
        <f>'Balance Sheet'!F30/'Income Statement'!F25</f>
        <v>0.18346897693988851</v>
      </c>
      <c r="G13" s="33">
        <f>'Balance Sheet'!G30/'Income Statement'!G25</f>
        <v>0.12061045507323753</v>
      </c>
      <c r="H13" s="33">
        <f>'Balance Sheet'!H30/'Income Statement'!H25</f>
        <v>0.23003739204327103</v>
      </c>
      <c r="I13" s="39">
        <v>0.23</v>
      </c>
      <c r="J13" s="40">
        <v>0.23</v>
      </c>
      <c r="K13" s="40">
        <v>0.23</v>
      </c>
      <c r="L13" s="40">
        <v>0.23</v>
      </c>
      <c r="M13" s="40">
        <v>0.23</v>
      </c>
      <c r="N13" s="460" t="s">
        <v>68</v>
      </c>
      <c r="O13" s="451"/>
      <c r="P13" s="12"/>
      <c r="Q13" s="12"/>
      <c r="R13" s="4"/>
      <c r="S13" s="4"/>
      <c r="T13" s="4"/>
      <c r="U13" s="4"/>
      <c r="V13" s="4"/>
      <c r="W13" s="4"/>
      <c r="X13" s="4"/>
      <c r="Y13" s="4"/>
      <c r="Z13" s="4"/>
    </row>
    <row r="14" spans="1:26" ht="15" customHeight="1">
      <c r="A14" s="4"/>
      <c r="B14" s="4" t="s">
        <v>70</v>
      </c>
      <c r="C14" s="5" t="s">
        <v>32</v>
      </c>
      <c r="D14" s="33">
        <f>'Balance Sheet'!D31/'Income Statement'!D25</f>
        <v>7.0271721241179877E-2</v>
      </c>
      <c r="E14" s="33">
        <f>'Balance Sheet'!E31/'Income Statement'!E25</f>
        <v>0.10515733448492914</v>
      </c>
      <c r="F14" s="33">
        <f>'Balance Sheet'!F31/'Income Statement'!F25</f>
        <v>5.4011569142390504E-2</v>
      </c>
      <c r="G14" s="33">
        <f>'Balance Sheet'!G31/'Income Statement'!G25</f>
        <v>4.960109053133456E-2</v>
      </c>
      <c r="H14" s="33">
        <f>'Balance Sheet'!H31/'Income Statement'!H25</f>
        <v>3.2740000455954585E-2</v>
      </c>
      <c r="I14" s="39">
        <v>0.04</v>
      </c>
      <c r="J14" s="40">
        <v>0.04</v>
      </c>
      <c r="K14" s="40">
        <v>0.04</v>
      </c>
      <c r="L14" s="40">
        <v>0.04</v>
      </c>
      <c r="M14" s="40">
        <v>0.04</v>
      </c>
      <c r="N14" s="460" t="s">
        <v>71</v>
      </c>
      <c r="O14" s="451"/>
      <c r="P14" s="12"/>
      <c r="Q14" s="12"/>
      <c r="R14" s="4"/>
      <c r="S14" s="4"/>
      <c r="T14" s="4"/>
      <c r="U14" s="4"/>
      <c r="V14" s="4"/>
      <c r="W14" s="4"/>
      <c r="X14" s="4"/>
      <c r="Y14" s="4"/>
      <c r="Z14" s="4"/>
    </row>
    <row r="15" spans="1:26" ht="15" customHeight="1">
      <c r="A15" s="4"/>
      <c r="B15" s="4"/>
      <c r="C15" s="5"/>
      <c r="D15" s="33"/>
      <c r="E15" s="33"/>
      <c r="F15" s="33"/>
      <c r="G15" s="33"/>
      <c r="H15" s="33"/>
      <c r="I15" s="65"/>
      <c r="J15" s="66"/>
      <c r="K15" s="66"/>
      <c r="L15" s="66"/>
      <c r="M15" s="66"/>
      <c r="N15" s="12"/>
      <c r="O15" s="12"/>
      <c r="P15" s="12"/>
      <c r="Q15" s="12"/>
      <c r="R15" s="4"/>
      <c r="S15" s="4"/>
      <c r="T15" s="4"/>
      <c r="U15" s="4"/>
      <c r="V15" s="4"/>
      <c r="W15" s="4"/>
      <c r="X15" s="4"/>
      <c r="Y15" s="4"/>
      <c r="Z15" s="4"/>
    </row>
    <row r="16" spans="1:26" ht="15" customHeight="1">
      <c r="A16" s="9"/>
      <c r="B16" s="67" t="s">
        <v>73</v>
      </c>
      <c r="C16" s="68"/>
      <c r="D16" s="69"/>
      <c r="E16" s="69"/>
      <c r="F16" s="69"/>
      <c r="G16" s="69"/>
      <c r="H16" s="69"/>
      <c r="I16" s="70"/>
      <c r="J16" s="72"/>
      <c r="K16" s="72"/>
      <c r="L16" s="72"/>
      <c r="M16" s="73"/>
      <c r="N16" s="9"/>
      <c r="O16" s="9"/>
      <c r="P16" s="9"/>
      <c r="Q16" s="9"/>
      <c r="R16" s="9"/>
      <c r="S16" s="9"/>
      <c r="T16" s="9"/>
      <c r="U16" s="9"/>
      <c r="V16" s="4"/>
      <c r="W16" s="4"/>
      <c r="X16" s="4"/>
      <c r="Y16" s="4"/>
      <c r="Z16" s="4"/>
    </row>
    <row r="17" spans="1:26" ht="15" customHeight="1">
      <c r="A17" s="9"/>
      <c r="B17" s="74" t="s">
        <v>75</v>
      </c>
      <c r="C17" s="75"/>
      <c r="D17" s="76"/>
      <c r="E17" s="76"/>
      <c r="F17" s="76"/>
      <c r="G17" s="76"/>
      <c r="H17" s="76"/>
      <c r="I17" s="77"/>
      <c r="J17" s="79"/>
      <c r="K17" s="79"/>
      <c r="L17" s="79"/>
      <c r="M17" s="81"/>
      <c r="N17" s="9"/>
      <c r="O17" s="9"/>
      <c r="P17" s="9"/>
      <c r="Q17" s="9"/>
      <c r="R17" s="9"/>
      <c r="S17" s="9"/>
      <c r="T17" s="9"/>
      <c r="U17" s="9"/>
      <c r="V17" s="4"/>
      <c r="W17" s="4"/>
      <c r="X17" s="4"/>
      <c r="Y17" s="4"/>
      <c r="Z17" s="4"/>
    </row>
    <row r="18" spans="1:26" ht="15" customHeight="1">
      <c r="A18" s="9"/>
      <c r="B18" s="86" t="s">
        <v>79</v>
      </c>
      <c r="C18" s="6" t="s">
        <v>29</v>
      </c>
      <c r="D18" s="49">
        <f>'Balance Sheet'!D8</f>
        <v>4693.558</v>
      </c>
      <c r="E18" s="49">
        <f>'Balance Sheet'!E8</f>
        <v>10267.234</v>
      </c>
      <c r="F18" s="49">
        <f>'Balance Sheet'!F8</f>
        <v>13652.716</v>
      </c>
      <c r="G18" s="49">
        <f>'Balance Sheet'!G8</f>
        <v>7377.567</v>
      </c>
      <c r="H18" s="49">
        <f>'Balance Sheet'!H8</f>
        <v>6527.0940000000001</v>
      </c>
      <c r="I18" s="48">
        <f>'Balance Sheet'!I8</f>
        <v>7377.9249252599984</v>
      </c>
      <c r="J18" s="49">
        <f>'Balance Sheet'!J8</f>
        <v>7742.3211715229991</v>
      </c>
      <c r="K18" s="49">
        <f>'Balance Sheet'!K8</f>
        <v>8089.4476242415349</v>
      </c>
      <c r="L18" s="49">
        <f>'Balance Sheet'!L8</f>
        <v>8415.246729211196</v>
      </c>
      <c r="M18" s="90">
        <f>'Balance Sheet'!M8</f>
        <v>8754.3688583796429</v>
      </c>
      <c r="N18" s="9"/>
      <c r="O18" s="9"/>
      <c r="P18" s="9"/>
      <c r="Q18" s="9"/>
      <c r="R18" s="9"/>
      <c r="S18" s="9"/>
      <c r="T18" s="9"/>
      <c r="U18" s="9"/>
      <c r="V18" s="4"/>
      <c r="W18" s="4"/>
      <c r="X18" s="4"/>
      <c r="Y18" s="4"/>
      <c r="Z18" s="4"/>
    </row>
    <row r="19" spans="1:26" ht="15" customHeight="1">
      <c r="A19" s="9"/>
      <c r="B19" s="86" t="s">
        <v>84</v>
      </c>
      <c r="C19" s="6" t="s">
        <v>29</v>
      </c>
      <c r="D19" s="49">
        <f>'Balance Sheet'!D9</f>
        <v>15400.525</v>
      </c>
      <c r="E19" s="49">
        <f>'Balance Sheet'!E9</f>
        <v>43303.917000000001</v>
      </c>
      <c r="F19" s="49">
        <f>'Balance Sheet'!F9</f>
        <v>23792.670999999998</v>
      </c>
      <c r="G19" s="49">
        <f>'Balance Sheet'!G9</f>
        <v>34663.873</v>
      </c>
      <c r="H19" s="49">
        <f>'Balance Sheet'!H9</f>
        <v>33503.716</v>
      </c>
      <c r="I19" s="48">
        <f>'Balance Sheet'!I9</f>
        <v>35659.97047208999</v>
      </c>
      <c r="J19" s="49">
        <f>'Balance Sheet'!J9</f>
        <v>37421.218995694493</v>
      </c>
      <c r="K19" s="49">
        <f>'Balance Sheet'!K9</f>
        <v>39098.996850500749</v>
      </c>
      <c r="L19" s="49">
        <f>'Balance Sheet'!L9</f>
        <v>40673.692524520775</v>
      </c>
      <c r="M19" s="90">
        <f>'Balance Sheet'!M9</f>
        <v>42312.782815501603</v>
      </c>
      <c r="N19" s="9"/>
      <c r="O19" s="9"/>
      <c r="P19" s="9"/>
      <c r="Q19" s="9"/>
      <c r="R19" s="9"/>
      <c r="S19" s="9"/>
      <c r="T19" s="9"/>
      <c r="U19" s="9"/>
      <c r="V19" s="4"/>
      <c r="W19" s="4"/>
      <c r="X19" s="4"/>
      <c r="Y19" s="4"/>
      <c r="Z19" s="4"/>
    </row>
    <row r="20" spans="1:26" ht="15" customHeight="1">
      <c r="A20" s="9"/>
      <c r="B20" s="86" t="s">
        <v>88</v>
      </c>
      <c r="C20" s="6" t="s">
        <v>29</v>
      </c>
      <c r="D20" s="49">
        <f>'Balance Sheet'!D10</f>
        <v>4407.049</v>
      </c>
      <c r="E20" s="49">
        <f>'Balance Sheet'!E10</f>
        <v>8197.7219999999998</v>
      </c>
      <c r="F20" s="49">
        <f>'Balance Sheet'!F10</f>
        <v>5405.3050000000003</v>
      </c>
      <c r="G20" s="49">
        <f>'Balance Sheet'!G10</f>
        <v>6470.174</v>
      </c>
      <c r="H20" s="49">
        <f>'Balance Sheet'!H10</f>
        <v>5072.99</v>
      </c>
      <c r="I20" s="48">
        <f>'Balance Sheet'!I10</f>
        <v>5164.5474476819982</v>
      </c>
      <c r="J20" s="49">
        <f>'Balance Sheet'!J10</f>
        <v>5645.4425209021865</v>
      </c>
      <c r="K20" s="49">
        <f>'Balance Sheet'!K10</f>
        <v>5898.5555593427853</v>
      </c>
      <c r="L20" s="49">
        <f>'Balance Sheet'!L10</f>
        <v>6136.1174067164966</v>
      </c>
      <c r="M20" s="90">
        <f>'Balance Sheet'!M10</f>
        <v>6383.3939592351562</v>
      </c>
      <c r="N20" s="9"/>
      <c r="O20" s="9"/>
      <c r="P20" s="9"/>
      <c r="Q20" s="9"/>
      <c r="R20" s="9"/>
      <c r="S20" s="9"/>
      <c r="T20" s="9"/>
      <c r="U20" s="9"/>
      <c r="V20" s="4"/>
      <c r="W20" s="4"/>
      <c r="X20" s="4"/>
      <c r="Y20" s="4"/>
      <c r="Z20" s="4"/>
    </row>
    <row r="21" spans="1:26" ht="15" customHeight="1">
      <c r="A21" s="9"/>
      <c r="B21" s="86" t="s">
        <v>91</v>
      </c>
      <c r="C21" s="6" t="s">
        <v>29</v>
      </c>
      <c r="D21" s="49">
        <f>'Balance Sheet'!D11+'Balance Sheet'!D16</f>
        <v>4437.2529999999997</v>
      </c>
      <c r="E21" s="49">
        <f>'Balance Sheet'!E11+'Balance Sheet'!E16</f>
        <v>3243.3389999999999</v>
      </c>
      <c r="F21" s="49">
        <f>'Balance Sheet'!F11+'Balance Sheet'!F16</f>
        <v>6732.3519999999999</v>
      </c>
      <c r="G21" s="49">
        <f>'Balance Sheet'!G11+'Balance Sheet'!G16</f>
        <v>4881.893</v>
      </c>
      <c r="H21" s="49">
        <f>'Balance Sheet'!H11+'Balance Sheet'!H16</f>
        <v>2561.2629999999999</v>
      </c>
      <c r="I21" s="48">
        <f>'Balance Sheet'!I11+'Balance Sheet'!I16</f>
        <v>4426.7549551559987</v>
      </c>
      <c r="J21" s="49">
        <f>'Balance Sheet'!J11+'Balance Sheet'!J16</f>
        <v>4645.3927029137994</v>
      </c>
      <c r="K21" s="49">
        <f>'Balance Sheet'!K11+'Balance Sheet'!K16</f>
        <v>4853.6685745449213</v>
      </c>
      <c r="L21" s="49">
        <f>'Balance Sheet'!L11+'Balance Sheet'!L16</f>
        <v>5049.1480375267174</v>
      </c>
      <c r="M21" s="90">
        <f>'Balance Sheet'!M11+'Balance Sheet'!M16</f>
        <v>5252.6213150277854</v>
      </c>
      <c r="N21" s="9"/>
      <c r="O21" s="9"/>
      <c r="P21" s="9"/>
      <c r="Q21" s="9"/>
      <c r="R21" s="9"/>
      <c r="S21" s="9"/>
      <c r="T21" s="9"/>
      <c r="U21" s="9"/>
      <c r="V21" s="4"/>
      <c r="W21" s="4"/>
      <c r="X21" s="4"/>
      <c r="Y21" s="4"/>
      <c r="Z21" s="4"/>
    </row>
    <row r="22" spans="1:26" ht="15" customHeight="1">
      <c r="A22" s="9"/>
      <c r="B22" s="98" t="s">
        <v>95</v>
      </c>
      <c r="C22" s="99" t="s">
        <v>29</v>
      </c>
      <c r="D22" s="47">
        <f t="shared" ref="D22:M22" si="0">SUM(D18:D21)</f>
        <v>28938.384999999998</v>
      </c>
      <c r="E22" s="47">
        <f t="shared" si="0"/>
        <v>65012.212</v>
      </c>
      <c r="F22" s="47">
        <f t="shared" si="0"/>
        <v>49583.044000000002</v>
      </c>
      <c r="G22" s="47">
        <f t="shared" si="0"/>
        <v>53393.506999999998</v>
      </c>
      <c r="H22" s="47">
        <f t="shared" si="0"/>
        <v>47665.062999999995</v>
      </c>
      <c r="I22" s="100">
        <f t="shared" si="0"/>
        <v>52629.197800187983</v>
      </c>
      <c r="J22" s="47">
        <f t="shared" si="0"/>
        <v>55454.375391033478</v>
      </c>
      <c r="K22" s="47">
        <f t="shared" si="0"/>
        <v>57940.668608629989</v>
      </c>
      <c r="L22" s="47">
        <f t="shared" si="0"/>
        <v>60274.20469797519</v>
      </c>
      <c r="M22" s="101">
        <f t="shared" si="0"/>
        <v>62703.166948144186</v>
      </c>
      <c r="N22" s="9"/>
      <c r="O22" s="9"/>
      <c r="P22" s="9"/>
      <c r="Q22" s="9"/>
      <c r="R22" s="9"/>
      <c r="S22" s="9"/>
      <c r="T22" s="9"/>
      <c r="U22" s="9"/>
      <c r="V22" s="4"/>
      <c r="W22" s="4"/>
      <c r="X22" s="4"/>
      <c r="Y22" s="4"/>
      <c r="Z22" s="4"/>
    </row>
    <row r="23" spans="1:26" ht="15" customHeight="1">
      <c r="A23" s="9"/>
      <c r="B23" s="102"/>
      <c r="C23" s="9"/>
      <c r="D23" s="103"/>
      <c r="E23" s="103"/>
      <c r="F23" s="103"/>
      <c r="G23" s="103"/>
      <c r="H23" s="103"/>
      <c r="I23" s="104"/>
      <c r="J23" s="103"/>
      <c r="K23" s="103"/>
      <c r="L23" s="103"/>
      <c r="M23" s="105"/>
      <c r="N23" s="9"/>
      <c r="O23" s="9"/>
      <c r="P23" s="9"/>
      <c r="Q23" s="9"/>
      <c r="R23" s="9"/>
      <c r="S23" s="9"/>
      <c r="T23" s="9"/>
      <c r="U23" s="9"/>
      <c r="V23" s="4"/>
      <c r="W23" s="4"/>
      <c r="X23" s="4"/>
      <c r="Y23" s="4"/>
      <c r="Z23" s="4"/>
    </row>
    <row r="24" spans="1:26" ht="15" customHeight="1">
      <c r="A24" s="9"/>
      <c r="B24" s="98" t="s">
        <v>63</v>
      </c>
      <c r="C24" s="9"/>
      <c r="D24" s="103"/>
      <c r="E24" s="103"/>
      <c r="F24" s="103"/>
      <c r="G24" s="103"/>
      <c r="H24" s="103"/>
      <c r="I24" s="104"/>
      <c r="J24" s="103"/>
      <c r="K24" s="103"/>
      <c r="L24" s="103"/>
      <c r="M24" s="105"/>
      <c r="N24" s="9"/>
      <c r="O24" s="9"/>
      <c r="P24" s="9"/>
      <c r="Q24" s="9"/>
      <c r="R24" s="9"/>
      <c r="S24" s="9"/>
      <c r="T24" s="9"/>
      <c r="U24" s="9"/>
      <c r="V24" s="4"/>
      <c r="W24" s="4"/>
      <c r="X24" s="4"/>
      <c r="Y24" s="4"/>
      <c r="Z24" s="4"/>
    </row>
    <row r="25" spans="1:26" ht="15" customHeight="1">
      <c r="A25" s="9"/>
      <c r="B25" s="86" t="s">
        <v>101</v>
      </c>
      <c r="C25" s="6" t="s">
        <v>29</v>
      </c>
      <c r="D25" s="49">
        <f>'Balance Sheet'!D30</f>
        <v>5194.8519999999999</v>
      </c>
      <c r="E25" s="49">
        <f>'Balance Sheet'!E30</f>
        <v>16093.585999999999</v>
      </c>
      <c r="F25" s="49">
        <f>'Balance Sheet'!F30</f>
        <v>17339.277999999998</v>
      </c>
      <c r="G25" s="49">
        <f>'Balance Sheet'!G30</f>
        <v>13939.580000000002</v>
      </c>
      <c r="H25" s="49">
        <f>'Balance Sheet'!H30</f>
        <v>27476.061999999998</v>
      </c>
      <c r="I25" s="48">
        <f>'Balance Sheet'!I30</f>
        <v>27017.467271323403</v>
      </c>
      <c r="J25" s="49">
        <f>'Balance Sheet'!J30</f>
        <v>28604.915532440085</v>
      </c>
      <c r="K25" s="49">
        <f>'Balance Sheet'!K30</f>
        <v>30205.754429524386</v>
      </c>
      <c r="L25" s="49">
        <f>'Balance Sheet'!L30</f>
        <v>30795.512143409556</v>
      </c>
      <c r="M25" s="90">
        <f>'Balance Sheet'!M30</f>
        <v>32057.220841989209</v>
      </c>
      <c r="N25" s="9"/>
      <c r="O25" s="9"/>
      <c r="P25" s="9"/>
      <c r="Q25" s="9"/>
      <c r="R25" s="9"/>
      <c r="S25" s="9"/>
      <c r="T25" s="9"/>
      <c r="U25" s="9"/>
      <c r="V25" s="4"/>
      <c r="W25" s="4"/>
      <c r="X25" s="4"/>
      <c r="Y25" s="4"/>
      <c r="Z25" s="4"/>
    </row>
    <row r="26" spans="1:26" ht="15" customHeight="1">
      <c r="A26" s="9"/>
      <c r="B26" s="86" t="s">
        <v>107</v>
      </c>
      <c r="C26" s="6" t="s">
        <v>29</v>
      </c>
      <c r="D26" s="49">
        <f>'Balance Sheet'!D31</f>
        <v>4475.5320000000002</v>
      </c>
      <c r="E26" s="49">
        <f>'Balance Sheet'!E31</f>
        <v>9894.59</v>
      </c>
      <c r="F26" s="49">
        <f>'Balance Sheet'!F31</f>
        <v>5104.5230000000001</v>
      </c>
      <c r="G26" s="49">
        <f>'Balance Sheet'!G31</f>
        <v>5732.6570000000002</v>
      </c>
      <c r="H26" s="49">
        <f>'Balance Sheet'!H31</f>
        <v>3910.5219999999999</v>
      </c>
      <c r="I26" s="48">
        <f>'Balance Sheet'!I31</f>
        <v>4698.6899602301573</v>
      </c>
      <c r="J26" s="49">
        <f>'Balance Sheet'!J31</f>
        <v>4974.767918685232</v>
      </c>
      <c r="K26" s="49">
        <f>'Balance Sheet'!K31</f>
        <v>5253.1746833955449</v>
      </c>
      <c r="L26" s="49">
        <f>'Balance Sheet'!L31</f>
        <v>5355.7412423320966</v>
      </c>
      <c r="M26" s="90">
        <f>'Balance Sheet'!M31</f>
        <v>5575.1688420850796</v>
      </c>
      <c r="N26" s="9"/>
      <c r="O26" s="9"/>
      <c r="P26" s="9"/>
      <c r="Q26" s="9"/>
      <c r="R26" s="9"/>
      <c r="S26" s="9"/>
      <c r="T26" s="9"/>
      <c r="U26" s="9"/>
      <c r="V26" s="4"/>
      <c r="W26" s="4"/>
      <c r="X26" s="4"/>
      <c r="Y26" s="4"/>
      <c r="Z26" s="4"/>
    </row>
    <row r="27" spans="1:26" ht="15" customHeight="1">
      <c r="A27" s="9"/>
      <c r="B27" s="98" t="s">
        <v>115</v>
      </c>
      <c r="C27" s="99" t="s">
        <v>29</v>
      </c>
      <c r="D27" s="47">
        <f t="shared" ref="D27:M27" si="1">SUM(D25:D26)</f>
        <v>9670.384</v>
      </c>
      <c r="E27" s="47">
        <f t="shared" si="1"/>
        <v>25988.175999999999</v>
      </c>
      <c r="F27" s="47">
        <f t="shared" si="1"/>
        <v>22443.800999999999</v>
      </c>
      <c r="G27" s="47">
        <f t="shared" si="1"/>
        <v>19672.237000000001</v>
      </c>
      <c r="H27" s="47">
        <f t="shared" si="1"/>
        <v>31386.583999999999</v>
      </c>
      <c r="I27" s="100">
        <f t="shared" si="1"/>
        <v>31716.15723155356</v>
      </c>
      <c r="J27" s="47">
        <f t="shared" si="1"/>
        <v>33579.683451125318</v>
      </c>
      <c r="K27" s="47">
        <f t="shared" si="1"/>
        <v>35458.929112919934</v>
      </c>
      <c r="L27" s="47">
        <f t="shared" si="1"/>
        <v>36151.253385741657</v>
      </c>
      <c r="M27" s="101">
        <f t="shared" si="1"/>
        <v>37632.389684074289</v>
      </c>
      <c r="N27" s="9"/>
      <c r="O27" s="9"/>
      <c r="P27" s="9"/>
      <c r="Q27" s="9"/>
      <c r="R27" s="9"/>
      <c r="S27" s="9"/>
      <c r="T27" s="9"/>
      <c r="U27" s="9"/>
      <c r="V27" s="4"/>
      <c r="W27" s="4"/>
      <c r="X27" s="4"/>
      <c r="Y27" s="4"/>
      <c r="Z27" s="4"/>
    </row>
    <row r="28" spans="1:26" ht="15" customHeight="1">
      <c r="A28" s="9"/>
      <c r="B28" s="102"/>
      <c r="C28" s="9"/>
      <c r="D28" s="103"/>
      <c r="E28" s="103"/>
      <c r="F28" s="103"/>
      <c r="G28" s="103"/>
      <c r="H28" s="103"/>
      <c r="I28" s="117"/>
      <c r="J28" s="118"/>
      <c r="K28" s="118"/>
      <c r="L28" s="118"/>
      <c r="M28" s="119"/>
      <c r="N28" s="9"/>
      <c r="O28" s="9"/>
      <c r="P28" s="9"/>
      <c r="Q28" s="9"/>
      <c r="R28" s="9"/>
      <c r="S28" s="9"/>
      <c r="T28" s="9"/>
      <c r="U28" s="9"/>
      <c r="V28" s="4"/>
      <c r="W28" s="4"/>
      <c r="X28" s="4"/>
      <c r="Y28" s="4"/>
      <c r="Z28" s="4"/>
    </row>
    <row r="29" spans="1:26" ht="15" customHeight="1">
      <c r="A29" s="9"/>
      <c r="B29" s="98" t="s">
        <v>121</v>
      </c>
      <c r="C29" s="99" t="s">
        <v>29</v>
      </c>
      <c r="D29" s="47">
        <f t="shared" ref="D29:M29" si="2">D22-D27</f>
        <v>19268.000999999997</v>
      </c>
      <c r="E29" s="47">
        <f t="shared" si="2"/>
        <v>39024.036</v>
      </c>
      <c r="F29" s="47">
        <f t="shared" si="2"/>
        <v>27139.243000000002</v>
      </c>
      <c r="G29" s="47">
        <f t="shared" si="2"/>
        <v>33721.269999999997</v>
      </c>
      <c r="H29" s="47">
        <f t="shared" si="2"/>
        <v>16278.478999999996</v>
      </c>
      <c r="I29" s="100">
        <f t="shared" si="2"/>
        <v>20913.040568634424</v>
      </c>
      <c r="J29" s="47">
        <f t="shared" si="2"/>
        <v>21874.69193990816</v>
      </c>
      <c r="K29" s="47">
        <f t="shared" si="2"/>
        <v>22481.739495710055</v>
      </c>
      <c r="L29" s="47">
        <f t="shared" si="2"/>
        <v>24122.951312233534</v>
      </c>
      <c r="M29" s="101">
        <f t="shared" si="2"/>
        <v>25070.777264069897</v>
      </c>
      <c r="N29" s="9"/>
      <c r="O29" s="9"/>
      <c r="P29" s="9"/>
      <c r="Q29" s="9"/>
      <c r="R29" s="9"/>
      <c r="S29" s="9"/>
      <c r="T29" s="9"/>
      <c r="U29" s="9"/>
      <c r="V29" s="4"/>
      <c r="W29" s="4"/>
      <c r="X29" s="4"/>
      <c r="Y29" s="4"/>
      <c r="Z29" s="4"/>
    </row>
    <row r="30" spans="1:26" ht="15" customHeight="1">
      <c r="A30" s="9"/>
      <c r="B30" s="98" t="s">
        <v>124</v>
      </c>
      <c r="C30" s="99" t="s">
        <v>29</v>
      </c>
      <c r="D30" s="103"/>
      <c r="E30" s="47">
        <f t="shared" ref="E30:M30" si="3">D29-E29</f>
        <v>-19756.035000000003</v>
      </c>
      <c r="F30" s="47">
        <f t="shared" si="3"/>
        <v>11884.792999999998</v>
      </c>
      <c r="G30" s="47">
        <f t="shared" si="3"/>
        <v>-6582.0269999999946</v>
      </c>
      <c r="H30" s="47">
        <f t="shared" si="3"/>
        <v>17442.791000000001</v>
      </c>
      <c r="I30" s="100">
        <f t="shared" si="3"/>
        <v>-4634.5615686344281</v>
      </c>
      <c r="J30" s="47">
        <f t="shared" si="3"/>
        <v>-961.651371273736</v>
      </c>
      <c r="K30" s="47">
        <f t="shared" si="3"/>
        <v>-607.04755580189521</v>
      </c>
      <c r="L30" s="47">
        <f t="shared" si="3"/>
        <v>-1641.2118165234788</v>
      </c>
      <c r="M30" s="101">
        <f t="shared" si="3"/>
        <v>-947.82595183636295</v>
      </c>
      <c r="N30" s="9"/>
      <c r="O30" s="9"/>
      <c r="P30" s="9"/>
      <c r="Q30" s="9"/>
      <c r="R30" s="9"/>
      <c r="S30" s="9"/>
      <c r="T30" s="9"/>
      <c r="U30" s="9"/>
      <c r="V30" s="4"/>
      <c r="W30" s="4"/>
      <c r="X30" s="4"/>
      <c r="Y30" s="4"/>
      <c r="Z30" s="4"/>
    </row>
    <row r="31" spans="1:26" ht="15" customHeight="1">
      <c r="A31" s="9"/>
      <c r="B31" s="86" t="s">
        <v>126</v>
      </c>
      <c r="C31" s="6" t="s">
        <v>32</v>
      </c>
      <c r="D31" s="123">
        <f>D29/'Income Statement'!D5</f>
        <v>0.25220436327400458</v>
      </c>
      <c r="E31" s="123">
        <f>E29/'Income Statement'!E5</f>
        <v>0.31717533839502682</v>
      </c>
      <c r="F31" s="123">
        <f>F29/'Income Statement'!F5</f>
        <v>0.28069596005500264</v>
      </c>
      <c r="G31" s="123">
        <f>G29/'Income Statement'!G5</f>
        <v>0.28702610514762777</v>
      </c>
      <c r="H31" s="123">
        <f>H29/'Income Statement'!H5</f>
        <v>0.13726717148040773</v>
      </c>
      <c r="I31" s="125">
        <f>I29/'Income Statement'!I5</f>
        <v>0.17007254029138102</v>
      </c>
      <c r="J31" s="123">
        <f>J29/'Income Statement'!J5</f>
        <v>0.16952041736810436</v>
      </c>
      <c r="K31" s="123">
        <f>K29/'Income Statement'!K5</f>
        <v>0.16674863753371247</v>
      </c>
      <c r="L31" s="123">
        <f>L29/'Income Statement'!L5</f>
        <v>0.17199460993934304</v>
      </c>
      <c r="M31" s="126">
        <f>M29/'Income Statement'!M5</f>
        <v>0.17182810779149837</v>
      </c>
      <c r="N31" s="9"/>
      <c r="O31" s="9"/>
      <c r="P31" s="9"/>
      <c r="Q31" s="9"/>
      <c r="R31" s="9"/>
      <c r="S31" s="9"/>
      <c r="T31" s="9"/>
      <c r="U31" s="9"/>
      <c r="V31" s="4"/>
      <c r="W31" s="4"/>
      <c r="X31" s="4"/>
      <c r="Y31" s="4"/>
      <c r="Z31" s="4"/>
    </row>
    <row r="32" spans="1:26" ht="15" customHeight="1">
      <c r="A32" s="9"/>
      <c r="B32" s="127" t="s">
        <v>127</v>
      </c>
      <c r="C32" s="128"/>
      <c r="D32" s="129"/>
      <c r="E32" s="129"/>
      <c r="F32" s="129"/>
      <c r="G32" s="129"/>
      <c r="H32" s="129"/>
      <c r="I32" s="130">
        <f>I30-SUM('Cash Flow'!I16:I19)</f>
        <v>0</v>
      </c>
      <c r="J32" s="110">
        <f>J30-SUM('Cash Flow'!J16:J19)</f>
        <v>-1.8189894035458565E-12</v>
      </c>
      <c r="K32" s="110">
        <f>K30-SUM('Cash Flow'!K16:K19)</f>
        <v>0</v>
      </c>
      <c r="L32" s="110">
        <f>L30-SUM('Cash Flow'!L16:L19)</f>
        <v>-3.637978807091713E-12</v>
      </c>
      <c r="M32" s="131">
        <f>M30-SUM('Cash Flow'!M16:M19)</f>
        <v>9.0949470177292824E-12</v>
      </c>
      <c r="N32" s="9"/>
      <c r="O32" s="9"/>
      <c r="P32" s="9"/>
      <c r="Q32" s="9"/>
      <c r="R32" s="9"/>
      <c r="S32" s="9"/>
      <c r="T32" s="9"/>
      <c r="U32" s="9"/>
      <c r="V32" s="4"/>
      <c r="W32" s="4"/>
      <c r="X32" s="4"/>
      <c r="Y32" s="4"/>
      <c r="Z32" s="4"/>
    </row>
    <row r="33" spans="1:26" ht="15" customHeight="1">
      <c r="A33" s="4"/>
      <c r="B33" s="4"/>
      <c r="C33" s="5"/>
      <c r="D33" s="33"/>
      <c r="E33" s="33"/>
      <c r="F33" s="33"/>
      <c r="G33" s="33"/>
      <c r="H33" s="33"/>
      <c r="I33" s="65"/>
      <c r="J33" s="66"/>
      <c r="K33" s="66"/>
      <c r="L33" s="66"/>
      <c r="M33" s="66"/>
      <c r="N33" s="12"/>
      <c r="O33" s="12"/>
      <c r="P33" s="12"/>
      <c r="Q33" s="12"/>
      <c r="R33" s="4"/>
      <c r="S33" s="4"/>
      <c r="T33" s="4"/>
      <c r="U33" s="4"/>
      <c r="V33" s="4"/>
      <c r="W33" s="4"/>
      <c r="X33" s="4"/>
      <c r="Y33" s="4"/>
      <c r="Z33" s="4"/>
    </row>
    <row r="34" spans="1:26">
      <c r="A34" s="4"/>
      <c r="B34" s="27" t="s">
        <v>130</v>
      </c>
      <c r="C34" s="28"/>
      <c r="D34" s="29"/>
      <c r="E34" s="29"/>
      <c r="F34" s="29"/>
      <c r="G34" s="29"/>
      <c r="H34" s="29"/>
      <c r="I34" s="30"/>
      <c r="J34" s="29"/>
      <c r="K34" s="29"/>
      <c r="L34" s="29"/>
      <c r="M34" s="29"/>
      <c r="N34" s="12"/>
      <c r="O34" s="12"/>
      <c r="P34" s="12"/>
      <c r="Q34" s="12"/>
      <c r="R34" s="4"/>
      <c r="S34" s="4"/>
      <c r="T34" s="4"/>
      <c r="U34" s="4"/>
      <c r="V34" s="4"/>
      <c r="W34" s="4"/>
      <c r="X34" s="4"/>
      <c r="Y34" s="4"/>
      <c r="Z34" s="4"/>
    </row>
    <row r="35" spans="1:26">
      <c r="A35" s="4"/>
      <c r="B35" s="45"/>
      <c r="C35" s="46"/>
      <c r="D35" s="47"/>
      <c r="E35" s="47"/>
      <c r="F35" s="47"/>
      <c r="G35" s="47"/>
      <c r="H35" s="47"/>
      <c r="I35" s="133"/>
      <c r="J35" s="47"/>
      <c r="K35" s="47"/>
      <c r="L35" s="47"/>
      <c r="M35" s="47"/>
      <c r="N35" s="12"/>
      <c r="O35" s="12"/>
      <c r="P35" s="12"/>
      <c r="Q35" s="12"/>
      <c r="R35" s="4"/>
      <c r="S35" s="4"/>
      <c r="T35" s="4"/>
      <c r="U35" s="4"/>
      <c r="V35" s="4"/>
      <c r="W35" s="4"/>
      <c r="X35" s="4"/>
      <c r="Y35" s="4"/>
      <c r="Z35" s="4"/>
    </row>
    <row r="36" spans="1:26" ht="15.6">
      <c r="A36" s="4"/>
      <c r="B36" s="134" t="s">
        <v>132</v>
      </c>
      <c r="C36" s="469" t="s">
        <v>133</v>
      </c>
      <c r="D36" s="465"/>
      <c r="E36" s="135" t="s">
        <v>134</v>
      </c>
      <c r="F36" s="136"/>
      <c r="G36" s="471" t="s">
        <v>136</v>
      </c>
      <c r="H36" s="472"/>
      <c r="I36" s="473"/>
      <c r="J36" s="12" t="s">
        <v>137</v>
      </c>
      <c r="L36" s="6"/>
      <c r="N36" s="12"/>
      <c r="O36" s="12"/>
      <c r="P36" s="12"/>
      <c r="Q36" s="12"/>
      <c r="R36" s="4"/>
      <c r="S36" s="4"/>
      <c r="T36" s="4"/>
      <c r="U36" s="4"/>
      <c r="V36" s="4"/>
      <c r="W36" s="4"/>
      <c r="X36" s="4"/>
      <c r="Y36" s="4"/>
      <c r="Z36" s="4"/>
    </row>
    <row r="37" spans="1:26">
      <c r="A37" s="4"/>
      <c r="B37" s="137" t="s">
        <v>138</v>
      </c>
      <c r="C37" s="138" t="s">
        <v>139</v>
      </c>
      <c r="D37" s="139" t="s">
        <v>140</v>
      </c>
      <c r="E37" s="138" t="s">
        <v>141</v>
      </c>
      <c r="F37" s="136"/>
      <c r="G37" s="474" t="s">
        <v>142</v>
      </c>
      <c r="H37" s="472"/>
      <c r="I37" s="473"/>
      <c r="J37" s="140">
        <v>29750.593000000001</v>
      </c>
      <c r="L37" s="6"/>
      <c r="N37" s="12"/>
      <c r="O37" s="12"/>
      <c r="P37" s="12"/>
      <c r="Q37" s="12"/>
      <c r="R37" s="4"/>
      <c r="S37" s="4"/>
      <c r="T37" s="4"/>
      <c r="U37" s="4"/>
      <c r="V37" s="4"/>
      <c r="W37" s="4"/>
      <c r="X37" s="4"/>
      <c r="Y37" s="4"/>
      <c r="Z37" s="4"/>
    </row>
    <row r="38" spans="1:26" ht="15.75" customHeight="1">
      <c r="A38" s="4"/>
      <c r="B38" s="26" t="s">
        <v>144</v>
      </c>
      <c r="C38" s="141">
        <v>18294</v>
      </c>
      <c r="D38" s="142">
        <v>317</v>
      </c>
      <c r="E38" s="143">
        <f>C38/D38</f>
        <v>57.709779179810724</v>
      </c>
      <c r="F38" s="136"/>
      <c r="G38" s="463" t="s">
        <v>146</v>
      </c>
      <c r="H38" s="451"/>
      <c r="I38" s="147">
        <v>11457.002</v>
      </c>
      <c r="L38" s="6"/>
      <c r="N38" s="12"/>
      <c r="O38" s="12"/>
      <c r="P38" s="12"/>
      <c r="Q38" s="12"/>
      <c r="R38" s="4"/>
      <c r="S38" s="4"/>
      <c r="T38" s="4"/>
      <c r="U38" s="4"/>
      <c r="V38" s="4"/>
      <c r="W38" s="4"/>
      <c r="X38" s="4"/>
      <c r="Y38" s="4"/>
      <c r="Z38" s="4"/>
    </row>
    <row r="39" spans="1:26" ht="15.75" customHeight="1">
      <c r="A39" s="4"/>
      <c r="B39" s="26" t="s">
        <v>147</v>
      </c>
      <c r="C39" s="141">
        <v>54306</v>
      </c>
      <c r="D39" s="142">
        <v>0</v>
      </c>
      <c r="E39" s="143">
        <v>0</v>
      </c>
      <c r="F39" s="136"/>
      <c r="G39" s="463" t="s">
        <v>148</v>
      </c>
      <c r="H39" s="451"/>
      <c r="I39" s="147">
        <v>11140.181</v>
      </c>
      <c r="K39" s="6"/>
      <c r="L39" s="6"/>
      <c r="N39" s="12"/>
      <c r="O39" s="12"/>
      <c r="P39" s="12"/>
      <c r="Q39" s="12"/>
      <c r="R39" s="4"/>
      <c r="S39" s="4"/>
      <c r="T39" s="4"/>
      <c r="U39" s="4"/>
      <c r="V39" s="4"/>
      <c r="W39" s="4"/>
      <c r="X39" s="4"/>
      <c r="Y39" s="4"/>
      <c r="Z39" s="4"/>
    </row>
    <row r="40" spans="1:26" ht="15.75" customHeight="1">
      <c r="A40" s="4"/>
      <c r="B40" s="26" t="s">
        <v>150</v>
      </c>
      <c r="C40" s="141">
        <v>2986</v>
      </c>
      <c r="D40" s="142">
        <v>637</v>
      </c>
      <c r="E40" s="143">
        <f t="shared" ref="E40:E42" si="4">C40/D40</f>
        <v>4.6875981161695446</v>
      </c>
      <c r="F40" s="136"/>
      <c r="G40" s="151" t="s">
        <v>151</v>
      </c>
      <c r="H40" s="152"/>
      <c r="I40" s="153">
        <f>I38-I39</f>
        <v>316.82099999999991</v>
      </c>
      <c r="K40" s="6"/>
      <c r="L40" s="6"/>
      <c r="N40" s="12"/>
      <c r="O40" s="12"/>
      <c r="P40" s="12"/>
      <c r="Q40" s="12"/>
      <c r="R40" s="4"/>
      <c r="S40" s="4"/>
      <c r="T40" s="4"/>
      <c r="U40" s="4"/>
      <c r="V40" s="4"/>
      <c r="W40" s="4"/>
      <c r="X40" s="4"/>
      <c r="Y40" s="4"/>
      <c r="Z40" s="4"/>
    </row>
    <row r="41" spans="1:26" ht="15.75" customHeight="1">
      <c r="A41" s="4"/>
      <c r="B41" s="26" t="s">
        <v>153</v>
      </c>
      <c r="C41" s="141">
        <v>6767</v>
      </c>
      <c r="D41" s="142">
        <v>3124</v>
      </c>
      <c r="E41" s="143">
        <f t="shared" si="4"/>
        <v>2.1661331626120357</v>
      </c>
      <c r="F41" s="136"/>
      <c r="G41" s="25"/>
      <c r="H41" s="6"/>
      <c r="I41" s="155"/>
      <c r="K41" s="6"/>
      <c r="L41" s="6"/>
      <c r="N41" s="12"/>
      <c r="O41" s="12"/>
      <c r="P41" s="12"/>
      <c r="Q41" s="12"/>
      <c r="R41" s="4"/>
      <c r="S41" s="4"/>
      <c r="T41" s="4"/>
      <c r="U41" s="4"/>
      <c r="V41" s="4"/>
      <c r="W41" s="4"/>
      <c r="X41" s="4"/>
      <c r="Y41" s="4"/>
      <c r="Z41" s="4"/>
    </row>
    <row r="42" spans="1:26" ht="15.75" customHeight="1">
      <c r="A42" s="4"/>
      <c r="B42" s="156" t="s">
        <v>154</v>
      </c>
      <c r="C42" s="157">
        <f t="shared" ref="C42:D42" si="5">SUM(C38:C41)</f>
        <v>82353</v>
      </c>
      <c r="D42" s="158">
        <f t="shared" si="5"/>
        <v>4078</v>
      </c>
      <c r="E42" s="159">
        <f t="shared" si="4"/>
        <v>20.194458067680234</v>
      </c>
      <c r="F42" s="136"/>
      <c r="G42" s="466" t="s">
        <v>155</v>
      </c>
      <c r="H42" s="467"/>
      <c r="I42" s="468"/>
      <c r="K42" s="6"/>
      <c r="L42" s="6"/>
      <c r="N42" s="12"/>
      <c r="O42" s="12"/>
      <c r="P42" s="12"/>
      <c r="Q42" s="12"/>
      <c r="R42" s="4"/>
      <c r="S42" s="4"/>
      <c r="T42" s="4"/>
      <c r="U42" s="4"/>
      <c r="V42" s="4"/>
      <c r="W42" s="4"/>
      <c r="X42" s="4"/>
      <c r="Y42" s="4"/>
      <c r="Z42" s="4"/>
    </row>
    <row r="43" spans="1:26" ht="15.75" customHeight="1">
      <c r="A43" s="4"/>
      <c r="B43" s="136"/>
      <c r="C43" s="136"/>
      <c r="D43" s="136"/>
      <c r="E43" s="136"/>
      <c r="F43" s="136"/>
      <c r="G43" s="463" t="s">
        <v>158</v>
      </c>
      <c r="H43" s="451"/>
      <c r="I43" s="147">
        <f>I38</f>
        <v>11457.002</v>
      </c>
      <c r="K43" s="6"/>
      <c r="L43" s="6"/>
      <c r="M43" s="4"/>
      <c r="N43" s="12"/>
      <c r="O43" s="12"/>
      <c r="P43" s="12"/>
      <c r="Q43" s="12"/>
      <c r="R43" s="4"/>
      <c r="S43" s="4"/>
      <c r="T43" s="4"/>
      <c r="U43" s="4"/>
      <c r="V43" s="4"/>
      <c r="W43" s="4"/>
      <c r="X43" s="4"/>
      <c r="Y43" s="4"/>
      <c r="Z43" s="4"/>
    </row>
    <row r="44" spans="1:26" ht="15.75" customHeight="1">
      <c r="A44" s="4"/>
      <c r="B44" s="134" t="s">
        <v>161</v>
      </c>
      <c r="C44" s="464" t="s">
        <v>133</v>
      </c>
      <c r="D44" s="465"/>
      <c r="E44" s="135" t="s">
        <v>134</v>
      </c>
      <c r="F44" s="160"/>
      <c r="G44" s="145" t="s">
        <v>162</v>
      </c>
      <c r="H44" s="152"/>
      <c r="I44" s="147">
        <f>I40</f>
        <v>316.82099999999991</v>
      </c>
      <c r="K44" s="6"/>
      <c r="L44" s="6"/>
      <c r="M44" s="6"/>
      <c r="N44" s="162"/>
      <c r="O44" s="162"/>
      <c r="P44" s="162"/>
      <c r="Q44" s="162"/>
      <c r="R44" s="4"/>
      <c r="Z44" s="4"/>
    </row>
    <row r="45" spans="1:26" ht="15.75" customHeight="1">
      <c r="A45" s="4"/>
      <c r="B45" s="137" t="s">
        <v>138</v>
      </c>
      <c r="C45" s="163" t="s">
        <v>163</v>
      </c>
      <c r="D45" s="163" t="s">
        <v>165</v>
      </c>
      <c r="E45" s="164" t="s">
        <v>141</v>
      </c>
      <c r="F45" s="160"/>
      <c r="G45" s="98" t="s">
        <v>167</v>
      </c>
      <c r="H45" s="6"/>
      <c r="I45" s="165">
        <f>I43/I44</f>
        <v>36.162381912815135</v>
      </c>
      <c r="K45" s="6"/>
      <c r="L45" s="6"/>
      <c r="M45" s="6"/>
      <c r="N45" s="162"/>
      <c r="O45" s="162"/>
      <c r="P45" s="162"/>
      <c r="Q45" s="162"/>
      <c r="R45" s="4"/>
      <c r="Z45" s="4"/>
    </row>
    <row r="46" spans="1:26" ht="15.75" customHeight="1">
      <c r="A46" s="4"/>
      <c r="B46" s="166" t="s">
        <v>168</v>
      </c>
      <c r="C46" s="167">
        <f>J37-C47</f>
        <v>20245.963000000003</v>
      </c>
      <c r="D46" s="168">
        <v>0</v>
      </c>
      <c r="E46" s="170">
        <v>0</v>
      </c>
      <c r="F46" s="160"/>
      <c r="G46" s="26"/>
      <c r="H46" s="6"/>
      <c r="I46" s="155"/>
      <c r="K46" s="6"/>
      <c r="L46" s="6"/>
      <c r="M46" s="171"/>
      <c r="N46" s="162"/>
      <c r="O46" s="162"/>
      <c r="P46" s="162"/>
      <c r="Q46" s="162"/>
      <c r="R46" s="4"/>
      <c r="Z46" s="4"/>
    </row>
    <row r="47" spans="1:26" ht="15.75" customHeight="1">
      <c r="A47" s="4"/>
      <c r="B47" s="172" t="s">
        <v>169</v>
      </c>
      <c r="C47" s="173">
        <f>I50</f>
        <v>9504.6299999999974</v>
      </c>
      <c r="D47" s="174">
        <f>C47/E47</f>
        <v>316.82099999999991</v>
      </c>
      <c r="E47" s="175">
        <f>AVERAGE(20,40)</f>
        <v>30</v>
      </c>
      <c r="F47" s="160"/>
      <c r="G47" s="466" t="s">
        <v>170</v>
      </c>
      <c r="H47" s="467"/>
      <c r="I47" s="468"/>
      <c r="K47" s="6"/>
      <c r="L47" s="6"/>
      <c r="M47" s="6"/>
      <c r="N47" s="162"/>
      <c r="O47" s="162"/>
      <c r="P47" s="162"/>
      <c r="Q47" s="162"/>
      <c r="R47" s="4"/>
      <c r="Z47" s="4"/>
    </row>
    <row r="48" spans="1:26" ht="15.75" customHeight="1">
      <c r="A48" s="4"/>
      <c r="B48" s="26" t="s">
        <v>150</v>
      </c>
      <c r="C48" s="141">
        <v>6556.125</v>
      </c>
      <c r="D48" s="142">
        <v>637</v>
      </c>
      <c r="E48" s="176">
        <f t="shared" ref="E48:E50" si="6">C48/D48</f>
        <v>10.292189952904238</v>
      </c>
      <c r="F48" s="160"/>
      <c r="G48" s="463" t="s">
        <v>151</v>
      </c>
      <c r="H48" s="451"/>
      <c r="I48" s="147">
        <f>I40</f>
        <v>316.82099999999991</v>
      </c>
      <c r="K48" s="6"/>
      <c r="L48" s="6"/>
      <c r="M48" s="177"/>
      <c r="N48" s="162"/>
      <c r="O48" s="162"/>
      <c r="P48" s="162"/>
      <c r="Q48" s="162"/>
      <c r="R48" s="4"/>
      <c r="Z48" s="4"/>
    </row>
    <row r="49" spans="1:26" ht="15.75" customHeight="1">
      <c r="A49" s="4"/>
      <c r="B49" s="26" t="s">
        <v>153</v>
      </c>
      <c r="C49" s="141">
        <v>35277.398999999998</v>
      </c>
      <c r="D49" s="142">
        <v>3124</v>
      </c>
      <c r="E49" s="176">
        <f t="shared" si="6"/>
        <v>11.292381241997438</v>
      </c>
      <c r="F49" s="160"/>
      <c r="G49" s="463" t="s">
        <v>171</v>
      </c>
      <c r="H49" s="451"/>
      <c r="I49" s="178">
        <f>AVERAGE(20,40)</f>
        <v>30</v>
      </c>
      <c r="J49" s="6"/>
      <c r="K49" s="6"/>
      <c r="L49" s="6"/>
      <c r="M49" s="6"/>
      <c r="N49" s="162"/>
      <c r="O49" s="162"/>
      <c r="P49" s="162"/>
      <c r="Q49" s="162"/>
      <c r="R49" s="4"/>
      <c r="Z49" s="4"/>
    </row>
    <row r="50" spans="1:26" ht="15.75" customHeight="1">
      <c r="A50" s="4"/>
      <c r="B50" s="156" t="s">
        <v>172</v>
      </c>
      <c r="C50" s="157">
        <f t="shared" ref="C50:D50" si="7">SUM(C47:C49)</f>
        <v>51338.153999999995</v>
      </c>
      <c r="D50" s="157">
        <f t="shared" si="7"/>
        <v>4077.8209999999999</v>
      </c>
      <c r="E50" s="159">
        <f t="shared" si="6"/>
        <v>12.589604595199249</v>
      </c>
      <c r="F50" s="160"/>
      <c r="G50" s="156" t="s">
        <v>173</v>
      </c>
      <c r="H50" s="179"/>
      <c r="I50" s="180">
        <f>I49*I48</f>
        <v>9504.6299999999974</v>
      </c>
      <c r="J50" s="6"/>
      <c r="K50" s="6"/>
      <c r="L50" s="6"/>
      <c r="M50" s="6"/>
      <c r="N50" s="162"/>
      <c r="O50" s="162"/>
      <c r="P50" s="162"/>
      <c r="Q50" s="162"/>
      <c r="R50" s="4"/>
      <c r="Z50" s="4"/>
    </row>
    <row r="51" spans="1:26" ht="15.75" customHeight="1">
      <c r="A51" s="4"/>
      <c r="B51" s="45"/>
      <c r="C51" s="181"/>
      <c r="D51" s="181"/>
      <c r="E51" s="182"/>
      <c r="F51" s="160"/>
      <c r="G51" s="45"/>
      <c r="H51" s="6"/>
      <c r="I51" s="183"/>
      <c r="J51" s="6"/>
      <c r="K51" s="6"/>
      <c r="L51" s="6"/>
      <c r="M51" s="6"/>
      <c r="N51" s="162"/>
      <c r="O51" s="162"/>
      <c r="P51" s="162"/>
      <c r="Q51" s="162"/>
      <c r="R51" s="4"/>
      <c r="Z51" s="4"/>
    </row>
    <row r="52" spans="1:26" ht="15.75" customHeight="1">
      <c r="A52" s="4"/>
      <c r="B52" s="4" t="s">
        <v>174</v>
      </c>
      <c r="C52" s="5" t="s">
        <v>175</v>
      </c>
      <c r="D52" s="49">
        <v>13</v>
      </c>
      <c r="E52" s="6"/>
      <c r="F52" s="6"/>
      <c r="G52" s="6"/>
      <c r="H52" s="6"/>
      <c r="I52" s="25"/>
      <c r="J52" s="6"/>
      <c r="K52" s="6"/>
      <c r="L52" s="6"/>
      <c r="M52" s="6"/>
      <c r="N52" s="12"/>
      <c r="O52" s="184"/>
      <c r="P52" s="185"/>
      <c r="Q52" s="187"/>
      <c r="R52" s="4"/>
      <c r="Z52" s="4"/>
    </row>
    <row r="53" spans="1:26" ht="15.75" customHeight="1">
      <c r="A53" s="4"/>
      <c r="B53" s="4"/>
      <c r="C53" s="5"/>
      <c r="D53" s="6"/>
      <c r="E53" s="6"/>
      <c r="F53" s="6"/>
      <c r="G53" s="6"/>
      <c r="H53" s="188"/>
      <c r="I53" s="25"/>
      <c r="J53" s="6"/>
      <c r="K53" s="6"/>
      <c r="L53" s="6"/>
      <c r="M53" s="6"/>
      <c r="N53" s="162"/>
      <c r="O53" s="162"/>
      <c r="P53" s="162"/>
      <c r="Q53" s="162"/>
      <c r="R53" s="4"/>
      <c r="Z53" s="4"/>
    </row>
    <row r="54" spans="1:26" ht="15" customHeight="1">
      <c r="A54" s="4"/>
      <c r="B54" s="4" t="s">
        <v>176</v>
      </c>
      <c r="C54" s="5" t="s">
        <v>29</v>
      </c>
      <c r="D54" s="53">
        <v>23300.67</v>
      </c>
      <c r="E54" s="53">
        <f t="shared" ref="E54:M54" si="8">D60</f>
        <v>23582.398000000001</v>
      </c>
      <c r="F54" s="53">
        <f t="shared" si="8"/>
        <v>30359.941999999999</v>
      </c>
      <c r="G54" s="53">
        <f t="shared" si="8"/>
        <v>43352.903999999995</v>
      </c>
      <c r="H54" s="53">
        <f t="shared" si="8"/>
        <v>62677.785000000003</v>
      </c>
      <c r="I54" s="82">
        <f t="shared" si="8"/>
        <v>82353.081999999995</v>
      </c>
      <c r="J54" s="84">
        <f t="shared" si="8"/>
        <v>91895.660477403071</v>
      </c>
      <c r="K54" s="84">
        <f t="shared" si="8"/>
        <v>95222.220233713102</v>
      </c>
      <c r="L54" s="84">
        <f t="shared" si="8"/>
        <v>97185.201169820153</v>
      </c>
      <c r="M54" s="84">
        <f t="shared" si="8"/>
        <v>99028.601330282807</v>
      </c>
      <c r="N54" s="459" t="s">
        <v>177</v>
      </c>
      <c r="O54" s="451"/>
      <c r="P54" s="451"/>
      <c r="Q54" s="451"/>
      <c r="R54" s="4"/>
      <c r="Z54" s="4"/>
    </row>
    <row r="55" spans="1:26" ht="15" customHeight="1">
      <c r="A55" s="4"/>
      <c r="B55" s="4" t="s">
        <v>178</v>
      </c>
      <c r="C55" s="5" t="s">
        <v>29</v>
      </c>
      <c r="D55" s="53">
        <v>3145.6239999999998</v>
      </c>
      <c r="E55" s="53">
        <v>9838.8469999999998</v>
      </c>
      <c r="F55" s="53">
        <v>16101.375</v>
      </c>
      <c r="G55" s="53">
        <v>23390.326000000001</v>
      </c>
      <c r="H55" s="53">
        <v>19708.330000000002</v>
      </c>
      <c r="I55" s="82">
        <f>I56*'Income Assumptions'!K5</f>
        <v>14755.849850519997</v>
      </c>
      <c r="J55" s="84">
        <f>J56*'Income Assumptions'!L5</f>
        <v>9032.7080334435013</v>
      </c>
      <c r="K55" s="84">
        <f>K56*'Income Assumptions'!M5</f>
        <v>8089.4476242415349</v>
      </c>
      <c r="L55" s="84">
        <f>L56*'Income Assumptions'!N5</f>
        <v>8415.246729211196</v>
      </c>
      <c r="M55" s="84">
        <f>M56*'Income Assumptions'!O5</f>
        <v>8754.3688583796429</v>
      </c>
      <c r="N55" s="451"/>
      <c r="O55" s="451"/>
      <c r="P55" s="451"/>
      <c r="Q55" s="451"/>
      <c r="R55" s="4"/>
      <c r="Z55" s="4"/>
    </row>
    <row r="56" spans="1:26" ht="15.75" customHeight="1">
      <c r="A56" s="4"/>
      <c r="B56" s="191" t="s">
        <v>180</v>
      </c>
      <c r="C56" s="192" t="s">
        <v>32</v>
      </c>
      <c r="D56" s="193">
        <f>D55/'Income Assumptions'!F5</f>
        <v>4.1173970149753852E-2</v>
      </c>
      <c r="E56" s="193">
        <f>E55/'Income Assumptions'!G5</f>
        <v>7.9967116334197064E-2</v>
      </c>
      <c r="F56" s="193">
        <f>F55/'Income Assumptions'!H5</f>
        <v>0.16653341855668627</v>
      </c>
      <c r="G56" s="193">
        <f>G55/'Income Assumptions'!I5</f>
        <v>0.1990919728086544</v>
      </c>
      <c r="H56" s="193">
        <f>H55/'Income Assumptions'!J5</f>
        <v>0.16618915770339876</v>
      </c>
      <c r="I56" s="194">
        <v>0.12</v>
      </c>
      <c r="J56" s="195">
        <v>7.0000000000000007E-2</v>
      </c>
      <c r="K56" s="195">
        <v>0.06</v>
      </c>
      <c r="L56" s="195">
        <v>0.06</v>
      </c>
      <c r="M56" s="195">
        <v>0.06</v>
      </c>
      <c r="N56" s="451"/>
      <c r="O56" s="451"/>
      <c r="P56" s="451"/>
      <c r="Q56" s="451"/>
      <c r="R56" s="4"/>
      <c r="Z56" s="4"/>
    </row>
    <row r="57" spans="1:26" ht="15.75" customHeight="1">
      <c r="A57" s="4"/>
      <c r="B57" s="191" t="s">
        <v>183</v>
      </c>
      <c r="C57" s="192" t="s">
        <v>32</v>
      </c>
      <c r="D57" s="196" t="s">
        <v>36</v>
      </c>
      <c r="E57" s="193">
        <f t="shared" ref="E57:M57" si="9">E55/D55-1</f>
        <v>2.1277886358954534</v>
      </c>
      <c r="F57" s="193">
        <f t="shared" si="9"/>
        <v>0.63651035532923728</v>
      </c>
      <c r="G57" s="193">
        <f t="shared" si="9"/>
        <v>0.45269121425965175</v>
      </c>
      <c r="H57" s="193">
        <f t="shared" si="9"/>
        <v>-0.15741533486963799</v>
      </c>
      <c r="I57" s="197">
        <f t="shared" si="9"/>
        <v>-0.25128867587867687</v>
      </c>
      <c r="J57" s="193">
        <f t="shared" si="9"/>
        <v>-0.38785579109662816</v>
      </c>
      <c r="K57" s="193">
        <f t="shared" si="9"/>
        <v>-0.10442720009431894</v>
      </c>
      <c r="L57" s="193">
        <f t="shared" si="9"/>
        <v>4.0274579934647559E-2</v>
      </c>
      <c r="M57" s="193">
        <f t="shared" si="9"/>
        <v>4.0298536701399268E-2</v>
      </c>
      <c r="N57" s="451"/>
      <c r="O57" s="451"/>
      <c r="P57" s="451"/>
      <c r="Q57" s="451"/>
      <c r="R57" s="4"/>
      <c r="Z57" s="4"/>
    </row>
    <row r="58" spans="1:26" ht="15.75" customHeight="1">
      <c r="A58" s="4"/>
      <c r="B58" s="4" t="s">
        <v>185</v>
      </c>
      <c r="C58" s="5" t="s">
        <v>29</v>
      </c>
      <c r="D58" s="84">
        <f t="shared" ref="D58:M58" si="10">D69</f>
        <v>2848.239</v>
      </c>
      <c r="E58" s="84">
        <f t="shared" si="10"/>
        <v>2942.8890000000001</v>
      </c>
      <c r="F58" s="84">
        <f t="shared" si="10"/>
        <v>3108.413</v>
      </c>
      <c r="G58" s="84">
        <f t="shared" si="10"/>
        <v>3451.3150000000001</v>
      </c>
      <c r="H58" s="84">
        <f t="shared" si="10"/>
        <v>4078.2060000000001</v>
      </c>
      <c r="I58" s="82">
        <f t="shared" si="10"/>
        <v>5213.2713731169224</v>
      </c>
      <c r="J58" s="84">
        <f t="shared" si="10"/>
        <v>5706.1482771334722</v>
      </c>
      <c r="K58" s="84">
        <f t="shared" si="10"/>
        <v>6126.4666881344838</v>
      </c>
      <c r="L58" s="84">
        <f t="shared" si="10"/>
        <v>6571.8465687485486</v>
      </c>
      <c r="M58" s="84">
        <f t="shared" si="10"/>
        <v>7043.3127669909536</v>
      </c>
      <c r="N58" s="12"/>
      <c r="O58" s="12"/>
      <c r="P58" s="12"/>
      <c r="Q58" s="12"/>
      <c r="R58" s="4"/>
      <c r="Z58" s="4"/>
    </row>
    <row r="59" spans="1:26" ht="15.75" customHeight="1">
      <c r="A59" s="4"/>
      <c r="B59" s="4" t="s">
        <v>187</v>
      </c>
      <c r="C59" s="5" t="s">
        <v>29</v>
      </c>
      <c r="D59" s="49">
        <f t="shared" ref="D59:H59" si="11">D61-(D54+D55-D58)</f>
        <v>-15.656999999995605</v>
      </c>
      <c r="E59" s="49">
        <f t="shared" si="11"/>
        <v>-118.41400000000431</v>
      </c>
      <c r="F59" s="49">
        <f t="shared" si="11"/>
        <v>0</v>
      </c>
      <c r="G59" s="49">
        <f t="shared" si="11"/>
        <v>-614.1299999999901</v>
      </c>
      <c r="H59" s="49">
        <f t="shared" si="11"/>
        <v>4045.1729999999952</v>
      </c>
      <c r="I59" s="48">
        <v>0</v>
      </c>
      <c r="J59" s="49">
        <v>0</v>
      </c>
      <c r="K59" s="49">
        <v>0</v>
      </c>
      <c r="L59" s="49">
        <v>0</v>
      </c>
      <c r="M59" s="49">
        <v>0</v>
      </c>
      <c r="N59" s="12"/>
      <c r="O59" s="12"/>
      <c r="P59" s="12"/>
      <c r="Q59" s="12"/>
      <c r="R59" s="4"/>
      <c r="Z59" s="4"/>
    </row>
    <row r="60" spans="1:26" ht="15.75" customHeight="1">
      <c r="A60" s="4"/>
      <c r="B60" s="45" t="s">
        <v>189</v>
      </c>
      <c r="C60" s="46" t="s">
        <v>29</v>
      </c>
      <c r="D60" s="114">
        <f t="shared" ref="D60:M60" si="12">D54+D55-D58+D59</f>
        <v>23582.398000000001</v>
      </c>
      <c r="E60" s="114">
        <f t="shared" si="12"/>
        <v>30359.941999999999</v>
      </c>
      <c r="F60" s="114">
        <f t="shared" si="12"/>
        <v>43352.903999999995</v>
      </c>
      <c r="G60" s="114">
        <f t="shared" si="12"/>
        <v>62677.785000000003</v>
      </c>
      <c r="H60" s="114">
        <f t="shared" si="12"/>
        <v>82353.081999999995</v>
      </c>
      <c r="I60" s="198">
        <f t="shared" si="12"/>
        <v>91895.660477403071</v>
      </c>
      <c r="J60" s="114">
        <f t="shared" si="12"/>
        <v>95222.220233713102</v>
      </c>
      <c r="K60" s="114">
        <f t="shared" si="12"/>
        <v>97185.201169820153</v>
      </c>
      <c r="L60" s="114">
        <f t="shared" si="12"/>
        <v>99028.601330282807</v>
      </c>
      <c r="M60" s="114">
        <f t="shared" si="12"/>
        <v>100739.65742167149</v>
      </c>
      <c r="N60" s="12"/>
      <c r="O60" s="12"/>
      <c r="P60" s="12"/>
      <c r="Q60" s="12"/>
      <c r="R60" s="4"/>
      <c r="S60" s="4"/>
      <c r="T60" s="4"/>
      <c r="U60" s="4"/>
      <c r="V60" s="4"/>
      <c r="W60" s="4"/>
      <c r="X60" s="4"/>
      <c r="Y60" s="4"/>
      <c r="Z60" s="4"/>
    </row>
    <row r="61" spans="1:26" ht="15.75" customHeight="1">
      <c r="A61" s="4"/>
      <c r="B61" s="199" t="s">
        <v>191</v>
      </c>
      <c r="C61" s="5"/>
      <c r="D61" s="200">
        <v>23582.398000000001</v>
      </c>
      <c r="E61" s="200">
        <v>30359.941999999999</v>
      </c>
      <c r="F61" s="200">
        <v>43352.904000000002</v>
      </c>
      <c r="G61" s="200">
        <v>62677.785000000003</v>
      </c>
      <c r="H61" s="200">
        <v>82353.081999999995</v>
      </c>
      <c r="I61" s="25"/>
      <c r="J61" s="6"/>
      <c r="K61" s="6"/>
      <c r="L61" s="6"/>
      <c r="M61" s="6"/>
      <c r="N61" s="162"/>
      <c r="O61" s="58"/>
      <c r="P61" s="58"/>
      <c r="Q61" s="58"/>
      <c r="R61" s="201"/>
      <c r="S61" s="201"/>
      <c r="T61" s="201"/>
      <c r="U61" s="4"/>
      <c r="V61" s="4"/>
      <c r="W61" s="4"/>
      <c r="X61" s="4"/>
      <c r="Y61" s="4"/>
      <c r="Z61" s="4"/>
    </row>
    <row r="62" spans="1:26" ht="15.75" customHeight="1">
      <c r="A62" s="4"/>
      <c r="B62" s="2"/>
      <c r="C62" s="5"/>
      <c r="D62" s="84"/>
      <c r="E62" s="49"/>
      <c r="F62" s="49"/>
      <c r="G62" s="49"/>
      <c r="H62" s="49"/>
      <c r="I62" s="189"/>
      <c r="J62" s="34"/>
      <c r="K62" s="34"/>
      <c r="L62" s="34"/>
      <c r="M62" s="34"/>
      <c r="N62" s="58"/>
      <c r="O62" s="58"/>
      <c r="P62" s="58"/>
      <c r="Q62" s="58"/>
      <c r="R62" s="201"/>
      <c r="S62" s="201"/>
      <c r="T62" s="201"/>
      <c r="U62" s="4"/>
      <c r="V62" s="4"/>
      <c r="W62" s="4"/>
      <c r="X62" s="4"/>
      <c r="Y62" s="4"/>
      <c r="Z62" s="4"/>
    </row>
    <row r="63" spans="1:26" ht="15" customHeight="1">
      <c r="A63" s="4"/>
      <c r="B63" s="2" t="s">
        <v>192</v>
      </c>
      <c r="C63" s="5" t="s">
        <v>29</v>
      </c>
      <c r="D63" s="53">
        <v>2848.239</v>
      </c>
      <c r="E63" s="49">
        <v>2942.8890000000001</v>
      </c>
      <c r="F63" s="49">
        <v>3108.413</v>
      </c>
      <c r="G63" s="49">
        <v>3451.3150000000001</v>
      </c>
      <c r="H63" s="49">
        <v>4078.2060000000001</v>
      </c>
      <c r="I63" s="203">
        <f>H69</f>
        <v>4078.2060000000001</v>
      </c>
      <c r="J63" s="34">
        <f t="shared" ref="J63:M63" si="13">I63-($H$69/$E$42)</f>
        <v>3876.2592091362794</v>
      </c>
      <c r="K63" s="34">
        <f t="shared" si="13"/>
        <v>3674.3124182725587</v>
      </c>
      <c r="L63" s="34">
        <f t="shared" si="13"/>
        <v>3472.365627408838</v>
      </c>
      <c r="M63" s="34">
        <f t="shared" si="13"/>
        <v>3270.4188365451173</v>
      </c>
      <c r="N63" s="470" t="s">
        <v>193</v>
      </c>
      <c r="O63" s="451"/>
      <c r="P63" s="451"/>
      <c r="Q63" s="204"/>
      <c r="R63" s="205"/>
      <c r="S63" s="205"/>
      <c r="T63" s="201"/>
      <c r="U63" s="4"/>
      <c r="V63" s="4"/>
      <c r="W63" s="4"/>
      <c r="X63" s="4"/>
      <c r="Y63" s="4"/>
      <c r="Z63" s="4"/>
    </row>
    <row r="64" spans="1:26" ht="15.75" customHeight="1">
      <c r="A64" s="4"/>
      <c r="B64" s="2" t="s">
        <v>194</v>
      </c>
      <c r="C64" s="5" t="s">
        <v>29</v>
      </c>
      <c r="D64" s="49"/>
      <c r="E64" s="49"/>
      <c r="F64" s="49"/>
      <c r="G64" s="49"/>
      <c r="H64" s="49"/>
      <c r="I64" s="54">
        <f>I55/$D$52</f>
        <v>1135.0653731169227</v>
      </c>
      <c r="J64" s="56">
        <f t="shared" ref="J64:M64" si="14">$I$64</f>
        <v>1135.0653731169227</v>
      </c>
      <c r="K64" s="56">
        <f t="shared" si="14"/>
        <v>1135.0653731169227</v>
      </c>
      <c r="L64" s="56">
        <f t="shared" si="14"/>
        <v>1135.0653731169227</v>
      </c>
      <c r="M64" s="56">
        <f t="shared" si="14"/>
        <v>1135.0653731169227</v>
      </c>
      <c r="N64" s="12"/>
      <c r="O64" s="12"/>
      <c r="P64" s="12"/>
      <c r="Q64" s="12"/>
      <c r="R64" s="4"/>
      <c r="S64" s="4"/>
      <c r="T64" s="4"/>
      <c r="U64" s="4"/>
      <c r="V64" s="4"/>
      <c r="W64" s="4"/>
      <c r="X64" s="4"/>
      <c r="Y64" s="4"/>
      <c r="Z64" s="4"/>
    </row>
    <row r="65" spans="1:26" ht="15" customHeight="1">
      <c r="A65" s="4"/>
      <c r="B65" s="2" t="s">
        <v>195</v>
      </c>
      <c r="C65" s="5" t="s">
        <v>29</v>
      </c>
      <c r="D65" s="49"/>
      <c r="E65" s="49"/>
      <c r="F65" s="49"/>
      <c r="G65" s="49"/>
      <c r="H65" s="49"/>
      <c r="I65" s="92"/>
      <c r="J65" s="56">
        <f>J55/$D$52</f>
        <v>694.82369488026939</v>
      </c>
      <c r="K65" s="56">
        <f t="shared" ref="K65:M65" si="15">$J$65</f>
        <v>694.82369488026939</v>
      </c>
      <c r="L65" s="56">
        <f t="shared" si="15"/>
        <v>694.82369488026939</v>
      </c>
      <c r="M65" s="56">
        <f t="shared" si="15"/>
        <v>694.82369488026939</v>
      </c>
      <c r="N65" s="12"/>
      <c r="O65" s="12"/>
      <c r="P65" s="12"/>
      <c r="Q65" s="12"/>
      <c r="R65" s="4"/>
      <c r="S65" s="4"/>
      <c r="T65" s="4"/>
      <c r="U65" s="4"/>
      <c r="V65" s="4"/>
      <c r="W65" s="4"/>
      <c r="X65" s="4"/>
      <c r="Y65" s="4"/>
      <c r="Z65" s="4"/>
    </row>
    <row r="66" spans="1:26" ht="15.75" customHeight="1">
      <c r="A66" s="4"/>
      <c r="B66" s="2" t="s">
        <v>196</v>
      </c>
      <c r="C66" s="5" t="s">
        <v>29</v>
      </c>
      <c r="D66" s="6"/>
      <c r="E66" s="6"/>
      <c r="F66" s="6"/>
      <c r="G66" s="6"/>
      <c r="H66" s="6"/>
      <c r="I66" s="92"/>
      <c r="J66" s="93"/>
      <c r="K66" s="56">
        <f>K55/$D$52</f>
        <v>622.2652018647334</v>
      </c>
      <c r="L66" s="56">
        <f t="shared" ref="L66:M66" si="16">$K$66</f>
        <v>622.2652018647334</v>
      </c>
      <c r="M66" s="56">
        <f t="shared" si="16"/>
        <v>622.2652018647334</v>
      </c>
      <c r="N66" s="12"/>
      <c r="O66" s="12"/>
      <c r="P66" s="12"/>
      <c r="Q66" s="12"/>
      <c r="R66" s="4"/>
      <c r="S66" s="4"/>
      <c r="T66" s="4"/>
      <c r="U66" s="4"/>
      <c r="V66" s="4"/>
      <c r="W66" s="4"/>
      <c r="X66" s="4"/>
      <c r="Y66" s="4"/>
      <c r="Z66" s="4"/>
    </row>
    <row r="67" spans="1:26" ht="15.75" customHeight="1">
      <c r="A67" s="4"/>
      <c r="B67" s="2" t="s">
        <v>197</v>
      </c>
      <c r="C67" s="5" t="s">
        <v>29</v>
      </c>
      <c r="D67" s="6"/>
      <c r="E67" s="6"/>
      <c r="F67" s="6"/>
      <c r="G67" s="6"/>
      <c r="H67" s="6"/>
      <c r="I67" s="92"/>
      <c r="J67" s="93"/>
      <c r="K67" s="93"/>
      <c r="L67" s="56">
        <f>L55/$D$52</f>
        <v>647.32667147778432</v>
      </c>
      <c r="M67" s="56">
        <f>$L$67</f>
        <v>647.32667147778432</v>
      </c>
      <c r="N67" s="12"/>
      <c r="O67" s="12"/>
      <c r="P67" s="12"/>
      <c r="Q67" s="12"/>
      <c r="R67" s="4"/>
      <c r="S67" s="4"/>
      <c r="T67" s="4"/>
      <c r="U67" s="4"/>
      <c r="V67" s="4"/>
      <c r="W67" s="4"/>
      <c r="X67" s="4"/>
      <c r="Y67" s="4"/>
      <c r="Z67" s="4"/>
    </row>
    <row r="68" spans="1:26" ht="15.75" customHeight="1">
      <c r="A68" s="4"/>
      <c r="B68" s="2" t="s">
        <v>198</v>
      </c>
      <c r="C68" s="5" t="s">
        <v>29</v>
      </c>
      <c r="D68" s="6"/>
      <c r="E68" s="6"/>
      <c r="F68" s="6"/>
      <c r="G68" s="6"/>
      <c r="H68" s="6"/>
      <c r="I68" s="92"/>
      <c r="J68" s="93"/>
      <c r="K68" s="93"/>
      <c r="L68" s="93"/>
      <c r="M68" s="56">
        <f>M55/$D$52</f>
        <v>673.41298910612636</v>
      </c>
      <c r="N68" s="12"/>
      <c r="O68" s="12"/>
      <c r="P68" s="12"/>
      <c r="Q68" s="12"/>
      <c r="R68" s="4"/>
      <c r="S68" s="4"/>
      <c r="T68" s="4"/>
      <c r="U68" s="4"/>
      <c r="V68" s="4"/>
      <c r="W68" s="4"/>
      <c r="X68" s="4"/>
      <c r="Y68" s="4"/>
      <c r="Z68" s="4"/>
    </row>
    <row r="69" spans="1:26" ht="15" customHeight="1">
      <c r="A69" s="4"/>
      <c r="B69" s="45" t="s">
        <v>199</v>
      </c>
      <c r="C69" s="46" t="s">
        <v>29</v>
      </c>
      <c r="D69" s="114">
        <f t="shared" ref="D69:M69" si="17">SUM(D63:D68)</f>
        <v>2848.239</v>
      </c>
      <c r="E69" s="47">
        <f t="shared" si="17"/>
        <v>2942.8890000000001</v>
      </c>
      <c r="F69" s="47">
        <f t="shared" si="17"/>
        <v>3108.413</v>
      </c>
      <c r="G69" s="47">
        <f t="shared" si="17"/>
        <v>3451.3150000000001</v>
      </c>
      <c r="H69" s="47">
        <f t="shared" si="17"/>
        <v>4078.2060000000001</v>
      </c>
      <c r="I69" s="100">
        <f t="shared" si="17"/>
        <v>5213.2713731169224</v>
      </c>
      <c r="J69" s="47">
        <f t="shared" si="17"/>
        <v>5706.1482771334722</v>
      </c>
      <c r="K69" s="47">
        <f t="shared" si="17"/>
        <v>6126.4666881344838</v>
      </c>
      <c r="L69" s="47">
        <f t="shared" si="17"/>
        <v>6571.8465687485486</v>
      </c>
      <c r="M69" s="47">
        <f t="shared" si="17"/>
        <v>7043.3127669909536</v>
      </c>
      <c r="N69" s="12"/>
      <c r="O69" s="12"/>
      <c r="P69" s="12"/>
      <c r="Q69" s="12"/>
      <c r="R69" s="4"/>
      <c r="S69" s="4"/>
      <c r="T69" s="4"/>
      <c r="U69" s="4"/>
      <c r="V69" s="4"/>
      <c r="W69" s="4"/>
      <c r="X69" s="4"/>
      <c r="Y69" s="4"/>
      <c r="Z69" s="4"/>
    </row>
    <row r="70" spans="1:26" ht="15.75" customHeight="1">
      <c r="A70" s="4"/>
      <c r="B70" s="4"/>
      <c r="C70" s="5"/>
      <c r="D70" s="6"/>
      <c r="E70" s="6"/>
      <c r="F70" s="6"/>
      <c r="G70" s="6"/>
      <c r="H70" s="6"/>
      <c r="I70" s="25"/>
      <c r="J70" s="6"/>
      <c r="K70" s="6"/>
      <c r="L70" s="6"/>
      <c r="M70" s="6"/>
      <c r="N70" s="12"/>
      <c r="O70" s="12"/>
      <c r="P70" s="12"/>
      <c r="Q70" s="12"/>
      <c r="R70" s="4"/>
      <c r="S70" s="4"/>
      <c r="T70" s="4"/>
      <c r="U70" s="4"/>
      <c r="V70" s="4"/>
      <c r="W70" s="4"/>
      <c r="X70" s="4"/>
      <c r="Y70" s="4"/>
      <c r="Z70" s="4"/>
    </row>
    <row r="71" spans="1:26" ht="15.75" customHeight="1">
      <c r="A71" s="4"/>
      <c r="B71" s="4" t="s">
        <v>200</v>
      </c>
      <c r="C71" s="5" t="s">
        <v>29</v>
      </c>
      <c r="D71" s="49">
        <v>91.191999999999993</v>
      </c>
      <c r="E71" s="49">
        <v>114.161</v>
      </c>
      <c r="F71" s="49">
        <v>65.573999999999998</v>
      </c>
      <c r="G71" s="49">
        <v>24.995999999999999</v>
      </c>
      <c r="H71" s="49">
        <v>11.757999999999999</v>
      </c>
      <c r="I71" s="54"/>
      <c r="J71" s="56"/>
      <c r="K71" s="56"/>
      <c r="L71" s="56"/>
      <c r="M71" s="56"/>
      <c r="N71" s="12"/>
      <c r="O71" s="12"/>
      <c r="P71" s="12"/>
      <c r="Q71" s="12"/>
      <c r="R71" s="4"/>
      <c r="S71" s="4"/>
      <c r="T71" s="4"/>
      <c r="U71" s="4"/>
      <c r="V71" s="4"/>
      <c r="W71" s="4"/>
      <c r="X71" s="4"/>
      <c r="Y71" s="4"/>
      <c r="Z71" s="4"/>
    </row>
    <row r="72" spans="1:26" ht="15.75" customHeight="1">
      <c r="A72" s="4"/>
      <c r="B72" s="4" t="s">
        <v>201</v>
      </c>
      <c r="C72" s="5" t="s">
        <v>29</v>
      </c>
      <c r="D72" s="49">
        <v>351.036</v>
      </c>
      <c r="E72" s="49">
        <v>486.26299999999998</v>
      </c>
      <c r="F72" s="49">
        <v>1010.806</v>
      </c>
      <c r="G72" s="49">
        <v>1438.288</v>
      </c>
      <c r="H72" s="49">
        <v>1977.6310000000001</v>
      </c>
      <c r="I72" s="54">
        <v>1900</v>
      </c>
      <c r="J72" s="56">
        <v>1700</v>
      </c>
      <c r="K72" s="56">
        <v>1650</v>
      </c>
      <c r="L72" s="56">
        <v>1600</v>
      </c>
      <c r="M72" s="56">
        <v>1550</v>
      </c>
      <c r="N72" s="12"/>
      <c r="O72" s="12"/>
      <c r="P72" s="12"/>
      <c r="Q72" s="12"/>
      <c r="R72" s="4"/>
      <c r="S72" s="4"/>
      <c r="T72" s="4"/>
      <c r="U72" s="4"/>
      <c r="V72" s="4"/>
      <c r="W72" s="4"/>
      <c r="X72" s="4"/>
      <c r="Y72" s="4"/>
      <c r="Z72" s="4"/>
    </row>
    <row r="73" spans="1:26" ht="15.75" customHeight="1">
      <c r="A73" s="4"/>
      <c r="B73" s="4" t="s">
        <v>202</v>
      </c>
      <c r="C73" s="5" t="s">
        <v>29</v>
      </c>
      <c r="D73" s="49">
        <v>0</v>
      </c>
      <c r="E73" s="49">
        <v>0</v>
      </c>
      <c r="F73" s="49">
        <v>0</v>
      </c>
      <c r="G73" s="49">
        <v>53.051000000000002</v>
      </c>
      <c r="H73" s="49">
        <v>53.564999999999998</v>
      </c>
      <c r="I73" s="54">
        <v>54</v>
      </c>
      <c r="J73" s="56">
        <v>54</v>
      </c>
      <c r="K73" s="56">
        <v>54</v>
      </c>
      <c r="L73" s="56">
        <v>54</v>
      </c>
      <c r="M73" s="56">
        <v>54</v>
      </c>
      <c r="N73" s="12"/>
      <c r="O73" s="12"/>
      <c r="P73" s="12"/>
      <c r="Q73" s="12"/>
      <c r="R73" s="4"/>
      <c r="S73" s="4"/>
      <c r="T73" s="4"/>
      <c r="U73" s="4"/>
      <c r="V73" s="4"/>
      <c r="W73" s="4"/>
      <c r="X73" s="4"/>
      <c r="Y73" s="4"/>
      <c r="Z73" s="4"/>
    </row>
    <row r="74" spans="1:26" ht="15.75" customHeight="1">
      <c r="A74" s="4"/>
      <c r="B74" s="45" t="s">
        <v>203</v>
      </c>
      <c r="C74" s="46" t="s">
        <v>29</v>
      </c>
      <c r="D74" s="114">
        <f t="shared" ref="D74:F74" si="18">SUM(D69,D71,D72)</f>
        <v>3290.4670000000001</v>
      </c>
      <c r="E74" s="114">
        <f t="shared" si="18"/>
        <v>3543.3130000000001</v>
      </c>
      <c r="F74" s="114">
        <f t="shared" si="18"/>
        <v>4184.7929999999997</v>
      </c>
      <c r="G74" s="114">
        <f t="shared" ref="G74:H74" si="19">SUM(G69,G71,G72,G73)</f>
        <v>4967.6500000000005</v>
      </c>
      <c r="H74" s="114">
        <f t="shared" si="19"/>
        <v>6121.16</v>
      </c>
      <c r="I74" s="198">
        <f t="shared" ref="I74:M74" si="20">I69+(I72+I73)</f>
        <v>7167.2713731169224</v>
      </c>
      <c r="J74" s="114">
        <f t="shared" si="20"/>
        <v>7460.1482771334722</v>
      </c>
      <c r="K74" s="114">
        <f t="shared" si="20"/>
        <v>7830.4666881344838</v>
      </c>
      <c r="L74" s="114">
        <f t="shared" si="20"/>
        <v>8225.8465687485477</v>
      </c>
      <c r="M74" s="114">
        <f t="shared" si="20"/>
        <v>8647.3127669909536</v>
      </c>
      <c r="N74" s="12"/>
      <c r="O74" s="12"/>
      <c r="P74" s="12"/>
      <c r="Q74" s="12"/>
      <c r="R74" s="4"/>
      <c r="S74" s="4"/>
      <c r="T74" s="4"/>
      <c r="U74" s="4"/>
      <c r="V74" s="4"/>
      <c r="W74" s="4"/>
      <c r="X74" s="4"/>
      <c r="Y74" s="4"/>
      <c r="Z74" s="4"/>
    </row>
    <row r="75" spans="1:26" ht="15.75" customHeight="1">
      <c r="A75" s="4"/>
      <c r="B75" s="199" t="s">
        <v>204</v>
      </c>
      <c r="C75" s="5"/>
      <c r="D75" s="206">
        <f>'Income Assumptions'!F42</f>
        <v>3290.4670000000001</v>
      </c>
      <c r="E75" s="206">
        <f>'Income Assumptions'!G42</f>
        <v>3543.3130000000001</v>
      </c>
      <c r="F75" s="206">
        <f>'Income Assumptions'!H42</f>
        <v>4184.7929999999997</v>
      </c>
      <c r="G75" s="206">
        <f>'Income Assumptions'!I42</f>
        <v>4967.6500000000005</v>
      </c>
      <c r="H75" s="206">
        <f>'Income Assumptions'!J42</f>
        <v>6121.16</v>
      </c>
      <c r="I75" s="25"/>
      <c r="J75" s="6"/>
      <c r="K75" s="6"/>
      <c r="L75" s="6"/>
      <c r="M75" s="6"/>
      <c r="N75" s="12"/>
      <c r="O75" s="12"/>
      <c r="P75" s="12"/>
      <c r="Q75" s="12"/>
      <c r="R75" s="4"/>
      <c r="S75" s="4"/>
      <c r="T75" s="4"/>
      <c r="U75" s="4"/>
      <c r="V75" s="4"/>
      <c r="W75" s="4"/>
      <c r="X75" s="4"/>
      <c r="Y75" s="4"/>
      <c r="Z75" s="4"/>
    </row>
    <row r="76" spans="1:26" ht="15.75" customHeight="1">
      <c r="A76" s="4"/>
      <c r="B76" s="4"/>
      <c r="C76" s="5"/>
      <c r="D76" s="31"/>
      <c r="E76" s="31"/>
      <c r="F76" s="31"/>
      <c r="G76" s="31"/>
      <c r="H76" s="31"/>
      <c r="I76" s="207"/>
      <c r="J76" s="4"/>
      <c r="K76" s="4"/>
      <c r="L76" s="4"/>
      <c r="M76" s="4"/>
      <c r="N76" s="12"/>
      <c r="O76" s="12"/>
      <c r="P76" s="12"/>
      <c r="Q76" s="12"/>
      <c r="R76" s="4"/>
      <c r="S76" s="4"/>
      <c r="T76" s="4"/>
      <c r="U76" s="4"/>
      <c r="V76" s="4"/>
      <c r="W76" s="4"/>
      <c r="X76" s="4"/>
      <c r="Y76" s="4"/>
      <c r="Z76" s="4"/>
    </row>
    <row r="77" spans="1:26" ht="15.75" customHeight="1">
      <c r="A77" s="4"/>
      <c r="B77" s="4"/>
      <c r="C77" s="5"/>
      <c r="D77" s="6"/>
      <c r="E77" s="6"/>
      <c r="F77" s="6"/>
      <c r="G77" s="6"/>
      <c r="H77" s="6"/>
      <c r="I77" s="4"/>
      <c r="J77" s="4"/>
      <c r="K77" s="4"/>
      <c r="L77" s="4"/>
      <c r="M77" s="4"/>
      <c r="N77" s="12"/>
      <c r="O77" s="12"/>
      <c r="P77" s="12"/>
      <c r="Q77" s="12"/>
      <c r="R77" s="4"/>
      <c r="S77" s="4"/>
      <c r="T77" s="4"/>
      <c r="U77" s="4"/>
      <c r="V77" s="4"/>
      <c r="W77" s="4"/>
      <c r="X77" s="4"/>
      <c r="Y77" s="4"/>
      <c r="Z77" s="4"/>
    </row>
    <row r="78" spans="1:26" ht="15.75" customHeight="1">
      <c r="A78" s="4"/>
      <c r="B78" s="4"/>
      <c r="C78" s="5"/>
      <c r="D78" s="6"/>
      <c r="E78" s="6"/>
      <c r="F78" s="6"/>
      <c r="G78" s="6"/>
      <c r="H78" s="6"/>
      <c r="I78" s="4"/>
      <c r="J78" s="4"/>
      <c r="K78" s="4"/>
      <c r="L78" s="4"/>
      <c r="M78" s="4"/>
      <c r="N78" s="12"/>
      <c r="O78" s="12"/>
      <c r="P78" s="12"/>
      <c r="Q78" s="12"/>
      <c r="R78" s="4"/>
      <c r="S78" s="4"/>
      <c r="T78" s="4"/>
      <c r="U78" s="4"/>
      <c r="V78" s="4"/>
      <c r="W78" s="4"/>
      <c r="X78" s="4"/>
      <c r="Y78" s="4"/>
      <c r="Z78" s="4"/>
    </row>
    <row r="79" spans="1:26" ht="15.75" customHeight="1">
      <c r="A79" s="4"/>
      <c r="B79" s="4"/>
      <c r="C79" s="5"/>
      <c r="D79" s="6"/>
      <c r="E79" s="6"/>
      <c r="F79" s="6"/>
      <c r="G79" s="6"/>
      <c r="H79" s="6"/>
      <c r="I79" s="4"/>
      <c r="J79" s="4"/>
      <c r="K79" s="4"/>
      <c r="L79" s="4"/>
      <c r="M79" s="4"/>
      <c r="N79" s="12"/>
      <c r="O79" s="12"/>
      <c r="P79" s="12"/>
      <c r="Q79" s="12"/>
      <c r="R79" s="4"/>
      <c r="S79" s="4"/>
      <c r="T79" s="4"/>
      <c r="U79" s="4"/>
      <c r="V79" s="4"/>
      <c r="W79" s="4"/>
      <c r="X79" s="4"/>
      <c r="Y79" s="4"/>
      <c r="Z79" s="4"/>
    </row>
    <row r="80" spans="1:26" ht="15.75" customHeight="1">
      <c r="A80" s="4"/>
      <c r="B80" s="4"/>
      <c r="C80" s="5"/>
      <c r="D80" s="6"/>
      <c r="E80" s="6"/>
      <c r="F80" s="6"/>
      <c r="G80" s="6"/>
      <c r="H80" s="6"/>
      <c r="I80" s="4"/>
      <c r="J80" s="4"/>
      <c r="K80" s="4"/>
      <c r="L80" s="4"/>
      <c r="M80" s="4"/>
      <c r="N80" s="4"/>
      <c r="O80" s="4"/>
      <c r="P80" s="4"/>
      <c r="Q80" s="4"/>
      <c r="R80" s="4"/>
      <c r="S80" s="4"/>
      <c r="T80" s="4"/>
      <c r="U80" s="4"/>
      <c r="V80" s="4"/>
      <c r="W80" s="4"/>
      <c r="X80" s="4"/>
      <c r="Y80" s="4"/>
      <c r="Z80" s="4"/>
    </row>
    <row r="81" spans="1:26" ht="15.75" customHeight="1">
      <c r="A81" s="4"/>
      <c r="B81" s="4"/>
      <c r="C81" s="5"/>
      <c r="D81" s="6"/>
      <c r="E81" s="6"/>
      <c r="F81" s="6"/>
      <c r="G81" s="6"/>
      <c r="H81" s="6"/>
      <c r="I81" s="4"/>
      <c r="J81" s="4"/>
      <c r="K81" s="4"/>
      <c r="L81" s="4"/>
      <c r="M81" s="4"/>
      <c r="N81" s="4"/>
      <c r="O81" s="4"/>
      <c r="P81" s="4"/>
      <c r="Q81" s="4"/>
      <c r="R81" s="4"/>
      <c r="S81" s="4"/>
      <c r="T81" s="4"/>
      <c r="U81" s="4"/>
      <c r="V81" s="4"/>
      <c r="W81" s="4"/>
      <c r="X81" s="4"/>
      <c r="Y81" s="4"/>
      <c r="Z81" s="4"/>
    </row>
    <row r="82" spans="1:26" ht="15.75" customHeight="1">
      <c r="A82" s="4"/>
      <c r="B82" s="4"/>
      <c r="C82" s="5"/>
      <c r="D82" s="6"/>
      <c r="E82" s="6"/>
      <c r="F82" s="6"/>
      <c r="G82" s="6"/>
      <c r="H82" s="6"/>
      <c r="I82" s="4"/>
      <c r="J82" s="4"/>
      <c r="K82" s="4"/>
      <c r="L82" s="4"/>
      <c r="M82" s="4"/>
      <c r="N82" s="4"/>
      <c r="O82" s="4"/>
      <c r="P82" s="4"/>
      <c r="Q82" s="4"/>
      <c r="R82" s="4"/>
      <c r="S82" s="4"/>
      <c r="T82" s="4"/>
      <c r="U82" s="4"/>
      <c r="V82" s="4"/>
      <c r="W82" s="4"/>
      <c r="X82" s="4"/>
      <c r="Y82" s="4"/>
      <c r="Z82" s="4"/>
    </row>
    <row r="83" spans="1:26" ht="15.75" customHeight="1">
      <c r="A83" s="4"/>
      <c r="B83" s="4"/>
      <c r="C83" s="5"/>
      <c r="D83" s="6"/>
      <c r="E83" s="6"/>
      <c r="F83" s="6"/>
      <c r="G83" s="6"/>
      <c r="H83" s="6"/>
      <c r="I83" s="4"/>
      <c r="J83" s="4"/>
      <c r="K83" s="4"/>
      <c r="L83" s="4"/>
      <c r="M83" s="4"/>
      <c r="N83" s="4"/>
      <c r="O83" s="4"/>
      <c r="P83" s="4"/>
      <c r="Q83" s="4"/>
      <c r="R83" s="4"/>
      <c r="S83" s="4"/>
      <c r="T83" s="4"/>
      <c r="U83" s="4"/>
      <c r="V83" s="4"/>
      <c r="W83" s="4"/>
      <c r="X83" s="4"/>
      <c r="Y83" s="4"/>
      <c r="Z83" s="4"/>
    </row>
    <row r="84" spans="1:26" ht="15.75" customHeight="1">
      <c r="A84" s="4"/>
      <c r="B84" s="4"/>
      <c r="C84" s="5"/>
      <c r="D84" s="6"/>
      <c r="E84" s="6"/>
      <c r="F84" s="6"/>
      <c r="G84" s="6"/>
      <c r="H84" s="6"/>
      <c r="I84" s="4"/>
      <c r="J84" s="4"/>
      <c r="K84" s="4"/>
      <c r="L84" s="4"/>
      <c r="M84" s="4"/>
      <c r="N84" s="4"/>
      <c r="O84" s="4"/>
      <c r="P84" s="4"/>
      <c r="Q84" s="4"/>
      <c r="R84" s="4"/>
      <c r="S84" s="4"/>
      <c r="T84" s="4"/>
      <c r="U84" s="4"/>
      <c r="V84" s="4"/>
      <c r="W84" s="4"/>
      <c r="X84" s="4"/>
      <c r="Y84" s="4"/>
      <c r="Z84" s="4"/>
    </row>
    <row r="85" spans="1:26" ht="15.75" customHeight="1">
      <c r="A85" s="4"/>
      <c r="B85" s="4"/>
      <c r="C85" s="5"/>
      <c r="D85" s="6"/>
      <c r="E85" s="6"/>
      <c r="F85" s="6"/>
      <c r="G85" s="6"/>
      <c r="H85" s="6"/>
      <c r="I85" s="4"/>
      <c r="J85" s="4"/>
      <c r="K85" s="4"/>
      <c r="L85" s="4"/>
      <c r="M85" s="4"/>
      <c r="N85" s="4"/>
      <c r="O85" s="4"/>
      <c r="P85" s="4"/>
      <c r="Q85" s="4"/>
      <c r="R85" s="4"/>
      <c r="S85" s="4"/>
      <c r="T85" s="4"/>
      <c r="U85" s="4"/>
      <c r="V85" s="4"/>
      <c r="W85" s="4"/>
      <c r="X85" s="4"/>
      <c r="Y85" s="4"/>
      <c r="Z85" s="4"/>
    </row>
    <row r="86" spans="1:26" ht="15.75" customHeight="1">
      <c r="A86" s="4"/>
      <c r="B86" s="4"/>
      <c r="C86" s="5"/>
      <c r="D86" s="6"/>
      <c r="E86" s="6"/>
      <c r="F86" s="6"/>
      <c r="G86" s="6"/>
      <c r="H86" s="6"/>
      <c r="I86" s="4"/>
      <c r="J86" s="4"/>
      <c r="K86" s="4"/>
      <c r="L86" s="4"/>
      <c r="M86" s="4"/>
      <c r="N86" s="4"/>
      <c r="O86" s="4"/>
      <c r="P86" s="4"/>
      <c r="Q86" s="4"/>
      <c r="R86" s="4"/>
      <c r="S86" s="4"/>
      <c r="T86" s="4"/>
      <c r="U86" s="4"/>
      <c r="V86" s="4"/>
      <c r="W86" s="4"/>
      <c r="X86" s="4"/>
      <c r="Y86" s="4"/>
      <c r="Z86" s="4"/>
    </row>
    <row r="87" spans="1:26" ht="15.75" customHeight="1">
      <c r="A87" s="4"/>
      <c r="B87" s="4"/>
      <c r="C87" s="5"/>
      <c r="D87" s="6"/>
      <c r="E87" s="6"/>
      <c r="F87" s="6"/>
      <c r="G87" s="6"/>
      <c r="H87" s="6"/>
      <c r="I87" s="4"/>
      <c r="J87" s="4"/>
      <c r="K87" s="4"/>
      <c r="L87" s="4"/>
      <c r="M87" s="4"/>
      <c r="N87" s="4"/>
      <c r="O87" s="4"/>
      <c r="P87" s="4"/>
      <c r="Q87" s="4"/>
      <c r="R87" s="4"/>
      <c r="S87" s="4"/>
      <c r="T87" s="4"/>
      <c r="U87" s="4"/>
      <c r="V87" s="4"/>
      <c r="W87" s="4"/>
      <c r="X87" s="4"/>
      <c r="Y87" s="4"/>
      <c r="Z87" s="4"/>
    </row>
    <row r="88" spans="1:26" ht="15.75" customHeight="1">
      <c r="A88" s="4"/>
      <c r="B88" s="4"/>
      <c r="C88" s="5"/>
      <c r="D88" s="6"/>
      <c r="E88" s="6"/>
      <c r="F88" s="6"/>
      <c r="G88" s="6"/>
      <c r="H88" s="6"/>
      <c r="I88" s="4"/>
      <c r="J88" s="4"/>
      <c r="K88" s="4"/>
      <c r="L88" s="4"/>
      <c r="M88" s="4"/>
      <c r="N88" s="4"/>
      <c r="O88" s="4"/>
      <c r="P88" s="4"/>
      <c r="Q88" s="4"/>
      <c r="R88" s="4"/>
      <c r="S88" s="4"/>
      <c r="T88" s="4"/>
      <c r="U88" s="4"/>
      <c r="V88" s="4"/>
      <c r="W88" s="4"/>
      <c r="X88" s="4"/>
      <c r="Y88" s="4"/>
      <c r="Z88" s="4"/>
    </row>
    <row r="89" spans="1:26" ht="15.75" customHeight="1">
      <c r="A89" s="4"/>
      <c r="B89" s="4"/>
      <c r="C89" s="5"/>
      <c r="D89" s="6"/>
      <c r="E89" s="6"/>
      <c r="F89" s="6"/>
      <c r="G89" s="6"/>
      <c r="H89" s="6"/>
      <c r="I89" s="4"/>
      <c r="J89" s="4"/>
      <c r="K89" s="4"/>
      <c r="L89" s="4"/>
      <c r="M89" s="4"/>
      <c r="N89" s="4"/>
      <c r="O89" s="4"/>
      <c r="P89" s="4"/>
      <c r="Q89" s="4"/>
      <c r="R89" s="4"/>
      <c r="S89" s="4"/>
      <c r="T89" s="4"/>
      <c r="U89" s="4"/>
      <c r="V89" s="4"/>
      <c r="W89" s="4"/>
      <c r="X89" s="4"/>
      <c r="Y89" s="4"/>
      <c r="Z89" s="4"/>
    </row>
    <row r="90" spans="1:26" ht="15.75" customHeight="1">
      <c r="A90" s="4"/>
      <c r="B90" s="4"/>
      <c r="C90" s="5"/>
      <c r="D90" s="6"/>
      <c r="E90" s="6"/>
      <c r="F90" s="6"/>
      <c r="G90" s="6"/>
      <c r="H90" s="6"/>
      <c r="I90" s="4"/>
      <c r="J90" s="4"/>
      <c r="K90" s="4"/>
      <c r="L90" s="4"/>
      <c r="M90" s="4"/>
      <c r="N90" s="4"/>
      <c r="O90" s="4"/>
      <c r="P90" s="4"/>
      <c r="Q90" s="4"/>
      <c r="R90" s="4"/>
      <c r="S90" s="4"/>
      <c r="T90" s="4"/>
      <c r="U90" s="4"/>
      <c r="V90" s="4"/>
      <c r="W90" s="4"/>
      <c r="X90" s="4"/>
      <c r="Y90" s="4"/>
      <c r="Z90" s="4"/>
    </row>
    <row r="91" spans="1:26" ht="15.75" customHeight="1">
      <c r="A91" s="4"/>
      <c r="B91" s="4"/>
      <c r="C91" s="5"/>
      <c r="D91" s="6"/>
      <c r="E91" s="6"/>
      <c r="F91" s="6"/>
      <c r="G91" s="6"/>
      <c r="H91" s="6"/>
      <c r="I91" s="4"/>
      <c r="J91" s="4"/>
      <c r="K91" s="4"/>
      <c r="L91" s="4"/>
      <c r="M91" s="4"/>
      <c r="N91" s="4"/>
      <c r="O91" s="4"/>
      <c r="P91" s="4"/>
      <c r="Q91" s="4"/>
      <c r="R91" s="4"/>
      <c r="S91" s="4"/>
      <c r="T91" s="4"/>
      <c r="U91" s="4"/>
      <c r="V91" s="4"/>
      <c r="W91" s="4"/>
      <c r="X91" s="4"/>
      <c r="Y91" s="4"/>
      <c r="Z91" s="4"/>
    </row>
    <row r="92" spans="1:26" ht="15.75" customHeight="1">
      <c r="A92" s="4"/>
      <c r="B92" s="4"/>
      <c r="C92" s="5"/>
      <c r="D92" s="6"/>
      <c r="E92" s="6"/>
      <c r="F92" s="6"/>
      <c r="G92" s="6"/>
      <c r="H92" s="6"/>
      <c r="I92" s="4"/>
      <c r="J92" s="4"/>
      <c r="K92" s="4"/>
      <c r="L92" s="4"/>
      <c r="M92" s="4"/>
      <c r="N92" s="4"/>
      <c r="O92" s="4"/>
      <c r="P92" s="4"/>
      <c r="Q92" s="4"/>
      <c r="R92" s="4"/>
      <c r="S92" s="4"/>
      <c r="T92" s="4"/>
      <c r="U92" s="4"/>
      <c r="V92" s="4"/>
      <c r="W92" s="4"/>
      <c r="X92" s="4"/>
      <c r="Y92" s="4"/>
      <c r="Z92" s="4"/>
    </row>
    <row r="93" spans="1:26" ht="15.75" customHeight="1">
      <c r="A93" s="4"/>
      <c r="B93" s="4"/>
      <c r="C93" s="5"/>
      <c r="D93" s="6"/>
      <c r="E93" s="6"/>
      <c r="F93" s="6"/>
      <c r="G93" s="6"/>
      <c r="H93" s="6"/>
      <c r="I93" s="4"/>
      <c r="J93" s="4"/>
      <c r="K93" s="4"/>
      <c r="L93" s="4"/>
      <c r="M93" s="4"/>
      <c r="N93" s="4"/>
      <c r="O93" s="4"/>
      <c r="P93" s="4"/>
      <c r="Q93" s="4"/>
      <c r="R93" s="4"/>
      <c r="S93" s="4"/>
      <c r="T93" s="4"/>
      <c r="U93" s="4"/>
      <c r="V93" s="4"/>
      <c r="W93" s="4"/>
      <c r="X93" s="4"/>
      <c r="Y93" s="4"/>
      <c r="Z93" s="4"/>
    </row>
    <row r="94" spans="1:26" ht="15.75" customHeight="1">
      <c r="A94" s="4"/>
      <c r="B94" s="4"/>
      <c r="C94" s="5"/>
      <c r="D94" s="6"/>
      <c r="E94" s="6"/>
      <c r="F94" s="6"/>
      <c r="G94" s="6"/>
      <c r="H94" s="6"/>
      <c r="I94" s="4"/>
      <c r="J94" s="4"/>
      <c r="K94" s="4"/>
      <c r="L94" s="4"/>
      <c r="M94" s="4"/>
      <c r="N94" s="4"/>
      <c r="O94" s="4"/>
      <c r="P94" s="4"/>
      <c r="Q94" s="4"/>
      <c r="R94" s="4"/>
      <c r="S94" s="4"/>
      <c r="T94" s="4"/>
      <c r="U94" s="4"/>
      <c r="V94" s="4"/>
      <c r="W94" s="4"/>
      <c r="X94" s="4"/>
      <c r="Y94" s="4"/>
      <c r="Z94" s="4"/>
    </row>
    <row r="95" spans="1:26" ht="15.75" customHeight="1">
      <c r="A95" s="4"/>
      <c r="B95" s="4"/>
      <c r="C95" s="5"/>
      <c r="D95" s="6"/>
      <c r="E95" s="6"/>
      <c r="F95" s="6"/>
      <c r="G95" s="6"/>
      <c r="H95" s="6"/>
      <c r="I95" s="4"/>
      <c r="J95" s="4"/>
      <c r="K95" s="4"/>
      <c r="L95" s="4"/>
      <c r="M95" s="4"/>
      <c r="N95" s="4"/>
      <c r="O95" s="4"/>
      <c r="P95" s="4"/>
      <c r="Q95" s="4"/>
      <c r="R95" s="4"/>
      <c r="S95" s="4"/>
      <c r="T95" s="4"/>
      <c r="U95" s="4"/>
      <c r="V95" s="4"/>
      <c r="W95" s="4"/>
      <c r="X95" s="4"/>
      <c r="Y95" s="4"/>
      <c r="Z95" s="4"/>
    </row>
    <row r="96" spans="1:26" ht="15.75" customHeight="1">
      <c r="A96" s="4"/>
      <c r="B96" s="4"/>
      <c r="C96" s="5"/>
      <c r="D96" s="6"/>
      <c r="E96" s="6"/>
      <c r="F96" s="6"/>
      <c r="G96" s="6"/>
      <c r="H96" s="6"/>
      <c r="I96" s="4"/>
      <c r="J96" s="4"/>
      <c r="K96" s="4"/>
      <c r="L96" s="4"/>
      <c r="M96" s="4"/>
      <c r="N96" s="4"/>
      <c r="O96" s="4"/>
      <c r="P96" s="4"/>
      <c r="Q96" s="4"/>
      <c r="R96" s="4"/>
      <c r="S96" s="4"/>
      <c r="T96" s="4"/>
      <c r="U96" s="4"/>
      <c r="V96" s="4"/>
      <c r="W96" s="4"/>
      <c r="X96" s="4"/>
      <c r="Y96" s="4"/>
      <c r="Z96" s="4"/>
    </row>
    <row r="97" spans="1:26" ht="15.75" customHeight="1">
      <c r="A97" s="4"/>
      <c r="B97" s="4"/>
      <c r="C97" s="5"/>
      <c r="D97" s="6"/>
      <c r="E97" s="6"/>
      <c r="F97" s="6"/>
      <c r="G97" s="6"/>
      <c r="H97" s="6"/>
      <c r="I97" s="4"/>
      <c r="J97" s="4"/>
      <c r="K97" s="4"/>
      <c r="L97" s="4"/>
      <c r="M97" s="4"/>
      <c r="N97" s="4"/>
      <c r="O97" s="4"/>
      <c r="P97" s="4"/>
      <c r="Q97" s="4"/>
      <c r="R97" s="4"/>
      <c r="S97" s="4"/>
      <c r="T97" s="4"/>
      <c r="U97" s="4"/>
      <c r="V97" s="4"/>
      <c r="W97" s="4"/>
      <c r="X97" s="4"/>
      <c r="Y97" s="4"/>
      <c r="Z97" s="4"/>
    </row>
    <row r="98" spans="1:26" ht="15.75" customHeight="1">
      <c r="A98" s="4"/>
      <c r="B98" s="4"/>
      <c r="C98" s="5"/>
      <c r="D98" s="6"/>
      <c r="E98" s="6"/>
      <c r="F98" s="6"/>
      <c r="G98" s="6"/>
      <c r="H98" s="6"/>
      <c r="I98" s="4"/>
      <c r="J98" s="4"/>
      <c r="K98" s="4"/>
      <c r="L98" s="4"/>
      <c r="M98" s="4"/>
      <c r="N98" s="4"/>
      <c r="O98" s="4"/>
      <c r="P98" s="4"/>
      <c r="Q98" s="4"/>
      <c r="R98" s="4"/>
      <c r="S98" s="4"/>
      <c r="T98" s="4"/>
      <c r="U98" s="4"/>
      <c r="V98" s="4"/>
      <c r="W98" s="4"/>
      <c r="X98" s="4"/>
      <c r="Y98" s="4"/>
      <c r="Z98" s="4"/>
    </row>
    <row r="99" spans="1:26" ht="15.75" customHeight="1">
      <c r="A99" s="4"/>
      <c r="B99" s="4"/>
      <c r="C99" s="5"/>
      <c r="D99" s="6"/>
      <c r="E99" s="6"/>
      <c r="F99" s="6"/>
      <c r="G99" s="6"/>
      <c r="H99" s="6"/>
      <c r="I99" s="4"/>
      <c r="J99" s="4"/>
      <c r="K99" s="4"/>
      <c r="L99" s="4"/>
      <c r="M99" s="4"/>
      <c r="N99" s="4"/>
      <c r="O99" s="4"/>
      <c r="P99" s="4"/>
      <c r="Q99" s="4"/>
      <c r="R99" s="4"/>
      <c r="S99" s="4"/>
      <c r="T99" s="4"/>
      <c r="U99" s="4"/>
      <c r="V99" s="4"/>
      <c r="W99" s="4"/>
      <c r="X99" s="4"/>
      <c r="Y99" s="4"/>
      <c r="Z99" s="4"/>
    </row>
    <row r="100" spans="1:26" ht="15.75" customHeight="1">
      <c r="A100" s="4"/>
      <c r="B100" s="4"/>
      <c r="C100" s="5"/>
      <c r="D100" s="6"/>
      <c r="E100" s="6"/>
      <c r="F100" s="6"/>
      <c r="G100" s="6"/>
      <c r="H100" s="6"/>
      <c r="I100" s="4"/>
      <c r="J100" s="4"/>
      <c r="K100" s="4"/>
      <c r="L100" s="4"/>
      <c r="M100" s="4"/>
      <c r="N100" s="4"/>
      <c r="O100" s="4"/>
      <c r="P100" s="4"/>
      <c r="Q100" s="4"/>
      <c r="R100" s="4"/>
      <c r="S100" s="4"/>
      <c r="T100" s="4"/>
      <c r="U100" s="4"/>
      <c r="V100" s="4"/>
      <c r="W100" s="4"/>
      <c r="X100" s="4"/>
      <c r="Y100" s="4"/>
      <c r="Z100" s="4"/>
    </row>
    <row r="101" spans="1:26" ht="15.75" customHeight="1">
      <c r="A101" s="4"/>
      <c r="B101" s="4"/>
      <c r="C101" s="5"/>
      <c r="D101" s="6"/>
      <c r="E101" s="6"/>
      <c r="F101" s="6"/>
      <c r="G101" s="6"/>
      <c r="H101" s="6"/>
      <c r="I101" s="4"/>
      <c r="J101" s="4"/>
      <c r="K101" s="4"/>
      <c r="L101" s="4"/>
      <c r="M101" s="4"/>
      <c r="N101" s="4"/>
      <c r="O101" s="4"/>
      <c r="P101" s="4"/>
      <c r="Q101" s="4"/>
      <c r="R101" s="4"/>
      <c r="S101" s="4"/>
      <c r="T101" s="4"/>
      <c r="U101" s="4"/>
      <c r="V101" s="4"/>
      <c r="W101" s="4"/>
      <c r="X101" s="4"/>
      <c r="Y101" s="4"/>
      <c r="Z101" s="4"/>
    </row>
    <row r="102" spans="1:26" ht="15.75" customHeight="1">
      <c r="A102" s="4"/>
      <c r="B102" s="4"/>
      <c r="C102" s="5"/>
      <c r="D102" s="6"/>
      <c r="E102" s="6"/>
      <c r="F102" s="6"/>
      <c r="G102" s="6"/>
      <c r="H102" s="6"/>
      <c r="I102" s="4"/>
      <c r="J102" s="4"/>
      <c r="K102" s="4"/>
      <c r="L102" s="4"/>
      <c r="M102" s="4"/>
      <c r="N102" s="4"/>
      <c r="O102" s="4"/>
      <c r="P102" s="4"/>
      <c r="Q102" s="4"/>
      <c r="R102" s="4"/>
      <c r="S102" s="4"/>
      <c r="T102" s="4"/>
      <c r="U102" s="4"/>
      <c r="V102" s="4"/>
      <c r="W102" s="4"/>
      <c r="X102" s="4"/>
      <c r="Y102" s="4"/>
      <c r="Z102" s="4"/>
    </row>
    <row r="103" spans="1:26" ht="15.75" customHeight="1">
      <c r="A103" s="4"/>
      <c r="B103" s="4"/>
      <c r="C103" s="5"/>
      <c r="D103" s="6"/>
      <c r="E103" s="6"/>
      <c r="F103" s="6"/>
      <c r="G103" s="6"/>
      <c r="H103" s="6"/>
      <c r="I103" s="4"/>
      <c r="J103" s="4"/>
      <c r="K103" s="4"/>
      <c r="L103" s="4"/>
      <c r="M103" s="4"/>
      <c r="N103" s="4"/>
      <c r="O103" s="4"/>
      <c r="P103" s="4"/>
      <c r="Q103" s="4"/>
      <c r="R103" s="4"/>
      <c r="S103" s="4"/>
      <c r="T103" s="4"/>
      <c r="U103" s="4"/>
      <c r="V103" s="4"/>
      <c r="W103" s="4"/>
      <c r="X103" s="4"/>
      <c r="Y103" s="4"/>
      <c r="Z103" s="4"/>
    </row>
    <row r="104" spans="1:26" ht="15.75" customHeight="1">
      <c r="A104" s="4"/>
      <c r="B104" s="4"/>
      <c r="C104" s="5"/>
      <c r="D104" s="6"/>
      <c r="E104" s="6"/>
      <c r="F104" s="6"/>
      <c r="G104" s="6"/>
      <c r="H104" s="6"/>
      <c r="I104" s="4"/>
      <c r="J104" s="4"/>
      <c r="K104" s="4"/>
      <c r="L104" s="4"/>
      <c r="M104" s="4"/>
      <c r="N104" s="4"/>
      <c r="O104" s="4"/>
      <c r="P104" s="4"/>
      <c r="Q104" s="4"/>
      <c r="R104" s="4"/>
      <c r="S104" s="4"/>
      <c r="T104" s="4"/>
      <c r="U104" s="4"/>
      <c r="V104" s="4"/>
      <c r="W104" s="4"/>
      <c r="X104" s="4"/>
      <c r="Y104" s="4"/>
      <c r="Z104" s="4"/>
    </row>
    <row r="105" spans="1:26" ht="15.75" customHeight="1">
      <c r="A105" s="4"/>
      <c r="B105" s="4"/>
      <c r="C105" s="5"/>
      <c r="D105" s="6"/>
      <c r="E105" s="6"/>
      <c r="F105" s="6"/>
      <c r="G105" s="6"/>
      <c r="H105" s="6"/>
      <c r="I105" s="4"/>
      <c r="J105" s="4"/>
      <c r="K105" s="4"/>
      <c r="L105" s="4"/>
      <c r="M105" s="4"/>
      <c r="N105" s="4"/>
      <c r="O105" s="4"/>
      <c r="P105" s="4"/>
      <c r="Q105" s="4"/>
      <c r="R105" s="4"/>
      <c r="S105" s="4"/>
      <c r="T105" s="4"/>
      <c r="U105" s="4"/>
      <c r="V105" s="4"/>
      <c r="W105" s="4"/>
      <c r="X105" s="4"/>
      <c r="Y105" s="4"/>
      <c r="Z105" s="4"/>
    </row>
    <row r="106" spans="1:26" ht="15.75" customHeight="1">
      <c r="A106" s="4"/>
      <c r="B106" s="4"/>
      <c r="C106" s="5"/>
      <c r="D106" s="6"/>
      <c r="E106" s="6"/>
      <c r="F106" s="6"/>
      <c r="G106" s="6"/>
      <c r="H106" s="6"/>
      <c r="I106" s="4"/>
      <c r="J106" s="4"/>
      <c r="K106" s="4"/>
      <c r="L106" s="4"/>
      <c r="M106" s="4"/>
      <c r="N106" s="4"/>
      <c r="O106" s="4"/>
      <c r="P106" s="4"/>
      <c r="Q106" s="4"/>
      <c r="R106" s="4"/>
      <c r="S106" s="4"/>
      <c r="T106" s="4"/>
      <c r="U106" s="4"/>
      <c r="V106" s="4"/>
      <c r="W106" s="4"/>
      <c r="X106" s="4"/>
      <c r="Y106" s="4"/>
      <c r="Z106" s="4"/>
    </row>
    <row r="107" spans="1:26" ht="15.75" customHeight="1">
      <c r="A107" s="4"/>
      <c r="B107" s="4"/>
      <c r="C107" s="5"/>
      <c r="D107" s="6"/>
      <c r="E107" s="6"/>
      <c r="F107" s="6"/>
      <c r="G107" s="6"/>
      <c r="H107" s="6"/>
      <c r="I107" s="4"/>
      <c r="J107" s="4"/>
      <c r="K107" s="4"/>
      <c r="L107" s="4"/>
      <c r="M107" s="4"/>
      <c r="N107" s="4"/>
      <c r="O107" s="4"/>
      <c r="P107" s="4"/>
      <c r="Q107" s="4"/>
      <c r="R107" s="4"/>
      <c r="S107" s="4"/>
      <c r="T107" s="4"/>
      <c r="U107" s="4"/>
      <c r="V107" s="4"/>
      <c r="W107" s="4"/>
      <c r="X107" s="4"/>
      <c r="Y107" s="4"/>
      <c r="Z107" s="4"/>
    </row>
    <row r="108" spans="1:26" ht="15.75" customHeight="1">
      <c r="A108" s="4"/>
      <c r="B108" s="4"/>
      <c r="C108" s="5"/>
      <c r="D108" s="6"/>
      <c r="E108" s="6"/>
      <c r="F108" s="6"/>
      <c r="G108" s="6"/>
      <c r="H108" s="6"/>
      <c r="I108" s="4"/>
      <c r="J108" s="4"/>
      <c r="K108" s="4"/>
      <c r="L108" s="4"/>
      <c r="M108" s="4"/>
      <c r="N108" s="4"/>
      <c r="O108" s="4"/>
      <c r="P108" s="4"/>
      <c r="Q108" s="4"/>
      <c r="R108" s="4"/>
      <c r="S108" s="4"/>
      <c r="T108" s="4"/>
      <c r="U108" s="4"/>
      <c r="V108" s="4"/>
      <c r="W108" s="4"/>
      <c r="X108" s="4"/>
      <c r="Y108" s="4"/>
      <c r="Z108" s="4"/>
    </row>
    <row r="109" spans="1:26" ht="15.75" customHeight="1">
      <c r="A109" s="4"/>
      <c r="B109" s="4"/>
      <c r="C109" s="5"/>
      <c r="D109" s="6"/>
      <c r="E109" s="6"/>
      <c r="F109" s="6"/>
      <c r="G109" s="6"/>
      <c r="H109" s="6"/>
      <c r="I109" s="4"/>
      <c r="J109" s="4"/>
      <c r="K109" s="4"/>
      <c r="L109" s="4"/>
      <c r="M109" s="4"/>
      <c r="N109" s="4"/>
      <c r="O109" s="4"/>
      <c r="P109" s="4"/>
      <c r="Q109" s="4"/>
      <c r="R109" s="4"/>
      <c r="S109" s="4"/>
      <c r="T109" s="4"/>
      <c r="U109" s="4"/>
      <c r="V109" s="4"/>
      <c r="W109" s="4"/>
      <c r="X109" s="4"/>
      <c r="Y109" s="4"/>
      <c r="Z109" s="4"/>
    </row>
    <row r="110" spans="1:26" ht="15.75" customHeight="1">
      <c r="A110" s="4"/>
      <c r="B110" s="4"/>
      <c r="C110" s="5"/>
      <c r="D110" s="6"/>
      <c r="E110" s="6"/>
      <c r="F110" s="6"/>
      <c r="G110" s="6"/>
      <c r="H110" s="6"/>
      <c r="I110" s="4"/>
      <c r="J110" s="4"/>
      <c r="K110" s="4"/>
      <c r="L110" s="4"/>
      <c r="M110" s="4"/>
      <c r="N110" s="4"/>
      <c r="O110" s="4"/>
      <c r="P110" s="4"/>
      <c r="Q110" s="4"/>
      <c r="R110" s="4"/>
      <c r="S110" s="4"/>
      <c r="T110" s="4"/>
      <c r="U110" s="4"/>
      <c r="V110" s="4"/>
      <c r="W110" s="4"/>
      <c r="X110" s="4"/>
      <c r="Y110" s="4"/>
      <c r="Z110" s="4"/>
    </row>
    <row r="111" spans="1:26" ht="15.75" customHeight="1">
      <c r="A111" s="4"/>
      <c r="B111" s="4"/>
      <c r="C111" s="5"/>
      <c r="D111" s="6"/>
      <c r="E111" s="6"/>
      <c r="F111" s="6"/>
      <c r="G111" s="6"/>
      <c r="H111" s="6"/>
      <c r="I111" s="4"/>
      <c r="J111" s="4"/>
      <c r="K111" s="4"/>
      <c r="L111" s="4"/>
      <c r="M111" s="4"/>
      <c r="N111" s="4"/>
      <c r="O111" s="4"/>
      <c r="P111" s="4"/>
      <c r="Q111" s="4"/>
      <c r="R111" s="4"/>
      <c r="S111" s="4"/>
      <c r="T111" s="4"/>
      <c r="U111" s="4"/>
      <c r="V111" s="4"/>
      <c r="W111" s="4"/>
      <c r="X111" s="4"/>
      <c r="Y111" s="4"/>
      <c r="Z111" s="4"/>
    </row>
    <row r="112" spans="1:26" ht="15.75" customHeight="1">
      <c r="A112" s="4"/>
      <c r="B112" s="4"/>
      <c r="C112" s="5"/>
      <c r="D112" s="6"/>
      <c r="E112" s="6"/>
      <c r="F112" s="6"/>
      <c r="G112" s="6"/>
      <c r="H112" s="6"/>
      <c r="I112" s="4"/>
      <c r="J112" s="4"/>
      <c r="K112" s="4"/>
      <c r="L112" s="4"/>
      <c r="M112" s="4"/>
      <c r="N112" s="4"/>
      <c r="O112" s="4"/>
      <c r="P112" s="4"/>
      <c r="Q112" s="4"/>
      <c r="R112" s="4"/>
      <c r="S112" s="4"/>
      <c r="T112" s="4"/>
      <c r="U112" s="4"/>
      <c r="V112" s="4"/>
      <c r="W112" s="4"/>
      <c r="X112" s="4"/>
      <c r="Y112" s="4"/>
      <c r="Z112" s="4"/>
    </row>
    <row r="113" spans="1:26" ht="15.75" customHeight="1">
      <c r="A113" s="4"/>
      <c r="B113" s="4"/>
      <c r="C113" s="5"/>
      <c r="D113" s="6"/>
      <c r="E113" s="6"/>
      <c r="F113" s="6"/>
      <c r="G113" s="6"/>
      <c r="H113" s="6"/>
      <c r="I113" s="4"/>
      <c r="J113" s="4"/>
      <c r="K113" s="4"/>
      <c r="L113" s="4"/>
      <c r="M113" s="4"/>
      <c r="N113" s="4"/>
      <c r="O113" s="4"/>
      <c r="P113" s="4"/>
      <c r="Q113" s="4"/>
      <c r="R113" s="4"/>
      <c r="S113" s="4"/>
      <c r="T113" s="4"/>
      <c r="U113" s="4"/>
      <c r="V113" s="4"/>
      <c r="W113" s="4"/>
      <c r="X113" s="4"/>
      <c r="Y113" s="4"/>
      <c r="Z113" s="4"/>
    </row>
    <row r="114" spans="1:26" ht="15.75" customHeight="1">
      <c r="A114" s="4"/>
      <c r="B114" s="4"/>
      <c r="C114" s="5"/>
      <c r="D114" s="6"/>
      <c r="E114" s="6"/>
      <c r="F114" s="6"/>
      <c r="G114" s="6"/>
      <c r="H114" s="6"/>
      <c r="I114" s="4"/>
      <c r="J114" s="4"/>
      <c r="K114" s="4"/>
      <c r="L114" s="4"/>
      <c r="M114" s="4"/>
      <c r="N114" s="4"/>
      <c r="O114" s="4"/>
      <c r="P114" s="4"/>
      <c r="Q114" s="4"/>
      <c r="R114" s="4"/>
      <c r="S114" s="4"/>
      <c r="T114" s="4"/>
      <c r="U114" s="4"/>
      <c r="V114" s="4"/>
      <c r="W114" s="4"/>
      <c r="X114" s="4"/>
      <c r="Y114" s="4"/>
      <c r="Z114" s="4"/>
    </row>
    <row r="115" spans="1:26" ht="15.75" customHeight="1">
      <c r="A115" s="4"/>
      <c r="B115" s="4"/>
      <c r="C115" s="5"/>
      <c r="D115" s="6"/>
      <c r="E115" s="6"/>
      <c r="F115" s="6"/>
      <c r="G115" s="6"/>
      <c r="H115" s="6"/>
      <c r="I115" s="4"/>
      <c r="J115" s="4"/>
      <c r="K115" s="4"/>
      <c r="L115" s="4"/>
      <c r="M115" s="4"/>
      <c r="N115" s="4"/>
      <c r="O115" s="4"/>
      <c r="P115" s="4"/>
      <c r="Q115" s="4"/>
      <c r="R115" s="4"/>
      <c r="S115" s="4"/>
      <c r="T115" s="4"/>
      <c r="U115" s="4"/>
      <c r="V115" s="4"/>
      <c r="W115" s="4"/>
      <c r="X115" s="4"/>
      <c r="Y115" s="4"/>
      <c r="Z115" s="4"/>
    </row>
    <row r="116" spans="1:26" ht="15.75" customHeight="1">
      <c r="A116" s="4"/>
      <c r="B116" s="4"/>
      <c r="C116" s="5"/>
      <c r="D116" s="6"/>
      <c r="E116" s="6"/>
      <c r="F116" s="6"/>
      <c r="G116" s="6"/>
      <c r="H116" s="6"/>
      <c r="I116" s="4"/>
      <c r="J116" s="4"/>
      <c r="K116" s="4"/>
      <c r="L116" s="4"/>
      <c r="M116" s="4"/>
      <c r="N116" s="4"/>
      <c r="O116" s="4"/>
      <c r="P116" s="4"/>
      <c r="Q116" s="4"/>
      <c r="R116" s="4"/>
      <c r="S116" s="4"/>
      <c r="T116" s="4"/>
      <c r="U116" s="4"/>
      <c r="V116" s="4"/>
      <c r="W116" s="4"/>
      <c r="X116" s="4"/>
      <c r="Y116" s="4"/>
      <c r="Z116" s="4"/>
    </row>
    <row r="117" spans="1:26" ht="15.75" customHeight="1">
      <c r="A117" s="4"/>
      <c r="B117" s="4"/>
      <c r="C117" s="5"/>
      <c r="D117" s="6"/>
      <c r="E117" s="6"/>
      <c r="F117" s="6"/>
      <c r="G117" s="6"/>
      <c r="H117" s="6"/>
      <c r="I117" s="4"/>
      <c r="J117" s="4"/>
      <c r="K117" s="4"/>
      <c r="L117" s="4"/>
      <c r="M117" s="4"/>
      <c r="N117" s="4"/>
      <c r="O117" s="4"/>
      <c r="P117" s="4"/>
      <c r="Q117" s="4"/>
      <c r="R117" s="4"/>
      <c r="S117" s="4"/>
      <c r="T117" s="4"/>
      <c r="U117" s="4"/>
      <c r="V117" s="4"/>
      <c r="W117" s="4"/>
      <c r="X117" s="4"/>
      <c r="Y117" s="4"/>
      <c r="Z117" s="4"/>
    </row>
    <row r="118" spans="1:26" ht="15.75" customHeight="1">
      <c r="A118" s="4"/>
      <c r="B118" s="4"/>
      <c r="C118" s="5"/>
      <c r="D118" s="6"/>
      <c r="E118" s="6"/>
      <c r="F118" s="6"/>
      <c r="G118" s="6"/>
      <c r="H118" s="6"/>
      <c r="I118" s="4"/>
      <c r="J118" s="4"/>
      <c r="K118" s="4"/>
      <c r="L118" s="4"/>
      <c r="M118" s="4"/>
      <c r="N118" s="4"/>
      <c r="O118" s="4"/>
      <c r="P118" s="4"/>
      <c r="Q118" s="4"/>
      <c r="R118" s="4"/>
      <c r="S118" s="4"/>
      <c r="T118" s="4"/>
      <c r="U118" s="4"/>
      <c r="V118" s="4"/>
      <c r="W118" s="4"/>
      <c r="X118" s="4"/>
      <c r="Y118" s="4"/>
      <c r="Z118" s="4"/>
    </row>
    <row r="119" spans="1:26" ht="15.75" customHeight="1">
      <c r="A119" s="4"/>
      <c r="B119" s="4"/>
      <c r="C119" s="5"/>
      <c r="D119" s="6"/>
      <c r="E119" s="6"/>
      <c r="F119" s="6"/>
      <c r="G119" s="6"/>
      <c r="H119" s="6"/>
      <c r="I119" s="4"/>
      <c r="J119" s="4"/>
      <c r="K119" s="4"/>
      <c r="L119" s="4"/>
      <c r="M119" s="4"/>
      <c r="N119" s="4"/>
      <c r="O119" s="4"/>
      <c r="P119" s="4"/>
      <c r="Q119" s="4"/>
      <c r="R119" s="4"/>
      <c r="S119" s="4"/>
      <c r="T119" s="4"/>
      <c r="U119" s="4"/>
      <c r="V119" s="4"/>
      <c r="W119" s="4"/>
      <c r="X119" s="4"/>
      <c r="Y119" s="4"/>
      <c r="Z119" s="4"/>
    </row>
    <row r="120" spans="1:26" ht="15.75" customHeight="1">
      <c r="A120" s="4"/>
      <c r="B120" s="4"/>
      <c r="C120" s="5"/>
      <c r="D120" s="6"/>
      <c r="E120" s="6"/>
      <c r="F120" s="6"/>
      <c r="G120" s="6"/>
      <c r="H120" s="6"/>
      <c r="I120" s="4"/>
      <c r="J120" s="4"/>
      <c r="K120" s="4"/>
      <c r="L120" s="4"/>
      <c r="M120" s="4"/>
      <c r="N120" s="4"/>
      <c r="O120" s="4"/>
      <c r="P120" s="4"/>
      <c r="Q120" s="4"/>
      <c r="R120" s="4"/>
      <c r="S120" s="4"/>
      <c r="T120" s="4"/>
      <c r="U120" s="4"/>
      <c r="V120" s="4"/>
      <c r="W120" s="4"/>
      <c r="X120" s="4"/>
      <c r="Y120" s="4"/>
      <c r="Z120" s="4"/>
    </row>
    <row r="121" spans="1:26" ht="15.75" customHeight="1">
      <c r="A121" s="4"/>
      <c r="B121" s="4"/>
      <c r="C121" s="5"/>
      <c r="D121" s="6"/>
      <c r="E121" s="6"/>
      <c r="F121" s="6"/>
      <c r="G121" s="6"/>
      <c r="H121" s="6"/>
      <c r="I121" s="4"/>
      <c r="J121" s="4"/>
      <c r="K121" s="4"/>
      <c r="L121" s="4"/>
      <c r="M121" s="4"/>
      <c r="N121" s="4"/>
      <c r="O121" s="4"/>
      <c r="P121" s="4"/>
      <c r="Q121" s="4"/>
      <c r="R121" s="4"/>
      <c r="S121" s="4"/>
      <c r="T121" s="4"/>
      <c r="U121" s="4"/>
      <c r="V121" s="4"/>
      <c r="W121" s="4"/>
      <c r="X121" s="4"/>
      <c r="Y121" s="4"/>
      <c r="Z121" s="4"/>
    </row>
    <row r="122" spans="1:26" ht="15.75" customHeight="1">
      <c r="A122" s="4"/>
      <c r="B122" s="4"/>
      <c r="C122" s="5"/>
      <c r="D122" s="6"/>
      <c r="E122" s="6"/>
      <c r="F122" s="6"/>
      <c r="G122" s="6"/>
      <c r="H122" s="6"/>
      <c r="I122" s="4"/>
      <c r="J122" s="4"/>
      <c r="K122" s="4"/>
      <c r="L122" s="4"/>
      <c r="M122" s="4"/>
      <c r="N122" s="4"/>
      <c r="O122" s="4"/>
      <c r="P122" s="4"/>
      <c r="Q122" s="4"/>
      <c r="R122" s="4"/>
      <c r="S122" s="4"/>
      <c r="T122" s="4"/>
      <c r="U122" s="4"/>
      <c r="V122" s="4"/>
      <c r="W122" s="4"/>
      <c r="X122" s="4"/>
      <c r="Y122" s="4"/>
      <c r="Z122" s="4"/>
    </row>
    <row r="123" spans="1:26" ht="15.75" customHeight="1">
      <c r="A123" s="4"/>
      <c r="B123" s="4"/>
      <c r="C123" s="5"/>
      <c r="D123" s="6"/>
      <c r="E123" s="6"/>
      <c r="F123" s="6"/>
      <c r="G123" s="6"/>
      <c r="H123" s="6"/>
      <c r="I123" s="4"/>
      <c r="J123" s="4"/>
      <c r="K123" s="4"/>
      <c r="L123" s="4"/>
      <c r="M123" s="4"/>
      <c r="N123" s="4"/>
      <c r="O123" s="4"/>
      <c r="P123" s="4"/>
      <c r="Q123" s="4"/>
      <c r="R123" s="4"/>
      <c r="S123" s="4"/>
      <c r="T123" s="4"/>
      <c r="U123" s="4"/>
      <c r="V123" s="4"/>
      <c r="W123" s="4"/>
      <c r="X123" s="4"/>
      <c r="Y123" s="4"/>
      <c r="Z123" s="4"/>
    </row>
    <row r="124" spans="1:26" ht="15.75" customHeight="1">
      <c r="A124" s="4"/>
      <c r="B124" s="4"/>
      <c r="C124" s="5"/>
      <c r="D124" s="6"/>
      <c r="E124" s="6"/>
      <c r="F124" s="6"/>
      <c r="G124" s="6"/>
      <c r="H124" s="6"/>
      <c r="I124" s="4"/>
      <c r="J124" s="4"/>
      <c r="K124" s="4"/>
      <c r="L124" s="4"/>
      <c r="M124" s="4"/>
      <c r="N124" s="4"/>
      <c r="O124" s="4"/>
      <c r="P124" s="4"/>
      <c r="Q124" s="4"/>
      <c r="R124" s="4"/>
      <c r="S124" s="4"/>
      <c r="T124" s="4"/>
      <c r="U124" s="4"/>
      <c r="V124" s="4"/>
      <c r="W124" s="4"/>
      <c r="X124" s="4"/>
      <c r="Y124" s="4"/>
      <c r="Z124" s="4"/>
    </row>
    <row r="125" spans="1:26" ht="15.75" customHeight="1">
      <c r="A125" s="4"/>
      <c r="B125" s="4"/>
      <c r="C125" s="5"/>
      <c r="D125" s="6"/>
      <c r="E125" s="6"/>
      <c r="F125" s="6"/>
      <c r="G125" s="6"/>
      <c r="H125" s="6"/>
      <c r="I125" s="4"/>
      <c r="J125" s="4"/>
      <c r="K125" s="4"/>
      <c r="L125" s="4"/>
      <c r="M125" s="4"/>
      <c r="N125" s="4"/>
      <c r="O125" s="4"/>
      <c r="P125" s="4"/>
      <c r="Q125" s="4"/>
      <c r="R125" s="4"/>
      <c r="S125" s="4"/>
      <c r="T125" s="4"/>
      <c r="U125" s="4"/>
      <c r="V125" s="4"/>
      <c r="W125" s="4"/>
      <c r="X125" s="4"/>
      <c r="Y125" s="4"/>
      <c r="Z125" s="4"/>
    </row>
    <row r="126" spans="1:26" ht="15.75" customHeight="1">
      <c r="A126" s="4"/>
      <c r="B126" s="4"/>
      <c r="C126" s="5"/>
      <c r="D126" s="6"/>
      <c r="E126" s="6"/>
      <c r="F126" s="6"/>
      <c r="G126" s="6"/>
      <c r="H126" s="6"/>
      <c r="I126" s="4"/>
      <c r="J126" s="4"/>
      <c r="K126" s="4"/>
      <c r="L126" s="4"/>
      <c r="M126" s="4"/>
      <c r="N126" s="4"/>
      <c r="O126" s="4"/>
      <c r="P126" s="4"/>
      <c r="Q126" s="4"/>
      <c r="R126" s="4"/>
      <c r="S126" s="4"/>
      <c r="T126" s="4"/>
      <c r="U126" s="4"/>
      <c r="V126" s="4"/>
      <c r="W126" s="4"/>
      <c r="X126" s="4"/>
      <c r="Y126" s="4"/>
      <c r="Z126" s="4"/>
    </row>
    <row r="127" spans="1:26" ht="15.75" customHeight="1">
      <c r="A127" s="4"/>
      <c r="B127" s="4"/>
      <c r="C127" s="5"/>
      <c r="D127" s="6"/>
      <c r="E127" s="6"/>
      <c r="F127" s="6"/>
      <c r="G127" s="6"/>
      <c r="H127" s="6"/>
      <c r="I127" s="4"/>
      <c r="J127" s="4"/>
      <c r="K127" s="4"/>
      <c r="L127" s="4"/>
      <c r="M127" s="4"/>
      <c r="N127" s="4"/>
      <c r="O127" s="4"/>
      <c r="P127" s="4"/>
      <c r="Q127" s="4"/>
      <c r="R127" s="4"/>
      <c r="S127" s="4"/>
      <c r="T127" s="4"/>
      <c r="U127" s="4"/>
      <c r="V127" s="4"/>
      <c r="W127" s="4"/>
      <c r="X127" s="4"/>
      <c r="Y127" s="4"/>
      <c r="Z127" s="4"/>
    </row>
    <row r="128" spans="1:26" ht="15.75" customHeight="1">
      <c r="A128" s="4"/>
      <c r="B128" s="4"/>
      <c r="C128" s="5"/>
      <c r="D128" s="6"/>
      <c r="E128" s="6"/>
      <c r="F128" s="6"/>
      <c r="G128" s="6"/>
      <c r="H128" s="6"/>
      <c r="I128" s="4"/>
      <c r="J128" s="4"/>
      <c r="K128" s="4"/>
      <c r="L128" s="4"/>
      <c r="M128" s="4"/>
      <c r="N128" s="4"/>
      <c r="O128" s="4"/>
      <c r="P128" s="4"/>
      <c r="Q128" s="4"/>
      <c r="R128" s="4"/>
      <c r="S128" s="4"/>
      <c r="T128" s="4"/>
      <c r="U128" s="4"/>
      <c r="V128" s="4"/>
      <c r="W128" s="4"/>
      <c r="X128" s="4"/>
      <c r="Y128" s="4"/>
      <c r="Z128" s="4"/>
    </row>
    <row r="129" spans="1:26" ht="15.75" customHeight="1">
      <c r="A129" s="4"/>
      <c r="B129" s="4"/>
      <c r="C129" s="5"/>
      <c r="D129" s="6"/>
      <c r="E129" s="6"/>
      <c r="F129" s="6"/>
      <c r="G129" s="6"/>
      <c r="H129" s="6"/>
      <c r="I129" s="4"/>
      <c r="J129" s="4"/>
      <c r="K129" s="4"/>
      <c r="L129" s="4"/>
      <c r="M129" s="4"/>
      <c r="N129" s="4"/>
      <c r="O129" s="4"/>
      <c r="P129" s="4"/>
      <c r="Q129" s="4"/>
      <c r="R129" s="4"/>
      <c r="S129" s="4"/>
      <c r="T129" s="4"/>
      <c r="U129" s="4"/>
      <c r="V129" s="4"/>
      <c r="W129" s="4"/>
      <c r="X129" s="4"/>
      <c r="Y129" s="4"/>
      <c r="Z129" s="4"/>
    </row>
    <row r="130" spans="1:26" ht="15.75" customHeight="1">
      <c r="A130" s="4"/>
      <c r="B130" s="4"/>
      <c r="C130" s="5"/>
      <c r="D130" s="6"/>
      <c r="E130" s="6"/>
      <c r="F130" s="6"/>
      <c r="G130" s="6"/>
      <c r="H130" s="6"/>
      <c r="I130" s="4"/>
      <c r="J130" s="4"/>
      <c r="K130" s="4"/>
      <c r="L130" s="4"/>
      <c r="M130" s="4"/>
      <c r="N130" s="4"/>
      <c r="O130" s="4"/>
      <c r="P130" s="4"/>
      <c r="Q130" s="4"/>
      <c r="R130" s="4"/>
      <c r="S130" s="4"/>
      <c r="T130" s="4"/>
      <c r="U130" s="4"/>
      <c r="V130" s="4"/>
      <c r="W130" s="4"/>
      <c r="X130" s="4"/>
      <c r="Y130" s="4"/>
      <c r="Z130" s="4"/>
    </row>
    <row r="131" spans="1:26" ht="15.75" customHeight="1">
      <c r="A131" s="4"/>
      <c r="B131" s="4"/>
      <c r="C131" s="5"/>
      <c r="D131" s="6"/>
      <c r="E131" s="6"/>
      <c r="F131" s="6"/>
      <c r="G131" s="6"/>
      <c r="H131" s="6"/>
      <c r="I131" s="4"/>
      <c r="J131" s="4"/>
      <c r="K131" s="4"/>
      <c r="L131" s="4"/>
      <c r="M131" s="4"/>
      <c r="N131" s="4"/>
      <c r="O131" s="4"/>
      <c r="P131" s="4"/>
      <c r="Q131" s="4"/>
      <c r="R131" s="4"/>
      <c r="S131" s="4"/>
      <c r="T131" s="4"/>
      <c r="U131" s="4"/>
      <c r="V131" s="4"/>
      <c r="W131" s="4"/>
      <c r="X131" s="4"/>
      <c r="Y131" s="4"/>
      <c r="Z131" s="4"/>
    </row>
    <row r="132" spans="1:26" ht="15.75" customHeight="1">
      <c r="A132" s="4"/>
      <c r="B132" s="4"/>
      <c r="C132" s="5"/>
      <c r="D132" s="6"/>
      <c r="E132" s="6"/>
      <c r="F132" s="6"/>
      <c r="G132" s="6"/>
      <c r="H132" s="6"/>
      <c r="I132" s="4"/>
      <c r="J132" s="4"/>
      <c r="K132" s="4"/>
      <c r="L132" s="4"/>
      <c r="M132" s="4"/>
      <c r="N132" s="4"/>
      <c r="O132" s="4"/>
      <c r="P132" s="4"/>
      <c r="Q132" s="4"/>
      <c r="R132" s="4"/>
      <c r="S132" s="4"/>
      <c r="T132" s="4"/>
      <c r="U132" s="4"/>
      <c r="V132" s="4"/>
      <c r="W132" s="4"/>
      <c r="X132" s="4"/>
      <c r="Y132" s="4"/>
      <c r="Z132" s="4"/>
    </row>
    <row r="133" spans="1:26" ht="15.75" customHeight="1">
      <c r="A133" s="4"/>
      <c r="B133" s="4"/>
      <c r="C133" s="5"/>
      <c r="D133" s="6"/>
      <c r="E133" s="6"/>
      <c r="F133" s="6"/>
      <c r="G133" s="6"/>
      <c r="H133" s="6"/>
      <c r="I133" s="4"/>
      <c r="J133" s="4"/>
      <c r="K133" s="4"/>
      <c r="L133" s="4"/>
      <c r="M133" s="4"/>
      <c r="N133" s="4"/>
      <c r="O133" s="4"/>
      <c r="P133" s="4"/>
      <c r="Q133" s="4"/>
      <c r="R133" s="4"/>
      <c r="S133" s="4"/>
      <c r="T133" s="4"/>
      <c r="U133" s="4"/>
      <c r="V133" s="4"/>
      <c r="W133" s="4"/>
      <c r="X133" s="4"/>
      <c r="Y133" s="4"/>
      <c r="Z133" s="4"/>
    </row>
    <row r="134" spans="1:26" ht="15.75" customHeight="1">
      <c r="A134" s="4"/>
      <c r="B134" s="4"/>
      <c r="C134" s="5"/>
      <c r="D134" s="6"/>
      <c r="E134" s="6"/>
      <c r="F134" s="6"/>
      <c r="G134" s="6"/>
      <c r="H134" s="6"/>
      <c r="I134" s="4"/>
      <c r="J134" s="4"/>
      <c r="K134" s="4"/>
      <c r="L134" s="4"/>
      <c r="M134" s="4"/>
      <c r="N134" s="4"/>
      <c r="O134" s="4"/>
      <c r="P134" s="4"/>
      <c r="Q134" s="4"/>
      <c r="R134" s="4"/>
      <c r="S134" s="4"/>
      <c r="T134" s="4"/>
      <c r="U134" s="4"/>
      <c r="V134" s="4"/>
      <c r="W134" s="4"/>
      <c r="X134" s="4"/>
      <c r="Y134" s="4"/>
      <c r="Z134" s="4"/>
    </row>
    <row r="135" spans="1:26" ht="15.75" customHeight="1">
      <c r="A135" s="4"/>
      <c r="B135" s="4"/>
      <c r="C135" s="5"/>
      <c r="D135" s="6"/>
      <c r="E135" s="6"/>
      <c r="F135" s="6"/>
      <c r="G135" s="6"/>
      <c r="H135" s="6"/>
      <c r="I135" s="4"/>
      <c r="J135" s="4"/>
      <c r="K135" s="4"/>
      <c r="L135" s="4"/>
      <c r="M135" s="4"/>
      <c r="N135" s="4"/>
      <c r="O135" s="4"/>
      <c r="P135" s="4"/>
      <c r="Q135" s="4"/>
      <c r="R135" s="4"/>
      <c r="S135" s="4"/>
      <c r="T135" s="4"/>
      <c r="U135" s="4"/>
      <c r="V135" s="4"/>
      <c r="W135" s="4"/>
      <c r="X135" s="4"/>
      <c r="Y135" s="4"/>
      <c r="Z135" s="4"/>
    </row>
    <row r="136" spans="1:26" ht="15.75" customHeight="1">
      <c r="A136" s="4"/>
      <c r="B136" s="4"/>
      <c r="C136" s="5"/>
      <c r="D136" s="6"/>
      <c r="E136" s="6"/>
      <c r="F136" s="6"/>
      <c r="G136" s="6"/>
      <c r="H136" s="6"/>
      <c r="I136" s="4"/>
      <c r="J136" s="4"/>
      <c r="K136" s="4"/>
      <c r="L136" s="4"/>
      <c r="M136" s="4"/>
      <c r="N136" s="4"/>
      <c r="O136" s="4"/>
      <c r="P136" s="4"/>
      <c r="Q136" s="4"/>
      <c r="R136" s="4"/>
      <c r="S136" s="4"/>
      <c r="T136" s="4"/>
      <c r="U136" s="4"/>
      <c r="V136" s="4"/>
      <c r="W136" s="4"/>
      <c r="X136" s="4"/>
      <c r="Y136" s="4"/>
      <c r="Z136" s="4"/>
    </row>
    <row r="137" spans="1:26" ht="15.75" customHeight="1">
      <c r="A137" s="4"/>
      <c r="B137" s="4"/>
      <c r="C137" s="5"/>
      <c r="D137" s="6"/>
      <c r="E137" s="6"/>
      <c r="F137" s="6"/>
      <c r="G137" s="6"/>
      <c r="H137" s="6"/>
      <c r="I137" s="4"/>
      <c r="J137" s="4"/>
      <c r="K137" s="4"/>
      <c r="L137" s="4"/>
      <c r="M137" s="4"/>
      <c r="N137" s="4"/>
      <c r="O137" s="4"/>
      <c r="P137" s="4"/>
      <c r="Q137" s="4"/>
      <c r="R137" s="4"/>
      <c r="S137" s="4"/>
      <c r="T137" s="4"/>
      <c r="U137" s="4"/>
      <c r="V137" s="4"/>
      <c r="W137" s="4"/>
      <c r="X137" s="4"/>
      <c r="Y137" s="4"/>
      <c r="Z137" s="4"/>
    </row>
    <row r="138" spans="1:26" ht="15.75" customHeight="1">
      <c r="A138" s="4"/>
      <c r="B138" s="4"/>
      <c r="C138" s="5"/>
      <c r="D138" s="6"/>
      <c r="E138" s="6"/>
      <c r="F138" s="6"/>
      <c r="G138" s="6"/>
      <c r="H138" s="6"/>
      <c r="I138" s="4"/>
      <c r="J138" s="4"/>
      <c r="K138" s="4"/>
      <c r="L138" s="4"/>
      <c r="M138" s="4"/>
      <c r="N138" s="4"/>
      <c r="O138" s="4"/>
      <c r="P138" s="4"/>
      <c r="Q138" s="4"/>
      <c r="R138" s="4"/>
      <c r="S138" s="4"/>
      <c r="T138" s="4"/>
      <c r="U138" s="4"/>
      <c r="V138" s="4"/>
      <c r="W138" s="4"/>
      <c r="X138" s="4"/>
      <c r="Y138" s="4"/>
      <c r="Z138" s="4"/>
    </row>
    <row r="139" spans="1:26" ht="15.75" customHeight="1">
      <c r="A139" s="4"/>
      <c r="B139" s="4"/>
      <c r="C139" s="5"/>
      <c r="D139" s="6"/>
      <c r="E139" s="6"/>
      <c r="F139" s="6"/>
      <c r="G139" s="6"/>
      <c r="H139" s="6"/>
      <c r="I139" s="4"/>
      <c r="J139" s="4"/>
      <c r="K139" s="4"/>
      <c r="L139" s="4"/>
      <c r="M139" s="4"/>
      <c r="N139" s="4"/>
      <c r="O139" s="4"/>
      <c r="P139" s="4"/>
      <c r="Q139" s="4"/>
      <c r="R139" s="4"/>
      <c r="S139" s="4"/>
      <c r="T139" s="4"/>
      <c r="U139" s="4"/>
      <c r="V139" s="4"/>
      <c r="W139" s="4"/>
      <c r="X139" s="4"/>
      <c r="Y139" s="4"/>
      <c r="Z139" s="4"/>
    </row>
    <row r="140" spans="1:26" ht="15.75" customHeight="1">
      <c r="A140" s="4"/>
      <c r="B140" s="4"/>
      <c r="C140" s="5"/>
      <c r="D140" s="6"/>
      <c r="E140" s="6"/>
      <c r="F140" s="6"/>
      <c r="G140" s="6"/>
      <c r="H140" s="6"/>
      <c r="I140" s="4"/>
      <c r="J140" s="4"/>
      <c r="K140" s="4"/>
      <c r="L140" s="4"/>
      <c r="M140" s="4"/>
      <c r="N140" s="4"/>
      <c r="O140" s="4"/>
      <c r="P140" s="4"/>
      <c r="Q140" s="4"/>
      <c r="R140" s="4"/>
      <c r="S140" s="4"/>
      <c r="T140" s="4"/>
      <c r="U140" s="4"/>
      <c r="V140" s="4"/>
      <c r="W140" s="4"/>
      <c r="X140" s="4"/>
      <c r="Y140" s="4"/>
      <c r="Z140" s="4"/>
    </row>
    <row r="141" spans="1:26" ht="15.75" customHeight="1">
      <c r="A141" s="4"/>
      <c r="B141" s="4"/>
      <c r="C141" s="5"/>
      <c r="D141" s="6"/>
      <c r="E141" s="6"/>
      <c r="F141" s="6"/>
      <c r="G141" s="6"/>
      <c r="H141" s="6"/>
      <c r="I141" s="4"/>
      <c r="J141" s="4"/>
      <c r="K141" s="4"/>
      <c r="L141" s="4"/>
      <c r="M141" s="4"/>
      <c r="N141" s="4"/>
      <c r="O141" s="4"/>
      <c r="P141" s="4"/>
      <c r="Q141" s="4"/>
      <c r="R141" s="4"/>
      <c r="S141" s="4"/>
      <c r="T141" s="4"/>
      <c r="U141" s="4"/>
      <c r="V141" s="4"/>
      <c r="W141" s="4"/>
      <c r="X141" s="4"/>
      <c r="Y141" s="4"/>
      <c r="Z141" s="4"/>
    </row>
    <row r="142" spans="1:26" ht="15.75" customHeight="1">
      <c r="A142" s="4"/>
      <c r="B142" s="4"/>
      <c r="C142" s="5"/>
      <c r="D142" s="6"/>
      <c r="E142" s="6"/>
      <c r="F142" s="6"/>
      <c r="G142" s="6"/>
      <c r="H142" s="6"/>
      <c r="I142" s="4"/>
      <c r="J142" s="4"/>
      <c r="K142" s="4"/>
      <c r="L142" s="4"/>
      <c r="M142" s="4"/>
      <c r="N142" s="4"/>
      <c r="O142" s="4"/>
      <c r="P142" s="4"/>
      <c r="Q142" s="4"/>
      <c r="R142" s="4"/>
      <c r="S142" s="4"/>
      <c r="T142" s="4"/>
      <c r="U142" s="4"/>
      <c r="V142" s="4"/>
      <c r="W142" s="4"/>
      <c r="X142" s="4"/>
      <c r="Y142" s="4"/>
      <c r="Z142" s="4"/>
    </row>
    <row r="143" spans="1:26" ht="15.75" customHeight="1">
      <c r="A143" s="4"/>
      <c r="B143" s="4"/>
      <c r="C143" s="5"/>
      <c r="D143" s="6"/>
      <c r="E143" s="6"/>
      <c r="F143" s="6"/>
      <c r="G143" s="6"/>
      <c r="H143" s="6"/>
      <c r="I143" s="4"/>
      <c r="J143" s="4"/>
      <c r="K143" s="4"/>
      <c r="L143" s="4"/>
      <c r="M143" s="4"/>
      <c r="N143" s="4"/>
      <c r="O143" s="4"/>
      <c r="P143" s="4"/>
      <c r="Q143" s="4"/>
      <c r="R143" s="4"/>
      <c r="S143" s="4"/>
      <c r="T143" s="4"/>
      <c r="U143" s="4"/>
      <c r="V143" s="4"/>
      <c r="W143" s="4"/>
      <c r="X143" s="4"/>
      <c r="Y143" s="4"/>
      <c r="Z143" s="4"/>
    </row>
    <row r="144" spans="1:26" ht="15.75" customHeight="1">
      <c r="A144" s="4"/>
      <c r="B144" s="4"/>
      <c r="C144" s="5"/>
      <c r="D144" s="6"/>
      <c r="E144" s="6"/>
      <c r="F144" s="6"/>
      <c r="G144" s="6"/>
      <c r="H144" s="6"/>
      <c r="I144" s="4"/>
      <c r="J144" s="4"/>
      <c r="K144" s="4"/>
      <c r="L144" s="4"/>
      <c r="M144" s="4"/>
      <c r="N144" s="4"/>
      <c r="O144" s="4"/>
      <c r="P144" s="4"/>
      <c r="Q144" s="4"/>
      <c r="R144" s="4"/>
      <c r="S144" s="4"/>
      <c r="T144" s="4"/>
      <c r="U144" s="4"/>
      <c r="V144" s="4"/>
      <c r="W144" s="4"/>
      <c r="X144" s="4"/>
      <c r="Y144" s="4"/>
      <c r="Z144" s="4"/>
    </row>
    <row r="145" spans="1:26" ht="15.75" customHeight="1">
      <c r="A145" s="4"/>
      <c r="B145" s="4"/>
      <c r="C145" s="5"/>
      <c r="D145" s="6"/>
      <c r="E145" s="6"/>
      <c r="F145" s="6"/>
      <c r="G145" s="6"/>
      <c r="H145" s="6"/>
      <c r="I145" s="4"/>
      <c r="J145" s="4"/>
      <c r="K145" s="4"/>
      <c r="L145" s="4"/>
      <c r="M145" s="4"/>
      <c r="N145" s="4"/>
      <c r="O145" s="4"/>
      <c r="P145" s="4"/>
      <c r="Q145" s="4"/>
      <c r="R145" s="4"/>
      <c r="S145" s="4"/>
      <c r="T145" s="4"/>
      <c r="U145" s="4"/>
      <c r="V145" s="4"/>
      <c r="W145" s="4"/>
      <c r="X145" s="4"/>
      <c r="Y145" s="4"/>
      <c r="Z145" s="4"/>
    </row>
    <row r="146" spans="1:26" ht="15.75" customHeight="1">
      <c r="A146" s="4"/>
      <c r="B146" s="4"/>
      <c r="C146" s="5"/>
      <c r="D146" s="6"/>
      <c r="E146" s="6"/>
      <c r="F146" s="6"/>
      <c r="G146" s="6"/>
      <c r="H146" s="6"/>
      <c r="I146" s="4"/>
      <c r="J146" s="4"/>
      <c r="K146" s="4"/>
      <c r="L146" s="4"/>
      <c r="M146" s="4"/>
      <c r="N146" s="4"/>
      <c r="O146" s="4"/>
      <c r="P146" s="4"/>
      <c r="Q146" s="4"/>
      <c r="R146" s="4"/>
      <c r="S146" s="4"/>
      <c r="T146" s="4"/>
      <c r="U146" s="4"/>
      <c r="V146" s="4"/>
      <c r="W146" s="4"/>
      <c r="X146" s="4"/>
      <c r="Y146" s="4"/>
      <c r="Z146" s="4"/>
    </row>
    <row r="147" spans="1:26" ht="15.75" customHeight="1">
      <c r="A147" s="4"/>
      <c r="B147" s="4"/>
      <c r="C147" s="5"/>
      <c r="D147" s="6"/>
      <c r="E147" s="6"/>
      <c r="F147" s="6"/>
      <c r="G147" s="6"/>
      <c r="H147" s="6"/>
      <c r="I147" s="4"/>
      <c r="J147" s="4"/>
      <c r="K147" s="4"/>
      <c r="L147" s="4"/>
      <c r="M147" s="4"/>
      <c r="N147" s="4"/>
      <c r="O147" s="4"/>
      <c r="P147" s="4"/>
      <c r="Q147" s="4"/>
      <c r="R147" s="4"/>
      <c r="S147" s="4"/>
      <c r="T147" s="4"/>
      <c r="U147" s="4"/>
      <c r="V147" s="4"/>
      <c r="W147" s="4"/>
      <c r="X147" s="4"/>
      <c r="Y147" s="4"/>
      <c r="Z147" s="4"/>
    </row>
    <row r="148" spans="1:26" ht="15.75" customHeight="1">
      <c r="A148" s="4"/>
      <c r="B148" s="4"/>
      <c r="C148" s="5"/>
      <c r="D148" s="6"/>
      <c r="E148" s="6"/>
      <c r="F148" s="6"/>
      <c r="G148" s="6"/>
      <c r="H148" s="6"/>
      <c r="I148" s="4"/>
      <c r="J148" s="4"/>
      <c r="K148" s="4"/>
      <c r="L148" s="4"/>
      <c r="M148" s="4"/>
      <c r="N148" s="4"/>
      <c r="O148" s="4"/>
      <c r="P148" s="4"/>
      <c r="Q148" s="4"/>
      <c r="R148" s="4"/>
      <c r="S148" s="4"/>
      <c r="T148" s="4"/>
      <c r="U148" s="4"/>
      <c r="V148" s="4"/>
      <c r="W148" s="4"/>
      <c r="X148" s="4"/>
      <c r="Y148" s="4"/>
      <c r="Z148" s="4"/>
    </row>
    <row r="149" spans="1:26" ht="15.75" customHeight="1">
      <c r="A149" s="4"/>
      <c r="B149" s="4"/>
      <c r="C149" s="5"/>
      <c r="D149" s="6"/>
      <c r="E149" s="6"/>
      <c r="F149" s="6"/>
      <c r="G149" s="6"/>
      <c r="H149" s="6"/>
      <c r="I149" s="4"/>
      <c r="J149" s="4"/>
      <c r="K149" s="4"/>
      <c r="L149" s="4"/>
      <c r="M149" s="4"/>
      <c r="N149" s="4"/>
      <c r="O149" s="4"/>
      <c r="P149" s="4"/>
      <c r="Q149" s="4"/>
      <c r="R149" s="4"/>
      <c r="S149" s="4"/>
      <c r="T149" s="4"/>
      <c r="U149" s="4"/>
      <c r="V149" s="4"/>
      <c r="W149" s="4"/>
      <c r="X149" s="4"/>
      <c r="Y149" s="4"/>
      <c r="Z149" s="4"/>
    </row>
    <row r="150" spans="1:26" ht="15.75" customHeight="1">
      <c r="A150" s="4"/>
      <c r="B150" s="4"/>
      <c r="C150" s="5"/>
      <c r="D150" s="6"/>
      <c r="E150" s="6"/>
      <c r="F150" s="6"/>
      <c r="G150" s="6"/>
      <c r="H150" s="6"/>
      <c r="I150" s="4"/>
      <c r="J150" s="4"/>
      <c r="K150" s="4"/>
      <c r="L150" s="4"/>
      <c r="M150" s="4"/>
      <c r="N150" s="4"/>
      <c r="O150" s="4"/>
      <c r="P150" s="4"/>
      <c r="Q150" s="4"/>
      <c r="R150" s="4"/>
      <c r="S150" s="4"/>
      <c r="T150" s="4"/>
      <c r="U150" s="4"/>
      <c r="V150" s="4"/>
      <c r="W150" s="4"/>
      <c r="X150" s="4"/>
      <c r="Y150" s="4"/>
      <c r="Z150" s="4"/>
    </row>
    <row r="151" spans="1:26" ht="15.75" customHeight="1">
      <c r="A151" s="4"/>
      <c r="B151" s="4"/>
      <c r="C151" s="5"/>
      <c r="D151" s="6"/>
      <c r="E151" s="6"/>
      <c r="F151" s="6"/>
      <c r="G151" s="6"/>
      <c r="H151" s="6"/>
      <c r="I151" s="4"/>
      <c r="J151" s="4"/>
      <c r="K151" s="4"/>
      <c r="L151" s="4"/>
      <c r="M151" s="4"/>
      <c r="N151" s="4"/>
      <c r="O151" s="4"/>
      <c r="P151" s="4"/>
      <c r="Q151" s="4"/>
      <c r="R151" s="4"/>
      <c r="S151" s="4"/>
      <c r="T151" s="4"/>
      <c r="U151" s="4"/>
      <c r="V151" s="4"/>
      <c r="W151" s="4"/>
      <c r="X151" s="4"/>
      <c r="Y151" s="4"/>
      <c r="Z151" s="4"/>
    </row>
    <row r="152" spans="1:26" ht="15.75" customHeight="1">
      <c r="A152" s="4"/>
      <c r="B152" s="4"/>
      <c r="C152" s="5"/>
      <c r="D152" s="6"/>
      <c r="E152" s="6"/>
      <c r="F152" s="6"/>
      <c r="G152" s="6"/>
      <c r="H152" s="6"/>
      <c r="I152" s="4"/>
      <c r="J152" s="4"/>
      <c r="K152" s="4"/>
      <c r="L152" s="4"/>
      <c r="M152" s="4"/>
      <c r="N152" s="4"/>
      <c r="O152" s="4"/>
      <c r="P152" s="4"/>
      <c r="Q152" s="4"/>
      <c r="R152" s="4"/>
      <c r="S152" s="4"/>
      <c r="T152" s="4"/>
      <c r="U152" s="4"/>
      <c r="V152" s="4"/>
      <c r="W152" s="4"/>
      <c r="X152" s="4"/>
      <c r="Y152" s="4"/>
      <c r="Z152" s="4"/>
    </row>
    <row r="153" spans="1:26" ht="15.75" customHeight="1">
      <c r="A153" s="4"/>
      <c r="B153" s="4"/>
      <c r="C153" s="5"/>
      <c r="D153" s="6"/>
      <c r="E153" s="6"/>
      <c r="F153" s="6"/>
      <c r="G153" s="6"/>
      <c r="H153" s="6"/>
      <c r="I153" s="4"/>
      <c r="J153" s="4"/>
      <c r="K153" s="4"/>
      <c r="L153" s="4"/>
      <c r="M153" s="4"/>
      <c r="N153" s="4"/>
      <c r="O153" s="4"/>
      <c r="P153" s="4"/>
      <c r="Q153" s="4"/>
      <c r="R153" s="4"/>
      <c r="S153" s="4"/>
      <c r="T153" s="4"/>
      <c r="U153" s="4"/>
      <c r="V153" s="4"/>
      <c r="W153" s="4"/>
      <c r="X153" s="4"/>
      <c r="Y153" s="4"/>
      <c r="Z153" s="4"/>
    </row>
    <row r="154" spans="1:26" ht="15.75" customHeight="1">
      <c r="A154" s="4"/>
      <c r="B154" s="4"/>
      <c r="C154" s="5"/>
      <c r="D154" s="6"/>
      <c r="E154" s="6"/>
      <c r="F154" s="6"/>
      <c r="G154" s="6"/>
      <c r="H154" s="6"/>
      <c r="I154" s="4"/>
      <c r="J154" s="4"/>
      <c r="K154" s="4"/>
      <c r="L154" s="4"/>
      <c r="M154" s="4"/>
      <c r="N154" s="4"/>
      <c r="O154" s="4"/>
      <c r="P154" s="4"/>
      <c r="Q154" s="4"/>
      <c r="R154" s="4"/>
      <c r="S154" s="4"/>
      <c r="T154" s="4"/>
      <c r="U154" s="4"/>
      <c r="V154" s="4"/>
      <c r="W154" s="4"/>
      <c r="X154" s="4"/>
      <c r="Y154" s="4"/>
      <c r="Z154" s="4"/>
    </row>
    <row r="155" spans="1:26" ht="15.75" customHeight="1">
      <c r="A155" s="4"/>
      <c r="B155" s="4"/>
      <c r="C155" s="5"/>
      <c r="D155" s="6"/>
      <c r="E155" s="6"/>
      <c r="F155" s="6"/>
      <c r="G155" s="6"/>
      <c r="H155" s="6"/>
      <c r="I155" s="4"/>
      <c r="J155" s="4"/>
      <c r="K155" s="4"/>
      <c r="L155" s="4"/>
      <c r="M155" s="4"/>
      <c r="N155" s="4"/>
      <c r="O155" s="4"/>
      <c r="P155" s="4"/>
      <c r="Q155" s="4"/>
      <c r="R155" s="4"/>
      <c r="S155" s="4"/>
      <c r="T155" s="4"/>
      <c r="U155" s="4"/>
      <c r="V155" s="4"/>
      <c r="W155" s="4"/>
      <c r="X155" s="4"/>
      <c r="Y155" s="4"/>
      <c r="Z155" s="4"/>
    </row>
    <row r="156" spans="1:26" ht="15.75" customHeight="1">
      <c r="A156" s="4"/>
      <c r="B156" s="4"/>
      <c r="C156" s="5"/>
      <c r="D156" s="6"/>
      <c r="E156" s="6"/>
      <c r="F156" s="6"/>
      <c r="G156" s="6"/>
      <c r="H156" s="6"/>
      <c r="I156" s="4"/>
      <c r="J156" s="4"/>
      <c r="K156" s="4"/>
      <c r="L156" s="4"/>
      <c r="M156" s="4"/>
      <c r="N156" s="4"/>
      <c r="O156" s="4"/>
      <c r="P156" s="4"/>
      <c r="Q156" s="4"/>
      <c r="R156" s="4"/>
      <c r="S156" s="4"/>
      <c r="T156" s="4"/>
      <c r="U156" s="4"/>
      <c r="V156" s="4"/>
      <c r="W156" s="4"/>
      <c r="X156" s="4"/>
      <c r="Y156" s="4"/>
      <c r="Z156" s="4"/>
    </row>
    <row r="157" spans="1:26" ht="15.75" customHeight="1">
      <c r="A157" s="4"/>
      <c r="B157" s="4"/>
      <c r="C157" s="5"/>
      <c r="D157" s="6"/>
      <c r="E157" s="6"/>
      <c r="F157" s="6"/>
      <c r="G157" s="6"/>
      <c r="H157" s="6"/>
      <c r="I157" s="4"/>
      <c r="J157" s="4"/>
      <c r="K157" s="4"/>
      <c r="L157" s="4"/>
      <c r="M157" s="4"/>
      <c r="N157" s="4"/>
      <c r="O157" s="4"/>
      <c r="P157" s="4"/>
      <c r="Q157" s="4"/>
      <c r="R157" s="4"/>
      <c r="S157" s="4"/>
      <c r="T157" s="4"/>
      <c r="U157" s="4"/>
      <c r="V157" s="4"/>
      <c r="W157" s="4"/>
      <c r="X157" s="4"/>
      <c r="Y157" s="4"/>
      <c r="Z157" s="4"/>
    </row>
    <row r="158" spans="1:26" ht="15.75" customHeight="1">
      <c r="A158" s="4"/>
      <c r="B158" s="4"/>
      <c r="C158" s="5"/>
      <c r="D158" s="6"/>
      <c r="E158" s="6"/>
      <c r="F158" s="6"/>
      <c r="G158" s="6"/>
      <c r="H158" s="6"/>
      <c r="I158" s="4"/>
      <c r="J158" s="4"/>
      <c r="K158" s="4"/>
      <c r="L158" s="4"/>
      <c r="M158" s="4"/>
      <c r="N158" s="4"/>
      <c r="O158" s="4"/>
      <c r="P158" s="4"/>
      <c r="Q158" s="4"/>
      <c r="R158" s="4"/>
      <c r="S158" s="4"/>
      <c r="T158" s="4"/>
      <c r="U158" s="4"/>
      <c r="V158" s="4"/>
      <c r="W158" s="4"/>
      <c r="X158" s="4"/>
      <c r="Y158" s="4"/>
      <c r="Z158" s="4"/>
    </row>
    <row r="159" spans="1:26" ht="15.75" customHeight="1">
      <c r="A159" s="4"/>
      <c r="B159" s="4"/>
      <c r="C159" s="5"/>
      <c r="D159" s="6"/>
      <c r="E159" s="6"/>
      <c r="F159" s="6"/>
      <c r="G159" s="6"/>
      <c r="H159" s="6"/>
      <c r="I159" s="4"/>
      <c r="J159" s="4"/>
      <c r="K159" s="4"/>
      <c r="L159" s="4"/>
      <c r="M159" s="4"/>
      <c r="N159" s="4"/>
      <c r="O159" s="4"/>
      <c r="P159" s="4"/>
      <c r="Q159" s="4"/>
      <c r="R159" s="4"/>
      <c r="S159" s="4"/>
      <c r="T159" s="4"/>
      <c r="U159" s="4"/>
      <c r="V159" s="4"/>
      <c r="W159" s="4"/>
      <c r="X159" s="4"/>
      <c r="Y159" s="4"/>
      <c r="Z159" s="4"/>
    </row>
    <row r="160" spans="1:26" ht="15.75" customHeight="1">
      <c r="A160" s="4"/>
      <c r="B160" s="4"/>
      <c r="C160" s="5"/>
      <c r="D160" s="6"/>
      <c r="E160" s="6"/>
      <c r="F160" s="6"/>
      <c r="G160" s="6"/>
      <c r="H160" s="6"/>
      <c r="I160" s="4"/>
      <c r="J160" s="4"/>
      <c r="K160" s="4"/>
      <c r="L160" s="4"/>
      <c r="M160" s="4"/>
      <c r="N160" s="4"/>
      <c r="O160" s="4"/>
      <c r="P160" s="4"/>
      <c r="Q160" s="4"/>
      <c r="R160" s="4"/>
      <c r="S160" s="4"/>
      <c r="T160" s="4"/>
      <c r="U160" s="4"/>
      <c r="V160" s="4"/>
      <c r="W160" s="4"/>
      <c r="X160" s="4"/>
      <c r="Y160" s="4"/>
      <c r="Z160" s="4"/>
    </row>
    <row r="161" spans="1:26" ht="15.75" customHeight="1">
      <c r="A161" s="4"/>
      <c r="B161" s="4"/>
      <c r="C161" s="5"/>
      <c r="D161" s="6"/>
      <c r="E161" s="6"/>
      <c r="F161" s="6"/>
      <c r="G161" s="6"/>
      <c r="H161" s="6"/>
      <c r="I161" s="4"/>
      <c r="J161" s="4"/>
      <c r="K161" s="4"/>
      <c r="L161" s="4"/>
      <c r="M161" s="4"/>
      <c r="N161" s="4"/>
      <c r="O161" s="4"/>
      <c r="P161" s="4"/>
      <c r="Q161" s="4"/>
      <c r="R161" s="4"/>
      <c r="S161" s="4"/>
      <c r="T161" s="4"/>
      <c r="U161" s="4"/>
      <c r="V161" s="4"/>
      <c r="W161" s="4"/>
      <c r="X161" s="4"/>
      <c r="Y161" s="4"/>
      <c r="Z161" s="4"/>
    </row>
    <row r="162" spans="1:26" ht="15.75" customHeight="1">
      <c r="A162" s="4"/>
      <c r="B162" s="4"/>
      <c r="C162" s="5"/>
      <c r="D162" s="6"/>
      <c r="E162" s="6"/>
      <c r="F162" s="6"/>
      <c r="G162" s="6"/>
      <c r="H162" s="6"/>
      <c r="I162" s="4"/>
      <c r="J162" s="4"/>
      <c r="K162" s="4"/>
      <c r="L162" s="4"/>
      <c r="M162" s="4"/>
      <c r="N162" s="4"/>
      <c r="O162" s="4"/>
      <c r="P162" s="4"/>
      <c r="Q162" s="4"/>
      <c r="R162" s="4"/>
      <c r="S162" s="4"/>
      <c r="T162" s="4"/>
      <c r="U162" s="4"/>
      <c r="V162" s="4"/>
      <c r="W162" s="4"/>
      <c r="X162" s="4"/>
      <c r="Y162" s="4"/>
      <c r="Z162" s="4"/>
    </row>
    <row r="163" spans="1:26" ht="15.75" customHeight="1">
      <c r="A163" s="4"/>
      <c r="B163" s="4"/>
      <c r="C163" s="5"/>
      <c r="D163" s="6"/>
      <c r="E163" s="6"/>
      <c r="F163" s="6"/>
      <c r="G163" s="6"/>
      <c r="H163" s="6"/>
      <c r="I163" s="4"/>
      <c r="J163" s="4"/>
      <c r="K163" s="4"/>
      <c r="L163" s="4"/>
      <c r="M163" s="4"/>
      <c r="N163" s="4"/>
      <c r="O163" s="4"/>
      <c r="P163" s="4"/>
      <c r="Q163" s="4"/>
      <c r="R163" s="4"/>
      <c r="S163" s="4"/>
      <c r="T163" s="4"/>
      <c r="U163" s="4"/>
      <c r="V163" s="4"/>
      <c r="W163" s="4"/>
      <c r="X163" s="4"/>
      <c r="Y163" s="4"/>
      <c r="Z163" s="4"/>
    </row>
    <row r="164" spans="1:26" ht="15.75" customHeight="1">
      <c r="A164" s="4"/>
      <c r="B164" s="4"/>
      <c r="C164" s="5"/>
      <c r="D164" s="6"/>
      <c r="E164" s="6"/>
      <c r="F164" s="6"/>
      <c r="G164" s="6"/>
      <c r="H164" s="6"/>
      <c r="I164" s="4"/>
      <c r="J164" s="4"/>
      <c r="K164" s="4"/>
      <c r="L164" s="4"/>
      <c r="M164" s="4"/>
      <c r="N164" s="4"/>
      <c r="O164" s="4"/>
      <c r="P164" s="4"/>
      <c r="Q164" s="4"/>
      <c r="R164" s="4"/>
      <c r="S164" s="4"/>
      <c r="T164" s="4"/>
      <c r="U164" s="4"/>
      <c r="V164" s="4"/>
      <c r="W164" s="4"/>
      <c r="X164" s="4"/>
      <c r="Y164" s="4"/>
      <c r="Z164" s="4"/>
    </row>
    <row r="165" spans="1:26" ht="15.75" customHeight="1">
      <c r="A165" s="4"/>
      <c r="B165" s="4"/>
      <c r="C165" s="5"/>
      <c r="D165" s="6"/>
      <c r="E165" s="6"/>
      <c r="F165" s="6"/>
      <c r="G165" s="6"/>
      <c r="H165" s="6"/>
      <c r="I165" s="4"/>
      <c r="J165" s="4"/>
      <c r="K165" s="4"/>
      <c r="L165" s="4"/>
      <c r="M165" s="4"/>
      <c r="N165" s="4"/>
      <c r="O165" s="4"/>
      <c r="P165" s="4"/>
      <c r="Q165" s="4"/>
      <c r="R165" s="4"/>
      <c r="S165" s="4"/>
      <c r="T165" s="4"/>
      <c r="U165" s="4"/>
      <c r="V165" s="4"/>
      <c r="W165" s="4"/>
      <c r="X165" s="4"/>
      <c r="Y165" s="4"/>
      <c r="Z165" s="4"/>
    </row>
    <row r="166" spans="1:26" ht="15.75" customHeight="1">
      <c r="A166" s="4"/>
      <c r="B166" s="4"/>
      <c r="C166" s="5"/>
      <c r="D166" s="6"/>
      <c r="E166" s="6"/>
      <c r="F166" s="6"/>
      <c r="G166" s="6"/>
      <c r="H166" s="6"/>
      <c r="I166" s="4"/>
      <c r="J166" s="4"/>
      <c r="K166" s="4"/>
      <c r="L166" s="4"/>
      <c r="M166" s="4"/>
      <c r="N166" s="4"/>
      <c r="O166" s="4"/>
      <c r="P166" s="4"/>
      <c r="Q166" s="4"/>
      <c r="R166" s="4"/>
      <c r="S166" s="4"/>
      <c r="T166" s="4"/>
      <c r="U166" s="4"/>
      <c r="V166" s="4"/>
      <c r="W166" s="4"/>
      <c r="X166" s="4"/>
      <c r="Y166" s="4"/>
      <c r="Z166" s="4"/>
    </row>
    <row r="167" spans="1:26" ht="15.75" customHeight="1">
      <c r="A167" s="4"/>
      <c r="B167" s="4"/>
      <c r="C167" s="5"/>
      <c r="D167" s="6"/>
      <c r="E167" s="6"/>
      <c r="F167" s="6"/>
      <c r="G167" s="6"/>
      <c r="H167" s="6"/>
      <c r="I167" s="4"/>
      <c r="J167" s="4"/>
      <c r="K167" s="4"/>
      <c r="L167" s="4"/>
      <c r="M167" s="4"/>
      <c r="N167" s="4"/>
      <c r="O167" s="4"/>
      <c r="P167" s="4"/>
      <c r="Q167" s="4"/>
      <c r="R167" s="4"/>
      <c r="S167" s="4"/>
      <c r="T167" s="4"/>
      <c r="U167" s="4"/>
      <c r="V167" s="4"/>
      <c r="W167" s="4"/>
      <c r="X167" s="4"/>
      <c r="Y167" s="4"/>
      <c r="Z167" s="4"/>
    </row>
    <row r="168" spans="1:26" ht="15.75" customHeight="1">
      <c r="A168" s="4"/>
      <c r="B168" s="4"/>
      <c r="C168" s="5"/>
      <c r="D168" s="6"/>
      <c r="E168" s="6"/>
      <c r="F168" s="6"/>
      <c r="G168" s="6"/>
      <c r="H168" s="6"/>
      <c r="I168" s="4"/>
      <c r="J168" s="4"/>
      <c r="K168" s="4"/>
      <c r="L168" s="4"/>
      <c r="M168" s="4"/>
      <c r="N168" s="4"/>
      <c r="O168" s="4"/>
      <c r="P168" s="4"/>
      <c r="Q168" s="4"/>
      <c r="R168" s="4"/>
      <c r="S168" s="4"/>
      <c r="T168" s="4"/>
      <c r="U168" s="4"/>
      <c r="V168" s="4"/>
      <c r="W168" s="4"/>
      <c r="X168" s="4"/>
      <c r="Y168" s="4"/>
      <c r="Z168" s="4"/>
    </row>
    <row r="169" spans="1:26" ht="15.75" customHeight="1">
      <c r="A169" s="4"/>
      <c r="B169" s="4"/>
      <c r="C169" s="5"/>
      <c r="D169" s="6"/>
      <c r="E169" s="6"/>
      <c r="F169" s="6"/>
      <c r="G169" s="6"/>
      <c r="H169" s="6"/>
      <c r="I169" s="4"/>
      <c r="J169" s="4"/>
      <c r="K169" s="4"/>
      <c r="L169" s="4"/>
      <c r="M169" s="4"/>
      <c r="N169" s="4"/>
      <c r="O169" s="4"/>
      <c r="P169" s="4"/>
      <c r="Q169" s="4"/>
      <c r="R169" s="4"/>
      <c r="S169" s="4"/>
      <c r="T169" s="4"/>
      <c r="U169" s="4"/>
      <c r="V169" s="4"/>
      <c r="W169" s="4"/>
      <c r="X169" s="4"/>
      <c r="Y169" s="4"/>
      <c r="Z169" s="4"/>
    </row>
    <row r="170" spans="1:26" ht="15.75" customHeight="1">
      <c r="A170" s="4"/>
      <c r="B170" s="4"/>
      <c r="C170" s="5"/>
      <c r="D170" s="6"/>
      <c r="E170" s="6"/>
      <c r="F170" s="6"/>
      <c r="G170" s="6"/>
      <c r="H170" s="6"/>
      <c r="I170" s="4"/>
      <c r="J170" s="4"/>
      <c r="K170" s="4"/>
      <c r="L170" s="4"/>
      <c r="M170" s="4"/>
      <c r="N170" s="4"/>
      <c r="O170" s="4"/>
      <c r="P170" s="4"/>
      <c r="Q170" s="4"/>
      <c r="R170" s="4"/>
      <c r="S170" s="4"/>
      <c r="T170" s="4"/>
      <c r="U170" s="4"/>
      <c r="V170" s="4"/>
      <c r="W170" s="4"/>
      <c r="X170" s="4"/>
      <c r="Y170" s="4"/>
      <c r="Z170" s="4"/>
    </row>
    <row r="171" spans="1:26" ht="15.75" customHeight="1">
      <c r="A171" s="4"/>
      <c r="B171" s="4"/>
      <c r="C171" s="5"/>
      <c r="D171" s="6"/>
      <c r="E171" s="6"/>
      <c r="F171" s="6"/>
      <c r="G171" s="6"/>
      <c r="H171" s="6"/>
      <c r="I171" s="4"/>
      <c r="J171" s="4"/>
      <c r="K171" s="4"/>
      <c r="L171" s="4"/>
      <c r="M171" s="4"/>
      <c r="N171" s="4"/>
      <c r="O171" s="4"/>
      <c r="P171" s="4"/>
      <c r="Q171" s="4"/>
      <c r="R171" s="4"/>
      <c r="S171" s="4"/>
      <c r="T171" s="4"/>
      <c r="U171" s="4"/>
      <c r="V171" s="4"/>
      <c r="W171" s="4"/>
      <c r="X171" s="4"/>
      <c r="Y171" s="4"/>
      <c r="Z171" s="4"/>
    </row>
    <row r="172" spans="1:26" ht="15.75" customHeight="1">
      <c r="A172" s="4"/>
      <c r="B172" s="4"/>
      <c r="C172" s="5"/>
      <c r="D172" s="6"/>
      <c r="E172" s="6"/>
      <c r="F172" s="6"/>
      <c r="G172" s="6"/>
      <c r="H172" s="6"/>
      <c r="I172" s="4"/>
      <c r="J172" s="4"/>
      <c r="K172" s="4"/>
      <c r="L172" s="4"/>
      <c r="M172" s="4"/>
      <c r="N172" s="4"/>
      <c r="O172" s="4"/>
      <c r="P172" s="4"/>
      <c r="Q172" s="4"/>
      <c r="R172" s="4"/>
      <c r="S172" s="4"/>
      <c r="T172" s="4"/>
      <c r="U172" s="4"/>
      <c r="V172" s="4"/>
      <c r="W172" s="4"/>
      <c r="X172" s="4"/>
      <c r="Y172" s="4"/>
      <c r="Z172" s="4"/>
    </row>
    <row r="173" spans="1:26" ht="15.75" customHeight="1">
      <c r="A173" s="4"/>
      <c r="B173" s="4"/>
      <c r="C173" s="5"/>
      <c r="D173" s="6"/>
      <c r="E173" s="6"/>
      <c r="F173" s="6"/>
      <c r="G173" s="6"/>
      <c r="H173" s="6"/>
      <c r="I173" s="4"/>
      <c r="J173" s="4"/>
      <c r="K173" s="4"/>
      <c r="L173" s="4"/>
      <c r="M173" s="4"/>
      <c r="N173" s="4"/>
      <c r="O173" s="4"/>
      <c r="P173" s="4"/>
      <c r="Q173" s="4"/>
      <c r="R173" s="4"/>
      <c r="S173" s="4"/>
      <c r="T173" s="4"/>
      <c r="U173" s="4"/>
      <c r="V173" s="4"/>
      <c r="W173" s="4"/>
      <c r="X173" s="4"/>
      <c r="Y173" s="4"/>
      <c r="Z173" s="4"/>
    </row>
    <row r="174" spans="1:26" ht="15.75" customHeight="1">
      <c r="A174" s="4"/>
      <c r="B174" s="4"/>
      <c r="C174" s="5"/>
      <c r="D174" s="6"/>
      <c r="E174" s="6"/>
      <c r="F174" s="6"/>
      <c r="G174" s="6"/>
      <c r="H174" s="6"/>
      <c r="I174" s="4"/>
      <c r="J174" s="4"/>
      <c r="K174" s="4"/>
      <c r="L174" s="4"/>
      <c r="M174" s="4"/>
      <c r="N174" s="4"/>
      <c r="O174" s="4"/>
      <c r="P174" s="4"/>
      <c r="Q174" s="4"/>
      <c r="R174" s="4"/>
      <c r="S174" s="4"/>
      <c r="T174" s="4"/>
      <c r="U174" s="4"/>
      <c r="V174" s="4"/>
      <c r="W174" s="4"/>
      <c r="X174" s="4"/>
      <c r="Y174" s="4"/>
      <c r="Z174" s="4"/>
    </row>
    <row r="175" spans="1:26" ht="15.75" customHeight="1">
      <c r="A175" s="4"/>
      <c r="B175" s="4"/>
      <c r="C175" s="5"/>
      <c r="D175" s="6"/>
      <c r="E175" s="6"/>
      <c r="F175" s="6"/>
      <c r="G175" s="6"/>
      <c r="H175" s="6"/>
      <c r="I175" s="4"/>
      <c r="J175" s="4"/>
      <c r="K175" s="4"/>
      <c r="L175" s="4"/>
      <c r="M175" s="4"/>
      <c r="N175" s="4"/>
      <c r="O175" s="4"/>
      <c r="P175" s="4"/>
      <c r="Q175" s="4"/>
      <c r="R175" s="4"/>
      <c r="S175" s="4"/>
      <c r="T175" s="4"/>
      <c r="U175" s="4"/>
      <c r="V175" s="4"/>
      <c r="W175" s="4"/>
      <c r="X175" s="4"/>
      <c r="Y175" s="4"/>
      <c r="Z175" s="4"/>
    </row>
    <row r="176" spans="1:26" ht="15.75" customHeight="1">
      <c r="A176" s="4"/>
      <c r="B176" s="4"/>
      <c r="C176" s="5"/>
      <c r="D176" s="6"/>
      <c r="E176" s="6"/>
      <c r="F176" s="6"/>
      <c r="G176" s="6"/>
      <c r="H176" s="6"/>
      <c r="I176" s="4"/>
      <c r="J176" s="4"/>
      <c r="K176" s="4"/>
      <c r="L176" s="4"/>
      <c r="M176" s="4"/>
      <c r="N176" s="4"/>
      <c r="O176" s="4"/>
      <c r="P176" s="4"/>
      <c r="Q176" s="4"/>
      <c r="R176" s="4"/>
      <c r="S176" s="4"/>
      <c r="T176" s="4"/>
      <c r="U176" s="4"/>
      <c r="V176" s="4"/>
      <c r="W176" s="4"/>
      <c r="X176" s="4"/>
      <c r="Y176" s="4"/>
      <c r="Z176" s="4"/>
    </row>
    <row r="177" spans="1:26" ht="15.75" customHeight="1">
      <c r="A177" s="4"/>
      <c r="B177" s="4"/>
      <c r="C177" s="5"/>
      <c r="D177" s="6"/>
      <c r="E177" s="6"/>
      <c r="F177" s="6"/>
      <c r="G177" s="6"/>
      <c r="H177" s="6"/>
      <c r="I177" s="4"/>
      <c r="J177" s="4"/>
      <c r="K177" s="4"/>
      <c r="L177" s="4"/>
      <c r="M177" s="4"/>
      <c r="N177" s="4"/>
      <c r="O177" s="4"/>
      <c r="P177" s="4"/>
      <c r="Q177" s="4"/>
      <c r="R177" s="4"/>
      <c r="S177" s="4"/>
      <c r="T177" s="4"/>
      <c r="U177" s="4"/>
      <c r="V177" s="4"/>
      <c r="W177" s="4"/>
      <c r="X177" s="4"/>
      <c r="Y177" s="4"/>
      <c r="Z177" s="4"/>
    </row>
    <row r="178" spans="1:26" ht="15.75" customHeight="1">
      <c r="A178" s="4"/>
      <c r="B178" s="4"/>
      <c r="C178" s="5"/>
      <c r="D178" s="6"/>
      <c r="E178" s="6"/>
      <c r="F178" s="6"/>
      <c r="G178" s="6"/>
      <c r="H178" s="6"/>
      <c r="I178" s="4"/>
      <c r="J178" s="4"/>
      <c r="K178" s="4"/>
      <c r="L178" s="4"/>
      <c r="M178" s="4"/>
      <c r="N178" s="4"/>
      <c r="O178" s="4"/>
      <c r="P178" s="4"/>
      <c r="Q178" s="4"/>
      <c r="R178" s="4"/>
      <c r="S178" s="4"/>
      <c r="T178" s="4"/>
      <c r="U178" s="4"/>
      <c r="V178" s="4"/>
      <c r="W178" s="4"/>
      <c r="X178" s="4"/>
      <c r="Y178" s="4"/>
      <c r="Z178" s="4"/>
    </row>
    <row r="179" spans="1:26" ht="15.75" customHeight="1">
      <c r="A179" s="4"/>
      <c r="B179" s="4"/>
      <c r="C179" s="5"/>
      <c r="D179" s="6"/>
      <c r="E179" s="6"/>
      <c r="F179" s="6"/>
      <c r="G179" s="6"/>
      <c r="H179" s="6"/>
      <c r="I179" s="4"/>
      <c r="J179" s="4"/>
      <c r="K179" s="4"/>
      <c r="L179" s="4"/>
      <c r="M179" s="4"/>
      <c r="N179" s="4"/>
      <c r="O179" s="4"/>
      <c r="P179" s="4"/>
      <c r="Q179" s="4"/>
      <c r="R179" s="4"/>
      <c r="S179" s="4"/>
      <c r="T179" s="4"/>
      <c r="U179" s="4"/>
      <c r="V179" s="4"/>
      <c r="W179" s="4"/>
      <c r="X179" s="4"/>
      <c r="Y179" s="4"/>
      <c r="Z179" s="4"/>
    </row>
    <row r="180" spans="1:26" ht="15.75" customHeight="1">
      <c r="A180" s="4"/>
      <c r="B180" s="4"/>
      <c r="C180" s="5"/>
      <c r="D180" s="6"/>
      <c r="E180" s="6"/>
      <c r="F180" s="6"/>
      <c r="G180" s="6"/>
      <c r="H180" s="6"/>
      <c r="I180" s="4"/>
      <c r="J180" s="4"/>
      <c r="K180" s="4"/>
      <c r="L180" s="4"/>
      <c r="M180" s="4"/>
      <c r="N180" s="4"/>
      <c r="O180" s="4"/>
      <c r="P180" s="4"/>
      <c r="Q180" s="4"/>
      <c r="R180" s="4"/>
      <c r="S180" s="4"/>
      <c r="T180" s="4"/>
      <c r="U180" s="4"/>
      <c r="V180" s="4"/>
      <c r="W180" s="4"/>
      <c r="X180" s="4"/>
      <c r="Y180" s="4"/>
      <c r="Z180" s="4"/>
    </row>
    <row r="181" spans="1:26" ht="15.75" customHeight="1">
      <c r="A181" s="4"/>
      <c r="B181" s="4"/>
      <c r="C181" s="5"/>
      <c r="D181" s="6"/>
      <c r="E181" s="6"/>
      <c r="F181" s="6"/>
      <c r="G181" s="6"/>
      <c r="H181" s="6"/>
      <c r="I181" s="4"/>
      <c r="J181" s="4"/>
      <c r="K181" s="4"/>
      <c r="L181" s="4"/>
      <c r="M181" s="4"/>
      <c r="N181" s="4"/>
      <c r="O181" s="4"/>
      <c r="P181" s="4"/>
      <c r="Q181" s="4"/>
      <c r="R181" s="4"/>
      <c r="S181" s="4"/>
      <c r="T181" s="4"/>
      <c r="U181" s="4"/>
      <c r="V181" s="4"/>
      <c r="W181" s="4"/>
      <c r="X181" s="4"/>
      <c r="Y181" s="4"/>
      <c r="Z181" s="4"/>
    </row>
    <row r="182" spans="1:26" ht="15.75" customHeight="1">
      <c r="A182" s="4"/>
      <c r="B182" s="4"/>
      <c r="C182" s="5"/>
      <c r="D182" s="6"/>
      <c r="E182" s="6"/>
      <c r="F182" s="6"/>
      <c r="G182" s="6"/>
      <c r="H182" s="6"/>
      <c r="I182" s="4"/>
      <c r="J182" s="4"/>
      <c r="K182" s="4"/>
      <c r="L182" s="4"/>
      <c r="M182" s="4"/>
      <c r="N182" s="4"/>
      <c r="O182" s="4"/>
      <c r="P182" s="4"/>
      <c r="Q182" s="4"/>
      <c r="R182" s="4"/>
      <c r="S182" s="4"/>
      <c r="T182" s="4"/>
      <c r="U182" s="4"/>
      <c r="V182" s="4"/>
      <c r="W182" s="4"/>
      <c r="X182" s="4"/>
      <c r="Y182" s="4"/>
      <c r="Z182" s="4"/>
    </row>
    <row r="183" spans="1:26" ht="15.75" customHeight="1">
      <c r="A183" s="4"/>
      <c r="B183" s="4"/>
      <c r="C183" s="5"/>
      <c r="D183" s="6"/>
      <c r="E183" s="6"/>
      <c r="F183" s="6"/>
      <c r="G183" s="6"/>
      <c r="H183" s="6"/>
      <c r="I183" s="4"/>
      <c r="J183" s="4"/>
      <c r="K183" s="4"/>
      <c r="L183" s="4"/>
      <c r="M183" s="4"/>
      <c r="N183" s="4"/>
      <c r="O183" s="4"/>
      <c r="P183" s="4"/>
      <c r="Q183" s="4"/>
      <c r="R183" s="4"/>
      <c r="S183" s="4"/>
      <c r="T183" s="4"/>
      <c r="U183" s="4"/>
      <c r="V183" s="4"/>
      <c r="W183" s="4"/>
      <c r="X183" s="4"/>
      <c r="Y183" s="4"/>
      <c r="Z183" s="4"/>
    </row>
    <row r="184" spans="1:26" ht="15.75" customHeight="1">
      <c r="A184" s="4"/>
      <c r="B184" s="4"/>
      <c r="C184" s="5"/>
      <c r="D184" s="6"/>
      <c r="E184" s="6"/>
      <c r="F184" s="6"/>
      <c r="G184" s="6"/>
      <c r="H184" s="6"/>
      <c r="I184" s="4"/>
      <c r="J184" s="4"/>
      <c r="K184" s="4"/>
      <c r="L184" s="4"/>
      <c r="M184" s="4"/>
      <c r="N184" s="4"/>
      <c r="O184" s="4"/>
      <c r="P184" s="4"/>
      <c r="Q184" s="4"/>
      <c r="R184" s="4"/>
      <c r="S184" s="4"/>
      <c r="T184" s="4"/>
      <c r="U184" s="4"/>
      <c r="V184" s="4"/>
      <c r="W184" s="4"/>
      <c r="X184" s="4"/>
      <c r="Y184" s="4"/>
      <c r="Z184" s="4"/>
    </row>
    <row r="185" spans="1:26" ht="15.75" customHeight="1">
      <c r="A185" s="4"/>
      <c r="B185" s="4"/>
      <c r="C185" s="5"/>
      <c r="D185" s="6"/>
      <c r="E185" s="6"/>
      <c r="F185" s="6"/>
      <c r="G185" s="6"/>
      <c r="H185" s="6"/>
      <c r="I185" s="4"/>
      <c r="J185" s="4"/>
      <c r="K185" s="4"/>
      <c r="L185" s="4"/>
      <c r="M185" s="4"/>
      <c r="N185" s="4"/>
      <c r="O185" s="4"/>
      <c r="P185" s="4"/>
      <c r="Q185" s="4"/>
      <c r="R185" s="4"/>
      <c r="S185" s="4"/>
      <c r="T185" s="4"/>
      <c r="U185" s="4"/>
      <c r="V185" s="4"/>
      <c r="W185" s="4"/>
      <c r="X185" s="4"/>
      <c r="Y185" s="4"/>
      <c r="Z185" s="4"/>
    </row>
    <row r="186" spans="1:26" ht="15.75" customHeight="1">
      <c r="A186" s="4"/>
      <c r="B186" s="4"/>
      <c r="C186" s="5"/>
      <c r="D186" s="6"/>
      <c r="E186" s="6"/>
      <c r="F186" s="6"/>
      <c r="G186" s="6"/>
      <c r="H186" s="6"/>
      <c r="I186" s="4"/>
      <c r="J186" s="4"/>
      <c r="K186" s="4"/>
      <c r="L186" s="4"/>
      <c r="M186" s="4"/>
      <c r="N186" s="4"/>
      <c r="O186" s="4"/>
      <c r="P186" s="4"/>
      <c r="Q186" s="4"/>
      <c r="R186" s="4"/>
      <c r="S186" s="4"/>
      <c r="T186" s="4"/>
      <c r="U186" s="4"/>
      <c r="V186" s="4"/>
      <c r="W186" s="4"/>
      <c r="X186" s="4"/>
      <c r="Y186" s="4"/>
      <c r="Z186" s="4"/>
    </row>
    <row r="187" spans="1:26" ht="15.75" customHeight="1">
      <c r="A187" s="4"/>
      <c r="B187" s="4"/>
      <c r="C187" s="5"/>
      <c r="D187" s="6"/>
      <c r="E187" s="6"/>
      <c r="F187" s="6"/>
      <c r="G187" s="6"/>
      <c r="H187" s="6"/>
      <c r="I187" s="4"/>
      <c r="J187" s="4"/>
      <c r="K187" s="4"/>
      <c r="L187" s="4"/>
      <c r="M187" s="4"/>
      <c r="N187" s="4"/>
      <c r="O187" s="4"/>
      <c r="P187" s="4"/>
      <c r="Q187" s="4"/>
      <c r="R187" s="4"/>
      <c r="S187" s="4"/>
      <c r="T187" s="4"/>
      <c r="U187" s="4"/>
      <c r="V187" s="4"/>
      <c r="W187" s="4"/>
      <c r="X187" s="4"/>
      <c r="Y187" s="4"/>
      <c r="Z187" s="4"/>
    </row>
    <row r="188" spans="1:26" ht="15.75" customHeight="1">
      <c r="A188" s="4"/>
      <c r="B188" s="4"/>
      <c r="C188" s="5"/>
      <c r="D188" s="6"/>
      <c r="E188" s="6"/>
      <c r="F188" s="6"/>
      <c r="G188" s="6"/>
      <c r="H188" s="6"/>
      <c r="I188" s="4"/>
      <c r="J188" s="4"/>
      <c r="K188" s="4"/>
      <c r="L188" s="4"/>
      <c r="M188" s="4"/>
      <c r="N188" s="4"/>
      <c r="O188" s="4"/>
      <c r="P188" s="4"/>
      <c r="Q188" s="4"/>
      <c r="R188" s="4"/>
      <c r="S188" s="4"/>
      <c r="T188" s="4"/>
      <c r="U188" s="4"/>
      <c r="V188" s="4"/>
      <c r="W188" s="4"/>
      <c r="X188" s="4"/>
      <c r="Y188" s="4"/>
      <c r="Z188" s="4"/>
    </row>
    <row r="189" spans="1:26" ht="15.75" customHeight="1">
      <c r="A189" s="4"/>
      <c r="B189" s="4"/>
      <c r="C189" s="5"/>
      <c r="D189" s="6"/>
      <c r="E189" s="6"/>
      <c r="F189" s="6"/>
      <c r="G189" s="6"/>
      <c r="H189" s="6"/>
      <c r="I189" s="4"/>
      <c r="J189" s="4"/>
      <c r="K189" s="4"/>
      <c r="L189" s="4"/>
      <c r="M189" s="4"/>
      <c r="N189" s="4"/>
      <c r="O189" s="4"/>
      <c r="P189" s="4"/>
      <c r="Q189" s="4"/>
      <c r="R189" s="4"/>
      <c r="S189" s="4"/>
      <c r="T189" s="4"/>
      <c r="U189" s="4"/>
      <c r="V189" s="4"/>
      <c r="W189" s="4"/>
      <c r="X189" s="4"/>
      <c r="Y189" s="4"/>
      <c r="Z189" s="4"/>
    </row>
    <row r="190" spans="1:26" ht="15.75" customHeight="1">
      <c r="A190" s="4"/>
      <c r="B190" s="4"/>
      <c r="C190" s="5"/>
      <c r="D190" s="6"/>
      <c r="E190" s="6"/>
      <c r="F190" s="6"/>
      <c r="G190" s="6"/>
      <c r="H190" s="6"/>
      <c r="I190" s="4"/>
      <c r="J190" s="4"/>
      <c r="K190" s="4"/>
      <c r="L190" s="4"/>
      <c r="M190" s="4"/>
      <c r="N190" s="4"/>
      <c r="O190" s="4"/>
      <c r="P190" s="4"/>
      <c r="Q190" s="4"/>
      <c r="R190" s="4"/>
      <c r="S190" s="4"/>
      <c r="T190" s="4"/>
      <c r="U190" s="4"/>
      <c r="V190" s="4"/>
      <c r="W190" s="4"/>
      <c r="X190" s="4"/>
      <c r="Y190" s="4"/>
      <c r="Z190" s="4"/>
    </row>
    <row r="191" spans="1:26" ht="15.75" customHeight="1">
      <c r="A191" s="4"/>
      <c r="B191" s="4"/>
      <c r="C191" s="5"/>
      <c r="D191" s="6"/>
      <c r="E191" s="6"/>
      <c r="F191" s="6"/>
      <c r="G191" s="6"/>
      <c r="H191" s="6"/>
      <c r="I191" s="4"/>
      <c r="J191" s="4"/>
      <c r="K191" s="4"/>
      <c r="L191" s="4"/>
      <c r="M191" s="4"/>
      <c r="N191" s="4"/>
      <c r="O191" s="4"/>
      <c r="P191" s="4"/>
      <c r="Q191" s="4"/>
      <c r="R191" s="4"/>
      <c r="S191" s="4"/>
      <c r="T191" s="4"/>
      <c r="U191" s="4"/>
      <c r="V191" s="4"/>
      <c r="W191" s="4"/>
      <c r="X191" s="4"/>
      <c r="Y191" s="4"/>
      <c r="Z191" s="4"/>
    </row>
    <row r="192" spans="1:26" ht="15.75" customHeight="1">
      <c r="A192" s="4"/>
      <c r="B192" s="4"/>
      <c r="C192" s="5"/>
      <c r="D192" s="6"/>
      <c r="E192" s="6"/>
      <c r="F192" s="6"/>
      <c r="G192" s="6"/>
      <c r="H192" s="6"/>
      <c r="I192" s="4"/>
      <c r="J192" s="4"/>
      <c r="K192" s="4"/>
      <c r="L192" s="4"/>
      <c r="M192" s="4"/>
      <c r="N192" s="4"/>
      <c r="O192" s="4"/>
      <c r="P192" s="4"/>
      <c r="Q192" s="4"/>
      <c r="R192" s="4"/>
      <c r="S192" s="4"/>
      <c r="T192" s="4"/>
      <c r="U192" s="4"/>
      <c r="V192" s="4"/>
      <c r="W192" s="4"/>
      <c r="X192" s="4"/>
      <c r="Y192" s="4"/>
      <c r="Z192" s="4"/>
    </row>
    <row r="193" spans="1:26" ht="15.75" customHeight="1">
      <c r="A193" s="4"/>
      <c r="B193" s="4"/>
      <c r="C193" s="5"/>
      <c r="D193" s="6"/>
      <c r="E193" s="6"/>
      <c r="F193" s="6"/>
      <c r="G193" s="6"/>
      <c r="H193" s="6"/>
      <c r="I193" s="4"/>
      <c r="J193" s="4"/>
      <c r="K193" s="4"/>
      <c r="L193" s="4"/>
      <c r="M193" s="4"/>
      <c r="N193" s="4"/>
      <c r="O193" s="4"/>
      <c r="P193" s="4"/>
      <c r="Q193" s="4"/>
      <c r="R193" s="4"/>
      <c r="S193" s="4"/>
      <c r="T193" s="4"/>
      <c r="U193" s="4"/>
      <c r="V193" s="4"/>
      <c r="W193" s="4"/>
      <c r="X193" s="4"/>
      <c r="Y193" s="4"/>
      <c r="Z193" s="4"/>
    </row>
    <row r="194" spans="1:26" ht="15.75" customHeight="1">
      <c r="A194" s="4"/>
      <c r="B194" s="4"/>
      <c r="C194" s="5"/>
      <c r="D194" s="6"/>
      <c r="E194" s="6"/>
      <c r="F194" s="6"/>
      <c r="G194" s="6"/>
      <c r="H194" s="6"/>
      <c r="I194" s="4"/>
      <c r="J194" s="4"/>
      <c r="K194" s="4"/>
      <c r="L194" s="4"/>
      <c r="M194" s="4"/>
      <c r="N194" s="4"/>
      <c r="O194" s="4"/>
      <c r="P194" s="4"/>
      <c r="Q194" s="4"/>
      <c r="R194" s="4"/>
      <c r="S194" s="4"/>
      <c r="T194" s="4"/>
      <c r="U194" s="4"/>
      <c r="V194" s="4"/>
      <c r="W194" s="4"/>
      <c r="X194" s="4"/>
      <c r="Y194" s="4"/>
      <c r="Z194" s="4"/>
    </row>
    <row r="195" spans="1:26" ht="15.75" customHeight="1">
      <c r="A195" s="4"/>
      <c r="B195" s="4"/>
      <c r="C195" s="5"/>
      <c r="D195" s="6"/>
      <c r="E195" s="6"/>
      <c r="F195" s="6"/>
      <c r="G195" s="6"/>
      <c r="H195" s="6"/>
      <c r="I195" s="4"/>
      <c r="J195" s="4"/>
      <c r="K195" s="4"/>
      <c r="L195" s="4"/>
      <c r="M195" s="4"/>
      <c r="N195" s="4"/>
      <c r="O195" s="4"/>
      <c r="P195" s="4"/>
      <c r="Q195" s="4"/>
      <c r="R195" s="4"/>
      <c r="S195" s="4"/>
      <c r="T195" s="4"/>
      <c r="U195" s="4"/>
      <c r="V195" s="4"/>
      <c r="W195" s="4"/>
      <c r="X195" s="4"/>
      <c r="Y195" s="4"/>
      <c r="Z195" s="4"/>
    </row>
    <row r="196" spans="1:26" ht="15.75" customHeight="1">
      <c r="A196" s="4"/>
      <c r="B196" s="4"/>
      <c r="C196" s="5"/>
      <c r="D196" s="6"/>
      <c r="E196" s="6"/>
      <c r="F196" s="6"/>
      <c r="G196" s="6"/>
      <c r="H196" s="6"/>
      <c r="I196" s="4"/>
      <c r="J196" s="4"/>
      <c r="K196" s="4"/>
      <c r="L196" s="4"/>
      <c r="M196" s="4"/>
      <c r="N196" s="4"/>
      <c r="O196" s="4"/>
      <c r="P196" s="4"/>
      <c r="Q196" s="4"/>
      <c r="R196" s="4"/>
      <c r="S196" s="4"/>
      <c r="T196" s="4"/>
      <c r="U196" s="4"/>
      <c r="V196" s="4"/>
      <c r="W196" s="4"/>
      <c r="X196" s="4"/>
      <c r="Y196" s="4"/>
      <c r="Z196" s="4"/>
    </row>
    <row r="197" spans="1:26" ht="15.75" customHeight="1">
      <c r="A197" s="4"/>
      <c r="B197" s="4"/>
      <c r="C197" s="5"/>
      <c r="D197" s="6"/>
      <c r="E197" s="6"/>
      <c r="F197" s="6"/>
      <c r="G197" s="6"/>
      <c r="H197" s="6"/>
      <c r="I197" s="4"/>
      <c r="J197" s="4"/>
      <c r="K197" s="4"/>
      <c r="L197" s="4"/>
      <c r="M197" s="4"/>
      <c r="N197" s="4"/>
      <c r="O197" s="4"/>
      <c r="P197" s="4"/>
      <c r="Q197" s="4"/>
      <c r="R197" s="4"/>
      <c r="S197" s="4"/>
      <c r="T197" s="4"/>
      <c r="U197" s="4"/>
      <c r="V197" s="4"/>
      <c r="W197" s="4"/>
      <c r="X197" s="4"/>
      <c r="Y197" s="4"/>
      <c r="Z197" s="4"/>
    </row>
    <row r="198" spans="1:26" ht="15.75" customHeight="1">
      <c r="A198" s="4"/>
      <c r="B198" s="4"/>
      <c r="C198" s="5"/>
      <c r="D198" s="6"/>
      <c r="E198" s="6"/>
      <c r="F198" s="6"/>
      <c r="G198" s="6"/>
      <c r="H198" s="6"/>
      <c r="I198" s="4"/>
      <c r="J198" s="4"/>
      <c r="K198" s="4"/>
      <c r="L198" s="4"/>
      <c r="M198" s="4"/>
      <c r="N198" s="4"/>
      <c r="O198" s="4"/>
      <c r="P198" s="4"/>
      <c r="Q198" s="4"/>
      <c r="R198" s="4"/>
      <c r="S198" s="4"/>
      <c r="T198" s="4"/>
      <c r="U198" s="4"/>
      <c r="V198" s="4"/>
      <c r="W198" s="4"/>
      <c r="X198" s="4"/>
      <c r="Y198" s="4"/>
      <c r="Z198" s="4"/>
    </row>
    <row r="199" spans="1:26" ht="15.75" customHeight="1">
      <c r="A199" s="4"/>
      <c r="B199" s="4"/>
      <c r="C199" s="5"/>
      <c r="D199" s="6"/>
      <c r="E199" s="6"/>
      <c r="F199" s="6"/>
      <c r="G199" s="6"/>
      <c r="H199" s="6"/>
      <c r="I199" s="4"/>
      <c r="J199" s="4"/>
      <c r="K199" s="4"/>
      <c r="L199" s="4"/>
      <c r="M199" s="4"/>
      <c r="N199" s="4"/>
      <c r="O199" s="4"/>
      <c r="P199" s="4"/>
      <c r="Q199" s="4"/>
      <c r="R199" s="4"/>
      <c r="S199" s="4"/>
      <c r="T199" s="4"/>
      <c r="U199" s="4"/>
      <c r="V199" s="4"/>
      <c r="W199" s="4"/>
      <c r="X199" s="4"/>
      <c r="Y199" s="4"/>
      <c r="Z199" s="4"/>
    </row>
    <row r="200" spans="1:26" ht="15.75" customHeight="1">
      <c r="A200" s="4"/>
      <c r="B200" s="4"/>
      <c r="C200" s="5"/>
      <c r="D200" s="6"/>
      <c r="E200" s="6"/>
      <c r="F200" s="6"/>
      <c r="G200" s="6"/>
      <c r="H200" s="6"/>
      <c r="I200" s="4"/>
      <c r="J200" s="4"/>
      <c r="K200" s="4"/>
      <c r="L200" s="4"/>
      <c r="M200" s="4"/>
      <c r="N200" s="4"/>
      <c r="O200" s="4"/>
      <c r="P200" s="4"/>
      <c r="Q200" s="4"/>
      <c r="R200" s="4"/>
      <c r="S200" s="4"/>
      <c r="T200" s="4"/>
      <c r="U200" s="4"/>
      <c r="V200" s="4"/>
      <c r="W200" s="4"/>
      <c r="X200" s="4"/>
      <c r="Y200" s="4"/>
      <c r="Z200" s="4"/>
    </row>
    <row r="201" spans="1:26" ht="15.75" customHeight="1">
      <c r="A201" s="4"/>
      <c r="B201" s="4"/>
      <c r="C201" s="5"/>
      <c r="D201" s="6"/>
      <c r="E201" s="6"/>
      <c r="F201" s="6"/>
      <c r="G201" s="6"/>
      <c r="H201" s="6"/>
      <c r="I201" s="4"/>
      <c r="J201" s="4"/>
      <c r="K201" s="4"/>
      <c r="L201" s="4"/>
      <c r="M201" s="4"/>
      <c r="N201" s="4"/>
      <c r="O201" s="4"/>
      <c r="P201" s="4"/>
      <c r="Q201" s="4"/>
      <c r="R201" s="4"/>
      <c r="S201" s="4"/>
      <c r="T201" s="4"/>
      <c r="U201" s="4"/>
      <c r="V201" s="4"/>
      <c r="W201" s="4"/>
      <c r="X201" s="4"/>
      <c r="Y201" s="4"/>
      <c r="Z201" s="4"/>
    </row>
    <row r="202" spans="1:26" ht="15.75" customHeight="1">
      <c r="A202" s="4"/>
      <c r="B202" s="4"/>
      <c r="C202" s="5"/>
      <c r="D202" s="6"/>
      <c r="E202" s="6"/>
      <c r="F202" s="6"/>
      <c r="G202" s="6"/>
      <c r="H202" s="6"/>
      <c r="I202" s="4"/>
      <c r="J202" s="4"/>
      <c r="K202" s="4"/>
      <c r="L202" s="4"/>
      <c r="M202" s="4"/>
      <c r="N202" s="4"/>
      <c r="O202" s="4"/>
      <c r="P202" s="4"/>
      <c r="Q202" s="4"/>
      <c r="R202" s="4"/>
      <c r="S202" s="4"/>
      <c r="T202" s="4"/>
      <c r="U202" s="4"/>
      <c r="V202" s="4"/>
      <c r="W202" s="4"/>
      <c r="X202" s="4"/>
      <c r="Y202" s="4"/>
      <c r="Z202" s="4"/>
    </row>
    <row r="203" spans="1:26" ht="15.75" customHeight="1">
      <c r="A203" s="4"/>
      <c r="B203" s="4"/>
      <c r="C203" s="5"/>
      <c r="D203" s="6"/>
      <c r="E203" s="6"/>
      <c r="F203" s="6"/>
      <c r="G203" s="6"/>
      <c r="H203" s="6"/>
      <c r="I203" s="4"/>
      <c r="J203" s="4"/>
      <c r="K203" s="4"/>
      <c r="L203" s="4"/>
      <c r="M203" s="4"/>
      <c r="N203" s="4"/>
      <c r="O203" s="4"/>
      <c r="P203" s="4"/>
      <c r="Q203" s="4"/>
      <c r="R203" s="4"/>
      <c r="S203" s="4"/>
      <c r="T203" s="4"/>
      <c r="U203" s="4"/>
      <c r="V203" s="4"/>
      <c r="W203" s="4"/>
      <c r="X203" s="4"/>
      <c r="Y203" s="4"/>
      <c r="Z203" s="4"/>
    </row>
    <row r="204" spans="1:26" ht="15.75" customHeight="1">
      <c r="A204" s="4"/>
      <c r="B204" s="4"/>
      <c r="C204" s="5"/>
      <c r="D204" s="6"/>
      <c r="E204" s="6"/>
      <c r="F204" s="6"/>
      <c r="G204" s="6"/>
      <c r="H204" s="6"/>
      <c r="I204" s="4"/>
      <c r="J204" s="4"/>
      <c r="K204" s="4"/>
      <c r="L204" s="4"/>
      <c r="M204" s="4"/>
      <c r="N204" s="4"/>
      <c r="O204" s="4"/>
      <c r="P204" s="4"/>
      <c r="Q204" s="4"/>
      <c r="R204" s="4"/>
      <c r="S204" s="4"/>
      <c r="T204" s="4"/>
      <c r="U204" s="4"/>
      <c r="V204" s="4"/>
      <c r="W204" s="4"/>
      <c r="X204" s="4"/>
      <c r="Y204" s="4"/>
      <c r="Z204" s="4"/>
    </row>
    <row r="205" spans="1:26" ht="15.75" customHeight="1">
      <c r="A205" s="4"/>
      <c r="B205" s="4"/>
      <c r="C205" s="5"/>
      <c r="D205" s="6"/>
      <c r="E205" s="6"/>
      <c r="F205" s="6"/>
      <c r="G205" s="6"/>
      <c r="H205" s="6"/>
      <c r="I205" s="4"/>
      <c r="J205" s="4"/>
      <c r="K205" s="4"/>
      <c r="L205" s="4"/>
      <c r="M205" s="4"/>
      <c r="N205" s="4"/>
      <c r="O205" s="4"/>
      <c r="P205" s="4"/>
      <c r="Q205" s="4"/>
      <c r="R205" s="4"/>
      <c r="S205" s="4"/>
      <c r="T205" s="4"/>
      <c r="U205" s="4"/>
      <c r="V205" s="4"/>
      <c r="W205" s="4"/>
      <c r="X205" s="4"/>
      <c r="Y205" s="4"/>
      <c r="Z205" s="4"/>
    </row>
    <row r="206" spans="1:26" ht="15.75" customHeight="1">
      <c r="A206" s="4"/>
      <c r="B206" s="4"/>
      <c r="C206" s="5"/>
      <c r="D206" s="6"/>
      <c r="E206" s="6"/>
      <c r="F206" s="6"/>
      <c r="G206" s="6"/>
      <c r="H206" s="6"/>
      <c r="I206" s="4"/>
      <c r="J206" s="4"/>
      <c r="K206" s="4"/>
      <c r="L206" s="4"/>
      <c r="M206" s="4"/>
      <c r="N206" s="4"/>
      <c r="O206" s="4"/>
      <c r="P206" s="4"/>
      <c r="Q206" s="4"/>
      <c r="R206" s="4"/>
      <c r="S206" s="4"/>
      <c r="T206" s="4"/>
      <c r="U206" s="4"/>
      <c r="V206" s="4"/>
      <c r="W206" s="4"/>
      <c r="X206" s="4"/>
      <c r="Y206" s="4"/>
      <c r="Z206" s="4"/>
    </row>
    <row r="207" spans="1:26" ht="15.75" customHeight="1">
      <c r="A207" s="4"/>
      <c r="B207" s="4"/>
      <c r="C207" s="5"/>
      <c r="D207" s="6"/>
      <c r="E207" s="6"/>
      <c r="F207" s="6"/>
      <c r="G207" s="6"/>
      <c r="H207" s="6"/>
      <c r="I207" s="4"/>
      <c r="J207" s="4"/>
      <c r="K207" s="4"/>
      <c r="L207" s="4"/>
      <c r="M207" s="4"/>
      <c r="N207" s="4"/>
      <c r="O207" s="4"/>
      <c r="P207" s="4"/>
      <c r="Q207" s="4"/>
      <c r="R207" s="4"/>
      <c r="S207" s="4"/>
      <c r="T207" s="4"/>
      <c r="U207" s="4"/>
      <c r="V207" s="4"/>
      <c r="W207" s="4"/>
      <c r="X207" s="4"/>
      <c r="Y207" s="4"/>
      <c r="Z207" s="4"/>
    </row>
    <row r="208" spans="1:26" ht="15.75" customHeight="1">
      <c r="A208" s="4"/>
      <c r="B208" s="4"/>
      <c r="C208" s="5"/>
      <c r="D208" s="6"/>
      <c r="E208" s="6"/>
      <c r="F208" s="6"/>
      <c r="G208" s="6"/>
      <c r="H208" s="6"/>
      <c r="I208" s="4"/>
      <c r="J208" s="4"/>
      <c r="K208" s="4"/>
      <c r="L208" s="4"/>
      <c r="M208" s="4"/>
      <c r="N208" s="4"/>
      <c r="O208" s="4"/>
      <c r="P208" s="4"/>
      <c r="Q208" s="4"/>
      <c r="R208" s="4"/>
      <c r="S208" s="4"/>
      <c r="T208" s="4"/>
      <c r="U208" s="4"/>
      <c r="V208" s="4"/>
      <c r="W208" s="4"/>
      <c r="X208" s="4"/>
      <c r="Y208" s="4"/>
      <c r="Z208" s="4"/>
    </row>
    <row r="209" spans="1:26" ht="15.75" customHeight="1">
      <c r="A209" s="4"/>
      <c r="B209" s="4"/>
      <c r="C209" s="5"/>
      <c r="D209" s="6"/>
      <c r="E209" s="6"/>
      <c r="F209" s="6"/>
      <c r="G209" s="6"/>
      <c r="H209" s="6"/>
      <c r="I209" s="4"/>
      <c r="J209" s="4"/>
      <c r="K209" s="4"/>
      <c r="L209" s="4"/>
      <c r="M209" s="4"/>
      <c r="N209" s="4"/>
      <c r="O209" s="4"/>
      <c r="P209" s="4"/>
      <c r="Q209" s="4"/>
      <c r="R209" s="4"/>
      <c r="S209" s="4"/>
      <c r="T209" s="4"/>
      <c r="U209" s="4"/>
      <c r="V209" s="4"/>
      <c r="W209" s="4"/>
      <c r="X209" s="4"/>
      <c r="Y209" s="4"/>
      <c r="Z209" s="4"/>
    </row>
    <row r="210" spans="1:26" ht="15.75" customHeight="1">
      <c r="A210" s="4"/>
      <c r="B210" s="4"/>
      <c r="C210" s="5"/>
      <c r="D210" s="6"/>
      <c r="E210" s="6"/>
      <c r="F210" s="6"/>
      <c r="G210" s="6"/>
      <c r="H210" s="6"/>
      <c r="I210" s="4"/>
      <c r="J210" s="4"/>
      <c r="K210" s="4"/>
      <c r="L210" s="4"/>
      <c r="M210" s="4"/>
      <c r="N210" s="4"/>
      <c r="O210" s="4"/>
      <c r="P210" s="4"/>
      <c r="Q210" s="4"/>
      <c r="R210" s="4"/>
      <c r="S210" s="4"/>
      <c r="T210" s="4"/>
      <c r="U210" s="4"/>
      <c r="V210" s="4"/>
      <c r="W210" s="4"/>
      <c r="X210" s="4"/>
      <c r="Y210" s="4"/>
      <c r="Z210" s="4"/>
    </row>
    <row r="211" spans="1:26" ht="15.75" customHeight="1">
      <c r="A211" s="4"/>
      <c r="B211" s="4"/>
      <c r="C211" s="5"/>
      <c r="D211" s="6"/>
      <c r="E211" s="6"/>
      <c r="F211" s="6"/>
      <c r="G211" s="6"/>
      <c r="H211" s="6"/>
      <c r="I211" s="4"/>
      <c r="J211" s="4"/>
      <c r="K211" s="4"/>
      <c r="L211" s="4"/>
      <c r="M211" s="4"/>
      <c r="N211" s="4"/>
      <c r="O211" s="4"/>
      <c r="P211" s="4"/>
      <c r="Q211" s="4"/>
      <c r="R211" s="4"/>
      <c r="S211" s="4"/>
      <c r="T211" s="4"/>
      <c r="U211" s="4"/>
      <c r="V211" s="4"/>
      <c r="W211" s="4"/>
      <c r="X211" s="4"/>
      <c r="Y211" s="4"/>
      <c r="Z211" s="4"/>
    </row>
    <row r="212" spans="1:26" ht="15.75" customHeight="1">
      <c r="A212" s="4"/>
      <c r="B212" s="4"/>
      <c r="C212" s="5"/>
      <c r="D212" s="6"/>
      <c r="E212" s="6"/>
      <c r="F212" s="6"/>
      <c r="G212" s="6"/>
      <c r="H212" s="6"/>
      <c r="I212" s="4"/>
      <c r="J212" s="4"/>
      <c r="K212" s="4"/>
      <c r="L212" s="4"/>
      <c r="M212" s="4"/>
      <c r="N212" s="4"/>
      <c r="O212" s="4"/>
      <c r="P212" s="4"/>
      <c r="Q212" s="4"/>
      <c r="R212" s="4"/>
      <c r="S212" s="4"/>
      <c r="T212" s="4"/>
      <c r="U212" s="4"/>
      <c r="V212" s="4"/>
      <c r="W212" s="4"/>
      <c r="X212" s="4"/>
      <c r="Y212" s="4"/>
      <c r="Z212" s="4"/>
    </row>
    <row r="213" spans="1:26" ht="15.75" customHeight="1">
      <c r="A213" s="4"/>
      <c r="B213" s="4"/>
      <c r="C213" s="5"/>
      <c r="D213" s="6"/>
      <c r="E213" s="6"/>
      <c r="F213" s="6"/>
      <c r="G213" s="6"/>
      <c r="H213" s="6"/>
      <c r="I213" s="4"/>
      <c r="J213" s="4"/>
      <c r="K213" s="4"/>
      <c r="L213" s="4"/>
      <c r="M213" s="4"/>
      <c r="N213" s="4"/>
      <c r="O213" s="4"/>
      <c r="P213" s="4"/>
      <c r="Q213" s="4"/>
      <c r="R213" s="4"/>
      <c r="S213" s="4"/>
      <c r="T213" s="4"/>
      <c r="U213" s="4"/>
      <c r="V213" s="4"/>
      <c r="W213" s="4"/>
      <c r="X213" s="4"/>
      <c r="Y213" s="4"/>
      <c r="Z213" s="4"/>
    </row>
    <row r="214" spans="1:26" ht="15.75" customHeight="1">
      <c r="A214" s="4"/>
      <c r="B214" s="4"/>
      <c r="C214" s="5"/>
      <c r="D214" s="6"/>
      <c r="E214" s="6"/>
      <c r="F214" s="6"/>
      <c r="G214" s="6"/>
      <c r="H214" s="6"/>
      <c r="I214" s="4"/>
      <c r="J214" s="4"/>
      <c r="K214" s="4"/>
      <c r="L214" s="4"/>
      <c r="M214" s="4"/>
      <c r="N214" s="4"/>
      <c r="O214" s="4"/>
      <c r="P214" s="4"/>
      <c r="Q214" s="4"/>
      <c r="R214" s="4"/>
      <c r="S214" s="4"/>
      <c r="T214" s="4"/>
      <c r="U214" s="4"/>
      <c r="V214" s="4"/>
      <c r="W214" s="4"/>
      <c r="X214" s="4"/>
      <c r="Y214" s="4"/>
      <c r="Z214" s="4"/>
    </row>
    <row r="215" spans="1:26" ht="15.75" customHeight="1">
      <c r="A215" s="4"/>
      <c r="B215" s="4"/>
      <c r="C215" s="5"/>
      <c r="D215" s="6"/>
      <c r="E215" s="6"/>
      <c r="F215" s="6"/>
      <c r="G215" s="6"/>
      <c r="H215" s="6"/>
      <c r="I215" s="4"/>
      <c r="J215" s="4"/>
      <c r="K215" s="4"/>
      <c r="L215" s="4"/>
      <c r="M215" s="4"/>
      <c r="N215" s="4"/>
      <c r="O215" s="4"/>
      <c r="P215" s="4"/>
      <c r="Q215" s="4"/>
      <c r="R215" s="4"/>
      <c r="S215" s="4"/>
      <c r="T215" s="4"/>
      <c r="U215" s="4"/>
      <c r="V215" s="4"/>
      <c r="W215" s="4"/>
      <c r="X215" s="4"/>
      <c r="Y215" s="4"/>
      <c r="Z215" s="4"/>
    </row>
    <row r="216" spans="1:26" ht="15.75" customHeight="1">
      <c r="A216" s="4"/>
      <c r="B216" s="4"/>
      <c r="C216" s="5"/>
      <c r="D216" s="6"/>
      <c r="E216" s="6"/>
      <c r="F216" s="6"/>
      <c r="G216" s="6"/>
      <c r="H216" s="6"/>
      <c r="I216" s="4"/>
      <c r="J216" s="4"/>
      <c r="K216" s="4"/>
      <c r="L216" s="4"/>
      <c r="M216" s="4"/>
      <c r="N216" s="4"/>
      <c r="O216" s="4"/>
      <c r="P216" s="4"/>
      <c r="Q216" s="4"/>
      <c r="R216" s="4"/>
      <c r="S216" s="4"/>
      <c r="T216" s="4"/>
      <c r="U216" s="4"/>
      <c r="V216" s="4"/>
      <c r="W216" s="4"/>
      <c r="X216" s="4"/>
      <c r="Y216" s="4"/>
      <c r="Z216" s="4"/>
    </row>
    <row r="217" spans="1:26" ht="15.75" customHeight="1">
      <c r="A217" s="4"/>
      <c r="B217" s="4"/>
      <c r="C217" s="5"/>
      <c r="D217" s="6"/>
      <c r="E217" s="6"/>
      <c r="F217" s="6"/>
      <c r="G217" s="6"/>
      <c r="H217" s="6"/>
      <c r="I217" s="4"/>
      <c r="J217" s="4"/>
      <c r="K217" s="4"/>
      <c r="L217" s="4"/>
      <c r="M217" s="4"/>
      <c r="N217" s="4"/>
      <c r="O217" s="4"/>
      <c r="P217" s="4"/>
      <c r="Q217" s="4"/>
      <c r="R217" s="4"/>
      <c r="S217" s="4"/>
      <c r="T217" s="4"/>
      <c r="U217" s="4"/>
      <c r="V217" s="4"/>
      <c r="W217" s="4"/>
      <c r="X217" s="4"/>
      <c r="Y217" s="4"/>
      <c r="Z217" s="4"/>
    </row>
    <row r="218" spans="1:26" ht="15.75" customHeight="1">
      <c r="A218" s="4"/>
      <c r="B218" s="4"/>
      <c r="C218" s="5"/>
      <c r="D218" s="6"/>
      <c r="E218" s="6"/>
      <c r="F218" s="6"/>
      <c r="G218" s="6"/>
      <c r="H218" s="6"/>
      <c r="I218" s="4"/>
      <c r="J218" s="4"/>
      <c r="K218" s="4"/>
      <c r="L218" s="4"/>
      <c r="M218" s="4"/>
      <c r="N218" s="4"/>
      <c r="O218" s="4"/>
      <c r="P218" s="4"/>
      <c r="Q218" s="4"/>
      <c r="R218" s="4"/>
      <c r="S218" s="4"/>
      <c r="T218" s="4"/>
      <c r="U218" s="4"/>
      <c r="V218" s="4"/>
      <c r="W218" s="4"/>
      <c r="X218" s="4"/>
      <c r="Y218" s="4"/>
      <c r="Z218" s="4"/>
    </row>
    <row r="219" spans="1:26" ht="15.75" customHeight="1">
      <c r="A219" s="4"/>
      <c r="B219" s="4"/>
      <c r="C219" s="5"/>
      <c r="D219" s="6"/>
      <c r="E219" s="6"/>
      <c r="F219" s="6"/>
      <c r="G219" s="6"/>
      <c r="H219" s="6"/>
      <c r="I219" s="4"/>
      <c r="J219" s="4"/>
      <c r="K219" s="4"/>
      <c r="L219" s="4"/>
      <c r="M219" s="4"/>
      <c r="N219" s="4"/>
      <c r="O219" s="4"/>
      <c r="P219" s="4"/>
      <c r="Q219" s="4"/>
      <c r="R219" s="4"/>
      <c r="S219" s="4"/>
      <c r="T219" s="4"/>
      <c r="U219" s="4"/>
      <c r="V219" s="4"/>
      <c r="W219" s="4"/>
      <c r="X219" s="4"/>
      <c r="Y219" s="4"/>
      <c r="Z219" s="4"/>
    </row>
    <row r="220" spans="1:26" ht="15.75" customHeight="1">
      <c r="A220" s="4"/>
      <c r="B220" s="4"/>
      <c r="C220" s="5"/>
      <c r="D220" s="6"/>
      <c r="E220" s="6"/>
      <c r="F220" s="6"/>
      <c r="G220" s="6"/>
      <c r="H220" s="6"/>
      <c r="I220" s="4"/>
      <c r="J220" s="4"/>
      <c r="K220" s="4"/>
      <c r="L220" s="4"/>
      <c r="M220" s="4"/>
      <c r="N220" s="4"/>
      <c r="O220" s="4"/>
      <c r="P220" s="4"/>
      <c r="Q220" s="4"/>
      <c r="R220" s="4"/>
      <c r="S220" s="4"/>
      <c r="T220" s="4"/>
      <c r="U220" s="4"/>
      <c r="V220" s="4"/>
      <c r="W220" s="4"/>
      <c r="X220" s="4"/>
      <c r="Y220" s="4"/>
      <c r="Z220" s="4"/>
    </row>
    <row r="221" spans="1:26" ht="15.75" customHeight="1">
      <c r="A221" s="4"/>
      <c r="B221" s="4"/>
      <c r="C221" s="5"/>
      <c r="D221" s="6"/>
      <c r="E221" s="6"/>
      <c r="F221" s="6"/>
      <c r="G221" s="6"/>
      <c r="H221" s="6"/>
      <c r="I221" s="4"/>
      <c r="J221" s="4"/>
      <c r="K221" s="4"/>
      <c r="L221" s="4"/>
      <c r="M221" s="4"/>
      <c r="N221" s="4"/>
      <c r="O221" s="4"/>
      <c r="P221" s="4"/>
      <c r="Q221" s="4"/>
      <c r="R221" s="4"/>
      <c r="S221" s="4"/>
      <c r="T221" s="4"/>
      <c r="U221" s="4"/>
      <c r="V221" s="4"/>
      <c r="W221" s="4"/>
      <c r="X221" s="4"/>
      <c r="Y221" s="4"/>
      <c r="Z221" s="4"/>
    </row>
    <row r="222" spans="1:26" ht="15.75" customHeight="1">
      <c r="A222" s="4"/>
      <c r="B222" s="4"/>
      <c r="C222" s="5"/>
      <c r="D222" s="6"/>
      <c r="E222" s="6"/>
      <c r="F222" s="6"/>
      <c r="G222" s="6"/>
      <c r="H222" s="6"/>
      <c r="I222" s="4"/>
      <c r="J222" s="4"/>
      <c r="K222" s="4"/>
      <c r="L222" s="4"/>
      <c r="M222" s="4"/>
      <c r="N222" s="4"/>
      <c r="O222" s="4"/>
      <c r="P222" s="4"/>
      <c r="Q222" s="4"/>
      <c r="R222" s="4"/>
      <c r="S222" s="4"/>
      <c r="T222" s="4"/>
      <c r="U222" s="4"/>
      <c r="V222" s="4"/>
      <c r="W222" s="4"/>
      <c r="X222" s="4"/>
      <c r="Y222" s="4"/>
      <c r="Z222" s="4"/>
    </row>
    <row r="223" spans="1:26" ht="15.75" customHeight="1">
      <c r="A223" s="4"/>
      <c r="B223" s="4"/>
      <c r="C223" s="5"/>
      <c r="D223" s="6"/>
      <c r="E223" s="6"/>
      <c r="F223" s="6"/>
      <c r="G223" s="6"/>
      <c r="H223" s="6"/>
      <c r="I223" s="4"/>
      <c r="J223" s="4"/>
      <c r="K223" s="4"/>
      <c r="L223" s="4"/>
      <c r="M223" s="4"/>
      <c r="N223" s="4"/>
      <c r="O223" s="4"/>
      <c r="P223" s="4"/>
      <c r="Q223" s="4"/>
      <c r="R223" s="4"/>
      <c r="S223" s="4"/>
      <c r="T223" s="4"/>
      <c r="U223" s="4"/>
      <c r="V223" s="4"/>
      <c r="W223" s="4"/>
      <c r="X223" s="4"/>
      <c r="Y223" s="4"/>
      <c r="Z223" s="4"/>
    </row>
    <row r="224" spans="1:26" ht="15.75" customHeight="1">
      <c r="A224" s="4"/>
      <c r="B224" s="4"/>
      <c r="C224" s="5"/>
      <c r="D224" s="6"/>
      <c r="E224" s="6"/>
      <c r="F224" s="6"/>
      <c r="G224" s="6"/>
      <c r="H224" s="6"/>
      <c r="I224" s="4"/>
      <c r="J224" s="4"/>
      <c r="K224" s="4"/>
      <c r="L224" s="4"/>
      <c r="M224" s="4"/>
      <c r="N224" s="4"/>
      <c r="O224" s="4"/>
      <c r="P224" s="4"/>
      <c r="Q224" s="4"/>
      <c r="R224" s="4"/>
      <c r="S224" s="4"/>
      <c r="T224" s="4"/>
      <c r="U224" s="4"/>
      <c r="V224" s="4"/>
      <c r="W224" s="4"/>
      <c r="X224" s="4"/>
      <c r="Y224" s="4"/>
      <c r="Z224" s="4"/>
    </row>
    <row r="225" spans="1:26" ht="15.75" customHeight="1">
      <c r="A225" s="4"/>
      <c r="B225" s="4"/>
      <c r="C225" s="5"/>
      <c r="D225" s="6"/>
      <c r="E225" s="6"/>
      <c r="F225" s="6"/>
      <c r="G225" s="6"/>
      <c r="H225" s="6"/>
      <c r="I225" s="4"/>
      <c r="J225" s="4"/>
      <c r="K225" s="4"/>
      <c r="L225" s="4"/>
      <c r="M225" s="4"/>
      <c r="N225" s="4"/>
      <c r="O225" s="4"/>
      <c r="P225" s="4"/>
      <c r="Q225" s="4"/>
      <c r="R225" s="4"/>
      <c r="S225" s="4"/>
      <c r="T225" s="4"/>
      <c r="U225" s="4"/>
      <c r="V225" s="4"/>
      <c r="W225" s="4"/>
      <c r="X225" s="4"/>
      <c r="Y225" s="4"/>
      <c r="Z225" s="4"/>
    </row>
    <row r="226" spans="1:26" ht="15.75" customHeight="1">
      <c r="A226" s="4"/>
      <c r="B226" s="4"/>
      <c r="C226" s="5"/>
      <c r="D226" s="6"/>
      <c r="E226" s="6"/>
      <c r="F226" s="6"/>
      <c r="G226" s="6"/>
      <c r="H226" s="6"/>
      <c r="I226" s="4"/>
      <c r="J226" s="4"/>
      <c r="K226" s="4"/>
      <c r="L226" s="4"/>
      <c r="M226" s="4"/>
      <c r="N226" s="4"/>
      <c r="O226" s="4"/>
      <c r="P226" s="4"/>
      <c r="Q226" s="4"/>
      <c r="R226" s="4"/>
      <c r="S226" s="4"/>
      <c r="T226" s="4"/>
      <c r="U226" s="4"/>
      <c r="V226" s="4"/>
      <c r="W226" s="4"/>
      <c r="X226" s="4"/>
      <c r="Y226" s="4"/>
      <c r="Z226" s="4"/>
    </row>
    <row r="227" spans="1:26" ht="15.75" customHeight="1">
      <c r="A227" s="4"/>
      <c r="B227" s="4"/>
      <c r="C227" s="5"/>
      <c r="D227" s="6"/>
      <c r="E227" s="6"/>
      <c r="F227" s="6"/>
      <c r="G227" s="6"/>
      <c r="H227" s="6"/>
      <c r="I227" s="4"/>
      <c r="J227" s="4"/>
      <c r="K227" s="4"/>
      <c r="L227" s="4"/>
      <c r="M227" s="4"/>
      <c r="N227" s="4"/>
      <c r="O227" s="4"/>
      <c r="P227" s="4"/>
      <c r="Q227" s="4"/>
      <c r="R227" s="4"/>
      <c r="S227" s="4"/>
      <c r="T227" s="4"/>
      <c r="U227" s="4"/>
      <c r="V227" s="4"/>
      <c r="W227" s="4"/>
      <c r="X227" s="4"/>
      <c r="Y227" s="4"/>
      <c r="Z227" s="4"/>
    </row>
    <row r="228" spans="1:26" ht="15.75" customHeight="1">
      <c r="A228" s="4"/>
      <c r="B228" s="4"/>
      <c r="C228" s="5"/>
      <c r="D228" s="6"/>
      <c r="E228" s="6"/>
      <c r="F228" s="6"/>
      <c r="G228" s="6"/>
      <c r="H228" s="6"/>
      <c r="I228" s="4"/>
      <c r="J228" s="4"/>
      <c r="K228" s="4"/>
      <c r="L228" s="4"/>
      <c r="M228" s="4"/>
      <c r="N228" s="4"/>
      <c r="O228" s="4"/>
      <c r="P228" s="4"/>
      <c r="Q228" s="4"/>
      <c r="R228" s="4"/>
      <c r="S228" s="4"/>
      <c r="T228" s="4"/>
      <c r="U228" s="4"/>
      <c r="V228" s="4"/>
      <c r="W228" s="4"/>
      <c r="X228" s="4"/>
      <c r="Y228" s="4"/>
      <c r="Z228" s="4"/>
    </row>
    <row r="229" spans="1:26" ht="15.75" customHeight="1">
      <c r="A229" s="4"/>
      <c r="B229" s="4"/>
      <c r="C229" s="5"/>
      <c r="D229" s="6"/>
      <c r="E229" s="6"/>
      <c r="F229" s="6"/>
      <c r="G229" s="6"/>
      <c r="H229" s="6"/>
      <c r="I229" s="4"/>
      <c r="J229" s="4"/>
      <c r="K229" s="4"/>
      <c r="L229" s="4"/>
      <c r="M229" s="4"/>
      <c r="N229" s="4"/>
      <c r="O229" s="4"/>
      <c r="P229" s="4"/>
      <c r="Q229" s="4"/>
      <c r="R229" s="4"/>
      <c r="S229" s="4"/>
      <c r="T229" s="4"/>
      <c r="U229" s="4"/>
      <c r="V229" s="4"/>
      <c r="W229" s="4"/>
      <c r="X229" s="4"/>
      <c r="Y229" s="4"/>
      <c r="Z229" s="4"/>
    </row>
    <row r="230" spans="1:26" ht="15.75" customHeight="1">
      <c r="A230" s="4"/>
      <c r="B230" s="4"/>
      <c r="C230" s="5"/>
      <c r="D230" s="6"/>
      <c r="E230" s="6"/>
      <c r="F230" s="6"/>
      <c r="G230" s="6"/>
      <c r="H230" s="6"/>
      <c r="I230" s="4"/>
      <c r="J230" s="4"/>
      <c r="K230" s="4"/>
      <c r="L230" s="4"/>
      <c r="M230" s="4"/>
      <c r="N230" s="4"/>
      <c r="O230" s="4"/>
      <c r="P230" s="4"/>
      <c r="Q230" s="4"/>
      <c r="R230" s="4"/>
      <c r="S230" s="4"/>
      <c r="T230" s="4"/>
      <c r="U230" s="4"/>
      <c r="V230" s="4"/>
      <c r="W230" s="4"/>
      <c r="X230" s="4"/>
      <c r="Y230" s="4"/>
      <c r="Z230" s="4"/>
    </row>
    <row r="231" spans="1:26" ht="15.75" customHeight="1">
      <c r="A231" s="4"/>
      <c r="B231" s="4"/>
      <c r="C231" s="5"/>
      <c r="D231" s="6"/>
      <c r="E231" s="6"/>
      <c r="F231" s="6"/>
      <c r="G231" s="6"/>
      <c r="H231" s="6"/>
      <c r="I231" s="4"/>
      <c r="J231" s="4"/>
      <c r="K231" s="4"/>
      <c r="L231" s="4"/>
      <c r="M231" s="4"/>
      <c r="N231" s="4"/>
      <c r="O231" s="4"/>
      <c r="P231" s="4"/>
      <c r="Q231" s="4"/>
      <c r="R231" s="4"/>
      <c r="S231" s="4"/>
      <c r="T231" s="4"/>
      <c r="U231" s="4"/>
      <c r="V231" s="4"/>
      <c r="W231" s="4"/>
      <c r="X231" s="4"/>
      <c r="Y231" s="4"/>
      <c r="Z231" s="4"/>
    </row>
    <row r="232" spans="1:26" ht="15.75" customHeight="1">
      <c r="A232" s="4"/>
      <c r="B232" s="4"/>
      <c r="C232" s="5"/>
      <c r="D232" s="6"/>
      <c r="E232" s="6"/>
      <c r="F232" s="6"/>
      <c r="G232" s="6"/>
      <c r="H232" s="6"/>
      <c r="I232" s="4"/>
      <c r="J232" s="4"/>
      <c r="K232" s="4"/>
      <c r="L232" s="4"/>
      <c r="M232" s="4"/>
      <c r="N232" s="4"/>
      <c r="O232" s="4"/>
      <c r="P232" s="4"/>
      <c r="Q232" s="4"/>
      <c r="R232" s="4"/>
      <c r="S232" s="4"/>
      <c r="T232" s="4"/>
      <c r="U232" s="4"/>
      <c r="V232" s="4"/>
      <c r="W232" s="4"/>
      <c r="X232" s="4"/>
      <c r="Y232" s="4"/>
      <c r="Z232" s="4"/>
    </row>
    <row r="233" spans="1:26" ht="15.75" customHeight="1">
      <c r="A233" s="4"/>
      <c r="B233" s="4"/>
      <c r="C233" s="5"/>
      <c r="D233" s="6"/>
      <c r="E233" s="6"/>
      <c r="F233" s="6"/>
      <c r="G233" s="6"/>
      <c r="H233" s="6"/>
      <c r="I233" s="4"/>
      <c r="J233" s="4"/>
      <c r="K233" s="4"/>
      <c r="L233" s="4"/>
      <c r="M233" s="4"/>
      <c r="N233" s="4"/>
      <c r="O233" s="4"/>
      <c r="P233" s="4"/>
      <c r="Q233" s="4"/>
      <c r="R233" s="4"/>
      <c r="S233" s="4"/>
      <c r="T233" s="4"/>
      <c r="U233" s="4"/>
      <c r="V233" s="4"/>
      <c r="W233" s="4"/>
      <c r="X233" s="4"/>
      <c r="Y233" s="4"/>
      <c r="Z233" s="4"/>
    </row>
    <row r="234" spans="1:26" ht="15.75" customHeight="1">
      <c r="A234" s="4"/>
      <c r="B234" s="4"/>
      <c r="C234" s="5"/>
      <c r="D234" s="6"/>
      <c r="E234" s="6"/>
      <c r="F234" s="6"/>
      <c r="G234" s="6"/>
      <c r="H234" s="6"/>
      <c r="I234" s="4"/>
      <c r="J234" s="4"/>
      <c r="K234" s="4"/>
      <c r="L234" s="4"/>
      <c r="M234" s="4"/>
      <c r="N234" s="4"/>
      <c r="O234" s="4"/>
      <c r="P234" s="4"/>
      <c r="Q234" s="4"/>
      <c r="R234" s="4"/>
      <c r="S234" s="4"/>
      <c r="T234" s="4"/>
      <c r="U234" s="4"/>
      <c r="V234" s="4"/>
      <c r="W234" s="4"/>
      <c r="X234" s="4"/>
      <c r="Y234" s="4"/>
      <c r="Z234" s="4"/>
    </row>
    <row r="235" spans="1:26" ht="15.75" customHeight="1">
      <c r="A235" s="4"/>
      <c r="B235" s="4"/>
      <c r="C235" s="5"/>
      <c r="D235" s="6"/>
      <c r="E235" s="6"/>
      <c r="F235" s="6"/>
      <c r="G235" s="6"/>
      <c r="H235" s="6"/>
      <c r="I235" s="4"/>
      <c r="J235" s="4"/>
      <c r="K235" s="4"/>
      <c r="L235" s="4"/>
      <c r="M235" s="4"/>
      <c r="N235" s="4"/>
      <c r="O235" s="4"/>
      <c r="P235" s="4"/>
      <c r="Q235" s="4"/>
      <c r="R235" s="4"/>
      <c r="S235" s="4"/>
      <c r="T235" s="4"/>
      <c r="U235" s="4"/>
      <c r="V235" s="4"/>
      <c r="W235" s="4"/>
      <c r="X235" s="4"/>
      <c r="Y235" s="4"/>
      <c r="Z235" s="4"/>
    </row>
    <row r="236" spans="1:26" ht="15.75" customHeight="1">
      <c r="A236" s="4"/>
      <c r="B236" s="4"/>
      <c r="C236" s="5"/>
      <c r="D236" s="6"/>
      <c r="E236" s="6"/>
      <c r="F236" s="6"/>
      <c r="G236" s="6"/>
      <c r="H236" s="6"/>
      <c r="I236" s="4"/>
      <c r="J236" s="4"/>
      <c r="K236" s="4"/>
      <c r="L236" s="4"/>
      <c r="M236" s="4"/>
      <c r="N236" s="4"/>
      <c r="O236" s="4"/>
      <c r="P236" s="4"/>
      <c r="Q236" s="4"/>
      <c r="R236" s="4"/>
      <c r="S236" s="4"/>
      <c r="T236" s="4"/>
      <c r="U236" s="4"/>
      <c r="V236" s="4"/>
      <c r="W236" s="4"/>
      <c r="X236" s="4"/>
      <c r="Y236" s="4"/>
      <c r="Z236" s="4"/>
    </row>
    <row r="237" spans="1:26" ht="15.75" customHeight="1">
      <c r="A237" s="4"/>
      <c r="B237" s="4"/>
      <c r="C237" s="5"/>
      <c r="D237" s="6"/>
      <c r="E237" s="6"/>
      <c r="F237" s="6"/>
      <c r="G237" s="6"/>
      <c r="H237" s="6"/>
      <c r="I237" s="4"/>
      <c r="J237" s="4"/>
      <c r="K237" s="4"/>
      <c r="L237" s="4"/>
      <c r="M237" s="4"/>
      <c r="N237" s="4"/>
      <c r="O237" s="4"/>
      <c r="P237" s="4"/>
      <c r="Q237" s="4"/>
      <c r="R237" s="4"/>
      <c r="S237" s="4"/>
      <c r="T237" s="4"/>
      <c r="U237" s="4"/>
      <c r="V237" s="4"/>
      <c r="W237" s="4"/>
      <c r="X237" s="4"/>
      <c r="Y237" s="4"/>
      <c r="Z237" s="4"/>
    </row>
    <row r="238" spans="1:26" ht="15.75" customHeight="1">
      <c r="A238" s="4"/>
      <c r="B238" s="4"/>
      <c r="C238" s="5"/>
      <c r="D238" s="6"/>
      <c r="E238" s="6"/>
      <c r="F238" s="6"/>
      <c r="G238" s="6"/>
      <c r="H238" s="6"/>
      <c r="I238" s="4"/>
      <c r="J238" s="4"/>
      <c r="K238" s="4"/>
      <c r="L238" s="4"/>
      <c r="M238" s="4"/>
      <c r="N238" s="4"/>
      <c r="O238" s="4"/>
      <c r="P238" s="4"/>
      <c r="Q238" s="4"/>
      <c r="R238" s="4"/>
      <c r="S238" s="4"/>
      <c r="T238" s="4"/>
      <c r="U238" s="4"/>
      <c r="V238" s="4"/>
      <c r="W238" s="4"/>
      <c r="X238" s="4"/>
      <c r="Y238" s="4"/>
      <c r="Z238" s="4"/>
    </row>
    <row r="239" spans="1:26" ht="15.75" customHeight="1">
      <c r="A239" s="4"/>
      <c r="B239" s="4"/>
      <c r="C239" s="5"/>
      <c r="D239" s="6"/>
      <c r="E239" s="6"/>
      <c r="F239" s="6"/>
      <c r="G239" s="6"/>
      <c r="H239" s="6"/>
      <c r="I239" s="4"/>
      <c r="J239" s="4"/>
      <c r="K239" s="4"/>
      <c r="L239" s="4"/>
      <c r="M239" s="4"/>
      <c r="N239" s="4"/>
      <c r="O239" s="4"/>
      <c r="P239" s="4"/>
      <c r="Q239" s="4"/>
      <c r="R239" s="4"/>
      <c r="S239" s="4"/>
      <c r="T239" s="4"/>
      <c r="U239" s="4"/>
      <c r="V239" s="4"/>
      <c r="W239" s="4"/>
      <c r="X239" s="4"/>
      <c r="Y239" s="4"/>
      <c r="Z239" s="4"/>
    </row>
    <row r="240" spans="1:26" ht="15.75" customHeight="1">
      <c r="A240" s="4"/>
      <c r="B240" s="4"/>
      <c r="C240" s="5"/>
      <c r="D240" s="6"/>
      <c r="E240" s="6"/>
      <c r="F240" s="6"/>
      <c r="G240" s="6"/>
      <c r="H240" s="6"/>
      <c r="I240" s="4"/>
      <c r="J240" s="4"/>
      <c r="K240" s="4"/>
      <c r="L240" s="4"/>
      <c r="M240" s="4"/>
      <c r="N240" s="4"/>
      <c r="O240" s="4"/>
      <c r="P240" s="4"/>
      <c r="Q240" s="4"/>
      <c r="R240" s="4"/>
      <c r="S240" s="4"/>
      <c r="T240" s="4"/>
      <c r="U240" s="4"/>
      <c r="V240" s="4"/>
      <c r="W240" s="4"/>
      <c r="X240" s="4"/>
      <c r="Y240" s="4"/>
      <c r="Z240" s="4"/>
    </row>
    <row r="241" spans="1:26" ht="15.75" customHeight="1">
      <c r="A241" s="4"/>
      <c r="B241" s="4"/>
      <c r="C241" s="5"/>
      <c r="D241" s="6"/>
      <c r="E241" s="6"/>
      <c r="F241" s="6"/>
      <c r="G241" s="6"/>
      <c r="H241" s="6"/>
      <c r="I241" s="4"/>
      <c r="J241" s="4"/>
      <c r="K241" s="4"/>
      <c r="L241" s="4"/>
      <c r="M241" s="4"/>
      <c r="N241" s="4"/>
      <c r="O241" s="4"/>
      <c r="P241" s="4"/>
      <c r="Q241" s="4"/>
      <c r="R241" s="4"/>
      <c r="S241" s="4"/>
      <c r="T241" s="4"/>
      <c r="U241" s="4"/>
      <c r="V241" s="4"/>
      <c r="W241" s="4"/>
      <c r="X241" s="4"/>
      <c r="Y241" s="4"/>
      <c r="Z241" s="4"/>
    </row>
    <row r="242" spans="1:26" ht="15.75" customHeight="1">
      <c r="A242" s="4"/>
      <c r="B242" s="4"/>
      <c r="C242" s="5"/>
      <c r="D242" s="6"/>
      <c r="E242" s="6"/>
      <c r="F242" s="6"/>
      <c r="G242" s="6"/>
      <c r="H242" s="6"/>
      <c r="I242" s="4"/>
      <c r="J242" s="4"/>
      <c r="K242" s="4"/>
      <c r="L242" s="4"/>
      <c r="M242" s="4"/>
      <c r="N242" s="4"/>
      <c r="O242" s="4"/>
      <c r="P242" s="4"/>
      <c r="Q242" s="4"/>
      <c r="R242" s="4"/>
      <c r="S242" s="4"/>
      <c r="T242" s="4"/>
      <c r="U242" s="4"/>
      <c r="V242" s="4"/>
      <c r="W242" s="4"/>
      <c r="X242" s="4"/>
      <c r="Y242" s="4"/>
      <c r="Z242" s="4"/>
    </row>
    <row r="243" spans="1:26" ht="15.75" customHeight="1">
      <c r="A243" s="4"/>
      <c r="B243" s="4"/>
      <c r="C243" s="5"/>
      <c r="D243" s="6"/>
      <c r="E243" s="6"/>
      <c r="F243" s="6"/>
      <c r="G243" s="6"/>
      <c r="H243" s="6"/>
      <c r="I243" s="4"/>
      <c r="J243" s="4"/>
      <c r="K243" s="4"/>
      <c r="L243" s="4"/>
      <c r="M243" s="4"/>
      <c r="N243" s="4"/>
      <c r="O243" s="4"/>
      <c r="P243" s="4"/>
      <c r="Q243" s="4"/>
      <c r="R243" s="4"/>
      <c r="S243" s="4"/>
      <c r="T243" s="4"/>
      <c r="U243" s="4"/>
      <c r="V243" s="4"/>
      <c r="W243" s="4"/>
      <c r="X243" s="4"/>
      <c r="Y243" s="4"/>
      <c r="Z243" s="4"/>
    </row>
    <row r="244" spans="1:26" ht="15.75" customHeight="1">
      <c r="A244" s="4"/>
      <c r="B244" s="4"/>
      <c r="C244" s="5"/>
      <c r="D244" s="6"/>
      <c r="E244" s="6"/>
      <c r="F244" s="6"/>
      <c r="G244" s="6"/>
      <c r="H244" s="6"/>
      <c r="I244" s="4"/>
      <c r="J244" s="4"/>
      <c r="K244" s="4"/>
      <c r="L244" s="4"/>
      <c r="M244" s="4"/>
      <c r="N244" s="4"/>
      <c r="O244" s="4"/>
      <c r="P244" s="4"/>
      <c r="Q244" s="4"/>
      <c r="R244" s="4"/>
      <c r="S244" s="4"/>
      <c r="T244" s="4"/>
      <c r="U244" s="4"/>
      <c r="V244" s="4"/>
      <c r="W244" s="4"/>
      <c r="X244" s="4"/>
      <c r="Y244" s="4"/>
      <c r="Z244" s="4"/>
    </row>
    <row r="245" spans="1:26" ht="15.75" customHeight="1">
      <c r="A245" s="4"/>
      <c r="B245" s="4"/>
      <c r="C245" s="5"/>
      <c r="D245" s="6"/>
      <c r="E245" s="6"/>
      <c r="F245" s="6"/>
      <c r="G245" s="6"/>
      <c r="H245" s="6"/>
      <c r="I245" s="4"/>
      <c r="J245" s="4"/>
      <c r="K245" s="4"/>
      <c r="L245" s="4"/>
      <c r="M245" s="4"/>
      <c r="N245" s="4"/>
      <c r="O245" s="4"/>
      <c r="P245" s="4"/>
      <c r="Q245" s="4"/>
      <c r="R245" s="4"/>
      <c r="S245" s="4"/>
      <c r="T245" s="4"/>
      <c r="U245" s="4"/>
      <c r="V245" s="4"/>
      <c r="W245" s="4"/>
      <c r="X245" s="4"/>
      <c r="Y245" s="4"/>
      <c r="Z245" s="4"/>
    </row>
    <row r="246" spans="1:26" ht="15.75" customHeight="1">
      <c r="A246" s="4"/>
      <c r="B246" s="4"/>
      <c r="C246" s="5"/>
      <c r="D246" s="6"/>
      <c r="E246" s="6"/>
      <c r="F246" s="6"/>
      <c r="G246" s="6"/>
      <c r="H246" s="6"/>
      <c r="I246" s="4"/>
      <c r="J246" s="4"/>
      <c r="K246" s="4"/>
      <c r="L246" s="4"/>
      <c r="M246" s="4"/>
      <c r="N246" s="4"/>
      <c r="O246" s="4"/>
      <c r="P246" s="4"/>
      <c r="Q246" s="4"/>
      <c r="R246" s="4"/>
      <c r="S246" s="4"/>
      <c r="T246" s="4"/>
      <c r="U246" s="4"/>
      <c r="V246" s="4"/>
      <c r="W246" s="4"/>
      <c r="X246" s="4"/>
      <c r="Y246" s="4"/>
      <c r="Z246" s="4"/>
    </row>
    <row r="247" spans="1:26" ht="15.75" customHeight="1">
      <c r="A247" s="4"/>
      <c r="B247" s="4"/>
      <c r="C247" s="5"/>
      <c r="D247" s="6"/>
      <c r="E247" s="6"/>
      <c r="F247" s="6"/>
      <c r="G247" s="6"/>
      <c r="H247" s="6"/>
      <c r="I247" s="4"/>
      <c r="J247" s="4"/>
      <c r="K247" s="4"/>
      <c r="L247" s="4"/>
      <c r="M247" s="4"/>
      <c r="N247" s="4"/>
      <c r="O247" s="4"/>
      <c r="P247" s="4"/>
      <c r="Q247" s="4"/>
      <c r="R247" s="4"/>
      <c r="S247" s="4"/>
      <c r="T247" s="4"/>
      <c r="U247" s="4"/>
      <c r="V247" s="4"/>
      <c r="W247" s="4"/>
      <c r="X247" s="4"/>
      <c r="Y247" s="4"/>
      <c r="Z247" s="4"/>
    </row>
    <row r="248" spans="1:26" ht="15.75" customHeight="1">
      <c r="A248" s="4"/>
      <c r="B248" s="4"/>
      <c r="C248" s="5"/>
      <c r="D248" s="6"/>
      <c r="E248" s="6"/>
      <c r="F248" s="6"/>
      <c r="G248" s="6"/>
      <c r="H248" s="6"/>
      <c r="I248" s="4"/>
      <c r="J248" s="4"/>
      <c r="K248" s="4"/>
      <c r="L248" s="4"/>
      <c r="M248" s="4"/>
      <c r="N248" s="4"/>
      <c r="O248" s="4"/>
      <c r="P248" s="4"/>
      <c r="Q248" s="4"/>
      <c r="R248" s="4"/>
      <c r="S248" s="4"/>
      <c r="T248" s="4"/>
      <c r="U248" s="4"/>
      <c r="V248" s="4"/>
      <c r="W248" s="4"/>
      <c r="X248" s="4"/>
      <c r="Y248" s="4"/>
      <c r="Z248" s="4"/>
    </row>
    <row r="249" spans="1:26" ht="15.75" customHeight="1">
      <c r="A249" s="4"/>
      <c r="B249" s="4"/>
      <c r="C249" s="5"/>
      <c r="D249" s="6"/>
      <c r="E249" s="6"/>
      <c r="F249" s="6"/>
      <c r="G249" s="6"/>
      <c r="H249" s="6"/>
      <c r="I249" s="4"/>
      <c r="J249" s="4"/>
      <c r="K249" s="4"/>
      <c r="L249" s="4"/>
      <c r="M249" s="4"/>
      <c r="N249" s="4"/>
      <c r="O249" s="4"/>
      <c r="P249" s="4"/>
      <c r="Q249" s="4"/>
      <c r="R249" s="4"/>
      <c r="S249" s="4"/>
      <c r="T249" s="4"/>
      <c r="U249" s="4"/>
      <c r="V249" s="4"/>
      <c r="W249" s="4"/>
      <c r="X249" s="4"/>
      <c r="Y249" s="4"/>
      <c r="Z249" s="4"/>
    </row>
    <row r="250" spans="1:26" ht="15.75" customHeight="1">
      <c r="A250" s="4"/>
      <c r="B250" s="4"/>
      <c r="C250" s="5"/>
      <c r="D250" s="6"/>
      <c r="E250" s="6"/>
      <c r="F250" s="6"/>
      <c r="G250" s="6"/>
      <c r="H250" s="6"/>
      <c r="I250" s="4"/>
      <c r="J250" s="4"/>
      <c r="K250" s="4"/>
      <c r="L250" s="4"/>
      <c r="M250" s="4"/>
      <c r="N250" s="4"/>
      <c r="O250" s="4"/>
      <c r="P250" s="4"/>
      <c r="Q250" s="4"/>
      <c r="R250" s="4"/>
      <c r="S250" s="4"/>
      <c r="T250" s="4"/>
      <c r="U250" s="4"/>
      <c r="V250" s="4"/>
      <c r="W250" s="4"/>
      <c r="X250" s="4"/>
      <c r="Y250" s="4"/>
      <c r="Z250" s="4"/>
    </row>
    <row r="251" spans="1:26" ht="15.75" customHeight="1">
      <c r="A251" s="4"/>
      <c r="B251" s="4"/>
      <c r="C251" s="5"/>
      <c r="D251" s="6"/>
      <c r="E251" s="6"/>
      <c r="F251" s="6"/>
      <c r="G251" s="6"/>
      <c r="H251" s="6"/>
      <c r="I251" s="4"/>
      <c r="J251" s="4"/>
      <c r="K251" s="4"/>
      <c r="L251" s="4"/>
      <c r="M251" s="4"/>
      <c r="N251" s="4"/>
      <c r="O251" s="4"/>
      <c r="P251" s="4"/>
      <c r="Q251" s="4"/>
      <c r="R251" s="4"/>
      <c r="S251" s="4"/>
      <c r="T251" s="4"/>
      <c r="U251" s="4"/>
      <c r="V251" s="4"/>
      <c r="W251" s="4"/>
      <c r="X251" s="4"/>
      <c r="Y251" s="4"/>
      <c r="Z251" s="4"/>
    </row>
    <row r="252" spans="1:26" ht="15.75" customHeight="1">
      <c r="A252" s="4"/>
      <c r="B252" s="4"/>
      <c r="C252" s="5"/>
      <c r="D252" s="6"/>
      <c r="E252" s="6"/>
      <c r="F252" s="6"/>
      <c r="G252" s="6"/>
      <c r="H252" s="6"/>
      <c r="I252" s="4"/>
      <c r="J252" s="4"/>
      <c r="K252" s="4"/>
      <c r="L252" s="4"/>
      <c r="M252" s="4"/>
      <c r="N252" s="4"/>
      <c r="O252" s="4"/>
      <c r="P252" s="4"/>
      <c r="Q252" s="4"/>
      <c r="R252" s="4"/>
      <c r="S252" s="4"/>
      <c r="T252" s="4"/>
      <c r="U252" s="4"/>
      <c r="V252" s="4"/>
      <c r="W252" s="4"/>
      <c r="X252" s="4"/>
      <c r="Y252" s="4"/>
      <c r="Z252" s="4"/>
    </row>
    <row r="253" spans="1:26" ht="15.75" customHeight="1">
      <c r="A253" s="4"/>
      <c r="B253" s="4"/>
      <c r="C253" s="5"/>
      <c r="D253" s="6"/>
      <c r="E253" s="6"/>
      <c r="F253" s="6"/>
      <c r="G253" s="6"/>
      <c r="H253" s="6"/>
      <c r="I253" s="4"/>
      <c r="J253" s="4"/>
      <c r="K253" s="4"/>
      <c r="L253" s="4"/>
      <c r="M253" s="4"/>
      <c r="N253" s="4"/>
      <c r="O253" s="4"/>
      <c r="P253" s="4"/>
      <c r="Q253" s="4"/>
      <c r="R253" s="4"/>
      <c r="S253" s="4"/>
      <c r="T253" s="4"/>
      <c r="U253" s="4"/>
      <c r="V253" s="4"/>
      <c r="W253" s="4"/>
      <c r="X253" s="4"/>
      <c r="Y253" s="4"/>
      <c r="Z253" s="4"/>
    </row>
    <row r="254" spans="1:26" ht="15.75" customHeight="1">
      <c r="A254" s="4"/>
      <c r="B254" s="4"/>
      <c r="C254" s="5"/>
      <c r="D254" s="6"/>
      <c r="E254" s="6"/>
      <c r="F254" s="6"/>
      <c r="G254" s="6"/>
      <c r="H254" s="6"/>
      <c r="I254" s="4"/>
      <c r="J254" s="4"/>
      <c r="K254" s="4"/>
      <c r="L254" s="4"/>
      <c r="M254" s="4"/>
      <c r="N254" s="4"/>
      <c r="O254" s="4"/>
      <c r="P254" s="4"/>
      <c r="Q254" s="4"/>
      <c r="R254" s="4"/>
      <c r="S254" s="4"/>
      <c r="T254" s="4"/>
      <c r="U254" s="4"/>
      <c r="V254" s="4"/>
      <c r="W254" s="4"/>
      <c r="X254" s="4"/>
      <c r="Y254" s="4"/>
      <c r="Z254" s="4"/>
    </row>
    <row r="255" spans="1:26" ht="15.75" customHeight="1">
      <c r="A255" s="4"/>
      <c r="B255" s="4"/>
      <c r="C255" s="5"/>
      <c r="D255" s="6"/>
      <c r="E255" s="6"/>
      <c r="F255" s="6"/>
      <c r="G255" s="6"/>
      <c r="H255" s="6"/>
      <c r="I255" s="4"/>
      <c r="J255" s="4"/>
      <c r="K255" s="4"/>
      <c r="L255" s="4"/>
      <c r="M255" s="4"/>
      <c r="N255" s="4"/>
      <c r="O255" s="4"/>
      <c r="P255" s="4"/>
      <c r="Q255" s="4"/>
      <c r="R255" s="4"/>
      <c r="S255" s="4"/>
      <c r="T255" s="4"/>
      <c r="U255" s="4"/>
      <c r="V255" s="4"/>
      <c r="W255" s="4"/>
      <c r="X255" s="4"/>
      <c r="Y255" s="4"/>
      <c r="Z255" s="4"/>
    </row>
    <row r="256" spans="1:26" ht="15.75" customHeight="1">
      <c r="A256" s="4"/>
      <c r="B256" s="4"/>
      <c r="C256" s="5"/>
      <c r="D256" s="6"/>
      <c r="E256" s="6"/>
      <c r="F256" s="6"/>
      <c r="G256" s="6"/>
      <c r="H256" s="6"/>
      <c r="I256" s="4"/>
      <c r="J256" s="4"/>
      <c r="K256" s="4"/>
      <c r="L256" s="4"/>
      <c r="M256" s="4"/>
      <c r="N256" s="4"/>
      <c r="O256" s="4"/>
      <c r="P256" s="4"/>
      <c r="Q256" s="4"/>
      <c r="R256" s="4"/>
      <c r="S256" s="4"/>
      <c r="T256" s="4"/>
      <c r="U256" s="4"/>
      <c r="V256" s="4"/>
      <c r="W256" s="4"/>
      <c r="X256" s="4"/>
      <c r="Y256" s="4"/>
      <c r="Z256" s="4"/>
    </row>
    <row r="257" spans="1:26" ht="15.75" customHeight="1">
      <c r="A257" s="4"/>
      <c r="B257" s="4"/>
      <c r="C257" s="5"/>
      <c r="D257" s="6"/>
      <c r="E257" s="6"/>
      <c r="F257" s="6"/>
      <c r="G257" s="6"/>
      <c r="H257" s="6"/>
      <c r="I257" s="4"/>
      <c r="J257" s="4"/>
      <c r="K257" s="4"/>
      <c r="L257" s="4"/>
      <c r="M257" s="4"/>
      <c r="N257" s="4"/>
      <c r="O257" s="4"/>
      <c r="P257" s="4"/>
      <c r="Q257" s="4"/>
      <c r="R257" s="4"/>
      <c r="S257" s="4"/>
      <c r="T257" s="4"/>
      <c r="U257" s="4"/>
      <c r="V257" s="4"/>
      <c r="W257" s="4"/>
      <c r="X257" s="4"/>
      <c r="Y257" s="4"/>
      <c r="Z257" s="4"/>
    </row>
    <row r="258" spans="1:26" ht="15.75" customHeight="1">
      <c r="A258" s="4"/>
      <c r="B258" s="4"/>
      <c r="C258" s="5"/>
      <c r="D258" s="6"/>
      <c r="E258" s="6"/>
      <c r="F258" s="6"/>
      <c r="G258" s="6"/>
      <c r="H258" s="6"/>
      <c r="I258" s="4"/>
      <c r="J258" s="4"/>
      <c r="K258" s="4"/>
      <c r="L258" s="4"/>
      <c r="M258" s="4"/>
      <c r="N258" s="4"/>
      <c r="O258" s="4"/>
      <c r="P258" s="4"/>
      <c r="Q258" s="4"/>
      <c r="R258" s="4"/>
      <c r="S258" s="4"/>
      <c r="T258" s="4"/>
      <c r="U258" s="4"/>
      <c r="V258" s="4"/>
      <c r="W258" s="4"/>
      <c r="X258" s="4"/>
      <c r="Y258" s="4"/>
      <c r="Z258" s="4"/>
    </row>
    <row r="259" spans="1:26" ht="15.75" customHeight="1">
      <c r="A259" s="4"/>
      <c r="B259" s="4"/>
      <c r="C259" s="5"/>
      <c r="D259" s="6"/>
      <c r="E259" s="6"/>
      <c r="F259" s="6"/>
      <c r="G259" s="6"/>
      <c r="H259" s="6"/>
      <c r="I259" s="4"/>
      <c r="J259" s="4"/>
      <c r="K259" s="4"/>
      <c r="L259" s="4"/>
      <c r="M259" s="4"/>
      <c r="N259" s="4"/>
      <c r="O259" s="4"/>
      <c r="P259" s="4"/>
      <c r="Q259" s="4"/>
      <c r="R259" s="4"/>
      <c r="S259" s="4"/>
      <c r="T259" s="4"/>
      <c r="U259" s="4"/>
      <c r="V259" s="4"/>
      <c r="W259" s="4"/>
      <c r="X259" s="4"/>
      <c r="Y259" s="4"/>
      <c r="Z259" s="4"/>
    </row>
    <row r="260" spans="1:26" ht="15.75" customHeight="1">
      <c r="A260" s="4"/>
      <c r="B260" s="4"/>
      <c r="C260" s="5"/>
      <c r="D260" s="6"/>
      <c r="E260" s="6"/>
      <c r="F260" s="6"/>
      <c r="G260" s="6"/>
      <c r="H260" s="6"/>
      <c r="I260" s="4"/>
      <c r="J260" s="4"/>
      <c r="K260" s="4"/>
      <c r="L260" s="4"/>
      <c r="M260" s="4"/>
      <c r="N260" s="4"/>
      <c r="O260" s="4"/>
      <c r="P260" s="4"/>
      <c r="Q260" s="4"/>
      <c r="R260" s="4"/>
      <c r="S260" s="4"/>
      <c r="T260" s="4"/>
      <c r="U260" s="4"/>
      <c r="V260" s="4"/>
      <c r="W260" s="4"/>
      <c r="X260" s="4"/>
      <c r="Y260" s="4"/>
      <c r="Z260" s="4"/>
    </row>
    <row r="261" spans="1:26" ht="15.75" customHeight="1">
      <c r="A261" s="4"/>
      <c r="B261" s="4"/>
      <c r="C261" s="5"/>
      <c r="D261" s="6"/>
      <c r="E261" s="6"/>
      <c r="F261" s="6"/>
      <c r="G261" s="6"/>
      <c r="H261" s="6"/>
      <c r="I261" s="4"/>
      <c r="J261" s="4"/>
      <c r="K261" s="4"/>
      <c r="L261" s="4"/>
      <c r="M261" s="4"/>
      <c r="N261" s="4"/>
      <c r="O261" s="4"/>
      <c r="P261" s="4"/>
      <c r="Q261" s="4"/>
      <c r="R261" s="4"/>
      <c r="S261" s="4"/>
      <c r="T261" s="4"/>
      <c r="U261" s="4"/>
      <c r="V261" s="4"/>
      <c r="W261" s="4"/>
      <c r="X261" s="4"/>
      <c r="Y261" s="4"/>
      <c r="Z261" s="4"/>
    </row>
    <row r="262" spans="1:26" ht="15.75" customHeight="1">
      <c r="A262" s="4"/>
      <c r="B262" s="4"/>
      <c r="C262" s="5"/>
      <c r="D262" s="6"/>
      <c r="E262" s="6"/>
      <c r="F262" s="6"/>
      <c r="G262" s="6"/>
      <c r="H262" s="6"/>
      <c r="I262" s="4"/>
      <c r="J262" s="4"/>
      <c r="K262" s="4"/>
      <c r="L262" s="4"/>
      <c r="M262" s="4"/>
      <c r="N262" s="4"/>
      <c r="O262" s="4"/>
      <c r="P262" s="4"/>
      <c r="Q262" s="4"/>
      <c r="R262" s="4"/>
      <c r="S262" s="4"/>
      <c r="T262" s="4"/>
      <c r="U262" s="4"/>
      <c r="V262" s="4"/>
      <c r="W262" s="4"/>
      <c r="X262" s="4"/>
      <c r="Y262" s="4"/>
      <c r="Z262" s="4"/>
    </row>
    <row r="263" spans="1:26" ht="15.75" customHeight="1">
      <c r="A263" s="4"/>
      <c r="B263" s="4"/>
      <c r="C263" s="5"/>
      <c r="D263" s="6"/>
      <c r="E263" s="6"/>
      <c r="F263" s="6"/>
      <c r="G263" s="6"/>
      <c r="H263" s="6"/>
      <c r="I263" s="4"/>
      <c r="J263" s="4"/>
      <c r="K263" s="4"/>
      <c r="L263" s="4"/>
      <c r="M263" s="4"/>
      <c r="N263" s="4"/>
      <c r="O263" s="4"/>
      <c r="P263" s="4"/>
      <c r="Q263" s="4"/>
      <c r="R263" s="4"/>
      <c r="S263" s="4"/>
      <c r="T263" s="4"/>
      <c r="U263" s="4"/>
      <c r="V263" s="4"/>
      <c r="W263" s="4"/>
      <c r="X263" s="4"/>
      <c r="Y263" s="4"/>
      <c r="Z263" s="4"/>
    </row>
    <row r="264" spans="1:26" ht="15.75" customHeight="1">
      <c r="A264" s="4"/>
      <c r="B264" s="4"/>
      <c r="C264" s="5"/>
      <c r="D264" s="6"/>
      <c r="E264" s="6"/>
      <c r="F264" s="6"/>
      <c r="G264" s="6"/>
      <c r="H264" s="6"/>
      <c r="I264" s="4"/>
      <c r="J264" s="4"/>
      <c r="K264" s="4"/>
      <c r="L264" s="4"/>
      <c r="M264" s="4"/>
      <c r="N264" s="4"/>
      <c r="O264" s="4"/>
      <c r="P264" s="4"/>
      <c r="Q264" s="4"/>
      <c r="R264" s="4"/>
      <c r="S264" s="4"/>
      <c r="T264" s="4"/>
      <c r="U264" s="4"/>
      <c r="V264" s="4"/>
      <c r="W264" s="4"/>
      <c r="X264" s="4"/>
      <c r="Y264" s="4"/>
      <c r="Z264" s="4"/>
    </row>
    <row r="265" spans="1:26" ht="15.75" customHeight="1">
      <c r="A265" s="4"/>
      <c r="B265" s="4"/>
      <c r="C265" s="5"/>
      <c r="D265" s="6"/>
      <c r="E265" s="6"/>
      <c r="F265" s="6"/>
      <c r="G265" s="6"/>
      <c r="H265" s="6"/>
      <c r="I265" s="4"/>
      <c r="J265" s="4"/>
      <c r="K265" s="4"/>
      <c r="L265" s="4"/>
      <c r="M265" s="4"/>
      <c r="N265" s="4"/>
      <c r="O265" s="4"/>
      <c r="P265" s="4"/>
      <c r="Q265" s="4"/>
      <c r="R265" s="4"/>
      <c r="S265" s="4"/>
      <c r="T265" s="4"/>
      <c r="U265" s="4"/>
      <c r="V265" s="4"/>
      <c r="W265" s="4"/>
      <c r="X265" s="4"/>
      <c r="Y265" s="4"/>
      <c r="Z265" s="4"/>
    </row>
    <row r="266" spans="1:26" ht="15.75" customHeight="1">
      <c r="A266" s="4"/>
      <c r="B266" s="4"/>
      <c r="C266" s="5"/>
      <c r="D266" s="6"/>
      <c r="E266" s="6"/>
      <c r="F266" s="6"/>
      <c r="G266" s="6"/>
      <c r="H266" s="6"/>
      <c r="I266" s="4"/>
      <c r="J266" s="4"/>
      <c r="K266" s="4"/>
      <c r="L266" s="4"/>
      <c r="M266" s="4"/>
      <c r="N266" s="4"/>
      <c r="O266" s="4"/>
      <c r="P266" s="4"/>
      <c r="Q266" s="4"/>
      <c r="R266" s="4"/>
      <c r="S266" s="4"/>
      <c r="T266" s="4"/>
      <c r="U266" s="4"/>
      <c r="V266" s="4"/>
      <c r="W266" s="4"/>
      <c r="X266" s="4"/>
      <c r="Y266" s="4"/>
      <c r="Z266" s="4"/>
    </row>
    <row r="267" spans="1:26" ht="15.75" customHeight="1">
      <c r="A267" s="4"/>
      <c r="B267" s="4"/>
      <c r="C267" s="5"/>
      <c r="D267" s="6"/>
      <c r="E267" s="6"/>
      <c r="F267" s="6"/>
      <c r="G267" s="6"/>
      <c r="H267" s="6"/>
      <c r="I267" s="4"/>
      <c r="J267" s="4"/>
      <c r="K267" s="4"/>
      <c r="L267" s="4"/>
      <c r="M267" s="4"/>
      <c r="N267" s="4"/>
      <c r="O267" s="4"/>
      <c r="P267" s="4"/>
      <c r="Q267" s="4"/>
      <c r="R267" s="4"/>
      <c r="S267" s="4"/>
      <c r="T267" s="4"/>
      <c r="U267" s="4"/>
      <c r="V267" s="4"/>
      <c r="W267" s="4"/>
      <c r="X267" s="4"/>
      <c r="Y267" s="4"/>
      <c r="Z267" s="4"/>
    </row>
    <row r="268" spans="1:26" ht="15.75" customHeight="1">
      <c r="A268" s="4"/>
      <c r="B268" s="4"/>
      <c r="C268" s="5"/>
      <c r="D268" s="6"/>
      <c r="E268" s="6"/>
      <c r="F268" s="6"/>
      <c r="G268" s="6"/>
      <c r="H268" s="6"/>
      <c r="I268" s="4"/>
      <c r="J268" s="4"/>
      <c r="K268" s="4"/>
      <c r="L268" s="4"/>
      <c r="M268" s="4"/>
      <c r="N268" s="4"/>
      <c r="O268" s="4"/>
      <c r="P268" s="4"/>
      <c r="Q268" s="4"/>
      <c r="R268" s="4"/>
      <c r="S268" s="4"/>
      <c r="T268" s="4"/>
      <c r="U268" s="4"/>
      <c r="V268" s="4"/>
      <c r="W268" s="4"/>
      <c r="X268" s="4"/>
      <c r="Y268" s="4"/>
      <c r="Z268" s="4"/>
    </row>
    <row r="269" spans="1:26" ht="15.75" customHeight="1">
      <c r="A269" s="4"/>
      <c r="B269" s="4"/>
      <c r="C269" s="5"/>
      <c r="D269" s="6"/>
      <c r="E269" s="6"/>
      <c r="F269" s="6"/>
      <c r="G269" s="6"/>
      <c r="H269" s="6"/>
      <c r="I269" s="4"/>
      <c r="J269" s="4"/>
      <c r="K269" s="4"/>
      <c r="L269" s="4"/>
      <c r="M269" s="4"/>
      <c r="N269" s="4"/>
      <c r="O269" s="4"/>
      <c r="P269" s="4"/>
      <c r="Q269" s="4"/>
      <c r="R269" s="4"/>
      <c r="S269" s="4"/>
      <c r="T269" s="4"/>
      <c r="U269" s="4"/>
      <c r="V269" s="4"/>
      <c r="W269" s="4"/>
      <c r="X269" s="4"/>
      <c r="Y269" s="4"/>
      <c r="Z269" s="4"/>
    </row>
    <row r="270" spans="1:26" ht="15.75" customHeight="1">
      <c r="A270" s="4"/>
      <c r="B270" s="4"/>
      <c r="C270" s="5"/>
      <c r="D270" s="6"/>
      <c r="E270" s="6"/>
      <c r="F270" s="6"/>
      <c r="G270" s="6"/>
      <c r="H270" s="6"/>
      <c r="I270" s="4"/>
      <c r="J270" s="4"/>
      <c r="K270" s="4"/>
      <c r="L270" s="4"/>
      <c r="M270" s="4"/>
      <c r="N270" s="4"/>
      <c r="O270" s="4"/>
      <c r="P270" s="4"/>
      <c r="Q270" s="4"/>
      <c r="R270" s="4"/>
      <c r="S270" s="4"/>
      <c r="T270" s="4"/>
      <c r="U270" s="4"/>
      <c r="V270" s="4"/>
      <c r="W270" s="4"/>
      <c r="X270" s="4"/>
      <c r="Y270" s="4"/>
      <c r="Z270" s="4"/>
    </row>
    <row r="271" spans="1:26" ht="15.75" customHeight="1">
      <c r="A271" s="4"/>
      <c r="B271" s="4"/>
      <c r="C271" s="5"/>
      <c r="D271" s="6"/>
      <c r="E271" s="6"/>
      <c r="F271" s="6"/>
      <c r="G271" s="6"/>
      <c r="H271" s="6"/>
      <c r="I271" s="4"/>
      <c r="J271" s="4"/>
      <c r="K271" s="4"/>
      <c r="L271" s="4"/>
      <c r="M271" s="4"/>
      <c r="N271" s="4"/>
      <c r="O271" s="4"/>
      <c r="P271" s="4"/>
      <c r="Q271" s="4"/>
      <c r="R271" s="4"/>
      <c r="S271" s="4"/>
      <c r="T271" s="4"/>
      <c r="U271" s="4"/>
      <c r="V271" s="4"/>
      <c r="W271" s="4"/>
      <c r="X271" s="4"/>
      <c r="Y271" s="4"/>
      <c r="Z271" s="4"/>
    </row>
    <row r="272" spans="1:26" ht="15.75" customHeight="1">
      <c r="A272" s="4"/>
      <c r="B272" s="4"/>
      <c r="C272" s="5"/>
      <c r="D272" s="6"/>
      <c r="E272" s="6"/>
      <c r="F272" s="6"/>
      <c r="G272" s="6"/>
      <c r="H272" s="6"/>
      <c r="I272" s="4"/>
      <c r="J272" s="4"/>
      <c r="K272" s="4"/>
      <c r="L272" s="4"/>
      <c r="M272" s="4"/>
      <c r="N272" s="4"/>
      <c r="O272" s="4"/>
      <c r="P272" s="4"/>
      <c r="Q272" s="4"/>
      <c r="R272" s="4"/>
      <c r="S272" s="4"/>
      <c r="T272" s="4"/>
      <c r="U272" s="4"/>
      <c r="V272" s="4"/>
      <c r="W272" s="4"/>
      <c r="X272" s="4"/>
      <c r="Y272" s="4"/>
      <c r="Z272" s="4"/>
    </row>
    <row r="273" spans="1:26" ht="15.75" customHeight="1">
      <c r="A273" s="4"/>
      <c r="B273" s="4"/>
      <c r="C273" s="5"/>
      <c r="D273" s="6"/>
      <c r="E273" s="6"/>
      <c r="F273" s="6"/>
      <c r="G273" s="6"/>
      <c r="H273" s="6"/>
      <c r="I273" s="4"/>
      <c r="J273" s="4"/>
      <c r="K273" s="4"/>
      <c r="L273" s="4"/>
      <c r="M273" s="4"/>
      <c r="N273" s="4"/>
      <c r="O273" s="4"/>
      <c r="P273" s="4"/>
      <c r="Q273" s="4"/>
      <c r="R273" s="4"/>
      <c r="S273" s="4"/>
      <c r="T273" s="4"/>
      <c r="U273" s="4"/>
      <c r="V273" s="4"/>
      <c r="W273" s="4"/>
      <c r="X273" s="4"/>
      <c r="Y273" s="4"/>
      <c r="Z273" s="4"/>
    </row>
    <row r="274" spans="1:26" ht="15.75" customHeight="1">
      <c r="A274" s="4"/>
      <c r="B274" s="4"/>
      <c r="C274" s="5"/>
      <c r="D274" s="6"/>
      <c r="E274" s="6"/>
      <c r="F274" s="6"/>
      <c r="G274" s="6"/>
      <c r="H274" s="6"/>
      <c r="I274" s="4"/>
      <c r="J274" s="4"/>
      <c r="K274" s="4"/>
      <c r="L274" s="4"/>
      <c r="M274" s="4"/>
      <c r="N274" s="4"/>
      <c r="O274" s="4"/>
      <c r="P274" s="4"/>
      <c r="Q274" s="4"/>
      <c r="R274" s="4"/>
      <c r="S274" s="4"/>
      <c r="T274" s="4"/>
      <c r="U274" s="4"/>
      <c r="V274" s="4"/>
      <c r="W274" s="4"/>
      <c r="X274" s="4"/>
      <c r="Y274" s="4"/>
      <c r="Z274" s="4"/>
    </row>
    <row r="275" spans="1:26" ht="15.75" customHeight="1">
      <c r="A275" s="4"/>
      <c r="B275" s="4"/>
      <c r="C275" s="5"/>
      <c r="D275" s="6"/>
      <c r="E275" s="6"/>
      <c r="F275" s="6"/>
      <c r="G275" s="6"/>
      <c r="H275" s="6"/>
      <c r="I275" s="4"/>
      <c r="J275" s="4"/>
      <c r="K275" s="4"/>
      <c r="L275" s="4"/>
      <c r="M275" s="4"/>
      <c r="N275" s="4"/>
      <c r="O275" s="4"/>
      <c r="P275" s="4"/>
      <c r="Q275" s="4"/>
      <c r="R275" s="4"/>
      <c r="S275" s="4"/>
      <c r="T275" s="4"/>
      <c r="U275" s="4"/>
      <c r="V275" s="4"/>
      <c r="W275" s="4"/>
      <c r="X275" s="4"/>
      <c r="Y275" s="4"/>
      <c r="Z275" s="4"/>
    </row>
    <row r="276" spans="1:26" ht="15.75" customHeight="1"/>
    <row r="277" spans="1:26" ht="15.75" customHeight="1"/>
    <row r="278" spans="1:26" ht="15.75" customHeight="1"/>
    <row r="279" spans="1:26" ht="15.75" customHeight="1"/>
    <row r="280" spans="1:26" ht="15.75" customHeight="1"/>
    <row r="281" spans="1:26" ht="15.75" customHeight="1"/>
    <row r="282" spans="1:26" ht="15.75" customHeight="1"/>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sheetData>
  <mergeCells count="21">
    <mergeCell ref="G48:H48"/>
    <mergeCell ref="G49:H49"/>
    <mergeCell ref="N54:Q57"/>
    <mergeCell ref="N63:P63"/>
    <mergeCell ref="N14:O14"/>
    <mergeCell ref="G36:I36"/>
    <mergeCell ref="G37:I37"/>
    <mergeCell ref="G38:H38"/>
    <mergeCell ref="G39:H39"/>
    <mergeCell ref="G42:I42"/>
    <mergeCell ref="N9:Q9"/>
    <mergeCell ref="N13:O13"/>
    <mergeCell ref="G43:H43"/>
    <mergeCell ref="C44:D44"/>
    <mergeCell ref="G47:I47"/>
    <mergeCell ref="C36:D36"/>
    <mergeCell ref="D2:H2"/>
    <mergeCell ref="I2:M2"/>
    <mergeCell ref="N6:P6"/>
    <mergeCell ref="N7:P7"/>
    <mergeCell ref="N8:Q8"/>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4"/>
  <sheetViews>
    <sheetView showGridLines="0" topLeftCell="A7" workbookViewId="0">
      <selection activeCell="I33" sqref="I33"/>
    </sheetView>
  </sheetViews>
  <sheetFormatPr defaultColWidth="10.1796875" defaultRowHeight="15" customHeight="1"/>
  <cols>
    <col min="1" max="1" width="2.54296875" customWidth="1"/>
    <col min="2" max="2" width="38.453125" customWidth="1"/>
    <col min="3" max="6" width="10.1796875" customWidth="1"/>
  </cols>
  <sheetData>
    <row r="1" spans="1:26" ht="15" customHeight="1">
      <c r="A1" s="2" t="s">
        <v>2</v>
      </c>
      <c r="B1" s="4"/>
      <c r="C1" s="5"/>
      <c r="D1" s="6"/>
      <c r="E1" s="6"/>
      <c r="F1" s="6"/>
      <c r="G1" s="6"/>
      <c r="H1" s="6"/>
      <c r="I1" s="4"/>
      <c r="J1" s="4"/>
      <c r="K1" s="4"/>
      <c r="L1" s="4"/>
      <c r="M1" s="4"/>
      <c r="N1" s="4"/>
      <c r="O1" s="4"/>
      <c r="P1" s="4"/>
      <c r="Q1" s="4"/>
      <c r="R1" s="4"/>
      <c r="S1" s="4"/>
      <c r="T1" s="4"/>
      <c r="U1" s="4"/>
      <c r="V1" s="4"/>
      <c r="W1" s="4"/>
      <c r="X1" s="4"/>
      <c r="Y1" s="4"/>
      <c r="Z1" s="4"/>
    </row>
    <row r="2" spans="1:26" ht="15" customHeight="1">
      <c r="A2" s="8"/>
      <c r="B2" s="8"/>
      <c r="C2" s="10"/>
      <c r="D2" s="453" t="s">
        <v>4</v>
      </c>
      <c r="E2" s="454"/>
      <c r="F2" s="454"/>
      <c r="G2" s="454"/>
      <c r="H2" s="455"/>
      <c r="I2" s="453" t="s">
        <v>6</v>
      </c>
      <c r="J2" s="454"/>
      <c r="K2" s="454"/>
      <c r="L2" s="454"/>
      <c r="M2" s="455"/>
      <c r="N2" s="12"/>
      <c r="O2" s="12"/>
      <c r="P2" s="12"/>
      <c r="Q2" s="12"/>
      <c r="R2" s="12"/>
      <c r="S2" s="12"/>
      <c r="T2" s="4"/>
      <c r="U2" s="4"/>
      <c r="V2" s="4"/>
      <c r="W2" s="4"/>
      <c r="X2" s="4"/>
      <c r="Y2" s="4"/>
      <c r="Z2" s="4"/>
    </row>
    <row r="3" spans="1:26">
      <c r="A3" s="15" t="s">
        <v>9</v>
      </c>
      <c r="B3" s="16"/>
      <c r="C3" s="17" t="s">
        <v>10</v>
      </c>
      <c r="D3" s="18" t="s">
        <v>12</v>
      </c>
      <c r="E3" s="18" t="s">
        <v>13</v>
      </c>
      <c r="F3" s="18" t="s">
        <v>14</v>
      </c>
      <c r="G3" s="18" t="s">
        <v>16</v>
      </c>
      <c r="H3" s="18" t="s">
        <v>17</v>
      </c>
      <c r="I3" s="19" t="s">
        <v>18</v>
      </c>
      <c r="J3" s="20" t="s">
        <v>19</v>
      </c>
      <c r="K3" s="20" t="s">
        <v>20</v>
      </c>
      <c r="L3" s="20" t="s">
        <v>21</v>
      </c>
      <c r="M3" s="21" t="s">
        <v>22</v>
      </c>
      <c r="N3" s="12"/>
      <c r="O3" s="12"/>
      <c r="P3" s="12"/>
      <c r="Q3" s="12"/>
      <c r="R3" s="12"/>
      <c r="S3" s="12"/>
      <c r="T3" s="4"/>
      <c r="U3" s="4"/>
      <c r="V3" s="4"/>
      <c r="W3" s="4"/>
      <c r="X3" s="4"/>
      <c r="Y3" s="4"/>
      <c r="Z3" s="4"/>
    </row>
    <row r="4" spans="1:26" ht="15" customHeight="1">
      <c r="A4" s="4"/>
      <c r="B4" s="4"/>
      <c r="C4" s="5"/>
      <c r="D4" s="6"/>
      <c r="E4" s="6"/>
      <c r="F4" s="6"/>
      <c r="G4" s="6"/>
      <c r="H4" s="6"/>
      <c r="I4" s="25"/>
      <c r="J4" s="6"/>
      <c r="K4" s="6"/>
      <c r="L4" s="6"/>
      <c r="M4" s="6"/>
      <c r="N4" s="12"/>
      <c r="O4" s="12"/>
      <c r="P4" s="12"/>
      <c r="Q4" s="12"/>
      <c r="R4" s="12"/>
      <c r="S4" s="12"/>
      <c r="T4" s="4"/>
      <c r="U4" s="4"/>
      <c r="V4" s="4"/>
      <c r="W4" s="4"/>
      <c r="X4" s="4"/>
      <c r="Y4" s="4"/>
      <c r="Z4" s="4"/>
    </row>
    <row r="5" spans="1:26">
      <c r="A5" s="4"/>
      <c r="B5" s="27" t="s">
        <v>28</v>
      </c>
      <c r="C5" s="28" t="s">
        <v>29</v>
      </c>
      <c r="D5" s="29">
        <f>'Income Assumptions'!F5</f>
        <v>76398.365000000005</v>
      </c>
      <c r="E5" s="29">
        <f>'Income Assumptions'!G5</f>
        <v>123036.16099999999</v>
      </c>
      <c r="F5" s="29">
        <f>'Income Assumptions'!H5</f>
        <v>96685.548999999999</v>
      </c>
      <c r="G5" s="29">
        <f>'Income Assumptions'!I5</f>
        <v>117485.02800000001</v>
      </c>
      <c r="H5" s="29">
        <f>'Income Assumptions'!J5</f>
        <v>118589.746</v>
      </c>
      <c r="I5" s="32">
        <f>'Income Assumptions'!K5</f>
        <v>122965.41542099998</v>
      </c>
      <c r="J5" s="34">
        <f>'Income Assumptions'!L5</f>
        <v>129038.68619204999</v>
      </c>
      <c r="K5" s="34">
        <f>'Income Assumptions'!M5</f>
        <v>134824.12707069225</v>
      </c>
      <c r="L5" s="34">
        <f>'Income Assumptions'!N5</f>
        <v>140254.11215351993</v>
      </c>
      <c r="M5" s="34">
        <f>'Income Assumptions'!O5</f>
        <v>145906.14763966072</v>
      </c>
      <c r="N5" s="12"/>
      <c r="O5" s="12"/>
      <c r="P5" s="12"/>
      <c r="Q5" s="12"/>
      <c r="R5" s="12"/>
      <c r="S5" s="12"/>
      <c r="T5" s="4"/>
      <c r="U5" s="4"/>
      <c r="V5" s="4"/>
      <c r="W5" s="4"/>
      <c r="X5" s="4"/>
      <c r="Y5" s="4"/>
      <c r="Z5" s="4"/>
    </row>
    <row r="6" spans="1:26" ht="15" customHeight="1">
      <c r="A6" s="4"/>
      <c r="B6" s="38" t="s">
        <v>35</v>
      </c>
      <c r="C6" s="5" t="s">
        <v>32</v>
      </c>
      <c r="D6" s="33" t="s">
        <v>36</v>
      </c>
      <c r="E6" s="33">
        <f t="shared" ref="E6:H6" si="0">E5/D5-1</f>
        <v>0.61045542008654219</v>
      </c>
      <c r="F6" s="33">
        <f t="shared" si="0"/>
        <v>-0.21416965374919328</v>
      </c>
      <c r="G6" s="33">
        <f t="shared" si="0"/>
        <v>0.21512500280677949</v>
      </c>
      <c r="H6" s="33">
        <f t="shared" si="0"/>
        <v>9.403053468225675E-3</v>
      </c>
      <c r="I6" s="44">
        <f t="shared" ref="I6:M6" si="1">(I5/H5)-1</f>
        <v>3.6897535989325547E-2</v>
      </c>
      <c r="J6" s="43">
        <f t="shared" si="1"/>
        <v>4.9390072405780083E-2</v>
      </c>
      <c r="K6" s="43">
        <f t="shared" si="1"/>
        <v>4.4834933223294904E-2</v>
      </c>
      <c r="L6" s="43">
        <f t="shared" si="1"/>
        <v>4.0274579934647559E-2</v>
      </c>
      <c r="M6" s="43">
        <f t="shared" si="1"/>
        <v>4.0298536701399268E-2</v>
      </c>
      <c r="N6" s="12"/>
      <c r="O6" s="12"/>
      <c r="P6" s="12"/>
      <c r="Q6" s="12"/>
      <c r="R6" s="12"/>
      <c r="S6" s="12"/>
      <c r="T6" s="4"/>
      <c r="U6" s="4"/>
      <c r="V6" s="4"/>
      <c r="W6" s="4"/>
      <c r="X6" s="4"/>
      <c r="Y6" s="4"/>
      <c r="Z6" s="4"/>
    </row>
    <row r="7" spans="1:26" ht="15" customHeight="1">
      <c r="A7" s="4"/>
      <c r="B7" s="4"/>
      <c r="C7" s="5"/>
      <c r="D7" s="6"/>
      <c r="E7" s="6"/>
      <c r="F7" s="6"/>
      <c r="G7" s="6"/>
      <c r="H7" s="6"/>
      <c r="I7" s="25"/>
      <c r="J7" s="6"/>
      <c r="K7" s="6"/>
      <c r="L7" s="6"/>
      <c r="M7" s="6"/>
      <c r="N7" s="12"/>
      <c r="O7" s="12"/>
      <c r="P7" s="12"/>
      <c r="Q7" s="12"/>
      <c r="R7" s="12"/>
      <c r="S7" s="12"/>
      <c r="T7" s="4"/>
      <c r="U7" s="4"/>
      <c r="V7" s="4"/>
      <c r="W7" s="4"/>
      <c r="X7" s="4"/>
      <c r="Y7" s="4"/>
      <c r="Z7" s="4"/>
    </row>
    <row r="8" spans="1:26" ht="15" customHeight="1">
      <c r="A8" s="4"/>
      <c r="B8" s="45" t="s">
        <v>46</v>
      </c>
      <c r="C8" s="5"/>
      <c r="D8" s="6"/>
      <c r="E8" s="6"/>
      <c r="F8" s="6"/>
      <c r="G8" s="6"/>
      <c r="H8" s="6"/>
      <c r="I8" s="25"/>
      <c r="J8" s="6"/>
      <c r="K8" s="6"/>
      <c r="L8" s="6"/>
      <c r="M8" s="6"/>
      <c r="N8" s="12"/>
      <c r="O8" s="12"/>
      <c r="P8" s="12"/>
      <c r="Q8" s="12"/>
      <c r="R8" s="12"/>
      <c r="S8" s="12"/>
      <c r="T8" s="4"/>
      <c r="U8" s="4"/>
      <c r="V8" s="4"/>
      <c r="W8" s="4"/>
      <c r="X8" s="4"/>
      <c r="Y8" s="4"/>
      <c r="Z8" s="4"/>
    </row>
    <row r="9" spans="1:26" ht="15" customHeight="1">
      <c r="A9" s="4"/>
      <c r="B9" s="52" t="s">
        <v>47</v>
      </c>
      <c r="C9" s="5" t="s">
        <v>29</v>
      </c>
      <c r="D9" s="53">
        <f>'Income Assumptions'!F24</f>
        <v>30670.317999999999</v>
      </c>
      <c r="E9" s="53">
        <f>'Income Assumptions'!G24</f>
        <v>43369.96</v>
      </c>
      <c r="F9" s="53">
        <f>'Income Assumptions'!H24</f>
        <v>39004.273000000001</v>
      </c>
      <c r="G9" s="53">
        <f>'Income Assumptions'!I24</f>
        <v>47010.451999999997</v>
      </c>
      <c r="H9" s="53">
        <f>'Income Assumptions'!J24</f>
        <v>53588.178999999996</v>
      </c>
      <c r="I9" s="54">
        <f>'Income Assumptions'!K24</f>
        <v>55334.436939449995</v>
      </c>
      <c r="J9" s="56">
        <f>'Income Assumptions'!L24</f>
        <v>58067.4087864225</v>
      </c>
      <c r="K9" s="56">
        <f>'Income Assumptions'!M24</f>
        <v>60670.857181811516</v>
      </c>
      <c r="L9" s="56">
        <f>'Income Assumptions'!N24</f>
        <v>60309.26822601357</v>
      </c>
      <c r="M9" s="56">
        <f>'Income Assumptions'!O24</f>
        <v>62739.643485054105</v>
      </c>
      <c r="N9" s="12"/>
      <c r="O9" s="12"/>
      <c r="P9" s="12"/>
      <c r="Q9" s="12"/>
      <c r="R9" s="12"/>
      <c r="S9" s="12"/>
      <c r="T9" s="4"/>
      <c r="U9" s="4"/>
      <c r="V9" s="4"/>
      <c r="W9" s="4"/>
      <c r="X9" s="4"/>
      <c r="Y9" s="4"/>
      <c r="Z9" s="4"/>
    </row>
    <row r="10" spans="1:26" ht="15" customHeight="1">
      <c r="A10" s="4"/>
      <c r="B10" s="52" t="s">
        <v>55</v>
      </c>
      <c r="C10" s="5" t="s">
        <v>29</v>
      </c>
      <c r="D10" s="53">
        <f>'Income Assumptions'!F27</f>
        <v>11134.056</v>
      </c>
      <c r="E10" s="53">
        <f>'Income Assumptions'!G27</f>
        <v>21853.882000000001</v>
      </c>
      <c r="F10" s="53">
        <f>'Income Assumptions'!H27</f>
        <v>14700.146000000001</v>
      </c>
      <c r="G10" s="53">
        <f>'Income Assumptions'!I27</f>
        <v>12847.382</v>
      </c>
      <c r="H10" s="53">
        <f>'Income Assumptions'!J27</f>
        <v>16698.868999999999</v>
      </c>
      <c r="I10" s="54">
        <f>'Income Assumptions'!K27</f>
        <v>14755.849850519997</v>
      </c>
      <c r="J10" s="56">
        <f>'Income Assumptions'!L27</f>
        <v>16129.835774006249</v>
      </c>
      <c r="K10" s="56">
        <f>'Income Assumptions'!M27</f>
        <v>16853.015883836531</v>
      </c>
      <c r="L10" s="56">
        <f>'Income Assumptions'!N27</f>
        <v>17531.764019189992</v>
      </c>
      <c r="M10" s="56">
        <f>'Income Assumptions'!O27</f>
        <v>18238.26845495759</v>
      </c>
      <c r="N10" s="12"/>
      <c r="O10" s="12"/>
      <c r="P10" s="12"/>
      <c r="Q10" s="12"/>
      <c r="R10" s="12"/>
      <c r="S10" s="12"/>
      <c r="T10" s="4"/>
      <c r="U10" s="4"/>
      <c r="V10" s="4"/>
      <c r="W10" s="4"/>
      <c r="X10" s="4"/>
      <c r="Y10" s="4"/>
      <c r="Z10" s="4"/>
    </row>
    <row r="11" spans="1:26" ht="15" customHeight="1">
      <c r="A11" s="4"/>
      <c r="B11" s="52" t="s">
        <v>60</v>
      </c>
      <c r="C11" s="5" t="s">
        <v>29</v>
      </c>
      <c r="D11" s="53">
        <f>'Income Assumptions'!F30</f>
        <v>7103.308</v>
      </c>
      <c r="E11" s="53">
        <f>'Income Assumptions'!G30</f>
        <v>10460.764999999999</v>
      </c>
      <c r="F11" s="53">
        <f>'Income Assumptions'!H30</f>
        <v>10348.058000000001</v>
      </c>
      <c r="G11" s="53">
        <f>'Income Assumptions'!I30</f>
        <v>12309.995999999999</v>
      </c>
      <c r="H11" s="53">
        <f>'Income Assumptions'!J30</f>
        <v>12408.369000000001</v>
      </c>
      <c r="I11" s="54">
        <f>'Income Assumptions'!K30</f>
        <v>12911.368619204997</v>
      </c>
      <c r="J11" s="56">
        <f>'Income Assumptions'!L30</f>
        <v>13549.062050165248</v>
      </c>
      <c r="K11" s="56">
        <f>'Income Assumptions'!M30</f>
        <v>14156.533342422686</v>
      </c>
      <c r="L11" s="56">
        <f>'Income Assumptions'!N30</f>
        <v>14726.681776119593</v>
      </c>
      <c r="M11" s="56">
        <f>'Income Assumptions'!O30</f>
        <v>15320.145502164374</v>
      </c>
      <c r="N11" s="12"/>
      <c r="O11" s="12"/>
      <c r="P11" s="12"/>
      <c r="Q11" s="12"/>
      <c r="R11" s="12"/>
      <c r="S11" s="12"/>
      <c r="T11" s="4"/>
      <c r="U11" s="4"/>
      <c r="V11" s="4"/>
      <c r="W11" s="4"/>
      <c r="X11" s="4"/>
      <c r="Y11" s="4"/>
      <c r="Z11" s="4"/>
    </row>
    <row r="12" spans="1:26" ht="15" customHeight="1">
      <c r="A12" s="4"/>
      <c r="B12" s="52" t="s">
        <v>64</v>
      </c>
      <c r="C12" s="5" t="s">
        <v>29</v>
      </c>
      <c r="D12" s="53">
        <f>'Income Assumptions'!F33</f>
        <v>1909.848</v>
      </c>
      <c r="E12" s="53">
        <f>'Income Assumptions'!G33</f>
        <v>2931.0619999999999</v>
      </c>
      <c r="F12" s="53">
        <f>'Income Assumptions'!H33</f>
        <v>8138.9549999999999</v>
      </c>
      <c r="G12" s="53">
        <f>'Income Assumptions'!I33</f>
        <v>6894.3580000000002</v>
      </c>
      <c r="H12" s="53">
        <f>'Income Assumptions'!J33</f>
        <v>4389.9570000000003</v>
      </c>
      <c r="I12" s="54">
        <f>'Income Assumptions'!K33</f>
        <v>5041.5820322609998</v>
      </c>
      <c r="J12" s="56">
        <f>'Income Assumptions'!L33</f>
        <v>4516.3540167217507</v>
      </c>
      <c r="K12" s="56">
        <f>'Income Assumptions'!M33</f>
        <v>4718.8444474742291</v>
      </c>
      <c r="L12" s="56">
        <f>'Income Assumptions'!N33</f>
        <v>4908.8939253731978</v>
      </c>
      <c r="M12" s="56">
        <f>'Income Assumptions'!O33</f>
        <v>5106.7151673881253</v>
      </c>
      <c r="N12" s="12"/>
      <c r="O12" s="12"/>
      <c r="P12" s="12"/>
      <c r="Q12" s="12"/>
      <c r="R12" s="12"/>
      <c r="S12" s="12"/>
      <c r="T12" s="4"/>
      <c r="U12" s="4"/>
      <c r="V12" s="4"/>
      <c r="W12" s="4"/>
      <c r="X12" s="4"/>
      <c r="Y12" s="4"/>
      <c r="Z12" s="4"/>
    </row>
    <row r="13" spans="1:26" ht="15.6">
      <c r="A13" s="4"/>
      <c r="B13" s="52" t="s">
        <v>69</v>
      </c>
      <c r="C13" s="5" t="s">
        <v>29</v>
      </c>
      <c r="D13" s="53">
        <f>'Income Assumptions'!F36</f>
        <v>2969.4589999999998</v>
      </c>
      <c r="E13" s="53">
        <f>'Income Assumptions'!G36</f>
        <v>5493.0290000000005</v>
      </c>
      <c r="F13" s="53">
        <f>'Income Assumptions'!H36</f>
        <v>7095.4089999999997</v>
      </c>
      <c r="G13" s="53">
        <f>'Income Assumptions'!I36</f>
        <v>8286.1970000000001</v>
      </c>
      <c r="H13" s="53">
        <f>'Income Assumptions'!J36</f>
        <v>9194.9390000000003</v>
      </c>
      <c r="I13" s="54">
        <f>'Income Assumptions'!K36</f>
        <v>8730.5444948909972</v>
      </c>
      <c r="J13" s="56">
        <f>'Income Assumptions'!L36</f>
        <v>9677.9014644037488</v>
      </c>
      <c r="K13" s="56">
        <f>'Income Assumptions'!M36</f>
        <v>10111.809530301918</v>
      </c>
      <c r="L13" s="56">
        <f>'Income Assumptions'!N36</f>
        <v>10519.058411513995</v>
      </c>
      <c r="M13" s="56">
        <f>'Income Assumptions'!O36</f>
        <v>10942.961072974553</v>
      </c>
      <c r="N13" s="12"/>
      <c r="O13" s="12"/>
      <c r="P13" s="12"/>
      <c r="Q13" s="12"/>
      <c r="R13" s="12"/>
      <c r="S13" s="12"/>
      <c r="T13" s="4"/>
      <c r="U13" s="4"/>
      <c r="V13" s="4"/>
      <c r="W13" s="4"/>
      <c r="X13" s="4"/>
      <c r="Y13" s="4"/>
      <c r="Z13" s="4"/>
    </row>
    <row r="14" spans="1:26" ht="15.6">
      <c r="A14" s="4"/>
      <c r="B14" s="52" t="s">
        <v>72</v>
      </c>
      <c r="C14" s="5" t="s">
        <v>29</v>
      </c>
      <c r="D14" s="53">
        <f>'Income Assumptions'!F39</f>
        <v>3598.3440000000001</v>
      </c>
      <c r="E14" s="53">
        <f>'Income Assumptions'!G39</f>
        <v>3546.98</v>
      </c>
      <c r="F14" s="53">
        <f>'Income Assumptions'!H39</f>
        <v>5840.5709999999999</v>
      </c>
      <c r="G14" s="53">
        <f>'Income Assumptions'!I39</f>
        <v>13286.535</v>
      </c>
      <c r="H14" s="53">
        <f>'Income Assumptions'!J39</f>
        <v>6644.0410000000002</v>
      </c>
      <c r="I14" s="54">
        <f>'Income Assumptions'!K39</f>
        <v>3074.1353855249999</v>
      </c>
      <c r="J14" s="56">
        <f>'Income Assumptions'!L39</f>
        <v>3871.1605857614995</v>
      </c>
      <c r="K14" s="56">
        <f>'Income Assumptions'!M39</f>
        <v>5392.9650828276899</v>
      </c>
      <c r="L14" s="56">
        <f>'Income Assumptions'!N39</f>
        <v>5610.1644861407976</v>
      </c>
      <c r="M14" s="56">
        <f>'Income Assumptions'!O39</f>
        <v>5836.2459055864292</v>
      </c>
      <c r="N14" s="12"/>
      <c r="O14" s="12"/>
      <c r="P14" s="12"/>
      <c r="Q14" s="12"/>
      <c r="R14" s="12"/>
      <c r="S14" s="12"/>
      <c r="T14" s="4"/>
      <c r="U14" s="4"/>
      <c r="V14" s="4"/>
      <c r="W14" s="4"/>
      <c r="X14" s="4"/>
      <c r="Y14" s="4"/>
      <c r="Z14" s="4"/>
    </row>
    <row r="15" spans="1:26" ht="15.6">
      <c r="A15" s="4"/>
      <c r="B15" s="52" t="s">
        <v>76</v>
      </c>
      <c r="C15" s="5" t="s">
        <v>29</v>
      </c>
      <c r="D15" s="53">
        <f>'Balance Assumptions'!D74</f>
        <v>3290.4670000000001</v>
      </c>
      <c r="E15" s="53">
        <f>'Balance Assumptions'!E74</f>
        <v>3543.3130000000001</v>
      </c>
      <c r="F15" s="53">
        <f>'Balance Assumptions'!F74</f>
        <v>4184.7929999999997</v>
      </c>
      <c r="G15" s="53">
        <f>'Balance Assumptions'!G74</f>
        <v>4967.6500000000005</v>
      </c>
      <c r="H15" s="53">
        <f>'Balance Assumptions'!H74</f>
        <v>6121.16</v>
      </c>
      <c r="I15" s="82">
        <f>'Balance Assumptions'!I74</f>
        <v>7167.2713731169224</v>
      </c>
      <c r="J15" s="84">
        <f>'Balance Assumptions'!J74</f>
        <v>7460.1482771334722</v>
      </c>
      <c r="K15" s="84">
        <f>'Balance Assumptions'!K74</f>
        <v>7830.4666881344838</v>
      </c>
      <c r="L15" s="84">
        <f>'Balance Assumptions'!L74</f>
        <v>8225.8465687485477</v>
      </c>
      <c r="M15" s="84">
        <f>'Balance Assumptions'!M74</f>
        <v>8647.3127669909536</v>
      </c>
      <c r="N15" s="12"/>
      <c r="O15" s="12"/>
      <c r="P15" s="12"/>
      <c r="Q15" s="12"/>
      <c r="R15" s="12"/>
      <c r="S15" s="12"/>
      <c r="T15" s="4"/>
      <c r="U15" s="4"/>
      <c r="V15" s="4"/>
      <c r="W15" s="4"/>
      <c r="X15" s="4"/>
      <c r="Y15" s="4"/>
      <c r="Z15" s="4"/>
    </row>
    <row r="16" spans="1:26" ht="15.6">
      <c r="A16" s="4"/>
      <c r="B16" s="52" t="s">
        <v>81</v>
      </c>
      <c r="C16" s="5" t="s">
        <v>29</v>
      </c>
      <c r="D16" s="53">
        <f>'Income Assumptions'!F45</f>
        <v>1861.761</v>
      </c>
      <c r="E16" s="53">
        <f>'Income Assumptions'!G45</f>
        <v>2035.9649999999999</v>
      </c>
      <c r="F16" s="53">
        <f>'Income Assumptions'!H45</f>
        <v>2834.9160000000002</v>
      </c>
      <c r="G16" s="53">
        <f>'Income Assumptions'!I45</f>
        <v>2025.134</v>
      </c>
      <c r="H16" s="53">
        <f>'Income Assumptions'!J45</f>
        <v>2291.6320000000001</v>
      </c>
      <c r="I16" s="54">
        <f>'Income Assumptions'!K45</f>
        <v>2213.3774775779993</v>
      </c>
      <c r="J16" s="56">
        <f>'Income Assumptions'!L45</f>
        <v>2322.6963514568997</v>
      </c>
      <c r="K16" s="56">
        <f>'Income Assumptions'!M45</f>
        <v>2426.8342872724602</v>
      </c>
      <c r="L16" s="56">
        <f>'Income Assumptions'!N45</f>
        <v>2524.5740187633587</v>
      </c>
      <c r="M16" s="56">
        <f>'Income Assumptions'!O45</f>
        <v>2626.3106575138927</v>
      </c>
      <c r="N16" s="12"/>
      <c r="O16" s="12"/>
      <c r="P16" s="12"/>
      <c r="Q16" s="12"/>
      <c r="R16" s="12"/>
      <c r="S16" s="12"/>
      <c r="T16" s="4"/>
      <c r="U16" s="4"/>
      <c r="V16" s="4"/>
      <c r="W16" s="4"/>
      <c r="X16" s="4"/>
      <c r="Y16" s="4"/>
      <c r="Z16" s="4"/>
    </row>
    <row r="17" spans="1:26" ht="15.6">
      <c r="A17" s="4"/>
      <c r="B17" s="52" t="s">
        <v>83</v>
      </c>
      <c r="C17" s="5" t="s">
        <v>29</v>
      </c>
      <c r="D17" s="49">
        <f>'Income Assumptions'!F48</f>
        <v>1095.837</v>
      </c>
      <c r="E17" s="49">
        <f>'Income Assumptions'!G48</f>
        <v>2059.172</v>
      </c>
      <c r="F17" s="49">
        <f>'Income Assumptions'!H48</f>
        <v>2118.1869999999999</v>
      </c>
      <c r="G17" s="49">
        <f>'Income Assumptions'!I48</f>
        <v>3068.3989999999999</v>
      </c>
      <c r="H17" s="49">
        <f>'Income Assumptions'!J48</f>
        <v>2411.0509999999999</v>
      </c>
      <c r="I17" s="54">
        <f>'Income Assumptions'!K48</f>
        <v>2582.273723841</v>
      </c>
      <c r="J17" s="56">
        <f>'Income Assumptions'!L48</f>
        <v>2580.773723841</v>
      </c>
      <c r="K17" s="56">
        <f>'Income Assumptions'!M48</f>
        <v>2696.482541413845</v>
      </c>
      <c r="L17" s="56">
        <f>'Income Assumptions'!N48</f>
        <v>2805.0822430703988</v>
      </c>
      <c r="M17" s="56">
        <f>'Income Assumptions'!O48</f>
        <v>2918.1229527932146</v>
      </c>
      <c r="N17" s="12"/>
      <c r="O17" s="12"/>
      <c r="P17" s="12"/>
      <c r="Q17" s="12"/>
      <c r="R17" s="12"/>
      <c r="S17" s="12"/>
      <c r="T17" s="4"/>
      <c r="U17" s="4"/>
      <c r="V17" s="4"/>
      <c r="W17" s="4"/>
      <c r="X17" s="4"/>
      <c r="Y17" s="4"/>
      <c r="Z17" s="4"/>
    </row>
    <row r="18" spans="1:26" ht="15.6">
      <c r="A18" s="4"/>
      <c r="B18" s="52" t="s">
        <v>87</v>
      </c>
      <c r="C18" s="5" t="s">
        <v>29</v>
      </c>
      <c r="D18" s="49">
        <f>'Income Assumptions'!F51</f>
        <v>1642.239</v>
      </c>
      <c r="E18" s="49">
        <f>'Income Assumptions'!G51</f>
        <v>1785.59</v>
      </c>
      <c r="F18" s="49">
        <f>'Income Assumptions'!H51</f>
        <v>2101.1819999999998</v>
      </c>
      <c r="G18" s="49">
        <f>'Income Assumptions'!I51</f>
        <v>2852.4549999999999</v>
      </c>
      <c r="H18" s="49">
        <f>'Income Assumptions'!J51</f>
        <v>3262.0929999999998</v>
      </c>
      <c r="I18" s="54">
        <f>'Income Assumptions'!K51</f>
        <v>3688.9624626299992</v>
      </c>
      <c r="J18" s="56">
        <f>'Income Assumptions'!L51</f>
        <v>3871.1605857614995</v>
      </c>
      <c r="K18" s="56">
        <f>'Income Assumptions'!M51</f>
        <v>4044.7238121207674</v>
      </c>
      <c r="L18" s="56">
        <f>'Income Assumptions'!N51</f>
        <v>4207.623364605598</v>
      </c>
      <c r="M18" s="56">
        <f>'Income Assumptions'!O51</f>
        <v>4377.1844291898215</v>
      </c>
      <c r="N18" s="12"/>
      <c r="O18" s="12"/>
      <c r="P18" s="12"/>
      <c r="Q18" s="12"/>
      <c r="R18" s="12"/>
      <c r="S18" s="12"/>
      <c r="T18" s="4"/>
      <c r="U18" s="4"/>
      <c r="V18" s="4"/>
      <c r="W18" s="4"/>
      <c r="X18" s="4"/>
      <c r="Y18" s="4"/>
      <c r="Z18" s="4"/>
    </row>
    <row r="19" spans="1:26" ht="15.6">
      <c r="A19" s="4"/>
      <c r="B19" s="52" t="s">
        <v>90</v>
      </c>
      <c r="C19" s="5" t="s">
        <v>29</v>
      </c>
      <c r="D19" s="49">
        <f>'Income Assumptions'!F54</f>
        <v>870.52300000000002</v>
      </c>
      <c r="E19" s="49">
        <f>'Income Assumptions'!G54</f>
        <v>960.11</v>
      </c>
      <c r="F19" s="49">
        <f>'Income Assumptions'!H54</f>
        <v>1356.5150000000001</v>
      </c>
      <c r="G19" s="49">
        <f>'Income Assumptions'!I54</f>
        <v>1953.066</v>
      </c>
      <c r="H19" s="49">
        <f>'Income Assumptions'!J54</f>
        <v>2618.201</v>
      </c>
      <c r="I19" s="54">
        <f>'Income Assumptions'!K54</f>
        <v>3074.1353855249999</v>
      </c>
      <c r="J19" s="56">
        <f>'Income Assumptions'!L54</f>
        <v>3225.9671548012502</v>
      </c>
      <c r="K19" s="56">
        <f>'Income Assumptions'!M54</f>
        <v>3370.6031767673066</v>
      </c>
      <c r="L19" s="56">
        <f>'Income Assumptions'!N54</f>
        <v>3506.3528038379986</v>
      </c>
      <c r="M19" s="56">
        <f>'Income Assumptions'!O54</f>
        <v>3647.653690991518</v>
      </c>
      <c r="N19" s="12"/>
      <c r="O19" s="12"/>
      <c r="P19" s="12"/>
      <c r="Q19" s="12"/>
      <c r="R19" s="12"/>
      <c r="S19" s="12"/>
      <c r="T19" s="4"/>
      <c r="U19" s="4"/>
      <c r="V19" s="4"/>
      <c r="W19" s="4"/>
      <c r="X19" s="4"/>
      <c r="Y19" s="4"/>
      <c r="Z19" s="4"/>
    </row>
    <row r="20" spans="1:26" ht="15.6">
      <c r="A20" s="4"/>
      <c r="B20" s="52" t="s">
        <v>94</v>
      </c>
      <c r="C20" s="5" t="s">
        <v>29</v>
      </c>
      <c r="D20" s="49">
        <f>'Income Assumptions'!F57</f>
        <v>559.39700000000005</v>
      </c>
      <c r="E20" s="49">
        <f>'Income Assumptions'!G57</f>
        <v>827.76599999999996</v>
      </c>
      <c r="F20" s="49">
        <f>'Income Assumptions'!H57</f>
        <v>682.99699999999996</v>
      </c>
      <c r="G20" s="49">
        <f>'Income Assumptions'!I57</f>
        <v>901.44100000000003</v>
      </c>
      <c r="H20" s="49">
        <f>'Income Assumptions'!J57</f>
        <v>664.86400000000003</v>
      </c>
      <c r="I20" s="54">
        <f>'Income Assumptions'!K57</f>
        <v>737.79249252599993</v>
      </c>
      <c r="J20" s="56">
        <f>'Income Assumptions'!L57</f>
        <v>774.23211715230002</v>
      </c>
      <c r="K20" s="56">
        <f>'Income Assumptions'!M57</f>
        <v>808.94476242415351</v>
      </c>
      <c r="L20" s="56">
        <f>'Income Assumptions'!N57</f>
        <v>841.52467292111965</v>
      </c>
      <c r="M20" s="56">
        <f>'Income Assumptions'!O57</f>
        <v>875.43688583796427</v>
      </c>
      <c r="N20" s="12"/>
      <c r="O20" s="12"/>
      <c r="P20" s="12"/>
      <c r="Q20" s="12"/>
      <c r="R20" s="12"/>
      <c r="S20" s="12"/>
      <c r="T20" s="4"/>
      <c r="U20" s="4"/>
      <c r="V20" s="4"/>
      <c r="W20" s="4"/>
      <c r="X20" s="4"/>
      <c r="Y20" s="4"/>
      <c r="Z20" s="4"/>
    </row>
    <row r="21" spans="1:26" ht="15.75" customHeight="1">
      <c r="A21" s="4"/>
      <c r="B21" s="52" t="s">
        <v>98</v>
      </c>
      <c r="C21" s="5" t="s">
        <v>29</v>
      </c>
      <c r="D21" s="49">
        <f>'Income Assumptions'!F60</f>
        <v>92.122</v>
      </c>
      <c r="E21" s="49">
        <f>'Income Assumptions'!G60</f>
        <v>245.8</v>
      </c>
      <c r="F21" s="49">
        <f>'Income Assumptions'!H60</f>
        <v>361.79500000000002</v>
      </c>
      <c r="G21" s="49">
        <f>'Income Assumptions'!I60</f>
        <v>427.48500000000001</v>
      </c>
      <c r="H21" s="49">
        <f>'Income Assumptions'!J60</f>
        <v>390.45800000000003</v>
      </c>
      <c r="I21" s="54">
        <f>'Income Assumptions'!K60</f>
        <v>368.89624626299997</v>
      </c>
      <c r="J21" s="56">
        <f>'Income Assumptions'!L60</f>
        <v>387.11605857615001</v>
      </c>
      <c r="K21" s="56">
        <f>'Income Assumptions'!M60</f>
        <v>404.47238121207675</v>
      </c>
      <c r="L21" s="56">
        <f>'Income Assumptions'!N60</f>
        <v>420.76233646055982</v>
      </c>
      <c r="M21" s="56">
        <f>'Income Assumptions'!O60</f>
        <v>437.71844291898213</v>
      </c>
      <c r="N21" s="12"/>
      <c r="O21" s="12"/>
      <c r="P21" s="12"/>
      <c r="Q21" s="12"/>
      <c r="R21" s="12"/>
      <c r="S21" s="12"/>
      <c r="T21" s="4"/>
      <c r="U21" s="4"/>
      <c r="V21" s="4"/>
      <c r="W21" s="4"/>
      <c r="X21" s="4"/>
      <c r="Y21" s="4"/>
      <c r="Z21" s="4"/>
    </row>
    <row r="22" spans="1:26" ht="15.75" customHeight="1">
      <c r="A22" s="4"/>
      <c r="B22" s="52" t="s">
        <v>99</v>
      </c>
      <c r="C22" s="5" t="s">
        <v>29</v>
      </c>
      <c r="D22" s="49">
        <f>'Income Assumptions'!F66</f>
        <v>293.16000000000003</v>
      </c>
      <c r="E22" s="49">
        <f>'Income Assumptions'!G66</f>
        <v>189.18799999999999</v>
      </c>
      <c r="F22" s="49">
        <f>'Income Assumptions'!H66</f>
        <v>258.834</v>
      </c>
      <c r="G22" s="49">
        <f>'Income Assumptions'!I66</f>
        <v>750.83399999999995</v>
      </c>
      <c r="H22" s="49">
        <f>'Income Assumptions'!J66</f>
        <v>920.57600000000002</v>
      </c>
      <c r="I22" s="54">
        <f>'Income Assumptions'!K66</f>
        <v>245.93083084199998</v>
      </c>
      <c r="J22" s="56">
        <f>'Income Assumptions'!L66</f>
        <v>516.15474476819998</v>
      </c>
      <c r="K22" s="56">
        <f>'Income Assumptions'!M66</f>
        <v>539.29650828276897</v>
      </c>
      <c r="L22" s="56">
        <f>'Income Assumptions'!N66</f>
        <v>561.01644861407976</v>
      </c>
      <c r="M22" s="56">
        <f>'Income Assumptions'!O66</f>
        <v>583.62459055864292</v>
      </c>
      <c r="N22" s="12"/>
      <c r="O22" s="12"/>
      <c r="P22" s="12"/>
      <c r="Q22" s="12"/>
      <c r="R22" s="12"/>
      <c r="S22" s="12"/>
      <c r="T22" s="4"/>
      <c r="U22" s="4"/>
      <c r="V22" s="4"/>
      <c r="W22" s="4"/>
      <c r="X22" s="4"/>
      <c r="Y22" s="4"/>
      <c r="Z22" s="4"/>
    </row>
    <row r="23" spans="1:26" ht="15.75" customHeight="1">
      <c r="A23" s="4"/>
      <c r="B23" s="52" t="s">
        <v>103</v>
      </c>
      <c r="C23" s="5" t="s">
        <v>29</v>
      </c>
      <c r="D23" s="49">
        <f>'Income Assumptions'!F69</f>
        <v>15.657</v>
      </c>
      <c r="E23" s="49">
        <f>'Income Assumptions'!G69</f>
        <v>116.574</v>
      </c>
      <c r="F23" s="49">
        <f>'Income Assumptions'!H69</f>
        <v>-1.7050000000000001</v>
      </c>
      <c r="G23" s="49">
        <f>'Income Assumptions'!I69</f>
        <v>30.984999999999999</v>
      </c>
      <c r="H23" s="49">
        <f>'Income Assumptions'!J69</f>
        <v>403.44900000000001</v>
      </c>
      <c r="I23" s="54">
        <f>'Income Assumptions'!K69</f>
        <v>0</v>
      </c>
      <c r="J23" s="56">
        <f>'Income Assumptions'!L69</f>
        <v>0</v>
      </c>
      <c r="K23" s="56">
        <f>'Income Assumptions'!M69</f>
        <v>0</v>
      </c>
      <c r="L23" s="56">
        <f>'Income Assumptions'!N69</f>
        <v>0</v>
      </c>
      <c r="M23" s="56">
        <f>'Income Assumptions'!O69</f>
        <v>0</v>
      </c>
      <c r="N23" s="12"/>
      <c r="O23" s="12"/>
      <c r="P23" s="12"/>
      <c r="Q23" s="12"/>
      <c r="R23" s="12"/>
      <c r="S23" s="12"/>
      <c r="T23" s="4"/>
      <c r="U23" s="4"/>
      <c r="V23" s="4"/>
      <c r="W23" s="4"/>
      <c r="X23" s="4"/>
      <c r="Y23" s="4"/>
      <c r="Z23" s="4"/>
    </row>
    <row r="24" spans="1:26" ht="15.75" customHeight="1">
      <c r="A24" s="4"/>
      <c r="B24" s="108" t="s">
        <v>106</v>
      </c>
      <c r="C24" s="109" t="s">
        <v>29</v>
      </c>
      <c r="D24" s="110">
        <f>-'Income Assumptions'!F80</f>
        <v>-3417.5479999999998</v>
      </c>
      <c r="E24" s="110">
        <f>-'Income Assumptions'!G80</f>
        <v>-5325.9570000000003</v>
      </c>
      <c r="F24" s="110">
        <f>-'Income Assumptions'!H80</f>
        <v>-4516.97</v>
      </c>
      <c r="G24" s="110">
        <f>-'Income Assumptions'!I80</f>
        <v>-2037.1479999999999</v>
      </c>
      <c r="H24" s="110">
        <f>-'Income Assumptions'!J80</f>
        <v>-2566.1170000000002</v>
      </c>
      <c r="I24" s="112">
        <f>-'Income Assumptions'!K80</f>
        <v>-2459.3083084199998</v>
      </c>
      <c r="J24" s="113">
        <f>-'Income Assumptions'!L80</f>
        <v>-2580.773723841</v>
      </c>
      <c r="K24" s="113">
        <f>-'Income Assumptions'!M80</f>
        <v>-2696.482541413845</v>
      </c>
      <c r="L24" s="113">
        <f>-'Income Assumptions'!N80</f>
        <v>-2805.0822430703988</v>
      </c>
      <c r="M24" s="113">
        <f>-'Income Assumptions'!O80</f>
        <v>-2918.1229527932146</v>
      </c>
      <c r="N24" s="456" t="s">
        <v>111</v>
      </c>
      <c r="O24" s="451"/>
      <c r="P24" s="451"/>
      <c r="Q24" s="451"/>
      <c r="R24" s="451"/>
      <c r="S24" s="12"/>
      <c r="T24" s="4"/>
      <c r="U24" s="4"/>
      <c r="V24" s="4"/>
      <c r="W24" s="4"/>
      <c r="X24" s="4"/>
      <c r="Y24" s="4"/>
      <c r="Z24" s="4"/>
    </row>
    <row r="25" spans="1:26" ht="15.75" customHeight="1">
      <c r="A25" s="4"/>
      <c r="B25" s="45" t="s">
        <v>113</v>
      </c>
      <c r="C25" s="46" t="s">
        <v>29</v>
      </c>
      <c r="D25" s="114">
        <f t="shared" ref="D25:M25" si="2">SUM(D9:D24)</f>
        <v>63688.947999999997</v>
      </c>
      <c r="E25" s="114">
        <f t="shared" si="2"/>
        <v>94093.198999999993</v>
      </c>
      <c r="F25" s="114">
        <f t="shared" si="2"/>
        <v>94507.956000000006</v>
      </c>
      <c r="G25" s="114">
        <f t="shared" si="2"/>
        <v>115575.22100000002</v>
      </c>
      <c r="H25" s="114">
        <f t="shared" si="2"/>
        <v>119441.72099999999</v>
      </c>
      <c r="I25" s="100">
        <f t="shared" si="2"/>
        <v>117467.24900575393</v>
      </c>
      <c r="J25" s="47">
        <f t="shared" si="2"/>
        <v>124369.19796713079</v>
      </c>
      <c r="K25" s="47">
        <f t="shared" si="2"/>
        <v>131329.36708488862</v>
      </c>
      <c r="L25" s="47">
        <f t="shared" si="2"/>
        <v>133893.53105830241</v>
      </c>
      <c r="M25" s="47">
        <f t="shared" si="2"/>
        <v>139379.22105212699</v>
      </c>
      <c r="N25" s="12"/>
      <c r="O25" s="12"/>
      <c r="P25" s="12"/>
      <c r="Q25" s="12"/>
      <c r="R25" s="12"/>
      <c r="S25" s="12"/>
      <c r="T25" s="4"/>
      <c r="U25" s="4"/>
      <c r="V25" s="4"/>
      <c r="W25" s="4"/>
      <c r="X25" s="4"/>
      <c r="Y25" s="4"/>
      <c r="Z25" s="4"/>
    </row>
    <row r="26" spans="1:26" ht="15.75" customHeight="1">
      <c r="A26" s="4"/>
      <c r="B26" s="38" t="s">
        <v>118</v>
      </c>
      <c r="C26" s="5" t="s">
        <v>32</v>
      </c>
      <c r="D26" s="33" t="s">
        <v>36</v>
      </c>
      <c r="E26" s="33">
        <f t="shared" ref="E26:H26" si="3">E25/D25-1</f>
        <v>0.4773866103111013</v>
      </c>
      <c r="F26" s="33">
        <f t="shared" si="3"/>
        <v>4.4079381337647217E-3</v>
      </c>
      <c r="G26" s="33">
        <f t="shared" si="3"/>
        <v>0.22291525382265176</v>
      </c>
      <c r="H26" s="33">
        <f t="shared" si="3"/>
        <v>3.3454402825671137E-2</v>
      </c>
      <c r="I26" s="44">
        <f t="shared" ref="I26:M26" si="4">(I25/H25)-1</f>
        <v>-1.6530840126173896E-2</v>
      </c>
      <c r="J26" s="33">
        <f t="shared" si="4"/>
        <v>5.8756368432862471E-2</v>
      </c>
      <c r="K26" s="33">
        <f t="shared" si="4"/>
        <v>5.5963769418190701E-2</v>
      </c>
      <c r="L26" s="33">
        <f t="shared" si="4"/>
        <v>1.952468081077674E-2</v>
      </c>
      <c r="M26" s="33">
        <f t="shared" si="4"/>
        <v>4.0970537937608853E-2</v>
      </c>
      <c r="N26" s="12"/>
      <c r="O26" s="12"/>
      <c r="P26" s="12"/>
      <c r="Q26" s="12"/>
      <c r="R26" s="12"/>
      <c r="S26" s="12"/>
      <c r="T26" s="4"/>
      <c r="U26" s="4"/>
      <c r="V26" s="4"/>
      <c r="W26" s="4"/>
      <c r="X26" s="4"/>
      <c r="Y26" s="4"/>
      <c r="Z26" s="4"/>
    </row>
    <row r="27" spans="1:26" ht="15.75" customHeight="1">
      <c r="A27" s="4"/>
      <c r="B27" s="4"/>
      <c r="C27" s="5"/>
      <c r="D27" s="6"/>
      <c r="E27" s="6"/>
      <c r="F27" s="6"/>
      <c r="G27" s="6"/>
      <c r="H27" s="6"/>
      <c r="I27" s="25"/>
      <c r="J27" s="6"/>
      <c r="K27" s="6"/>
      <c r="L27" s="6"/>
      <c r="M27" s="6"/>
      <c r="N27" s="12"/>
      <c r="O27" s="12"/>
      <c r="P27" s="12"/>
      <c r="Q27" s="12"/>
      <c r="R27" s="12"/>
      <c r="S27" s="12"/>
      <c r="T27" s="4"/>
      <c r="U27" s="4"/>
      <c r="V27" s="4"/>
      <c r="W27" s="4"/>
      <c r="X27" s="4"/>
      <c r="Y27" s="4"/>
      <c r="Z27" s="4"/>
    </row>
    <row r="28" spans="1:26" ht="15.75" customHeight="1">
      <c r="A28" s="4"/>
      <c r="B28" s="45" t="s">
        <v>122</v>
      </c>
      <c r="C28" s="46" t="s">
        <v>29</v>
      </c>
      <c r="D28" s="47">
        <f t="shared" ref="D28:M28" si="5">D5-D25</f>
        <v>12709.417000000009</v>
      </c>
      <c r="E28" s="47">
        <f t="shared" si="5"/>
        <v>28942.962</v>
      </c>
      <c r="F28" s="47">
        <f t="shared" si="5"/>
        <v>2177.5929999999935</v>
      </c>
      <c r="G28" s="47">
        <f t="shared" si="5"/>
        <v>1909.8069999999861</v>
      </c>
      <c r="H28" s="47">
        <f t="shared" si="5"/>
        <v>-851.97499999999127</v>
      </c>
      <c r="I28" s="100">
        <f t="shared" si="5"/>
        <v>5498.166415246058</v>
      </c>
      <c r="J28" s="47">
        <f t="shared" si="5"/>
        <v>4669.4882249192015</v>
      </c>
      <c r="K28" s="47">
        <f t="shared" si="5"/>
        <v>3494.7599858036265</v>
      </c>
      <c r="L28" s="47">
        <f t="shared" si="5"/>
        <v>6360.5810952175234</v>
      </c>
      <c r="M28" s="47">
        <f t="shared" si="5"/>
        <v>6526.9265875337296</v>
      </c>
      <c r="N28" s="12"/>
      <c r="O28" s="12"/>
      <c r="P28" s="12"/>
      <c r="Q28" s="12"/>
      <c r="R28" s="12"/>
      <c r="S28" s="12"/>
      <c r="T28" s="4"/>
      <c r="U28" s="4"/>
      <c r="V28" s="4"/>
      <c r="W28" s="4"/>
      <c r="X28" s="4"/>
      <c r="Y28" s="4"/>
      <c r="Z28" s="4"/>
    </row>
    <row r="29" spans="1:26" ht="15.75" customHeight="1">
      <c r="A29" s="4"/>
      <c r="B29" s="38" t="s">
        <v>125</v>
      </c>
      <c r="C29" s="5" t="s">
        <v>32</v>
      </c>
      <c r="D29" s="120">
        <f t="shared" ref="D29:M29" si="6">D28/D5</f>
        <v>0.16635718578532416</v>
      </c>
      <c r="E29" s="120">
        <f t="shared" si="6"/>
        <v>0.23523947565301556</v>
      </c>
      <c r="F29" s="120">
        <f t="shared" si="6"/>
        <v>2.2522424731745521E-2</v>
      </c>
      <c r="G29" s="120">
        <f t="shared" si="6"/>
        <v>1.6255747923897043E-2</v>
      </c>
      <c r="H29" s="120">
        <f t="shared" si="6"/>
        <v>-7.1842214756071008E-3</v>
      </c>
      <c r="I29" s="121">
        <f t="shared" si="6"/>
        <v>4.4713112190300323E-2</v>
      </c>
      <c r="J29" s="120">
        <f t="shared" si="6"/>
        <v>3.6186730992979421E-2</v>
      </c>
      <c r="K29" s="120">
        <f t="shared" si="6"/>
        <v>2.5920879754490984E-2</v>
      </c>
      <c r="L29" s="120">
        <f t="shared" si="6"/>
        <v>4.5350407182752205E-2</v>
      </c>
      <c r="M29" s="120">
        <f t="shared" si="6"/>
        <v>4.4733732561105313E-2</v>
      </c>
      <c r="N29" s="12"/>
      <c r="O29" s="12"/>
      <c r="P29" s="12"/>
      <c r="Q29" s="12"/>
      <c r="R29" s="12"/>
      <c r="S29" s="12"/>
      <c r="T29" s="4"/>
      <c r="U29" s="4"/>
      <c r="V29" s="4"/>
      <c r="W29" s="4"/>
      <c r="X29" s="4"/>
      <c r="Y29" s="4"/>
      <c r="Z29" s="4"/>
    </row>
    <row r="30" spans="1:26" ht="15.75" customHeight="1">
      <c r="A30" s="4"/>
      <c r="B30" s="38" t="s">
        <v>78</v>
      </c>
      <c r="C30" s="5" t="s">
        <v>29</v>
      </c>
      <c r="D30" s="122">
        <f t="shared" ref="D30:M30" si="7">D28+D15</f>
        <v>15999.884000000009</v>
      </c>
      <c r="E30" s="122">
        <f t="shared" si="7"/>
        <v>32486.275000000001</v>
      </c>
      <c r="F30" s="122">
        <f t="shared" si="7"/>
        <v>6362.3859999999931</v>
      </c>
      <c r="G30" s="122">
        <f t="shared" si="7"/>
        <v>6877.4569999999867</v>
      </c>
      <c r="H30" s="122">
        <f t="shared" si="7"/>
        <v>5269.1850000000086</v>
      </c>
      <c r="I30" s="124">
        <f t="shared" si="7"/>
        <v>12665.43778836298</v>
      </c>
      <c r="J30" s="122">
        <f t="shared" si="7"/>
        <v>12129.636502052674</v>
      </c>
      <c r="K30" s="122">
        <f t="shared" si="7"/>
        <v>11325.22667393811</v>
      </c>
      <c r="L30" s="122">
        <f t="shared" si="7"/>
        <v>14586.427663966071</v>
      </c>
      <c r="M30" s="122">
        <f t="shared" si="7"/>
        <v>15174.239354524683</v>
      </c>
      <c r="N30" s="12"/>
      <c r="O30" s="12"/>
      <c r="P30" s="12"/>
      <c r="Q30" s="12"/>
      <c r="R30" s="12"/>
      <c r="S30" s="12"/>
      <c r="T30" s="4"/>
      <c r="U30" s="4"/>
      <c r="V30" s="4"/>
      <c r="W30" s="4"/>
      <c r="X30" s="4"/>
      <c r="Y30" s="4"/>
      <c r="Z30" s="4"/>
    </row>
    <row r="31" spans="1:26" ht="15.75" customHeight="1">
      <c r="A31" s="4"/>
      <c r="B31" s="38" t="s">
        <v>82</v>
      </c>
      <c r="C31" s="5" t="s">
        <v>32</v>
      </c>
      <c r="D31" s="120">
        <f t="shared" ref="D31:M31" si="8">D30/D5</f>
        <v>0.20942704729348605</v>
      </c>
      <c r="E31" s="120">
        <f t="shared" si="8"/>
        <v>0.26403843175828612</v>
      </c>
      <c r="F31" s="120">
        <f t="shared" si="8"/>
        <v>6.5804932234495489E-2</v>
      </c>
      <c r="G31" s="120">
        <f t="shared" si="8"/>
        <v>5.8539008051306643E-2</v>
      </c>
      <c r="H31" s="120">
        <f t="shared" si="8"/>
        <v>4.4432045583435255E-2</v>
      </c>
      <c r="I31" s="121">
        <f t="shared" si="8"/>
        <v>0.10299999999999986</v>
      </c>
      <c r="J31" s="120">
        <f t="shared" si="8"/>
        <v>9.3999999999999806E-2</v>
      </c>
      <c r="K31" s="120">
        <f t="shared" si="8"/>
        <v>8.3999999999999714E-2</v>
      </c>
      <c r="L31" s="120">
        <f t="shared" si="8"/>
        <v>0.10399999999999998</v>
      </c>
      <c r="M31" s="120">
        <f t="shared" si="8"/>
        <v>0.10399999999999979</v>
      </c>
      <c r="N31" s="12"/>
      <c r="O31" s="12"/>
      <c r="P31" s="12"/>
      <c r="Q31" s="12"/>
      <c r="R31" s="12"/>
      <c r="S31" s="12"/>
      <c r="T31" s="4"/>
      <c r="U31" s="4"/>
      <c r="V31" s="4"/>
      <c r="W31" s="4"/>
      <c r="X31" s="4"/>
      <c r="Y31" s="4"/>
      <c r="Z31" s="4"/>
    </row>
    <row r="32" spans="1:26" ht="15.75" customHeight="1">
      <c r="A32" s="4"/>
      <c r="B32" s="4"/>
      <c r="C32" s="5"/>
      <c r="D32" s="6"/>
      <c r="E32" s="6"/>
      <c r="F32" s="6"/>
      <c r="G32" s="6"/>
      <c r="H32" s="6"/>
      <c r="I32" s="25"/>
      <c r="J32" s="6"/>
      <c r="K32" s="6"/>
      <c r="L32" s="6"/>
      <c r="M32" s="6"/>
      <c r="N32" s="12"/>
      <c r="O32" s="12"/>
      <c r="P32" s="12"/>
      <c r="Q32" s="12"/>
      <c r="R32" s="12"/>
      <c r="S32" s="12"/>
      <c r="T32" s="4"/>
      <c r="U32" s="4"/>
      <c r="V32" s="4"/>
      <c r="W32" s="4"/>
      <c r="X32" s="4"/>
      <c r="Y32" s="4"/>
      <c r="Z32" s="4"/>
    </row>
    <row r="33" spans="1:26" ht="15.75" customHeight="1">
      <c r="A33" s="4"/>
      <c r="B33" s="4" t="s">
        <v>128</v>
      </c>
      <c r="C33" s="5" t="s">
        <v>29</v>
      </c>
      <c r="D33" s="49">
        <f>-'Income Assumptions'!F63</f>
        <v>-270.54700000000003</v>
      </c>
      <c r="E33" s="49">
        <f>-'Income Assumptions'!G63</f>
        <v>-272.17899999999997</v>
      </c>
      <c r="F33" s="49">
        <f>-'Income Assumptions'!H63</f>
        <v>-322.93400000000003</v>
      </c>
      <c r="G33" s="49">
        <f>-'Income Assumptions'!I63</f>
        <v>-323.41399999999999</v>
      </c>
      <c r="H33" s="49">
        <f>-'Income Assumptions'!J63</f>
        <v>-406.154</v>
      </c>
      <c r="I33" s="54">
        <f>-('Debt Schedule'!J13+'Debt Schedule'!J24)</f>
        <v>-481.12902294445018</v>
      </c>
      <c r="J33" s="56">
        <f>-('Debt Schedule'!K13+'Debt Schedule'!K24)</f>
        <v>-418.0010404131898</v>
      </c>
      <c r="K33" s="56">
        <f>-('Debt Schedule'!L13+'Debt Schedule'!L24)</f>
        <v>-435.93432628435511</v>
      </c>
      <c r="L33" s="56">
        <f>-('Debt Schedule'!M13+'Debt Schedule'!M24)</f>
        <v>-441.42279194914397</v>
      </c>
      <c r="M33" s="56">
        <f>-('Debt Schedule'!N13+'Debt Schedule'!N24)</f>
        <v>-440.2252421271495</v>
      </c>
      <c r="N33" s="12"/>
      <c r="O33" s="12"/>
      <c r="P33" s="12"/>
      <c r="Q33" s="12"/>
      <c r="R33" s="12"/>
      <c r="S33" s="12"/>
      <c r="T33" s="4"/>
      <c r="U33" s="4"/>
      <c r="V33" s="4"/>
      <c r="W33" s="4"/>
      <c r="X33" s="4"/>
      <c r="Y33" s="4"/>
      <c r="Z33" s="4"/>
    </row>
    <row r="34" spans="1:26" ht="15.75" customHeight="1">
      <c r="A34" s="4"/>
      <c r="B34" s="4" t="s">
        <v>129</v>
      </c>
      <c r="C34" s="5" t="s">
        <v>29</v>
      </c>
      <c r="D34" s="49">
        <v>0</v>
      </c>
      <c r="E34" s="49">
        <v>0</v>
      </c>
      <c r="F34" s="49">
        <v>0</v>
      </c>
      <c r="G34" s="49">
        <v>368.40600000000001</v>
      </c>
      <c r="H34" s="49">
        <v>352.52600000000001</v>
      </c>
      <c r="I34" s="54">
        <f>'Income Assumptions'!K78</f>
        <v>361.86028674000005</v>
      </c>
      <c r="J34" s="56">
        <f>'Income Assumptions'!L78</f>
        <v>369.09749247480005</v>
      </c>
      <c r="K34" s="56">
        <f>'Income Assumptions'!M78</f>
        <v>376.47944232429603</v>
      </c>
      <c r="L34" s="56">
        <f>'Income Assumptions'!N78</f>
        <v>384.00903117078195</v>
      </c>
      <c r="M34" s="56">
        <f>'Income Assumptions'!O78</f>
        <v>391.6892117941976</v>
      </c>
      <c r="N34" s="456" t="s">
        <v>131</v>
      </c>
      <c r="O34" s="451"/>
      <c r="P34" s="451"/>
      <c r="Q34" s="451"/>
      <c r="R34" s="451"/>
      <c r="S34" s="451"/>
      <c r="T34" s="4"/>
      <c r="U34" s="4"/>
      <c r="V34" s="4"/>
      <c r="W34" s="4"/>
      <c r="X34" s="4"/>
      <c r="Y34" s="4"/>
      <c r="Z34" s="4"/>
    </row>
    <row r="35" spans="1:26" ht="15.75" customHeight="1">
      <c r="A35" s="4"/>
      <c r="B35" s="4"/>
      <c r="C35" s="5"/>
      <c r="D35" s="6"/>
      <c r="E35" s="6"/>
      <c r="F35" s="6"/>
      <c r="G35" s="6"/>
      <c r="H35" s="6"/>
      <c r="I35" s="25"/>
      <c r="J35" s="6"/>
      <c r="K35" s="6"/>
      <c r="L35" s="6"/>
      <c r="M35" s="6"/>
      <c r="N35" s="12"/>
      <c r="O35" s="12"/>
      <c r="P35" s="12"/>
      <c r="Q35" s="12"/>
      <c r="R35" s="12"/>
      <c r="S35" s="12"/>
      <c r="T35" s="4"/>
      <c r="U35" s="4"/>
      <c r="V35" s="4"/>
      <c r="W35" s="4"/>
      <c r="X35" s="4"/>
      <c r="Y35" s="4"/>
      <c r="Z35" s="4"/>
    </row>
    <row r="36" spans="1:26" ht="15.75" customHeight="1">
      <c r="A36" s="4"/>
      <c r="B36" s="45" t="s">
        <v>86</v>
      </c>
      <c r="C36" s="46" t="s">
        <v>29</v>
      </c>
      <c r="D36" s="47">
        <f t="shared" ref="D36:M36" si="9">SUM(D28,D33:D34)</f>
        <v>12438.870000000008</v>
      </c>
      <c r="E36" s="47">
        <f t="shared" si="9"/>
        <v>28670.782999999999</v>
      </c>
      <c r="F36" s="47">
        <f t="shared" si="9"/>
        <v>1854.6589999999935</v>
      </c>
      <c r="G36" s="47">
        <f t="shared" si="9"/>
        <v>1954.7989999999861</v>
      </c>
      <c r="H36" s="47">
        <f t="shared" si="9"/>
        <v>-905.6029999999912</v>
      </c>
      <c r="I36" s="100">
        <f>SUM(I28,I33:I34)</f>
        <v>5378.8976790416082</v>
      </c>
      <c r="J36" s="47">
        <f t="shared" si="9"/>
        <v>4620.5846769808113</v>
      </c>
      <c r="K36" s="47">
        <f t="shared" si="9"/>
        <v>3435.3051018435676</v>
      </c>
      <c r="L36" s="47">
        <f t="shared" si="9"/>
        <v>6303.1673344391611</v>
      </c>
      <c r="M36" s="47">
        <f t="shared" si="9"/>
        <v>6478.3905572007779</v>
      </c>
      <c r="N36" s="12"/>
      <c r="O36" s="12"/>
      <c r="P36" s="12"/>
      <c r="Q36" s="12"/>
      <c r="R36" s="12"/>
      <c r="S36" s="12"/>
      <c r="T36" s="4"/>
      <c r="U36" s="4"/>
      <c r="V36" s="4"/>
      <c r="W36" s="4"/>
      <c r="X36" s="4"/>
      <c r="Y36" s="4"/>
      <c r="Z36" s="4"/>
    </row>
    <row r="37" spans="1:26" ht="15.75" customHeight="1">
      <c r="A37" s="4"/>
      <c r="B37" s="38" t="s">
        <v>135</v>
      </c>
      <c r="C37" s="5" t="s">
        <v>32</v>
      </c>
      <c r="D37" s="120">
        <f t="shared" ref="D37:M37" si="10">D36/D5</f>
        <v>0.16281591890088234</v>
      </c>
      <c r="E37" s="120">
        <f t="shared" si="10"/>
        <v>0.23302728861964411</v>
      </c>
      <c r="F37" s="120">
        <f t="shared" si="10"/>
        <v>1.9182380605813114E-2</v>
      </c>
      <c r="G37" s="120">
        <f t="shared" si="10"/>
        <v>1.6638707359375067E-2</v>
      </c>
      <c r="H37" s="120">
        <f t="shared" si="10"/>
        <v>-7.6364359529026331E-3</v>
      </c>
      <c r="I37" s="121">
        <f t="shared" si="10"/>
        <v>4.3743174945782372E-2</v>
      </c>
      <c r="J37" s="120">
        <f t="shared" si="10"/>
        <v>3.5807747376658296E-2</v>
      </c>
      <c r="K37" s="120">
        <f t="shared" si="10"/>
        <v>2.5479898713101523E-2</v>
      </c>
      <c r="L37" s="120">
        <f t="shared" si="10"/>
        <v>4.4941051906840446E-2</v>
      </c>
      <c r="M37" s="120">
        <f t="shared" si="10"/>
        <v>4.4401080160105598E-2</v>
      </c>
      <c r="N37" s="12"/>
      <c r="O37" s="12"/>
      <c r="P37" s="12"/>
      <c r="Q37" s="12"/>
      <c r="R37" s="12"/>
      <c r="S37" s="12"/>
      <c r="T37" s="4"/>
      <c r="U37" s="4"/>
      <c r="V37" s="4"/>
      <c r="W37" s="4"/>
      <c r="X37" s="4"/>
      <c r="Y37" s="4"/>
      <c r="Z37" s="4"/>
    </row>
    <row r="38" spans="1:26" ht="15.75" customHeight="1">
      <c r="A38" s="4"/>
      <c r="B38" s="4"/>
      <c r="C38" s="5"/>
      <c r="D38" s="6"/>
      <c r="E38" s="6"/>
      <c r="F38" s="6"/>
      <c r="G38" s="6"/>
      <c r="H38" s="6"/>
      <c r="I38" s="26"/>
      <c r="J38" s="4"/>
      <c r="K38" s="4"/>
      <c r="L38" s="4"/>
      <c r="M38" s="4"/>
      <c r="N38" s="12"/>
      <c r="O38" s="12"/>
      <c r="P38" s="12"/>
      <c r="Q38" s="12"/>
      <c r="R38" s="12"/>
      <c r="S38" s="12"/>
      <c r="T38" s="4"/>
      <c r="U38" s="4"/>
      <c r="V38" s="4"/>
      <c r="W38" s="4"/>
      <c r="X38" s="4"/>
      <c r="Y38" s="4"/>
      <c r="Z38" s="4"/>
    </row>
    <row r="39" spans="1:26" ht="15.75" customHeight="1">
      <c r="A39" s="4"/>
      <c r="B39" s="45" t="s">
        <v>143</v>
      </c>
      <c r="C39" s="5"/>
      <c r="D39" s="6"/>
      <c r="E39" s="6"/>
      <c r="F39" s="6"/>
      <c r="G39" s="6"/>
      <c r="H39" s="6"/>
      <c r="I39" s="26"/>
      <c r="J39" s="4"/>
      <c r="K39" s="4"/>
      <c r="L39" s="4"/>
      <c r="M39" s="4"/>
      <c r="N39" s="12"/>
      <c r="O39" s="12"/>
      <c r="P39" s="12"/>
      <c r="Q39" s="12"/>
      <c r="R39" s="12"/>
      <c r="S39" s="12"/>
      <c r="T39" s="4"/>
      <c r="U39" s="4"/>
      <c r="V39" s="4"/>
      <c r="W39" s="4"/>
      <c r="X39" s="4"/>
      <c r="Y39" s="4"/>
      <c r="Z39" s="4"/>
    </row>
    <row r="40" spans="1:26" ht="15.75" customHeight="1">
      <c r="A40" s="4"/>
      <c r="B40" s="144" t="s">
        <v>145</v>
      </c>
      <c r="C40" s="146" t="s">
        <v>29</v>
      </c>
      <c r="D40" s="110">
        <v>9971.634</v>
      </c>
      <c r="E40" s="110">
        <v>11971.634</v>
      </c>
      <c r="F40" s="110">
        <v>11971.634</v>
      </c>
      <c r="G40" s="110">
        <v>11971.634</v>
      </c>
      <c r="H40" s="110">
        <v>12471.634</v>
      </c>
      <c r="I40" s="112">
        <v>12471.634</v>
      </c>
      <c r="J40" s="113">
        <v>12471.634</v>
      </c>
      <c r="K40" s="113">
        <v>12471.634</v>
      </c>
      <c r="L40" s="113">
        <v>12471.634</v>
      </c>
      <c r="M40" s="113">
        <v>12471.634</v>
      </c>
      <c r="N40" s="12"/>
      <c r="O40" s="12"/>
      <c r="P40" s="12"/>
      <c r="Q40" s="12"/>
      <c r="R40" s="12"/>
      <c r="S40" s="12"/>
      <c r="T40" s="4"/>
      <c r="U40" s="4"/>
      <c r="V40" s="4"/>
      <c r="W40" s="4"/>
      <c r="X40" s="4"/>
      <c r="Y40" s="4"/>
      <c r="Z40" s="4"/>
    </row>
    <row r="41" spans="1:26" ht="15.75" customHeight="1">
      <c r="A41" s="4"/>
      <c r="B41" s="45" t="s">
        <v>89</v>
      </c>
      <c r="C41" s="148" t="s">
        <v>149</v>
      </c>
      <c r="D41" s="149">
        <f t="shared" ref="D41:M41" si="11">D36/D40</f>
        <v>1.2474254470230264</v>
      </c>
      <c r="E41" s="149">
        <f t="shared" si="11"/>
        <v>2.3948930446754386</v>
      </c>
      <c r="F41" s="149">
        <f t="shared" si="11"/>
        <v>0.15492112438452374</v>
      </c>
      <c r="G41" s="149">
        <f t="shared" si="11"/>
        <v>0.16328589731359863</v>
      </c>
      <c r="H41" s="149">
        <f t="shared" si="11"/>
        <v>-7.2613019272373708E-2</v>
      </c>
      <c r="I41" s="150">
        <f t="shared" si="11"/>
        <v>0.43129053330474643</v>
      </c>
      <c r="J41" s="149">
        <f t="shared" si="11"/>
        <v>0.37048751406438091</v>
      </c>
      <c r="K41" s="149">
        <f t="shared" si="11"/>
        <v>0.27544948014378612</v>
      </c>
      <c r="L41" s="149">
        <f t="shared" si="11"/>
        <v>0.50540028150594873</v>
      </c>
      <c r="M41" s="149">
        <f t="shared" si="11"/>
        <v>0.51945002212226388</v>
      </c>
      <c r="N41" s="12"/>
      <c r="O41" s="12"/>
      <c r="P41" s="12"/>
      <c r="Q41" s="12"/>
      <c r="R41" s="12"/>
      <c r="S41" s="12"/>
      <c r="T41" s="4"/>
      <c r="U41" s="4"/>
      <c r="V41" s="4"/>
      <c r="W41" s="4"/>
      <c r="X41" s="4"/>
      <c r="Y41" s="4"/>
      <c r="Z41" s="4"/>
    </row>
    <row r="42" spans="1:26" ht="15.75" customHeight="1">
      <c r="A42" s="4"/>
      <c r="B42" s="38" t="s">
        <v>152</v>
      </c>
      <c r="C42" s="5" t="s">
        <v>32</v>
      </c>
      <c r="D42" s="5" t="s">
        <v>36</v>
      </c>
      <c r="E42" s="154">
        <f t="shared" ref="E42:M42" si="12">(E41/D41)-1</f>
        <v>0.91986867863793953</v>
      </c>
      <c r="F42" s="154">
        <f t="shared" si="12"/>
        <v>-0.93531188178571911</v>
      </c>
      <c r="G42" s="154">
        <f t="shared" si="12"/>
        <v>5.3993753029528913E-2</v>
      </c>
      <c r="H42" s="154">
        <f t="shared" si="12"/>
        <v>-1.4446986571835829</v>
      </c>
      <c r="I42" s="154">
        <f t="shared" si="12"/>
        <v>-6.9395758174847701</v>
      </c>
      <c r="J42" s="154">
        <f t="shared" si="12"/>
        <v>-0.14097925770469577</v>
      </c>
      <c r="K42" s="154">
        <f t="shared" si="12"/>
        <v>-0.25652155690213008</v>
      </c>
      <c r="L42" s="154">
        <f t="shared" si="12"/>
        <v>0.83482024087366957</v>
      </c>
      <c r="M42" s="154">
        <f t="shared" si="12"/>
        <v>2.7799233855689387E-2</v>
      </c>
      <c r="N42" s="12"/>
      <c r="O42" s="12"/>
      <c r="P42" s="12"/>
      <c r="Q42" s="12"/>
      <c r="R42" s="12"/>
      <c r="S42" s="12"/>
      <c r="T42" s="4"/>
      <c r="U42" s="4"/>
      <c r="V42" s="4"/>
      <c r="W42" s="4"/>
      <c r="X42" s="4"/>
      <c r="Y42" s="4"/>
      <c r="Z42" s="4"/>
    </row>
    <row r="43" spans="1:26" ht="15.75" customHeight="1">
      <c r="A43" s="4"/>
      <c r="C43" s="5"/>
      <c r="D43" s="6"/>
      <c r="E43" s="6"/>
      <c r="F43" s="6"/>
      <c r="G43" s="6"/>
      <c r="H43" s="6"/>
      <c r="I43" s="4"/>
      <c r="J43" s="4"/>
      <c r="K43" s="4"/>
      <c r="L43" s="4"/>
      <c r="M43" s="4"/>
      <c r="N43" s="12"/>
      <c r="O43" s="12"/>
      <c r="P43" s="12"/>
      <c r="Q43" s="12"/>
      <c r="R43" s="12"/>
      <c r="S43" s="12"/>
      <c r="T43" s="4"/>
      <c r="U43" s="4"/>
      <c r="V43" s="4"/>
      <c r="W43" s="4"/>
      <c r="X43" s="4"/>
      <c r="Y43" s="4"/>
      <c r="Z43" s="4"/>
    </row>
    <row r="44" spans="1:26" ht="15.75" customHeight="1">
      <c r="A44" s="4"/>
      <c r="B44" s="4" t="s">
        <v>156</v>
      </c>
      <c r="C44" s="5"/>
      <c r="D44" s="49"/>
      <c r="E44" s="49"/>
      <c r="F44" s="49"/>
      <c r="G44" s="49"/>
      <c r="H44" s="49"/>
      <c r="I44" s="4"/>
      <c r="J44" s="4"/>
      <c r="K44" s="4"/>
      <c r="L44" s="4"/>
      <c r="M44" s="4"/>
      <c r="N44" s="12"/>
      <c r="O44" s="12"/>
      <c r="P44" s="12"/>
      <c r="Q44" s="12"/>
      <c r="R44" s="12"/>
      <c r="S44" s="12"/>
      <c r="T44" s="4"/>
      <c r="U44" s="4"/>
      <c r="V44" s="4"/>
      <c r="W44" s="4"/>
      <c r="X44" s="4"/>
      <c r="Y44" s="4"/>
      <c r="Z44" s="4"/>
    </row>
    <row r="45" spans="1:26" ht="15" customHeight="1">
      <c r="A45" s="4"/>
      <c r="B45" s="38" t="s">
        <v>157</v>
      </c>
      <c r="C45" s="5" t="s">
        <v>29</v>
      </c>
      <c r="D45" s="49">
        <v>398.86500000000001</v>
      </c>
      <c r="E45" s="49">
        <v>2134.61</v>
      </c>
      <c r="F45" s="49">
        <v>1676.029</v>
      </c>
      <c r="G45" s="49">
        <v>359.149</v>
      </c>
      <c r="H45" s="49">
        <v>838.01400000000001</v>
      </c>
      <c r="I45" s="56">
        <v>800</v>
      </c>
      <c r="J45" s="56">
        <v>900</v>
      </c>
      <c r="K45" s="56">
        <v>1000</v>
      </c>
      <c r="L45" s="56">
        <v>1100</v>
      </c>
      <c r="M45" s="56">
        <v>1200</v>
      </c>
      <c r="N45" s="475" t="s">
        <v>159</v>
      </c>
      <c r="O45" s="451"/>
      <c r="P45" s="451"/>
      <c r="Q45" s="451"/>
      <c r="R45" s="451"/>
      <c r="S45" s="12"/>
      <c r="T45" s="4"/>
      <c r="U45" s="4"/>
      <c r="V45" s="4"/>
      <c r="W45" s="4"/>
      <c r="X45" s="4"/>
      <c r="Y45" s="4"/>
      <c r="Z45" s="4"/>
    </row>
    <row r="46" spans="1:26" ht="15.75" customHeight="1">
      <c r="A46" s="4"/>
      <c r="B46" s="38" t="s">
        <v>160</v>
      </c>
      <c r="C46" s="5" t="s">
        <v>149</v>
      </c>
      <c r="D46" s="97">
        <f t="shared" ref="D46:M46" si="13">D45/D40</f>
        <v>3.999996389759191E-2</v>
      </c>
      <c r="E46" s="97">
        <f t="shared" si="13"/>
        <v>0.17830565150922589</v>
      </c>
      <c r="F46" s="97">
        <f t="shared" si="13"/>
        <v>0.14000002004738868</v>
      </c>
      <c r="G46" s="97">
        <f t="shared" si="13"/>
        <v>2.9999998329384277E-2</v>
      </c>
      <c r="H46" s="97">
        <f t="shared" si="13"/>
        <v>6.7193601095093078E-2</v>
      </c>
      <c r="I46" s="161">
        <f t="shared" si="13"/>
        <v>6.4145564246032238E-2</v>
      </c>
      <c r="J46" s="161">
        <f t="shared" si="13"/>
        <v>7.2163759776786268E-2</v>
      </c>
      <c r="K46" s="161">
        <f t="shared" si="13"/>
        <v>8.0181955307540298E-2</v>
      </c>
      <c r="L46" s="161">
        <f t="shared" si="13"/>
        <v>8.8200150838294328E-2</v>
      </c>
      <c r="M46" s="161">
        <f t="shared" si="13"/>
        <v>9.6218346369048358E-2</v>
      </c>
      <c r="N46" s="451"/>
      <c r="O46" s="451"/>
      <c r="P46" s="451"/>
      <c r="Q46" s="451"/>
      <c r="R46" s="451"/>
      <c r="S46" s="12"/>
      <c r="T46" s="4"/>
      <c r="U46" s="4"/>
      <c r="V46" s="4"/>
      <c r="W46" s="4"/>
      <c r="X46" s="4"/>
      <c r="Y46" s="4"/>
      <c r="Z46" s="4"/>
    </row>
    <row r="47" spans="1:26" ht="15.75" customHeight="1">
      <c r="A47" s="4"/>
      <c r="B47" s="38" t="s">
        <v>164</v>
      </c>
      <c r="C47" s="5" t="s">
        <v>32</v>
      </c>
      <c r="D47" s="120">
        <f t="shared" ref="D47:G47" si="14">D45/D36</f>
        <v>3.2066015642900021E-2</v>
      </c>
      <c r="E47" s="120">
        <f t="shared" si="14"/>
        <v>7.4452448682688577E-2</v>
      </c>
      <c r="F47" s="120">
        <f t="shared" si="14"/>
        <v>0.90368579884496603</v>
      </c>
      <c r="G47" s="120">
        <f t="shared" si="14"/>
        <v>0.18372681794905898</v>
      </c>
      <c r="H47" s="120">
        <f>H45/(H36)</f>
        <v>-0.92536575077601124</v>
      </c>
      <c r="I47" s="66">
        <f t="shared" ref="I47:M47" si="15">I45/I36</f>
        <v>0.1487293582692841</v>
      </c>
      <c r="J47" s="66">
        <f t="shared" si="15"/>
        <v>0.19478054465351324</v>
      </c>
      <c r="K47" s="66">
        <f t="shared" si="15"/>
        <v>0.29109495964808096</v>
      </c>
      <c r="L47" s="66">
        <f t="shared" si="15"/>
        <v>0.17451543670589781</v>
      </c>
      <c r="M47" s="66">
        <f t="shared" si="15"/>
        <v>0.18523119120476478</v>
      </c>
      <c r="N47" s="4"/>
      <c r="O47" s="4"/>
      <c r="P47" s="4"/>
      <c r="Q47" s="4"/>
      <c r="R47" s="4"/>
      <c r="S47" s="4"/>
      <c r="T47" s="4"/>
      <c r="U47" s="4"/>
      <c r="V47" s="4"/>
      <c r="W47" s="4"/>
      <c r="X47" s="4"/>
      <c r="Y47" s="4"/>
      <c r="Z47" s="4"/>
    </row>
    <row r="48" spans="1:26" ht="15.75" customHeight="1">
      <c r="A48" s="4"/>
      <c r="C48" s="5"/>
      <c r="D48" s="6"/>
      <c r="E48" s="6"/>
      <c r="F48" s="6"/>
      <c r="G48" s="6"/>
      <c r="H48" s="169"/>
      <c r="I48" s="4"/>
      <c r="J48" s="4"/>
      <c r="K48" s="4"/>
      <c r="L48" s="4"/>
      <c r="M48" s="4"/>
      <c r="N48" s="4"/>
      <c r="O48" s="4"/>
      <c r="P48" s="4"/>
      <c r="Q48" s="4"/>
      <c r="R48" s="4"/>
      <c r="S48" s="4"/>
      <c r="T48" s="4"/>
      <c r="U48" s="4"/>
      <c r="V48" s="4"/>
      <c r="W48" s="4"/>
      <c r="X48" s="4"/>
      <c r="Y48" s="4"/>
      <c r="Z48" s="4"/>
    </row>
    <row r="49" spans="1:26" ht="15.75" customHeight="1">
      <c r="A49" s="4"/>
      <c r="B49" s="52"/>
      <c r="C49" s="5"/>
      <c r="D49" s="6"/>
      <c r="E49" s="6"/>
      <c r="F49" s="6"/>
      <c r="G49" s="6"/>
      <c r="H49" s="6"/>
      <c r="I49" s="4"/>
      <c r="J49" s="4"/>
      <c r="K49" s="4"/>
      <c r="L49" s="4"/>
      <c r="M49" s="4"/>
      <c r="N49" s="4"/>
      <c r="O49" s="4"/>
      <c r="P49" s="4"/>
      <c r="Q49" s="4"/>
      <c r="R49" s="4"/>
      <c r="S49" s="4"/>
      <c r="T49" s="4"/>
      <c r="U49" s="4"/>
      <c r="V49" s="4"/>
      <c r="W49" s="4"/>
      <c r="X49" s="4"/>
      <c r="Y49" s="4"/>
      <c r="Z49" s="4"/>
    </row>
    <row r="50" spans="1:26" ht="15.75" customHeight="1">
      <c r="A50" s="4"/>
      <c r="B50" s="52"/>
      <c r="C50" s="5"/>
      <c r="D50" s="6"/>
      <c r="E50" s="6"/>
      <c r="F50" s="6"/>
      <c r="G50" s="6"/>
      <c r="H50" s="6"/>
      <c r="I50" s="4"/>
      <c r="J50" s="4"/>
      <c r="K50" s="4"/>
      <c r="L50" s="4"/>
      <c r="M50" s="4"/>
      <c r="N50" s="4"/>
      <c r="O50" s="4"/>
      <c r="P50" s="4"/>
      <c r="Q50" s="4"/>
      <c r="R50" s="4"/>
      <c r="S50" s="4"/>
      <c r="T50" s="4"/>
      <c r="U50" s="4"/>
      <c r="V50" s="4"/>
      <c r="W50" s="4"/>
      <c r="X50" s="4"/>
      <c r="Y50" s="4"/>
      <c r="Z50" s="4"/>
    </row>
    <row r="51" spans="1:26" ht="15.75" customHeight="1">
      <c r="A51" s="4"/>
      <c r="B51" s="52"/>
      <c r="C51" s="5"/>
      <c r="D51" s="6"/>
      <c r="E51" s="6"/>
      <c r="F51" s="6"/>
      <c r="G51" s="6"/>
      <c r="H51" s="6"/>
      <c r="I51" s="4"/>
      <c r="J51" s="4"/>
      <c r="K51" s="4"/>
      <c r="L51" s="4"/>
      <c r="M51" s="4"/>
      <c r="N51" s="4"/>
      <c r="O51" s="4"/>
      <c r="P51" s="4"/>
      <c r="Q51" s="4"/>
      <c r="R51" s="4"/>
      <c r="S51" s="4"/>
      <c r="T51" s="4"/>
      <c r="U51" s="4"/>
      <c r="V51" s="4"/>
      <c r="W51" s="4"/>
      <c r="X51" s="4"/>
      <c r="Y51" s="4"/>
      <c r="Z51" s="4"/>
    </row>
    <row r="52" spans="1:26" ht="15.75" customHeight="1">
      <c r="A52" s="4"/>
      <c r="B52" s="4"/>
      <c r="C52" s="5"/>
      <c r="D52" s="6"/>
      <c r="E52" s="6"/>
      <c r="F52" s="6"/>
      <c r="G52" s="6"/>
      <c r="H52" s="31"/>
      <c r="I52" s="4"/>
      <c r="J52" s="4"/>
      <c r="K52" s="4"/>
      <c r="L52" s="4"/>
      <c r="M52" s="4"/>
      <c r="N52" s="4"/>
      <c r="O52" s="4"/>
      <c r="P52" s="4"/>
      <c r="Q52" s="4"/>
      <c r="R52" s="4"/>
      <c r="S52" s="4"/>
      <c r="T52" s="4"/>
      <c r="U52" s="4"/>
      <c r="V52" s="4"/>
      <c r="W52" s="4"/>
      <c r="X52" s="4"/>
      <c r="Y52" s="4"/>
      <c r="Z52" s="4"/>
    </row>
    <row r="53" spans="1:26" ht="15.75" customHeight="1">
      <c r="A53" s="4"/>
      <c r="B53" s="4"/>
      <c r="C53" s="5"/>
      <c r="D53" s="6"/>
      <c r="E53" s="6"/>
      <c r="F53" s="6"/>
      <c r="G53" s="6"/>
      <c r="H53" s="31"/>
      <c r="I53" s="4"/>
      <c r="J53" s="4"/>
      <c r="K53" s="4"/>
      <c r="L53" s="4"/>
      <c r="M53" s="4"/>
      <c r="N53" s="4"/>
      <c r="O53" s="4"/>
      <c r="P53" s="4"/>
      <c r="Q53" s="4"/>
      <c r="R53" s="4"/>
      <c r="S53" s="4"/>
      <c r="T53" s="4"/>
      <c r="U53" s="4"/>
      <c r="V53" s="4"/>
      <c r="W53" s="4"/>
      <c r="X53" s="4"/>
      <c r="Y53" s="4"/>
      <c r="Z53" s="4"/>
    </row>
    <row r="54" spans="1:26" ht="15.75" customHeight="1">
      <c r="A54" s="4"/>
      <c r="B54" s="4"/>
      <c r="C54" s="5"/>
      <c r="D54" s="6"/>
      <c r="E54" s="6"/>
      <c r="F54" s="6"/>
      <c r="G54" s="6"/>
      <c r="H54" s="6"/>
      <c r="I54" s="4"/>
      <c r="J54" s="4"/>
      <c r="K54" s="4"/>
      <c r="L54" s="4"/>
      <c r="M54" s="4"/>
      <c r="N54" s="4"/>
      <c r="O54" s="4"/>
      <c r="P54" s="4"/>
      <c r="Q54" s="4"/>
      <c r="R54" s="4"/>
      <c r="S54" s="4"/>
      <c r="T54" s="4"/>
      <c r="U54" s="4"/>
      <c r="V54" s="4"/>
      <c r="W54" s="4"/>
      <c r="X54" s="4"/>
      <c r="Y54" s="4"/>
      <c r="Z54" s="4"/>
    </row>
    <row r="55" spans="1:26" ht="15.75" customHeight="1">
      <c r="A55" s="4"/>
      <c r="B55" s="4"/>
      <c r="C55" s="5"/>
      <c r="D55" s="6"/>
      <c r="E55" s="6"/>
      <c r="F55" s="6"/>
      <c r="G55" s="6"/>
      <c r="H55" s="6"/>
      <c r="I55" s="4"/>
      <c r="J55" s="4"/>
      <c r="K55" s="4"/>
      <c r="L55" s="4"/>
      <c r="M55" s="4"/>
      <c r="N55" s="4"/>
      <c r="O55" s="4"/>
      <c r="P55" s="4"/>
      <c r="Q55" s="4"/>
      <c r="R55" s="4"/>
      <c r="S55" s="4"/>
      <c r="T55" s="4"/>
      <c r="U55" s="4"/>
      <c r="V55" s="4"/>
      <c r="W55" s="4"/>
      <c r="X55" s="4"/>
      <c r="Y55" s="4"/>
      <c r="Z55" s="4"/>
    </row>
    <row r="56" spans="1:26" ht="15.75" customHeight="1">
      <c r="A56" s="4"/>
      <c r="B56" s="4"/>
      <c r="C56" s="5"/>
      <c r="D56" s="6"/>
      <c r="E56" s="6"/>
      <c r="F56" s="6"/>
      <c r="G56" s="6"/>
      <c r="H56" s="6"/>
      <c r="I56" s="4"/>
      <c r="J56" s="4"/>
      <c r="K56" s="4"/>
      <c r="L56" s="4"/>
      <c r="M56" s="4"/>
      <c r="N56" s="4"/>
      <c r="O56" s="4"/>
      <c r="P56" s="4"/>
      <c r="Q56" s="4"/>
      <c r="R56" s="4"/>
      <c r="S56" s="4"/>
      <c r="T56" s="4"/>
      <c r="U56" s="4"/>
      <c r="V56" s="4"/>
      <c r="W56" s="4"/>
      <c r="X56" s="4"/>
      <c r="Y56" s="4"/>
      <c r="Z56" s="4"/>
    </row>
    <row r="57" spans="1:26" ht="15.75" customHeight="1">
      <c r="A57" s="4"/>
      <c r="B57" s="4"/>
      <c r="C57" s="5"/>
      <c r="D57" s="6"/>
      <c r="E57" s="6"/>
      <c r="F57" s="6"/>
      <c r="G57" s="6"/>
      <c r="H57" s="6"/>
      <c r="I57" s="4"/>
      <c r="J57" s="4"/>
      <c r="K57" s="4"/>
      <c r="L57" s="4"/>
      <c r="M57" s="4"/>
      <c r="N57" s="4"/>
      <c r="O57" s="4"/>
      <c r="P57" s="4"/>
      <c r="Q57" s="4"/>
      <c r="R57" s="4"/>
      <c r="S57" s="4"/>
      <c r="T57" s="4"/>
      <c r="U57" s="4"/>
      <c r="V57" s="4"/>
      <c r="W57" s="4"/>
      <c r="X57" s="4"/>
      <c r="Y57" s="4"/>
      <c r="Z57" s="4"/>
    </row>
    <row r="58" spans="1:26" ht="15.75" customHeight="1">
      <c r="A58" s="4"/>
      <c r="B58" s="4"/>
      <c r="C58" s="5"/>
      <c r="D58" s="6"/>
      <c r="E58" s="6"/>
      <c r="F58" s="6"/>
      <c r="G58" s="6"/>
      <c r="H58" s="6"/>
      <c r="I58" s="4"/>
      <c r="J58" s="4"/>
      <c r="K58" s="4"/>
      <c r="L58" s="4"/>
      <c r="M58" s="4"/>
      <c r="N58" s="4"/>
      <c r="O58" s="4"/>
      <c r="P58" s="4"/>
      <c r="Q58" s="4"/>
      <c r="R58" s="4"/>
      <c r="S58" s="4"/>
      <c r="T58" s="4"/>
      <c r="U58" s="4"/>
      <c r="V58" s="4"/>
      <c r="W58" s="4"/>
      <c r="X58" s="4"/>
      <c r="Y58" s="4"/>
      <c r="Z58" s="4"/>
    </row>
    <row r="59" spans="1:26" ht="15.75" customHeight="1">
      <c r="A59" s="4"/>
      <c r="B59" s="4"/>
      <c r="C59" s="5"/>
      <c r="D59" s="6"/>
      <c r="E59" s="6"/>
      <c r="F59" s="6"/>
      <c r="G59" s="6"/>
      <c r="H59" s="6"/>
      <c r="I59" s="4"/>
      <c r="J59" s="4"/>
      <c r="K59" s="4"/>
      <c r="L59" s="4"/>
      <c r="M59" s="4"/>
      <c r="N59" s="4"/>
      <c r="O59" s="4"/>
      <c r="P59" s="4"/>
      <c r="Q59" s="4"/>
      <c r="R59" s="4"/>
      <c r="S59" s="4"/>
      <c r="T59" s="4"/>
      <c r="U59" s="4"/>
      <c r="V59" s="4"/>
      <c r="W59" s="4"/>
      <c r="X59" s="4"/>
      <c r="Y59" s="4"/>
      <c r="Z59" s="4"/>
    </row>
    <row r="60" spans="1:26" ht="15.75" customHeight="1">
      <c r="A60" s="4"/>
      <c r="B60" s="4"/>
      <c r="C60" s="5"/>
      <c r="D60" s="6"/>
      <c r="E60" s="6"/>
      <c r="F60" s="6"/>
      <c r="G60" s="6"/>
      <c r="H60" s="6"/>
      <c r="I60" s="4"/>
      <c r="J60" s="4"/>
      <c r="K60" s="4"/>
      <c r="L60" s="4"/>
      <c r="M60" s="4"/>
      <c r="N60" s="4"/>
      <c r="O60" s="4"/>
      <c r="P60" s="4"/>
      <c r="Q60" s="4"/>
      <c r="R60" s="4"/>
      <c r="S60" s="4"/>
      <c r="T60" s="4"/>
      <c r="U60" s="4"/>
      <c r="V60" s="4"/>
      <c r="W60" s="4"/>
      <c r="X60" s="4"/>
      <c r="Y60" s="4"/>
      <c r="Z60" s="4"/>
    </row>
    <row r="61" spans="1:26" ht="15.75" customHeight="1">
      <c r="A61" s="4"/>
      <c r="B61" s="4"/>
      <c r="C61" s="5"/>
      <c r="D61" s="6"/>
      <c r="E61" s="6"/>
      <c r="F61" s="6"/>
      <c r="G61" s="6"/>
      <c r="H61" s="6"/>
      <c r="I61" s="4"/>
      <c r="J61" s="4"/>
      <c r="K61" s="4"/>
      <c r="L61" s="4"/>
      <c r="M61" s="4"/>
      <c r="N61" s="4"/>
      <c r="O61" s="4"/>
      <c r="P61" s="4"/>
      <c r="Q61" s="4"/>
      <c r="R61" s="4"/>
      <c r="S61" s="4"/>
      <c r="T61" s="4"/>
      <c r="U61" s="4"/>
      <c r="V61" s="4"/>
      <c r="W61" s="4"/>
      <c r="X61" s="4"/>
      <c r="Y61" s="4"/>
      <c r="Z61" s="4"/>
    </row>
    <row r="62" spans="1:26" ht="15.75" customHeight="1">
      <c r="A62" s="4"/>
      <c r="B62" s="4"/>
      <c r="C62" s="5"/>
      <c r="D62" s="6"/>
      <c r="E62" s="6"/>
      <c r="F62" s="6"/>
      <c r="G62" s="6"/>
      <c r="H62" s="6"/>
      <c r="I62" s="4"/>
      <c r="J62" s="4"/>
      <c r="K62" s="4"/>
      <c r="L62" s="4"/>
      <c r="M62" s="4"/>
      <c r="N62" s="4"/>
      <c r="O62" s="4"/>
      <c r="P62" s="4"/>
      <c r="Q62" s="4"/>
      <c r="R62" s="4"/>
      <c r="S62" s="4"/>
      <c r="T62" s="4"/>
      <c r="U62" s="4"/>
      <c r="V62" s="4"/>
      <c r="W62" s="4"/>
      <c r="X62" s="4"/>
      <c r="Y62" s="4"/>
      <c r="Z62" s="4"/>
    </row>
    <row r="63" spans="1:26" ht="15.75" customHeight="1">
      <c r="A63" s="4"/>
      <c r="B63" s="4"/>
      <c r="C63" s="5"/>
      <c r="D63" s="6"/>
      <c r="E63" s="6"/>
      <c r="F63" s="6"/>
      <c r="G63" s="6"/>
      <c r="H63" s="6"/>
      <c r="I63" s="4"/>
      <c r="J63" s="4"/>
      <c r="K63" s="4"/>
      <c r="L63" s="4"/>
      <c r="M63" s="4"/>
      <c r="N63" s="4"/>
      <c r="O63" s="4"/>
      <c r="P63" s="4"/>
      <c r="Q63" s="4"/>
      <c r="R63" s="4"/>
      <c r="S63" s="4"/>
      <c r="T63" s="4"/>
      <c r="U63" s="4"/>
      <c r="V63" s="4"/>
      <c r="W63" s="4"/>
      <c r="X63" s="4"/>
      <c r="Y63" s="4"/>
      <c r="Z63" s="4"/>
    </row>
    <row r="64" spans="1:26" ht="15.75" customHeight="1">
      <c r="A64" s="4"/>
      <c r="B64" s="4"/>
      <c r="C64" s="5"/>
      <c r="D64" s="6"/>
      <c r="E64" s="6"/>
      <c r="F64" s="6"/>
      <c r="G64" s="6"/>
      <c r="H64" s="6"/>
      <c r="I64" s="4"/>
      <c r="J64" s="4"/>
      <c r="K64" s="4"/>
      <c r="L64" s="4"/>
      <c r="M64" s="4"/>
      <c r="N64" s="4"/>
      <c r="O64" s="4"/>
      <c r="P64" s="4"/>
      <c r="Q64" s="4"/>
      <c r="R64" s="4"/>
      <c r="S64" s="4"/>
      <c r="T64" s="4"/>
      <c r="U64" s="4"/>
      <c r="V64" s="4"/>
      <c r="W64" s="4"/>
      <c r="X64" s="4"/>
      <c r="Y64" s="4"/>
      <c r="Z64" s="4"/>
    </row>
    <row r="65" spans="1:26" ht="15.75" customHeight="1">
      <c r="A65" s="4"/>
      <c r="B65" s="4"/>
      <c r="C65" s="5"/>
      <c r="D65" s="6"/>
      <c r="E65" s="6"/>
      <c r="F65" s="6"/>
      <c r="G65" s="6"/>
      <c r="H65" s="6"/>
      <c r="I65" s="4"/>
      <c r="J65" s="4"/>
      <c r="K65" s="4"/>
      <c r="L65" s="4"/>
      <c r="M65" s="4"/>
      <c r="N65" s="4"/>
      <c r="O65" s="4"/>
      <c r="P65" s="4"/>
      <c r="Q65" s="4"/>
      <c r="R65" s="4"/>
      <c r="S65" s="4"/>
      <c r="T65" s="4"/>
      <c r="U65" s="4"/>
      <c r="V65" s="4"/>
      <c r="W65" s="4"/>
      <c r="X65" s="4"/>
      <c r="Y65" s="4"/>
      <c r="Z65" s="4"/>
    </row>
    <row r="66" spans="1:26" ht="15.75" customHeight="1">
      <c r="A66" s="4"/>
      <c r="B66" s="4"/>
      <c r="C66" s="5"/>
      <c r="D66" s="6"/>
      <c r="E66" s="6"/>
      <c r="F66" s="6"/>
      <c r="G66" s="6"/>
      <c r="H66" s="6"/>
      <c r="I66" s="4"/>
      <c r="J66" s="4"/>
      <c r="K66" s="4"/>
      <c r="L66" s="4"/>
      <c r="M66" s="4"/>
      <c r="N66" s="4"/>
      <c r="O66" s="4"/>
      <c r="P66" s="4"/>
      <c r="Q66" s="4"/>
      <c r="R66" s="4"/>
      <c r="S66" s="4"/>
      <c r="T66" s="4"/>
      <c r="U66" s="4"/>
      <c r="V66" s="4"/>
      <c r="W66" s="4"/>
      <c r="X66" s="4"/>
      <c r="Y66" s="4"/>
      <c r="Z66" s="4"/>
    </row>
    <row r="67" spans="1:26" ht="15.75" customHeight="1">
      <c r="A67" s="4"/>
      <c r="B67" s="4"/>
      <c r="C67" s="5"/>
      <c r="D67" s="6"/>
      <c r="E67" s="6"/>
      <c r="F67" s="6"/>
      <c r="G67" s="6"/>
      <c r="H67" s="6"/>
      <c r="I67" s="4"/>
      <c r="J67" s="4"/>
      <c r="K67" s="4"/>
      <c r="L67" s="4"/>
      <c r="M67" s="4"/>
      <c r="N67" s="4"/>
      <c r="O67" s="4"/>
      <c r="P67" s="4"/>
      <c r="Q67" s="4"/>
      <c r="R67" s="4"/>
      <c r="S67" s="4"/>
      <c r="T67" s="4"/>
      <c r="U67" s="4"/>
      <c r="V67" s="4"/>
      <c r="W67" s="4"/>
      <c r="X67" s="4"/>
      <c r="Y67" s="4"/>
      <c r="Z67" s="4"/>
    </row>
    <row r="68" spans="1:26" ht="15.75" customHeight="1">
      <c r="A68" s="4"/>
      <c r="B68" s="4"/>
      <c r="C68" s="5"/>
      <c r="D68" s="6"/>
      <c r="E68" s="6"/>
      <c r="F68" s="6"/>
      <c r="G68" s="6"/>
      <c r="H68" s="6"/>
      <c r="I68" s="4"/>
      <c r="J68" s="4"/>
      <c r="K68" s="4"/>
      <c r="L68" s="4"/>
      <c r="M68" s="4"/>
      <c r="N68" s="4"/>
      <c r="O68" s="4"/>
      <c r="P68" s="4"/>
      <c r="Q68" s="4"/>
      <c r="R68" s="4"/>
      <c r="S68" s="4"/>
      <c r="T68" s="4"/>
      <c r="U68" s="4"/>
      <c r="V68" s="4"/>
      <c r="W68" s="4"/>
      <c r="X68" s="4"/>
      <c r="Y68" s="4"/>
      <c r="Z68" s="4"/>
    </row>
    <row r="69" spans="1:26" ht="15.75" customHeight="1">
      <c r="A69" s="4"/>
      <c r="B69" s="4"/>
      <c r="C69" s="5"/>
      <c r="D69" s="6"/>
      <c r="E69" s="6"/>
      <c r="F69" s="6"/>
      <c r="G69" s="6"/>
      <c r="H69" s="6"/>
      <c r="I69" s="4"/>
      <c r="J69" s="4"/>
      <c r="K69" s="4"/>
      <c r="L69" s="4"/>
      <c r="M69" s="4"/>
      <c r="N69" s="4"/>
      <c r="O69" s="4"/>
      <c r="P69" s="4"/>
      <c r="Q69" s="4"/>
      <c r="R69" s="4"/>
      <c r="S69" s="4"/>
      <c r="T69" s="4"/>
      <c r="U69" s="4"/>
      <c r="V69" s="4"/>
      <c r="W69" s="4"/>
      <c r="X69" s="4"/>
      <c r="Y69" s="4"/>
      <c r="Z69" s="4"/>
    </row>
    <row r="70" spans="1:26" ht="15.75" customHeight="1">
      <c r="A70" s="4"/>
      <c r="B70" s="4"/>
      <c r="C70" s="5"/>
      <c r="D70" s="6"/>
      <c r="E70" s="6"/>
      <c r="F70" s="6"/>
      <c r="G70" s="6"/>
      <c r="H70" s="6"/>
      <c r="I70" s="4"/>
      <c r="J70" s="4"/>
      <c r="K70" s="4"/>
      <c r="L70" s="4"/>
      <c r="M70" s="4"/>
      <c r="N70" s="4"/>
      <c r="O70" s="4"/>
      <c r="P70" s="4"/>
      <c r="Q70" s="4"/>
      <c r="R70" s="4"/>
      <c r="S70" s="4"/>
      <c r="T70" s="4"/>
      <c r="U70" s="4"/>
      <c r="V70" s="4"/>
      <c r="W70" s="4"/>
      <c r="X70" s="4"/>
      <c r="Y70" s="4"/>
      <c r="Z70" s="4"/>
    </row>
    <row r="71" spans="1:26" ht="15.75" customHeight="1">
      <c r="A71" s="4"/>
      <c r="B71" s="4"/>
      <c r="C71" s="5"/>
      <c r="D71" s="6"/>
      <c r="E71" s="6"/>
      <c r="F71" s="6"/>
      <c r="G71" s="6"/>
      <c r="H71" s="6"/>
      <c r="I71" s="4"/>
      <c r="J71" s="4"/>
      <c r="K71" s="4"/>
      <c r="L71" s="4"/>
      <c r="M71" s="4"/>
      <c r="N71" s="4"/>
      <c r="O71" s="4"/>
      <c r="P71" s="4"/>
      <c r="Q71" s="4"/>
      <c r="R71" s="4"/>
      <c r="S71" s="4"/>
      <c r="T71" s="4"/>
      <c r="U71" s="4"/>
      <c r="V71" s="4"/>
      <c r="W71" s="4"/>
      <c r="X71" s="4"/>
      <c r="Y71" s="4"/>
      <c r="Z71" s="4"/>
    </row>
    <row r="72" spans="1:26" ht="15.75" customHeight="1">
      <c r="A72" s="4"/>
      <c r="B72" s="4"/>
      <c r="C72" s="5"/>
      <c r="D72" s="6"/>
      <c r="E72" s="6"/>
      <c r="F72" s="6"/>
      <c r="G72" s="6"/>
      <c r="H72" s="6"/>
      <c r="I72" s="4"/>
      <c r="J72" s="4"/>
      <c r="K72" s="4"/>
      <c r="L72" s="4"/>
      <c r="M72" s="4"/>
      <c r="N72" s="4"/>
      <c r="O72" s="4"/>
      <c r="P72" s="4"/>
      <c r="Q72" s="4"/>
      <c r="R72" s="4"/>
      <c r="S72" s="4"/>
      <c r="T72" s="4"/>
      <c r="U72" s="4"/>
      <c r="V72" s="4"/>
      <c r="W72" s="4"/>
      <c r="X72" s="4"/>
      <c r="Y72" s="4"/>
      <c r="Z72" s="4"/>
    </row>
    <row r="73" spans="1:26" ht="15.75" customHeight="1">
      <c r="A73" s="4"/>
      <c r="B73" s="4"/>
      <c r="C73" s="5"/>
      <c r="D73" s="6"/>
      <c r="E73" s="6"/>
      <c r="F73" s="6"/>
      <c r="G73" s="6"/>
      <c r="H73" s="6"/>
      <c r="I73" s="4"/>
      <c r="J73" s="4"/>
      <c r="K73" s="4"/>
      <c r="L73" s="4"/>
      <c r="M73" s="4"/>
      <c r="N73" s="4"/>
      <c r="O73" s="4"/>
      <c r="P73" s="4"/>
      <c r="Q73" s="4"/>
      <c r="R73" s="4"/>
      <c r="S73" s="4"/>
      <c r="T73" s="4"/>
      <c r="U73" s="4"/>
      <c r="V73" s="4"/>
      <c r="W73" s="4"/>
      <c r="X73" s="4"/>
      <c r="Y73" s="4"/>
      <c r="Z73" s="4"/>
    </row>
    <row r="74" spans="1:26" ht="15.75" customHeight="1">
      <c r="A74" s="4"/>
      <c r="B74" s="4"/>
      <c r="C74" s="5"/>
      <c r="D74" s="6"/>
      <c r="E74" s="6"/>
      <c r="F74" s="6"/>
      <c r="G74" s="6"/>
      <c r="H74" s="6"/>
      <c r="I74" s="4"/>
      <c r="J74" s="4"/>
      <c r="K74" s="4"/>
      <c r="L74" s="4"/>
      <c r="M74" s="4"/>
      <c r="N74" s="4"/>
      <c r="O74" s="4"/>
      <c r="P74" s="4"/>
      <c r="Q74" s="4"/>
      <c r="R74" s="4"/>
      <c r="S74" s="4"/>
      <c r="T74" s="4"/>
      <c r="U74" s="4"/>
      <c r="V74" s="4"/>
      <c r="W74" s="4"/>
      <c r="X74" s="4"/>
      <c r="Y74" s="4"/>
      <c r="Z74" s="4"/>
    </row>
    <row r="75" spans="1:26" ht="15.75" customHeight="1">
      <c r="A75" s="4"/>
      <c r="B75" s="4"/>
      <c r="C75" s="5"/>
      <c r="D75" s="6"/>
      <c r="E75" s="6"/>
      <c r="F75" s="6"/>
      <c r="G75" s="6"/>
      <c r="H75" s="6"/>
      <c r="I75" s="4"/>
      <c r="J75" s="4"/>
      <c r="K75" s="4"/>
      <c r="L75" s="4"/>
      <c r="M75" s="4"/>
      <c r="N75" s="4"/>
      <c r="O75" s="4"/>
      <c r="P75" s="4"/>
      <c r="Q75" s="4"/>
      <c r="R75" s="4"/>
      <c r="S75" s="4"/>
      <c r="T75" s="4"/>
      <c r="U75" s="4"/>
      <c r="V75" s="4"/>
      <c r="W75" s="4"/>
      <c r="X75" s="4"/>
      <c r="Y75" s="4"/>
      <c r="Z75" s="4"/>
    </row>
    <row r="76" spans="1:26" ht="15.75" customHeight="1">
      <c r="A76" s="4"/>
      <c r="B76" s="4"/>
      <c r="C76" s="5"/>
      <c r="D76" s="6"/>
      <c r="E76" s="6"/>
      <c r="F76" s="6"/>
      <c r="G76" s="6"/>
      <c r="H76" s="6"/>
      <c r="I76" s="4"/>
      <c r="J76" s="4"/>
      <c r="K76" s="4"/>
      <c r="L76" s="4"/>
      <c r="M76" s="4"/>
      <c r="N76" s="4"/>
      <c r="O76" s="4"/>
      <c r="P76" s="4"/>
      <c r="Q76" s="4"/>
      <c r="R76" s="4"/>
      <c r="S76" s="4"/>
      <c r="T76" s="4"/>
      <c r="U76" s="4"/>
      <c r="V76" s="4"/>
      <c r="W76" s="4"/>
      <c r="X76" s="4"/>
      <c r="Y76" s="4"/>
      <c r="Z76" s="4"/>
    </row>
    <row r="77" spans="1:26" ht="15.75" customHeight="1">
      <c r="A77" s="4"/>
      <c r="B77" s="4"/>
      <c r="C77" s="5"/>
      <c r="D77" s="6"/>
      <c r="E77" s="6"/>
      <c r="F77" s="6"/>
      <c r="G77" s="6"/>
      <c r="H77" s="6"/>
      <c r="I77" s="4"/>
      <c r="J77" s="4"/>
      <c r="K77" s="4"/>
      <c r="L77" s="4"/>
      <c r="M77" s="4"/>
      <c r="N77" s="4"/>
      <c r="O77" s="4"/>
      <c r="P77" s="4"/>
      <c r="Q77" s="4"/>
      <c r="R77" s="4"/>
      <c r="S77" s="4"/>
      <c r="T77" s="4"/>
      <c r="U77" s="4"/>
      <c r="V77" s="4"/>
      <c r="W77" s="4"/>
      <c r="X77" s="4"/>
      <c r="Y77" s="4"/>
      <c r="Z77" s="4"/>
    </row>
    <row r="78" spans="1:26" ht="15.75" customHeight="1">
      <c r="A78" s="4"/>
      <c r="B78" s="4"/>
      <c r="C78" s="5"/>
      <c r="D78" s="6"/>
      <c r="E78" s="6"/>
      <c r="F78" s="6"/>
      <c r="G78" s="6"/>
      <c r="H78" s="6"/>
      <c r="I78" s="4"/>
      <c r="J78" s="4"/>
      <c r="K78" s="4"/>
      <c r="L78" s="4"/>
      <c r="M78" s="4"/>
      <c r="N78" s="4"/>
      <c r="O78" s="4"/>
      <c r="P78" s="4"/>
      <c r="Q78" s="4"/>
      <c r="R78" s="4"/>
      <c r="S78" s="4"/>
      <c r="T78" s="4"/>
      <c r="U78" s="4"/>
      <c r="V78" s="4"/>
      <c r="W78" s="4"/>
      <c r="X78" s="4"/>
      <c r="Y78" s="4"/>
      <c r="Z78" s="4"/>
    </row>
    <row r="79" spans="1:26" ht="15.75" customHeight="1">
      <c r="A79" s="4"/>
      <c r="B79" s="4"/>
      <c r="C79" s="5"/>
      <c r="D79" s="6"/>
      <c r="E79" s="6"/>
      <c r="F79" s="6"/>
      <c r="G79" s="6"/>
      <c r="H79" s="6"/>
      <c r="I79" s="4"/>
      <c r="J79" s="4"/>
      <c r="K79" s="4"/>
      <c r="L79" s="4"/>
      <c r="M79" s="4"/>
      <c r="N79" s="4"/>
      <c r="O79" s="4"/>
      <c r="P79" s="4"/>
      <c r="Q79" s="4"/>
      <c r="R79" s="4"/>
      <c r="S79" s="4"/>
      <c r="T79" s="4"/>
      <c r="U79" s="4"/>
      <c r="V79" s="4"/>
      <c r="W79" s="4"/>
      <c r="X79" s="4"/>
      <c r="Y79" s="4"/>
      <c r="Z79" s="4"/>
    </row>
    <row r="80" spans="1:26" ht="15.75" customHeight="1">
      <c r="A80" s="4"/>
      <c r="B80" s="4"/>
      <c r="C80" s="5"/>
      <c r="D80" s="6"/>
      <c r="E80" s="6"/>
      <c r="F80" s="6"/>
      <c r="G80" s="6"/>
      <c r="H80" s="6"/>
      <c r="I80" s="4"/>
      <c r="J80" s="4"/>
      <c r="K80" s="4"/>
      <c r="L80" s="4"/>
      <c r="M80" s="4"/>
      <c r="N80" s="4"/>
      <c r="O80" s="4"/>
      <c r="P80" s="4"/>
      <c r="Q80" s="4"/>
      <c r="R80" s="4"/>
      <c r="S80" s="4"/>
      <c r="T80" s="4"/>
      <c r="U80" s="4"/>
      <c r="V80" s="4"/>
      <c r="W80" s="4"/>
      <c r="X80" s="4"/>
      <c r="Y80" s="4"/>
      <c r="Z80" s="4"/>
    </row>
    <row r="81" spans="1:26" ht="15.75" customHeight="1">
      <c r="A81" s="4"/>
      <c r="B81" s="4"/>
      <c r="C81" s="5"/>
      <c r="D81" s="6"/>
      <c r="E81" s="6"/>
      <c r="F81" s="6"/>
      <c r="G81" s="6"/>
      <c r="H81" s="6"/>
      <c r="I81" s="4"/>
      <c r="J81" s="4"/>
      <c r="K81" s="4"/>
      <c r="L81" s="4"/>
      <c r="M81" s="4"/>
      <c r="N81" s="4"/>
      <c r="O81" s="4"/>
      <c r="P81" s="4"/>
      <c r="Q81" s="4"/>
      <c r="R81" s="4"/>
      <c r="S81" s="4"/>
      <c r="T81" s="4"/>
      <c r="U81" s="4"/>
      <c r="V81" s="4"/>
      <c r="W81" s="4"/>
      <c r="X81" s="4"/>
      <c r="Y81" s="4"/>
      <c r="Z81" s="4"/>
    </row>
    <row r="82" spans="1:26" ht="15.75" customHeight="1">
      <c r="A82" s="4"/>
      <c r="B82" s="4"/>
      <c r="C82" s="5"/>
      <c r="D82" s="6"/>
      <c r="E82" s="6"/>
      <c r="F82" s="6"/>
      <c r="G82" s="6"/>
      <c r="H82" s="6"/>
      <c r="I82" s="4"/>
      <c r="J82" s="4"/>
      <c r="K82" s="4"/>
      <c r="L82" s="4"/>
      <c r="M82" s="4"/>
      <c r="N82" s="4"/>
      <c r="O82" s="4"/>
      <c r="P82" s="4"/>
      <c r="Q82" s="4"/>
      <c r="R82" s="4"/>
      <c r="S82" s="4"/>
      <c r="T82" s="4"/>
      <c r="U82" s="4"/>
      <c r="V82" s="4"/>
      <c r="W82" s="4"/>
      <c r="X82" s="4"/>
      <c r="Y82" s="4"/>
      <c r="Z82" s="4"/>
    </row>
    <row r="83" spans="1:26" ht="15.75" customHeight="1">
      <c r="A83" s="4"/>
      <c r="B83" s="4"/>
      <c r="C83" s="5"/>
      <c r="D83" s="6"/>
      <c r="E83" s="6"/>
      <c r="F83" s="6"/>
      <c r="G83" s="6"/>
      <c r="H83" s="6"/>
      <c r="I83" s="4"/>
      <c r="J83" s="4"/>
      <c r="K83" s="4"/>
      <c r="L83" s="4"/>
      <c r="M83" s="4"/>
      <c r="N83" s="4"/>
      <c r="O83" s="4"/>
      <c r="P83" s="4"/>
      <c r="Q83" s="4"/>
      <c r="R83" s="4"/>
      <c r="S83" s="4"/>
      <c r="T83" s="4"/>
      <c r="U83" s="4"/>
      <c r="V83" s="4"/>
      <c r="W83" s="4"/>
      <c r="X83" s="4"/>
      <c r="Y83" s="4"/>
      <c r="Z83" s="4"/>
    </row>
    <row r="84" spans="1:26" ht="15.75" customHeight="1">
      <c r="A84" s="4"/>
      <c r="B84" s="4"/>
      <c r="C84" s="5"/>
      <c r="D84" s="6"/>
      <c r="E84" s="6"/>
      <c r="F84" s="6"/>
      <c r="G84" s="6"/>
      <c r="H84" s="6"/>
      <c r="I84" s="4"/>
      <c r="J84" s="4"/>
      <c r="K84" s="4"/>
      <c r="L84" s="4"/>
      <c r="M84" s="4"/>
      <c r="N84" s="4"/>
      <c r="O84" s="4"/>
      <c r="P84" s="4"/>
      <c r="Q84" s="4"/>
      <c r="R84" s="4"/>
      <c r="S84" s="4"/>
      <c r="T84" s="4"/>
      <c r="U84" s="4"/>
      <c r="V84" s="4"/>
      <c r="W84" s="4"/>
      <c r="X84" s="4"/>
      <c r="Y84" s="4"/>
      <c r="Z84" s="4"/>
    </row>
    <row r="85" spans="1:26" ht="15.75" customHeight="1">
      <c r="A85" s="4"/>
      <c r="B85" s="4"/>
      <c r="C85" s="5"/>
      <c r="D85" s="6"/>
      <c r="E85" s="6"/>
      <c r="F85" s="6"/>
      <c r="G85" s="6"/>
      <c r="H85" s="6"/>
      <c r="I85" s="4"/>
      <c r="J85" s="4"/>
      <c r="K85" s="4"/>
      <c r="L85" s="4"/>
      <c r="M85" s="4"/>
      <c r="N85" s="4"/>
      <c r="O85" s="4"/>
      <c r="P85" s="4"/>
      <c r="Q85" s="4"/>
      <c r="R85" s="4"/>
      <c r="S85" s="4"/>
      <c r="T85" s="4"/>
      <c r="U85" s="4"/>
      <c r="V85" s="4"/>
      <c r="W85" s="4"/>
      <c r="X85" s="4"/>
      <c r="Y85" s="4"/>
      <c r="Z85" s="4"/>
    </row>
    <row r="86" spans="1:26" ht="15.75" customHeight="1">
      <c r="A86" s="4"/>
      <c r="B86" s="4"/>
      <c r="C86" s="5"/>
      <c r="D86" s="6"/>
      <c r="E86" s="6"/>
      <c r="F86" s="6"/>
      <c r="G86" s="6"/>
      <c r="H86" s="6"/>
      <c r="I86" s="4"/>
      <c r="J86" s="4"/>
      <c r="K86" s="4"/>
      <c r="L86" s="4"/>
      <c r="M86" s="4"/>
      <c r="N86" s="4"/>
      <c r="O86" s="4"/>
      <c r="P86" s="4"/>
      <c r="Q86" s="4"/>
      <c r="R86" s="4"/>
      <c r="S86" s="4"/>
      <c r="T86" s="4"/>
      <c r="U86" s="4"/>
      <c r="V86" s="4"/>
      <c r="W86" s="4"/>
      <c r="X86" s="4"/>
      <c r="Y86" s="4"/>
      <c r="Z86" s="4"/>
    </row>
    <row r="87" spans="1:26" ht="15.75" customHeight="1">
      <c r="A87" s="4"/>
      <c r="B87" s="4"/>
      <c r="C87" s="5"/>
      <c r="D87" s="6"/>
      <c r="E87" s="6"/>
      <c r="F87" s="6"/>
      <c r="G87" s="6"/>
      <c r="H87" s="6"/>
      <c r="I87" s="4"/>
      <c r="J87" s="4"/>
      <c r="K87" s="4"/>
      <c r="L87" s="4"/>
      <c r="M87" s="4"/>
      <c r="N87" s="4"/>
      <c r="O87" s="4"/>
      <c r="P87" s="4"/>
      <c r="Q87" s="4"/>
      <c r="R87" s="4"/>
      <c r="S87" s="4"/>
      <c r="T87" s="4"/>
      <c r="U87" s="4"/>
      <c r="V87" s="4"/>
      <c r="W87" s="4"/>
      <c r="X87" s="4"/>
      <c r="Y87" s="4"/>
      <c r="Z87" s="4"/>
    </row>
    <row r="88" spans="1:26" ht="15.75" customHeight="1">
      <c r="A88" s="4"/>
      <c r="B88" s="4"/>
      <c r="C88" s="5"/>
      <c r="D88" s="6"/>
      <c r="E88" s="6"/>
      <c r="F88" s="6"/>
      <c r="G88" s="6"/>
      <c r="H88" s="6"/>
      <c r="I88" s="4"/>
      <c r="J88" s="4"/>
      <c r="K88" s="4"/>
      <c r="L88" s="4"/>
      <c r="M88" s="4"/>
      <c r="N88" s="4"/>
      <c r="O88" s="4"/>
      <c r="P88" s="4"/>
      <c r="Q88" s="4"/>
      <c r="R88" s="4"/>
      <c r="S88" s="4"/>
      <c r="T88" s="4"/>
      <c r="U88" s="4"/>
      <c r="V88" s="4"/>
      <c r="W88" s="4"/>
      <c r="X88" s="4"/>
      <c r="Y88" s="4"/>
      <c r="Z88" s="4"/>
    </row>
    <row r="89" spans="1:26" ht="15.75" customHeight="1">
      <c r="A89" s="4"/>
      <c r="B89" s="4"/>
      <c r="C89" s="5"/>
      <c r="D89" s="6"/>
      <c r="E89" s="6"/>
      <c r="F89" s="6"/>
      <c r="G89" s="6"/>
      <c r="H89" s="6"/>
      <c r="I89" s="4"/>
      <c r="J89" s="4"/>
      <c r="K89" s="4"/>
      <c r="L89" s="4"/>
      <c r="M89" s="4"/>
      <c r="N89" s="4"/>
      <c r="O89" s="4"/>
      <c r="P89" s="4"/>
      <c r="Q89" s="4"/>
      <c r="R89" s="4"/>
      <c r="S89" s="4"/>
      <c r="T89" s="4"/>
      <c r="U89" s="4"/>
      <c r="V89" s="4"/>
      <c r="W89" s="4"/>
      <c r="X89" s="4"/>
      <c r="Y89" s="4"/>
      <c r="Z89" s="4"/>
    </row>
    <row r="90" spans="1:26" ht="15.75" customHeight="1">
      <c r="A90" s="4"/>
      <c r="B90" s="4"/>
      <c r="C90" s="5"/>
      <c r="D90" s="6"/>
      <c r="E90" s="6"/>
      <c r="F90" s="6"/>
      <c r="G90" s="6"/>
      <c r="H90" s="6"/>
      <c r="I90" s="4"/>
      <c r="J90" s="4"/>
      <c r="K90" s="4"/>
      <c r="L90" s="4"/>
      <c r="M90" s="4"/>
      <c r="N90" s="4"/>
      <c r="O90" s="4"/>
      <c r="P90" s="4"/>
      <c r="Q90" s="4"/>
      <c r="R90" s="4"/>
      <c r="S90" s="4"/>
      <c r="T90" s="4"/>
      <c r="U90" s="4"/>
      <c r="V90" s="4"/>
      <c r="W90" s="4"/>
      <c r="X90" s="4"/>
      <c r="Y90" s="4"/>
      <c r="Z90" s="4"/>
    </row>
    <row r="91" spans="1:26" ht="15.75" customHeight="1">
      <c r="A91" s="4"/>
      <c r="B91" s="4"/>
      <c r="C91" s="5"/>
      <c r="D91" s="6"/>
      <c r="E91" s="6"/>
      <c r="F91" s="6"/>
      <c r="G91" s="6"/>
      <c r="H91" s="6"/>
      <c r="I91" s="4"/>
      <c r="J91" s="4"/>
      <c r="K91" s="4"/>
      <c r="L91" s="4"/>
      <c r="M91" s="4"/>
      <c r="N91" s="4"/>
      <c r="O91" s="4"/>
      <c r="P91" s="4"/>
      <c r="Q91" s="4"/>
      <c r="R91" s="4"/>
      <c r="S91" s="4"/>
      <c r="T91" s="4"/>
      <c r="U91" s="4"/>
      <c r="V91" s="4"/>
      <c r="W91" s="4"/>
      <c r="X91" s="4"/>
      <c r="Y91" s="4"/>
      <c r="Z91" s="4"/>
    </row>
    <row r="92" spans="1:26" ht="15.75" customHeight="1">
      <c r="A92" s="4"/>
      <c r="B92" s="4"/>
      <c r="C92" s="5"/>
      <c r="D92" s="6"/>
      <c r="E92" s="6"/>
      <c r="F92" s="6"/>
      <c r="G92" s="6"/>
      <c r="H92" s="6"/>
      <c r="I92" s="4"/>
      <c r="J92" s="4"/>
      <c r="K92" s="4"/>
      <c r="L92" s="4"/>
      <c r="M92" s="4"/>
      <c r="N92" s="4"/>
      <c r="O92" s="4"/>
      <c r="P92" s="4"/>
      <c r="Q92" s="4"/>
      <c r="R92" s="4"/>
      <c r="S92" s="4"/>
      <c r="T92" s="4"/>
      <c r="U92" s="4"/>
      <c r="V92" s="4"/>
      <c r="W92" s="4"/>
      <c r="X92" s="4"/>
      <c r="Y92" s="4"/>
      <c r="Z92" s="4"/>
    </row>
    <row r="93" spans="1:26" ht="15.75" customHeight="1">
      <c r="A93" s="4"/>
      <c r="B93" s="4"/>
      <c r="C93" s="5"/>
      <c r="D93" s="6"/>
      <c r="E93" s="6"/>
      <c r="F93" s="6"/>
      <c r="G93" s="6"/>
      <c r="H93" s="6"/>
      <c r="I93" s="4"/>
      <c r="J93" s="4"/>
      <c r="K93" s="4"/>
      <c r="L93" s="4"/>
      <c r="M93" s="4"/>
      <c r="N93" s="4"/>
      <c r="O93" s="4"/>
      <c r="P93" s="4"/>
      <c r="Q93" s="4"/>
      <c r="R93" s="4"/>
      <c r="S93" s="4"/>
      <c r="T93" s="4"/>
      <c r="U93" s="4"/>
      <c r="V93" s="4"/>
      <c r="W93" s="4"/>
      <c r="X93" s="4"/>
      <c r="Y93" s="4"/>
      <c r="Z93" s="4"/>
    </row>
    <row r="94" spans="1:26" ht="15.75" customHeight="1">
      <c r="A94" s="4"/>
      <c r="B94" s="4"/>
      <c r="C94" s="5"/>
      <c r="D94" s="6"/>
      <c r="E94" s="6"/>
      <c r="F94" s="6"/>
      <c r="G94" s="6"/>
      <c r="H94" s="6"/>
      <c r="I94" s="4"/>
      <c r="J94" s="4"/>
      <c r="K94" s="4"/>
      <c r="L94" s="4"/>
      <c r="M94" s="4"/>
      <c r="N94" s="4"/>
      <c r="O94" s="4"/>
      <c r="P94" s="4"/>
      <c r="Q94" s="4"/>
      <c r="R94" s="4"/>
      <c r="S94" s="4"/>
      <c r="T94" s="4"/>
      <c r="U94" s="4"/>
      <c r="V94" s="4"/>
      <c r="W94" s="4"/>
      <c r="X94" s="4"/>
      <c r="Y94" s="4"/>
      <c r="Z94" s="4"/>
    </row>
    <row r="95" spans="1:26" ht="15.75" customHeight="1">
      <c r="A95" s="4"/>
      <c r="B95" s="4"/>
      <c r="C95" s="5"/>
      <c r="D95" s="6"/>
      <c r="E95" s="6"/>
      <c r="F95" s="6"/>
      <c r="G95" s="6"/>
      <c r="H95" s="6"/>
      <c r="I95" s="4"/>
      <c r="J95" s="4"/>
      <c r="K95" s="4"/>
      <c r="L95" s="4"/>
      <c r="M95" s="4"/>
      <c r="N95" s="4"/>
      <c r="O95" s="4"/>
      <c r="P95" s="4"/>
      <c r="Q95" s="4"/>
      <c r="R95" s="4"/>
      <c r="S95" s="4"/>
      <c r="T95" s="4"/>
      <c r="U95" s="4"/>
      <c r="V95" s="4"/>
      <c r="W95" s="4"/>
      <c r="X95" s="4"/>
      <c r="Y95" s="4"/>
      <c r="Z95" s="4"/>
    </row>
    <row r="96" spans="1:26" ht="15.75" customHeight="1">
      <c r="A96" s="4"/>
      <c r="B96" s="4"/>
      <c r="C96" s="5"/>
      <c r="D96" s="6"/>
      <c r="E96" s="6"/>
      <c r="F96" s="6"/>
      <c r="G96" s="6"/>
      <c r="H96" s="6"/>
      <c r="I96" s="4"/>
      <c r="J96" s="4"/>
      <c r="K96" s="4"/>
      <c r="L96" s="4"/>
      <c r="M96" s="4"/>
      <c r="N96" s="4"/>
      <c r="O96" s="4"/>
      <c r="P96" s="4"/>
      <c r="Q96" s="4"/>
      <c r="R96" s="4"/>
      <c r="S96" s="4"/>
      <c r="T96" s="4"/>
      <c r="U96" s="4"/>
      <c r="V96" s="4"/>
      <c r="W96" s="4"/>
      <c r="X96" s="4"/>
      <c r="Y96" s="4"/>
      <c r="Z96" s="4"/>
    </row>
    <row r="97" spans="1:26" ht="15.75" customHeight="1">
      <c r="A97" s="4"/>
      <c r="B97" s="4"/>
      <c r="C97" s="5"/>
      <c r="D97" s="6"/>
      <c r="E97" s="6"/>
      <c r="F97" s="6"/>
      <c r="G97" s="6"/>
      <c r="H97" s="6"/>
      <c r="I97" s="4"/>
      <c r="J97" s="4"/>
      <c r="K97" s="4"/>
      <c r="L97" s="4"/>
      <c r="M97" s="4"/>
      <c r="N97" s="4"/>
      <c r="O97" s="4"/>
      <c r="P97" s="4"/>
      <c r="Q97" s="4"/>
      <c r="R97" s="4"/>
      <c r="S97" s="4"/>
      <c r="T97" s="4"/>
      <c r="U97" s="4"/>
      <c r="V97" s="4"/>
      <c r="W97" s="4"/>
      <c r="X97" s="4"/>
      <c r="Y97" s="4"/>
      <c r="Z97" s="4"/>
    </row>
    <row r="98" spans="1:26" ht="15.75" customHeight="1">
      <c r="A98" s="4"/>
      <c r="B98" s="4"/>
      <c r="C98" s="5"/>
      <c r="D98" s="6"/>
      <c r="E98" s="6"/>
      <c r="F98" s="6"/>
      <c r="G98" s="6"/>
      <c r="H98" s="6"/>
      <c r="I98" s="4"/>
      <c r="J98" s="4"/>
      <c r="K98" s="4"/>
      <c r="L98" s="4"/>
      <c r="M98" s="4"/>
      <c r="N98" s="4"/>
      <c r="O98" s="4"/>
      <c r="P98" s="4"/>
      <c r="Q98" s="4"/>
      <c r="R98" s="4"/>
      <c r="S98" s="4"/>
      <c r="T98" s="4"/>
      <c r="U98" s="4"/>
      <c r="V98" s="4"/>
      <c r="W98" s="4"/>
      <c r="X98" s="4"/>
      <c r="Y98" s="4"/>
      <c r="Z98" s="4"/>
    </row>
    <row r="99" spans="1:26" ht="15.75" customHeight="1">
      <c r="A99" s="4"/>
      <c r="B99" s="4"/>
      <c r="C99" s="5"/>
      <c r="D99" s="6"/>
      <c r="E99" s="6"/>
      <c r="F99" s="6"/>
      <c r="G99" s="6"/>
      <c r="H99" s="6"/>
      <c r="I99" s="4"/>
      <c r="J99" s="4"/>
      <c r="K99" s="4"/>
      <c r="L99" s="4"/>
      <c r="M99" s="4"/>
      <c r="N99" s="4"/>
      <c r="O99" s="4"/>
      <c r="P99" s="4"/>
      <c r="Q99" s="4"/>
      <c r="R99" s="4"/>
      <c r="S99" s="4"/>
      <c r="T99" s="4"/>
      <c r="U99" s="4"/>
      <c r="V99" s="4"/>
      <c r="W99" s="4"/>
      <c r="X99" s="4"/>
      <c r="Y99" s="4"/>
      <c r="Z99" s="4"/>
    </row>
    <row r="100" spans="1:26" ht="15.75" customHeight="1">
      <c r="A100" s="4"/>
      <c r="B100" s="4"/>
      <c r="C100" s="5"/>
      <c r="D100" s="6"/>
      <c r="E100" s="6"/>
      <c r="F100" s="6"/>
      <c r="G100" s="6"/>
      <c r="H100" s="6"/>
      <c r="I100" s="4"/>
      <c r="J100" s="4"/>
      <c r="K100" s="4"/>
      <c r="L100" s="4"/>
      <c r="M100" s="4"/>
      <c r="N100" s="4"/>
      <c r="O100" s="4"/>
      <c r="P100" s="4"/>
      <c r="Q100" s="4"/>
      <c r="R100" s="4"/>
      <c r="S100" s="4"/>
      <c r="T100" s="4"/>
      <c r="U100" s="4"/>
      <c r="V100" s="4"/>
      <c r="W100" s="4"/>
      <c r="X100" s="4"/>
      <c r="Y100" s="4"/>
      <c r="Z100" s="4"/>
    </row>
    <row r="101" spans="1:26" ht="15.75" customHeight="1">
      <c r="A101" s="4"/>
      <c r="B101" s="4"/>
      <c r="C101" s="5"/>
      <c r="D101" s="6"/>
      <c r="E101" s="6"/>
      <c r="F101" s="6"/>
      <c r="G101" s="6"/>
      <c r="H101" s="6"/>
      <c r="I101" s="4"/>
      <c r="J101" s="4"/>
      <c r="K101" s="4"/>
      <c r="L101" s="4"/>
      <c r="M101" s="4"/>
      <c r="N101" s="4"/>
      <c r="O101" s="4"/>
      <c r="P101" s="4"/>
      <c r="Q101" s="4"/>
      <c r="R101" s="4"/>
      <c r="S101" s="4"/>
      <c r="T101" s="4"/>
      <c r="U101" s="4"/>
      <c r="V101" s="4"/>
      <c r="W101" s="4"/>
      <c r="X101" s="4"/>
      <c r="Y101" s="4"/>
      <c r="Z101" s="4"/>
    </row>
    <row r="102" spans="1:26" ht="15.75" customHeight="1">
      <c r="A102" s="4"/>
      <c r="B102" s="4"/>
      <c r="C102" s="5"/>
      <c r="D102" s="6"/>
      <c r="E102" s="6"/>
      <c r="F102" s="6"/>
      <c r="G102" s="6"/>
      <c r="H102" s="6"/>
      <c r="I102" s="4"/>
      <c r="J102" s="4"/>
      <c r="K102" s="4"/>
      <c r="L102" s="4"/>
      <c r="M102" s="4"/>
      <c r="N102" s="4"/>
      <c r="O102" s="4"/>
      <c r="P102" s="4"/>
      <c r="Q102" s="4"/>
      <c r="R102" s="4"/>
      <c r="S102" s="4"/>
      <c r="T102" s="4"/>
      <c r="U102" s="4"/>
      <c r="V102" s="4"/>
      <c r="W102" s="4"/>
      <c r="X102" s="4"/>
      <c r="Y102" s="4"/>
      <c r="Z102" s="4"/>
    </row>
    <row r="103" spans="1:26" ht="15.75" customHeight="1">
      <c r="A103" s="4"/>
      <c r="B103" s="4"/>
      <c r="C103" s="5"/>
      <c r="D103" s="6"/>
      <c r="E103" s="6"/>
      <c r="F103" s="6"/>
      <c r="G103" s="6"/>
      <c r="H103" s="6"/>
      <c r="I103" s="4"/>
      <c r="J103" s="4"/>
      <c r="K103" s="4"/>
      <c r="L103" s="4"/>
      <c r="M103" s="4"/>
      <c r="N103" s="4"/>
      <c r="O103" s="4"/>
      <c r="P103" s="4"/>
      <c r="Q103" s="4"/>
      <c r="R103" s="4"/>
      <c r="S103" s="4"/>
      <c r="T103" s="4"/>
      <c r="U103" s="4"/>
      <c r="V103" s="4"/>
      <c r="W103" s="4"/>
      <c r="X103" s="4"/>
      <c r="Y103" s="4"/>
      <c r="Z103" s="4"/>
    </row>
    <row r="104" spans="1:26" ht="15.75" customHeight="1">
      <c r="A104" s="4"/>
      <c r="B104" s="4"/>
      <c r="C104" s="5"/>
      <c r="D104" s="6"/>
      <c r="E104" s="6"/>
      <c r="F104" s="6"/>
      <c r="G104" s="6"/>
      <c r="H104" s="6"/>
      <c r="I104" s="4"/>
      <c r="J104" s="4"/>
      <c r="K104" s="4"/>
      <c r="L104" s="4"/>
      <c r="M104" s="4"/>
      <c r="N104" s="4"/>
      <c r="O104" s="4"/>
      <c r="P104" s="4"/>
      <c r="Q104" s="4"/>
      <c r="R104" s="4"/>
      <c r="S104" s="4"/>
      <c r="T104" s="4"/>
      <c r="U104" s="4"/>
      <c r="V104" s="4"/>
      <c r="W104" s="4"/>
      <c r="X104" s="4"/>
      <c r="Y104" s="4"/>
      <c r="Z104" s="4"/>
    </row>
    <row r="105" spans="1:26" ht="15.75" customHeight="1">
      <c r="A105" s="4"/>
      <c r="B105" s="4"/>
      <c r="C105" s="5"/>
      <c r="D105" s="6"/>
      <c r="E105" s="6"/>
      <c r="F105" s="6"/>
      <c r="G105" s="6"/>
      <c r="H105" s="6"/>
      <c r="I105" s="4"/>
      <c r="J105" s="4"/>
      <c r="K105" s="4"/>
      <c r="L105" s="4"/>
      <c r="M105" s="4"/>
      <c r="N105" s="4"/>
      <c r="O105" s="4"/>
      <c r="P105" s="4"/>
      <c r="Q105" s="4"/>
      <c r="R105" s="4"/>
      <c r="S105" s="4"/>
      <c r="T105" s="4"/>
      <c r="U105" s="4"/>
      <c r="V105" s="4"/>
      <c r="W105" s="4"/>
      <c r="X105" s="4"/>
      <c r="Y105" s="4"/>
      <c r="Z105" s="4"/>
    </row>
    <row r="106" spans="1:26" ht="15.75" customHeight="1">
      <c r="A106" s="4"/>
      <c r="B106" s="4"/>
      <c r="C106" s="5"/>
      <c r="D106" s="6"/>
      <c r="E106" s="6"/>
      <c r="F106" s="6"/>
      <c r="G106" s="6"/>
      <c r="H106" s="6"/>
      <c r="I106" s="4"/>
      <c r="J106" s="4"/>
      <c r="K106" s="4"/>
      <c r="L106" s="4"/>
      <c r="M106" s="4"/>
      <c r="N106" s="4"/>
      <c r="O106" s="4"/>
      <c r="P106" s="4"/>
      <c r="Q106" s="4"/>
      <c r="R106" s="4"/>
      <c r="S106" s="4"/>
      <c r="T106" s="4"/>
      <c r="U106" s="4"/>
      <c r="V106" s="4"/>
      <c r="W106" s="4"/>
      <c r="X106" s="4"/>
      <c r="Y106" s="4"/>
      <c r="Z106" s="4"/>
    </row>
    <row r="107" spans="1:26" ht="15.75" customHeight="1">
      <c r="A107" s="4"/>
      <c r="B107" s="4"/>
      <c r="C107" s="5"/>
      <c r="D107" s="6"/>
      <c r="E107" s="6"/>
      <c r="F107" s="6"/>
      <c r="G107" s="6"/>
      <c r="H107" s="6"/>
      <c r="I107" s="4"/>
      <c r="J107" s="4"/>
      <c r="K107" s="4"/>
      <c r="L107" s="4"/>
      <c r="M107" s="4"/>
      <c r="N107" s="4"/>
      <c r="O107" s="4"/>
      <c r="P107" s="4"/>
      <c r="Q107" s="4"/>
      <c r="R107" s="4"/>
      <c r="S107" s="4"/>
      <c r="T107" s="4"/>
      <c r="U107" s="4"/>
      <c r="V107" s="4"/>
      <c r="W107" s="4"/>
      <c r="X107" s="4"/>
      <c r="Y107" s="4"/>
      <c r="Z107" s="4"/>
    </row>
    <row r="108" spans="1:26" ht="15.75" customHeight="1">
      <c r="A108" s="4"/>
      <c r="B108" s="4"/>
      <c r="C108" s="5"/>
      <c r="D108" s="6"/>
      <c r="E108" s="6"/>
      <c r="F108" s="6"/>
      <c r="G108" s="6"/>
      <c r="H108" s="6"/>
      <c r="I108" s="4"/>
      <c r="J108" s="4"/>
      <c r="K108" s="4"/>
      <c r="L108" s="4"/>
      <c r="M108" s="4"/>
      <c r="N108" s="4"/>
      <c r="O108" s="4"/>
      <c r="P108" s="4"/>
      <c r="Q108" s="4"/>
      <c r="R108" s="4"/>
      <c r="S108" s="4"/>
      <c r="T108" s="4"/>
      <c r="U108" s="4"/>
      <c r="V108" s="4"/>
      <c r="W108" s="4"/>
      <c r="X108" s="4"/>
      <c r="Y108" s="4"/>
      <c r="Z108" s="4"/>
    </row>
    <row r="109" spans="1:26" ht="15.75" customHeight="1">
      <c r="A109" s="4"/>
      <c r="B109" s="4"/>
      <c r="C109" s="5"/>
      <c r="D109" s="6"/>
      <c r="E109" s="6"/>
      <c r="F109" s="6"/>
      <c r="G109" s="6"/>
      <c r="H109" s="6"/>
      <c r="I109" s="4"/>
      <c r="J109" s="4"/>
      <c r="K109" s="4"/>
      <c r="L109" s="4"/>
      <c r="M109" s="4"/>
      <c r="N109" s="4"/>
      <c r="O109" s="4"/>
      <c r="P109" s="4"/>
      <c r="Q109" s="4"/>
      <c r="R109" s="4"/>
      <c r="S109" s="4"/>
      <c r="T109" s="4"/>
      <c r="U109" s="4"/>
      <c r="V109" s="4"/>
      <c r="W109" s="4"/>
      <c r="X109" s="4"/>
      <c r="Y109" s="4"/>
      <c r="Z109" s="4"/>
    </row>
    <row r="110" spans="1:26" ht="15.75" customHeight="1">
      <c r="A110" s="4"/>
      <c r="B110" s="4"/>
      <c r="C110" s="5"/>
      <c r="D110" s="6"/>
      <c r="E110" s="6"/>
      <c r="F110" s="6"/>
      <c r="G110" s="6"/>
      <c r="H110" s="6"/>
      <c r="I110" s="4"/>
      <c r="J110" s="4"/>
      <c r="K110" s="4"/>
      <c r="L110" s="4"/>
      <c r="M110" s="4"/>
      <c r="N110" s="4"/>
      <c r="O110" s="4"/>
      <c r="P110" s="4"/>
      <c r="Q110" s="4"/>
      <c r="R110" s="4"/>
      <c r="S110" s="4"/>
      <c r="T110" s="4"/>
      <c r="U110" s="4"/>
      <c r="V110" s="4"/>
      <c r="W110" s="4"/>
      <c r="X110" s="4"/>
      <c r="Y110" s="4"/>
      <c r="Z110" s="4"/>
    </row>
    <row r="111" spans="1:26" ht="15.75" customHeight="1">
      <c r="A111" s="4"/>
      <c r="B111" s="4"/>
      <c r="C111" s="5"/>
      <c r="D111" s="6"/>
      <c r="E111" s="6"/>
      <c r="F111" s="6"/>
      <c r="G111" s="6"/>
      <c r="H111" s="6"/>
      <c r="I111" s="4"/>
      <c r="J111" s="4"/>
      <c r="K111" s="4"/>
      <c r="L111" s="4"/>
      <c r="M111" s="4"/>
      <c r="N111" s="4"/>
      <c r="O111" s="4"/>
      <c r="P111" s="4"/>
      <c r="Q111" s="4"/>
      <c r="R111" s="4"/>
      <c r="S111" s="4"/>
      <c r="T111" s="4"/>
      <c r="U111" s="4"/>
      <c r="V111" s="4"/>
      <c r="W111" s="4"/>
      <c r="X111" s="4"/>
      <c r="Y111" s="4"/>
      <c r="Z111" s="4"/>
    </row>
    <row r="112" spans="1:26" ht="15.75" customHeight="1">
      <c r="A112" s="4"/>
      <c r="B112" s="4"/>
      <c r="C112" s="5"/>
      <c r="D112" s="6"/>
      <c r="E112" s="6"/>
      <c r="F112" s="6"/>
      <c r="G112" s="6"/>
      <c r="H112" s="6"/>
      <c r="I112" s="4"/>
      <c r="J112" s="4"/>
      <c r="K112" s="4"/>
      <c r="L112" s="4"/>
      <c r="M112" s="4"/>
      <c r="N112" s="4"/>
      <c r="O112" s="4"/>
      <c r="P112" s="4"/>
      <c r="Q112" s="4"/>
      <c r="R112" s="4"/>
      <c r="S112" s="4"/>
      <c r="T112" s="4"/>
      <c r="U112" s="4"/>
      <c r="V112" s="4"/>
      <c r="W112" s="4"/>
      <c r="X112" s="4"/>
      <c r="Y112" s="4"/>
      <c r="Z112" s="4"/>
    </row>
    <row r="113" spans="1:26" ht="15.75" customHeight="1">
      <c r="A113" s="4"/>
      <c r="B113" s="4"/>
      <c r="C113" s="5"/>
      <c r="D113" s="6"/>
      <c r="E113" s="6"/>
      <c r="F113" s="6"/>
      <c r="G113" s="6"/>
      <c r="H113" s="6"/>
      <c r="I113" s="4"/>
      <c r="J113" s="4"/>
      <c r="K113" s="4"/>
      <c r="L113" s="4"/>
      <c r="M113" s="4"/>
      <c r="N113" s="4"/>
      <c r="O113" s="4"/>
      <c r="P113" s="4"/>
      <c r="Q113" s="4"/>
      <c r="R113" s="4"/>
      <c r="S113" s="4"/>
      <c r="T113" s="4"/>
      <c r="U113" s="4"/>
      <c r="V113" s="4"/>
      <c r="W113" s="4"/>
      <c r="X113" s="4"/>
      <c r="Y113" s="4"/>
      <c r="Z113" s="4"/>
    </row>
    <row r="114" spans="1:26" ht="15.75" customHeight="1">
      <c r="A114" s="4"/>
      <c r="B114" s="4"/>
      <c r="C114" s="5"/>
      <c r="D114" s="6"/>
      <c r="E114" s="6"/>
      <c r="F114" s="6"/>
      <c r="G114" s="6"/>
      <c r="H114" s="6"/>
      <c r="I114" s="4"/>
      <c r="J114" s="4"/>
      <c r="K114" s="4"/>
      <c r="L114" s="4"/>
      <c r="M114" s="4"/>
      <c r="N114" s="4"/>
      <c r="O114" s="4"/>
      <c r="P114" s="4"/>
      <c r="Q114" s="4"/>
      <c r="R114" s="4"/>
      <c r="S114" s="4"/>
      <c r="T114" s="4"/>
      <c r="U114" s="4"/>
      <c r="V114" s="4"/>
      <c r="W114" s="4"/>
      <c r="X114" s="4"/>
      <c r="Y114" s="4"/>
      <c r="Z114" s="4"/>
    </row>
    <row r="115" spans="1:26" ht="15.75" customHeight="1">
      <c r="A115" s="4"/>
      <c r="B115" s="4"/>
      <c r="C115" s="5"/>
      <c r="D115" s="6"/>
      <c r="E115" s="6"/>
      <c r="F115" s="6"/>
      <c r="G115" s="6"/>
      <c r="H115" s="6"/>
      <c r="I115" s="4"/>
      <c r="J115" s="4"/>
      <c r="K115" s="4"/>
      <c r="L115" s="4"/>
      <c r="M115" s="4"/>
      <c r="N115" s="4"/>
      <c r="O115" s="4"/>
      <c r="P115" s="4"/>
      <c r="Q115" s="4"/>
      <c r="R115" s="4"/>
      <c r="S115" s="4"/>
      <c r="T115" s="4"/>
      <c r="U115" s="4"/>
      <c r="V115" s="4"/>
      <c r="W115" s="4"/>
      <c r="X115" s="4"/>
      <c r="Y115" s="4"/>
      <c r="Z115" s="4"/>
    </row>
    <row r="116" spans="1:26" ht="15.75" customHeight="1">
      <c r="A116" s="4"/>
      <c r="B116" s="4"/>
      <c r="C116" s="5"/>
      <c r="D116" s="6"/>
      <c r="E116" s="6"/>
      <c r="F116" s="6"/>
      <c r="G116" s="6"/>
      <c r="H116" s="6"/>
      <c r="I116" s="4"/>
      <c r="J116" s="4"/>
      <c r="K116" s="4"/>
      <c r="L116" s="4"/>
      <c r="M116" s="4"/>
      <c r="N116" s="4"/>
      <c r="O116" s="4"/>
      <c r="P116" s="4"/>
      <c r="Q116" s="4"/>
      <c r="R116" s="4"/>
      <c r="S116" s="4"/>
      <c r="T116" s="4"/>
      <c r="U116" s="4"/>
      <c r="V116" s="4"/>
      <c r="W116" s="4"/>
      <c r="X116" s="4"/>
      <c r="Y116" s="4"/>
      <c r="Z116" s="4"/>
    </row>
    <row r="117" spans="1:26" ht="15.75" customHeight="1">
      <c r="A117" s="4"/>
      <c r="B117" s="4"/>
      <c r="C117" s="5"/>
      <c r="D117" s="6"/>
      <c r="E117" s="6"/>
      <c r="F117" s="6"/>
      <c r="G117" s="6"/>
      <c r="H117" s="6"/>
      <c r="I117" s="4"/>
      <c r="J117" s="4"/>
      <c r="K117" s="4"/>
      <c r="L117" s="4"/>
      <c r="M117" s="4"/>
      <c r="N117" s="4"/>
      <c r="O117" s="4"/>
      <c r="P117" s="4"/>
      <c r="Q117" s="4"/>
      <c r="R117" s="4"/>
      <c r="S117" s="4"/>
      <c r="T117" s="4"/>
      <c r="U117" s="4"/>
      <c r="V117" s="4"/>
      <c r="W117" s="4"/>
      <c r="X117" s="4"/>
      <c r="Y117" s="4"/>
      <c r="Z117" s="4"/>
    </row>
    <row r="118" spans="1:26" ht="15.75" customHeight="1">
      <c r="A118" s="4"/>
      <c r="B118" s="4"/>
      <c r="C118" s="5"/>
      <c r="D118" s="6"/>
      <c r="E118" s="6"/>
      <c r="F118" s="6"/>
      <c r="G118" s="6"/>
      <c r="H118" s="6"/>
      <c r="I118" s="4"/>
      <c r="J118" s="4"/>
      <c r="K118" s="4"/>
      <c r="L118" s="4"/>
      <c r="M118" s="4"/>
      <c r="N118" s="4"/>
      <c r="O118" s="4"/>
      <c r="P118" s="4"/>
      <c r="Q118" s="4"/>
      <c r="R118" s="4"/>
      <c r="S118" s="4"/>
      <c r="T118" s="4"/>
      <c r="U118" s="4"/>
      <c r="V118" s="4"/>
      <c r="W118" s="4"/>
      <c r="X118" s="4"/>
      <c r="Y118" s="4"/>
      <c r="Z118" s="4"/>
    </row>
    <row r="119" spans="1:26" ht="15.75" customHeight="1">
      <c r="A119" s="4"/>
      <c r="B119" s="4"/>
      <c r="C119" s="5"/>
      <c r="D119" s="6"/>
      <c r="E119" s="6"/>
      <c r="F119" s="6"/>
      <c r="G119" s="6"/>
      <c r="H119" s="6"/>
      <c r="I119" s="4"/>
      <c r="J119" s="4"/>
      <c r="K119" s="4"/>
      <c r="L119" s="4"/>
      <c r="M119" s="4"/>
      <c r="N119" s="4"/>
      <c r="O119" s="4"/>
      <c r="P119" s="4"/>
      <c r="Q119" s="4"/>
      <c r="R119" s="4"/>
      <c r="S119" s="4"/>
      <c r="T119" s="4"/>
      <c r="U119" s="4"/>
      <c r="V119" s="4"/>
      <c r="W119" s="4"/>
      <c r="X119" s="4"/>
      <c r="Y119" s="4"/>
      <c r="Z119" s="4"/>
    </row>
    <row r="120" spans="1:26" ht="15.75" customHeight="1">
      <c r="A120" s="4"/>
      <c r="B120" s="4"/>
      <c r="C120" s="5"/>
      <c r="D120" s="6"/>
      <c r="E120" s="6"/>
      <c r="F120" s="6"/>
      <c r="G120" s="6"/>
      <c r="H120" s="6"/>
      <c r="I120" s="4"/>
      <c r="J120" s="4"/>
      <c r="K120" s="4"/>
      <c r="L120" s="4"/>
      <c r="M120" s="4"/>
      <c r="N120" s="4"/>
      <c r="O120" s="4"/>
      <c r="P120" s="4"/>
      <c r="Q120" s="4"/>
      <c r="R120" s="4"/>
      <c r="S120" s="4"/>
      <c r="T120" s="4"/>
      <c r="U120" s="4"/>
      <c r="V120" s="4"/>
      <c r="W120" s="4"/>
      <c r="X120" s="4"/>
      <c r="Y120" s="4"/>
      <c r="Z120" s="4"/>
    </row>
    <row r="121" spans="1:26" ht="15.75" customHeight="1">
      <c r="A121" s="4"/>
      <c r="B121" s="4"/>
      <c r="C121" s="5"/>
      <c r="D121" s="6"/>
      <c r="E121" s="6"/>
      <c r="F121" s="6"/>
      <c r="G121" s="6"/>
      <c r="H121" s="6"/>
      <c r="I121" s="4"/>
      <c r="J121" s="4"/>
      <c r="K121" s="4"/>
      <c r="L121" s="4"/>
      <c r="M121" s="4"/>
      <c r="N121" s="4"/>
      <c r="O121" s="4"/>
      <c r="P121" s="4"/>
      <c r="Q121" s="4"/>
      <c r="R121" s="4"/>
      <c r="S121" s="4"/>
      <c r="T121" s="4"/>
      <c r="U121" s="4"/>
      <c r="V121" s="4"/>
      <c r="W121" s="4"/>
      <c r="X121" s="4"/>
      <c r="Y121" s="4"/>
      <c r="Z121" s="4"/>
    </row>
    <row r="122" spans="1:26" ht="15.75" customHeight="1">
      <c r="A122" s="4"/>
      <c r="B122" s="4"/>
      <c r="C122" s="5"/>
      <c r="D122" s="6"/>
      <c r="E122" s="6"/>
      <c r="F122" s="6"/>
      <c r="G122" s="6"/>
      <c r="H122" s="6"/>
      <c r="I122" s="4"/>
      <c r="J122" s="4"/>
      <c r="K122" s="4"/>
      <c r="L122" s="4"/>
      <c r="M122" s="4"/>
      <c r="N122" s="4"/>
      <c r="O122" s="4"/>
      <c r="P122" s="4"/>
      <c r="Q122" s="4"/>
      <c r="R122" s="4"/>
      <c r="S122" s="4"/>
      <c r="T122" s="4"/>
      <c r="U122" s="4"/>
      <c r="V122" s="4"/>
      <c r="W122" s="4"/>
      <c r="X122" s="4"/>
      <c r="Y122" s="4"/>
      <c r="Z122" s="4"/>
    </row>
    <row r="123" spans="1:26" ht="15.75" customHeight="1">
      <c r="A123" s="4"/>
      <c r="B123" s="4"/>
      <c r="C123" s="5"/>
      <c r="D123" s="6"/>
      <c r="E123" s="6"/>
      <c r="F123" s="6"/>
      <c r="G123" s="6"/>
      <c r="H123" s="6"/>
      <c r="I123" s="4"/>
      <c r="J123" s="4"/>
      <c r="K123" s="4"/>
      <c r="L123" s="4"/>
      <c r="M123" s="4"/>
      <c r="N123" s="4"/>
      <c r="O123" s="4"/>
      <c r="P123" s="4"/>
      <c r="Q123" s="4"/>
      <c r="R123" s="4"/>
      <c r="S123" s="4"/>
      <c r="T123" s="4"/>
      <c r="U123" s="4"/>
      <c r="V123" s="4"/>
      <c r="W123" s="4"/>
      <c r="X123" s="4"/>
      <c r="Y123" s="4"/>
      <c r="Z123" s="4"/>
    </row>
    <row r="124" spans="1:26" ht="15.75" customHeight="1">
      <c r="A124" s="4"/>
      <c r="B124" s="4"/>
      <c r="C124" s="5"/>
      <c r="D124" s="6"/>
      <c r="E124" s="6"/>
      <c r="F124" s="6"/>
      <c r="G124" s="6"/>
      <c r="H124" s="6"/>
      <c r="I124" s="4"/>
      <c r="J124" s="4"/>
      <c r="K124" s="4"/>
      <c r="L124" s="4"/>
      <c r="M124" s="4"/>
      <c r="N124" s="4"/>
      <c r="O124" s="4"/>
      <c r="P124" s="4"/>
      <c r="Q124" s="4"/>
      <c r="R124" s="4"/>
      <c r="S124" s="4"/>
      <c r="T124" s="4"/>
      <c r="U124" s="4"/>
      <c r="V124" s="4"/>
      <c r="W124" s="4"/>
      <c r="X124" s="4"/>
      <c r="Y124" s="4"/>
      <c r="Z124" s="4"/>
    </row>
    <row r="125" spans="1:26" ht="15.75" customHeight="1">
      <c r="A125" s="4"/>
      <c r="B125" s="4"/>
      <c r="C125" s="5"/>
      <c r="D125" s="6"/>
      <c r="E125" s="6"/>
      <c r="F125" s="6"/>
      <c r="G125" s="6"/>
      <c r="H125" s="6"/>
      <c r="I125" s="4"/>
      <c r="J125" s="4"/>
      <c r="K125" s="4"/>
      <c r="L125" s="4"/>
      <c r="M125" s="4"/>
      <c r="N125" s="4"/>
      <c r="O125" s="4"/>
      <c r="P125" s="4"/>
      <c r="Q125" s="4"/>
      <c r="R125" s="4"/>
      <c r="S125" s="4"/>
      <c r="T125" s="4"/>
      <c r="U125" s="4"/>
      <c r="V125" s="4"/>
      <c r="W125" s="4"/>
      <c r="X125" s="4"/>
      <c r="Y125" s="4"/>
      <c r="Z125" s="4"/>
    </row>
    <row r="126" spans="1:26" ht="15.75" customHeight="1">
      <c r="A126" s="4"/>
      <c r="B126" s="4"/>
      <c r="C126" s="5"/>
      <c r="D126" s="6"/>
      <c r="E126" s="6"/>
      <c r="F126" s="6"/>
      <c r="G126" s="6"/>
      <c r="H126" s="6"/>
      <c r="I126" s="4"/>
      <c r="J126" s="4"/>
      <c r="K126" s="4"/>
      <c r="L126" s="4"/>
      <c r="M126" s="4"/>
      <c r="N126" s="4"/>
      <c r="O126" s="4"/>
      <c r="P126" s="4"/>
      <c r="Q126" s="4"/>
      <c r="R126" s="4"/>
      <c r="S126" s="4"/>
      <c r="T126" s="4"/>
      <c r="U126" s="4"/>
      <c r="V126" s="4"/>
      <c r="W126" s="4"/>
      <c r="X126" s="4"/>
      <c r="Y126" s="4"/>
      <c r="Z126" s="4"/>
    </row>
    <row r="127" spans="1:26" ht="15.75" customHeight="1">
      <c r="A127" s="4"/>
      <c r="B127" s="4"/>
      <c r="C127" s="5"/>
      <c r="D127" s="6"/>
      <c r="E127" s="6"/>
      <c r="F127" s="6"/>
      <c r="G127" s="6"/>
      <c r="H127" s="6"/>
      <c r="I127" s="4"/>
      <c r="J127" s="4"/>
      <c r="K127" s="4"/>
      <c r="L127" s="4"/>
      <c r="M127" s="4"/>
      <c r="N127" s="4"/>
      <c r="O127" s="4"/>
      <c r="P127" s="4"/>
      <c r="Q127" s="4"/>
      <c r="R127" s="4"/>
      <c r="S127" s="4"/>
      <c r="T127" s="4"/>
      <c r="U127" s="4"/>
      <c r="V127" s="4"/>
      <c r="W127" s="4"/>
      <c r="X127" s="4"/>
      <c r="Y127" s="4"/>
      <c r="Z127" s="4"/>
    </row>
    <row r="128" spans="1:26" ht="15.75" customHeight="1">
      <c r="A128" s="4"/>
      <c r="B128" s="4"/>
      <c r="C128" s="5"/>
      <c r="D128" s="6"/>
      <c r="E128" s="6"/>
      <c r="F128" s="6"/>
      <c r="G128" s="6"/>
      <c r="H128" s="6"/>
      <c r="I128" s="4"/>
      <c r="J128" s="4"/>
      <c r="K128" s="4"/>
      <c r="L128" s="4"/>
      <c r="M128" s="4"/>
      <c r="N128" s="4"/>
      <c r="O128" s="4"/>
      <c r="P128" s="4"/>
      <c r="Q128" s="4"/>
      <c r="R128" s="4"/>
      <c r="S128" s="4"/>
      <c r="T128" s="4"/>
      <c r="U128" s="4"/>
      <c r="V128" s="4"/>
      <c r="W128" s="4"/>
      <c r="X128" s="4"/>
      <c r="Y128" s="4"/>
      <c r="Z128" s="4"/>
    </row>
    <row r="129" spans="1:26" ht="15.75" customHeight="1">
      <c r="A129" s="4"/>
      <c r="B129" s="4"/>
      <c r="C129" s="5"/>
      <c r="D129" s="6"/>
      <c r="E129" s="6"/>
      <c r="F129" s="6"/>
      <c r="G129" s="6"/>
      <c r="H129" s="6"/>
      <c r="I129" s="4"/>
      <c r="J129" s="4"/>
      <c r="K129" s="4"/>
      <c r="L129" s="4"/>
      <c r="M129" s="4"/>
      <c r="N129" s="4"/>
      <c r="O129" s="4"/>
      <c r="P129" s="4"/>
      <c r="Q129" s="4"/>
      <c r="R129" s="4"/>
      <c r="S129" s="4"/>
      <c r="T129" s="4"/>
      <c r="U129" s="4"/>
      <c r="V129" s="4"/>
      <c r="W129" s="4"/>
      <c r="X129" s="4"/>
      <c r="Y129" s="4"/>
      <c r="Z129" s="4"/>
    </row>
    <row r="130" spans="1:26" ht="15.75" customHeight="1">
      <c r="A130" s="4"/>
      <c r="B130" s="4"/>
      <c r="C130" s="5"/>
      <c r="D130" s="6"/>
      <c r="E130" s="6"/>
      <c r="F130" s="6"/>
      <c r="G130" s="6"/>
      <c r="H130" s="6"/>
      <c r="I130" s="4"/>
      <c r="J130" s="4"/>
      <c r="K130" s="4"/>
      <c r="L130" s="4"/>
      <c r="M130" s="4"/>
      <c r="N130" s="4"/>
      <c r="O130" s="4"/>
      <c r="P130" s="4"/>
      <c r="Q130" s="4"/>
      <c r="R130" s="4"/>
      <c r="S130" s="4"/>
      <c r="T130" s="4"/>
      <c r="U130" s="4"/>
      <c r="V130" s="4"/>
      <c r="W130" s="4"/>
      <c r="X130" s="4"/>
      <c r="Y130" s="4"/>
      <c r="Z130" s="4"/>
    </row>
    <row r="131" spans="1:26" ht="15.75" customHeight="1">
      <c r="A131" s="4"/>
      <c r="B131" s="4"/>
      <c r="C131" s="5"/>
      <c r="D131" s="6"/>
      <c r="E131" s="6"/>
      <c r="F131" s="6"/>
      <c r="G131" s="6"/>
      <c r="H131" s="6"/>
      <c r="I131" s="4"/>
      <c r="J131" s="4"/>
      <c r="K131" s="4"/>
      <c r="L131" s="4"/>
      <c r="M131" s="4"/>
      <c r="N131" s="4"/>
      <c r="O131" s="4"/>
      <c r="P131" s="4"/>
      <c r="Q131" s="4"/>
      <c r="R131" s="4"/>
      <c r="S131" s="4"/>
      <c r="T131" s="4"/>
      <c r="U131" s="4"/>
      <c r="V131" s="4"/>
      <c r="W131" s="4"/>
      <c r="X131" s="4"/>
      <c r="Y131" s="4"/>
      <c r="Z131" s="4"/>
    </row>
    <row r="132" spans="1:26" ht="15.75" customHeight="1">
      <c r="A132" s="4"/>
      <c r="B132" s="4"/>
      <c r="C132" s="5"/>
      <c r="D132" s="6"/>
      <c r="E132" s="6"/>
      <c r="F132" s="6"/>
      <c r="G132" s="6"/>
      <c r="H132" s="6"/>
      <c r="I132" s="4"/>
      <c r="J132" s="4"/>
      <c r="K132" s="4"/>
      <c r="L132" s="4"/>
      <c r="M132" s="4"/>
      <c r="N132" s="4"/>
      <c r="O132" s="4"/>
      <c r="P132" s="4"/>
      <c r="Q132" s="4"/>
      <c r="R132" s="4"/>
      <c r="S132" s="4"/>
      <c r="T132" s="4"/>
      <c r="U132" s="4"/>
      <c r="V132" s="4"/>
      <c r="W132" s="4"/>
      <c r="X132" s="4"/>
      <c r="Y132" s="4"/>
      <c r="Z132" s="4"/>
    </row>
    <row r="133" spans="1:26" ht="15.75" customHeight="1">
      <c r="A133" s="4"/>
      <c r="B133" s="4"/>
      <c r="C133" s="5"/>
      <c r="D133" s="6"/>
      <c r="E133" s="6"/>
      <c r="F133" s="6"/>
      <c r="G133" s="6"/>
      <c r="H133" s="6"/>
      <c r="I133" s="4"/>
      <c r="J133" s="4"/>
      <c r="K133" s="4"/>
      <c r="L133" s="4"/>
      <c r="M133" s="4"/>
      <c r="N133" s="4"/>
      <c r="O133" s="4"/>
      <c r="P133" s="4"/>
      <c r="Q133" s="4"/>
      <c r="R133" s="4"/>
      <c r="S133" s="4"/>
      <c r="T133" s="4"/>
      <c r="U133" s="4"/>
      <c r="V133" s="4"/>
      <c r="W133" s="4"/>
      <c r="X133" s="4"/>
      <c r="Y133" s="4"/>
      <c r="Z133" s="4"/>
    </row>
    <row r="134" spans="1:26" ht="15.75" customHeight="1">
      <c r="A134" s="4"/>
      <c r="B134" s="4"/>
      <c r="C134" s="5"/>
      <c r="D134" s="6"/>
      <c r="E134" s="6"/>
      <c r="F134" s="6"/>
      <c r="G134" s="6"/>
      <c r="H134" s="6"/>
      <c r="I134" s="4"/>
      <c r="J134" s="4"/>
      <c r="K134" s="4"/>
      <c r="L134" s="4"/>
      <c r="M134" s="4"/>
      <c r="N134" s="4"/>
      <c r="O134" s="4"/>
      <c r="P134" s="4"/>
      <c r="Q134" s="4"/>
      <c r="R134" s="4"/>
      <c r="S134" s="4"/>
      <c r="T134" s="4"/>
      <c r="U134" s="4"/>
      <c r="V134" s="4"/>
      <c r="W134" s="4"/>
      <c r="X134" s="4"/>
      <c r="Y134" s="4"/>
      <c r="Z134" s="4"/>
    </row>
    <row r="135" spans="1:26" ht="15.75" customHeight="1">
      <c r="A135" s="4"/>
      <c r="B135" s="4"/>
      <c r="C135" s="5"/>
      <c r="D135" s="6"/>
      <c r="E135" s="6"/>
      <c r="F135" s="6"/>
      <c r="G135" s="6"/>
      <c r="H135" s="6"/>
      <c r="I135" s="4"/>
      <c r="J135" s="4"/>
      <c r="K135" s="4"/>
      <c r="L135" s="4"/>
      <c r="M135" s="4"/>
      <c r="N135" s="4"/>
      <c r="O135" s="4"/>
      <c r="P135" s="4"/>
      <c r="Q135" s="4"/>
      <c r="R135" s="4"/>
      <c r="S135" s="4"/>
      <c r="T135" s="4"/>
      <c r="U135" s="4"/>
      <c r="V135" s="4"/>
      <c r="W135" s="4"/>
      <c r="X135" s="4"/>
      <c r="Y135" s="4"/>
      <c r="Z135" s="4"/>
    </row>
    <row r="136" spans="1:26" ht="15.75" customHeight="1">
      <c r="A136" s="4"/>
      <c r="B136" s="4"/>
      <c r="C136" s="5"/>
      <c r="D136" s="6"/>
      <c r="E136" s="6"/>
      <c r="F136" s="6"/>
      <c r="G136" s="6"/>
      <c r="H136" s="6"/>
      <c r="I136" s="4"/>
      <c r="J136" s="4"/>
      <c r="K136" s="4"/>
      <c r="L136" s="4"/>
      <c r="M136" s="4"/>
      <c r="N136" s="4"/>
      <c r="O136" s="4"/>
      <c r="P136" s="4"/>
      <c r="Q136" s="4"/>
      <c r="R136" s="4"/>
      <c r="S136" s="4"/>
      <c r="T136" s="4"/>
      <c r="U136" s="4"/>
      <c r="V136" s="4"/>
      <c r="W136" s="4"/>
      <c r="X136" s="4"/>
      <c r="Y136" s="4"/>
      <c r="Z136" s="4"/>
    </row>
    <row r="137" spans="1:26" ht="15.75" customHeight="1">
      <c r="A137" s="4"/>
      <c r="B137" s="4"/>
      <c r="C137" s="5"/>
      <c r="D137" s="6"/>
      <c r="E137" s="6"/>
      <c r="F137" s="6"/>
      <c r="G137" s="6"/>
      <c r="H137" s="6"/>
      <c r="I137" s="4"/>
      <c r="J137" s="4"/>
      <c r="K137" s="4"/>
      <c r="L137" s="4"/>
      <c r="M137" s="4"/>
      <c r="N137" s="4"/>
      <c r="O137" s="4"/>
      <c r="P137" s="4"/>
      <c r="Q137" s="4"/>
      <c r="R137" s="4"/>
      <c r="S137" s="4"/>
      <c r="T137" s="4"/>
      <c r="U137" s="4"/>
      <c r="V137" s="4"/>
      <c r="W137" s="4"/>
      <c r="X137" s="4"/>
      <c r="Y137" s="4"/>
      <c r="Z137" s="4"/>
    </row>
    <row r="138" spans="1:26" ht="15.75" customHeight="1">
      <c r="A138" s="4"/>
      <c r="B138" s="4"/>
      <c r="C138" s="5"/>
      <c r="D138" s="6"/>
      <c r="E138" s="6"/>
      <c r="F138" s="6"/>
      <c r="G138" s="6"/>
      <c r="H138" s="6"/>
      <c r="I138" s="4"/>
      <c r="J138" s="4"/>
      <c r="K138" s="4"/>
      <c r="L138" s="4"/>
      <c r="M138" s="4"/>
      <c r="N138" s="4"/>
      <c r="O138" s="4"/>
      <c r="P138" s="4"/>
      <c r="Q138" s="4"/>
      <c r="R138" s="4"/>
      <c r="S138" s="4"/>
      <c r="T138" s="4"/>
      <c r="U138" s="4"/>
      <c r="V138" s="4"/>
      <c r="W138" s="4"/>
      <c r="X138" s="4"/>
      <c r="Y138" s="4"/>
      <c r="Z138" s="4"/>
    </row>
    <row r="139" spans="1:26" ht="15.75" customHeight="1">
      <c r="A139" s="4"/>
      <c r="B139" s="4"/>
      <c r="C139" s="5"/>
      <c r="D139" s="6"/>
      <c r="E139" s="6"/>
      <c r="F139" s="6"/>
      <c r="G139" s="6"/>
      <c r="H139" s="6"/>
      <c r="I139" s="4"/>
      <c r="J139" s="4"/>
      <c r="K139" s="4"/>
      <c r="L139" s="4"/>
      <c r="M139" s="4"/>
      <c r="N139" s="4"/>
      <c r="O139" s="4"/>
      <c r="P139" s="4"/>
      <c r="Q139" s="4"/>
      <c r="R139" s="4"/>
      <c r="S139" s="4"/>
      <c r="T139" s="4"/>
      <c r="U139" s="4"/>
      <c r="V139" s="4"/>
      <c r="W139" s="4"/>
      <c r="X139" s="4"/>
      <c r="Y139" s="4"/>
      <c r="Z139" s="4"/>
    </row>
    <row r="140" spans="1:26" ht="15.75" customHeight="1">
      <c r="A140" s="4"/>
      <c r="B140" s="4"/>
      <c r="C140" s="5"/>
      <c r="D140" s="6"/>
      <c r="E140" s="6"/>
      <c r="F140" s="6"/>
      <c r="G140" s="6"/>
      <c r="H140" s="6"/>
      <c r="I140" s="4"/>
      <c r="J140" s="4"/>
      <c r="K140" s="4"/>
      <c r="L140" s="4"/>
      <c r="M140" s="4"/>
      <c r="N140" s="4"/>
      <c r="O140" s="4"/>
      <c r="P140" s="4"/>
      <c r="Q140" s="4"/>
      <c r="R140" s="4"/>
      <c r="S140" s="4"/>
      <c r="T140" s="4"/>
      <c r="U140" s="4"/>
      <c r="V140" s="4"/>
      <c r="W140" s="4"/>
      <c r="X140" s="4"/>
      <c r="Y140" s="4"/>
      <c r="Z140" s="4"/>
    </row>
    <row r="141" spans="1:26" ht="15.75" customHeight="1">
      <c r="A141" s="4"/>
      <c r="B141" s="4"/>
      <c r="C141" s="5"/>
      <c r="D141" s="6"/>
      <c r="E141" s="6"/>
      <c r="F141" s="6"/>
      <c r="G141" s="6"/>
      <c r="H141" s="6"/>
      <c r="I141" s="4"/>
      <c r="J141" s="4"/>
      <c r="K141" s="4"/>
      <c r="L141" s="4"/>
      <c r="M141" s="4"/>
      <c r="N141" s="4"/>
      <c r="O141" s="4"/>
      <c r="P141" s="4"/>
      <c r="Q141" s="4"/>
      <c r="R141" s="4"/>
      <c r="S141" s="4"/>
      <c r="T141" s="4"/>
      <c r="U141" s="4"/>
      <c r="V141" s="4"/>
      <c r="W141" s="4"/>
      <c r="X141" s="4"/>
      <c r="Y141" s="4"/>
      <c r="Z141" s="4"/>
    </row>
    <row r="142" spans="1:26" ht="15.75" customHeight="1">
      <c r="A142" s="4"/>
      <c r="B142" s="4"/>
      <c r="C142" s="5"/>
      <c r="D142" s="6"/>
      <c r="E142" s="6"/>
      <c r="F142" s="6"/>
      <c r="G142" s="6"/>
      <c r="H142" s="6"/>
      <c r="I142" s="4"/>
      <c r="J142" s="4"/>
      <c r="K142" s="4"/>
      <c r="L142" s="4"/>
      <c r="M142" s="4"/>
      <c r="N142" s="4"/>
      <c r="O142" s="4"/>
      <c r="P142" s="4"/>
      <c r="Q142" s="4"/>
      <c r="R142" s="4"/>
      <c r="S142" s="4"/>
      <c r="T142" s="4"/>
      <c r="U142" s="4"/>
      <c r="V142" s="4"/>
      <c r="W142" s="4"/>
      <c r="X142" s="4"/>
      <c r="Y142" s="4"/>
      <c r="Z142" s="4"/>
    </row>
    <row r="143" spans="1:26" ht="15.75" customHeight="1">
      <c r="A143" s="4"/>
      <c r="B143" s="4"/>
      <c r="C143" s="5"/>
      <c r="D143" s="6"/>
      <c r="E143" s="6"/>
      <c r="F143" s="6"/>
      <c r="G143" s="6"/>
      <c r="H143" s="6"/>
      <c r="I143" s="4"/>
      <c r="J143" s="4"/>
      <c r="K143" s="4"/>
      <c r="L143" s="4"/>
      <c r="M143" s="4"/>
      <c r="N143" s="4"/>
      <c r="O143" s="4"/>
      <c r="P143" s="4"/>
      <c r="Q143" s="4"/>
      <c r="R143" s="4"/>
      <c r="S143" s="4"/>
      <c r="T143" s="4"/>
      <c r="U143" s="4"/>
      <c r="V143" s="4"/>
      <c r="W143" s="4"/>
      <c r="X143" s="4"/>
      <c r="Y143" s="4"/>
      <c r="Z143" s="4"/>
    </row>
    <row r="144" spans="1:26" ht="15.75" customHeight="1">
      <c r="A144" s="4"/>
      <c r="B144" s="4"/>
      <c r="C144" s="5"/>
      <c r="D144" s="6"/>
      <c r="E144" s="6"/>
      <c r="F144" s="6"/>
      <c r="G144" s="6"/>
      <c r="H144" s="6"/>
      <c r="I144" s="4"/>
      <c r="J144" s="4"/>
      <c r="K144" s="4"/>
      <c r="L144" s="4"/>
      <c r="M144" s="4"/>
      <c r="N144" s="4"/>
      <c r="O144" s="4"/>
      <c r="P144" s="4"/>
      <c r="Q144" s="4"/>
      <c r="R144" s="4"/>
      <c r="S144" s="4"/>
      <c r="T144" s="4"/>
      <c r="U144" s="4"/>
      <c r="V144" s="4"/>
      <c r="W144" s="4"/>
      <c r="X144" s="4"/>
      <c r="Y144" s="4"/>
      <c r="Z144" s="4"/>
    </row>
    <row r="145" spans="1:26" ht="15.75" customHeight="1">
      <c r="A145" s="4"/>
      <c r="B145" s="4"/>
      <c r="C145" s="5"/>
      <c r="D145" s="6"/>
      <c r="E145" s="6"/>
      <c r="F145" s="6"/>
      <c r="G145" s="6"/>
      <c r="H145" s="6"/>
      <c r="I145" s="4"/>
      <c r="J145" s="4"/>
      <c r="K145" s="4"/>
      <c r="L145" s="4"/>
      <c r="M145" s="4"/>
      <c r="N145" s="4"/>
      <c r="O145" s="4"/>
      <c r="P145" s="4"/>
      <c r="Q145" s="4"/>
      <c r="R145" s="4"/>
      <c r="S145" s="4"/>
      <c r="T145" s="4"/>
      <c r="U145" s="4"/>
      <c r="V145" s="4"/>
      <c r="W145" s="4"/>
      <c r="X145" s="4"/>
      <c r="Y145" s="4"/>
      <c r="Z145" s="4"/>
    </row>
    <row r="146" spans="1:26" ht="15.75" customHeight="1">
      <c r="A146" s="4"/>
      <c r="B146" s="4"/>
      <c r="C146" s="5"/>
      <c r="D146" s="6"/>
      <c r="E146" s="6"/>
      <c r="F146" s="6"/>
      <c r="G146" s="6"/>
      <c r="H146" s="6"/>
      <c r="I146" s="4"/>
      <c r="J146" s="4"/>
      <c r="K146" s="4"/>
      <c r="L146" s="4"/>
      <c r="M146" s="4"/>
      <c r="N146" s="4"/>
      <c r="O146" s="4"/>
      <c r="P146" s="4"/>
      <c r="Q146" s="4"/>
      <c r="R146" s="4"/>
      <c r="S146" s="4"/>
      <c r="T146" s="4"/>
      <c r="U146" s="4"/>
      <c r="V146" s="4"/>
      <c r="W146" s="4"/>
      <c r="X146" s="4"/>
      <c r="Y146" s="4"/>
      <c r="Z146" s="4"/>
    </row>
    <row r="147" spans="1:26" ht="15.75" customHeight="1">
      <c r="A147" s="4"/>
      <c r="B147" s="4"/>
      <c r="C147" s="5"/>
      <c r="D147" s="6"/>
      <c r="E147" s="6"/>
      <c r="F147" s="6"/>
      <c r="G147" s="6"/>
      <c r="H147" s="6"/>
      <c r="I147" s="4"/>
      <c r="J147" s="4"/>
      <c r="K147" s="4"/>
      <c r="L147" s="4"/>
      <c r="M147" s="4"/>
      <c r="N147" s="4"/>
      <c r="O147" s="4"/>
      <c r="P147" s="4"/>
      <c r="Q147" s="4"/>
      <c r="R147" s="4"/>
      <c r="S147" s="4"/>
      <c r="T147" s="4"/>
      <c r="U147" s="4"/>
      <c r="V147" s="4"/>
      <c r="W147" s="4"/>
      <c r="X147" s="4"/>
      <c r="Y147" s="4"/>
      <c r="Z147" s="4"/>
    </row>
    <row r="148" spans="1:26" ht="15.75" customHeight="1">
      <c r="A148" s="4"/>
      <c r="B148" s="4"/>
      <c r="C148" s="5"/>
      <c r="D148" s="6"/>
      <c r="E148" s="6"/>
      <c r="F148" s="6"/>
      <c r="G148" s="6"/>
      <c r="H148" s="6"/>
      <c r="I148" s="4"/>
      <c r="J148" s="4"/>
      <c r="K148" s="4"/>
      <c r="L148" s="4"/>
      <c r="M148" s="4"/>
      <c r="N148" s="4"/>
      <c r="O148" s="4"/>
      <c r="P148" s="4"/>
      <c r="Q148" s="4"/>
      <c r="R148" s="4"/>
      <c r="S148" s="4"/>
      <c r="T148" s="4"/>
      <c r="U148" s="4"/>
      <c r="V148" s="4"/>
      <c r="W148" s="4"/>
      <c r="X148" s="4"/>
      <c r="Y148" s="4"/>
      <c r="Z148" s="4"/>
    </row>
    <row r="149" spans="1:26" ht="15.75" customHeight="1">
      <c r="A149" s="4"/>
      <c r="B149" s="4"/>
      <c r="C149" s="5"/>
      <c r="D149" s="6"/>
      <c r="E149" s="6"/>
      <c r="F149" s="6"/>
      <c r="G149" s="6"/>
      <c r="H149" s="6"/>
      <c r="I149" s="4"/>
      <c r="J149" s="4"/>
      <c r="K149" s="4"/>
      <c r="L149" s="4"/>
      <c r="M149" s="4"/>
      <c r="N149" s="4"/>
      <c r="O149" s="4"/>
      <c r="P149" s="4"/>
      <c r="Q149" s="4"/>
      <c r="R149" s="4"/>
      <c r="S149" s="4"/>
      <c r="T149" s="4"/>
      <c r="U149" s="4"/>
      <c r="V149" s="4"/>
      <c r="W149" s="4"/>
      <c r="X149" s="4"/>
      <c r="Y149" s="4"/>
      <c r="Z149" s="4"/>
    </row>
    <row r="150" spans="1:26" ht="15.75" customHeight="1">
      <c r="A150" s="4"/>
      <c r="B150" s="4"/>
      <c r="C150" s="5"/>
      <c r="D150" s="6"/>
      <c r="E150" s="6"/>
      <c r="F150" s="6"/>
      <c r="G150" s="6"/>
      <c r="H150" s="6"/>
      <c r="I150" s="4"/>
      <c r="J150" s="4"/>
      <c r="K150" s="4"/>
      <c r="L150" s="4"/>
      <c r="M150" s="4"/>
      <c r="N150" s="4"/>
      <c r="O150" s="4"/>
      <c r="P150" s="4"/>
      <c r="Q150" s="4"/>
      <c r="R150" s="4"/>
      <c r="S150" s="4"/>
      <c r="T150" s="4"/>
      <c r="U150" s="4"/>
      <c r="V150" s="4"/>
      <c r="W150" s="4"/>
      <c r="X150" s="4"/>
      <c r="Y150" s="4"/>
      <c r="Z150" s="4"/>
    </row>
    <row r="151" spans="1:26" ht="15.75" customHeight="1">
      <c r="A151" s="4"/>
      <c r="B151" s="4"/>
      <c r="C151" s="5"/>
      <c r="D151" s="6"/>
      <c r="E151" s="6"/>
      <c r="F151" s="6"/>
      <c r="G151" s="6"/>
      <c r="H151" s="6"/>
      <c r="I151" s="4"/>
      <c r="J151" s="4"/>
      <c r="K151" s="4"/>
      <c r="L151" s="4"/>
      <c r="M151" s="4"/>
      <c r="N151" s="4"/>
      <c r="O151" s="4"/>
      <c r="P151" s="4"/>
      <c r="Q151" s="4"/>
      <c r="R151" s="4"/>
      <c r="S151" s="4"/>
      <c r="T151" s="4"/>
      <c r="U151" s="4"/>
      <c r="V151" s="4"/>
      <c r="W151" s="4"/>
      <c r="X151" s="4"/>
      <c r="Y151" s="4"/>
      <c r="Z151" s="4"/>
    </row>
    <row r="152" spans="1:26" ht="15.75" customHeight="1">
      <c r="A152" s="4"/>
      <c r="B152" s="4"/>
      <c r="C152" s="5"/>
      <c r="D152" s="6"/>
      <c r="E152" s="6"/>
      <c r="F152" s="6"/>
      <c r="G152" s="6"/>
      <c r="H152" s="6"/>
      <c r="I152" s="4"/>
      <c r="J152" s="4"/>
      <c r="K152" s="4"/>
      <c r="L152" s="4"/>
      <c r="M152" s="4"/>
      <c r="N152" s="4"/>
      <c r="O152" s="4"/>
      <c r="P152" s="4"/>
      <c r="Q152" s="4"/>
      <c r="R152" s="4"/>
      <c r="S152" s="4"/>
      <c r="T152" s="4"/>
      <c r="U152" s="4"/>
      <c r="V152" s="4"/>
      <c r="W152" s="4"/>
      <c r="X152" s="4"/>
      <c r="Y152" s="4"/>
      <c r="Z152" s="4"/>
    </row>
    <row r="153" spans="1:26" ht="15.75" customHeight="1">
      <c r="A153" s="4"/>
      <c r="B153" s="4"/>
      <c r="C153" s="5"/>
      <c r="D153" s="6"/>
      <c r="E153" s="6"/>
      <c r="F153" s="6"/>
      <c r="G153" s="6"/>
      <c r="H153" s="6"/>
      <c r="I153" s="4"/>
      <c r="J153" s="4"/>
      <c r="K153" s="4"/>
      <c r="L153" s="4"/>
      <c r="M153" s="4"/>
      <c r="N153" s="4"/>
      <c r="O153" s="4"/>
      <c r="P153" s="4"/>
      <c r="Q153" s="4"/>
      <c r="R153" s="4"/>
      <c r="S153" s="4"/>
      <c r="T153" s="4"/>
      <c r="U153" s="4"/>
      <c r="V153" s="4"/>
      <c r="W153" s="4"/>
      <c r="X153" s="4"/>
      <c r="Y153" s="4"/>
      <c r="Z153" s="4"/>
    </row>
    <row r="154" spans="1:26" ht="15.75" customHeight="1">
      <c r="A154" s="4"/>
      <c r="B154" s="4"/>
      <c r="C154" s="5"/>
      <c r="D154" s="6"/>
      <c r="E154" s="6"/>
      <c r="F154" s="6"/>
      <c r="G154" s="6"/>
      <c r="H154" s="6"/>
      <c r="I154" s="4"/>
      <c r="J154" s="4"/>
      <c r="K154" s="4"/>
      <c r="L154" s="4"/>
      <c r="M154" s="4"/>
      <c r="N154" s="4"/>
      <c r="O154" s="4"/>
      <c r="P154" s="4"/>
      <c r="Q154" s="4"/>
      <c r="R154" s="4"/>
      <c r="S154" s="4"/>
      <c r="T154" s="4"/>
      <c r="U154" s="4"/>
      <c r="V154" s="4"/>
      <c r="W154" s="4"/>
      <c r="X154" s="4"/>
      <c r="Y154" s="4"/>
      <c r="Z154" s="4"/>
    </row>
    <row r="155" spans="1:26" ht="15.75" customHeight="1">
      <c r="A155" s="4"/>
      <c r="B155" s="4"/>
      <c r="C155" s="5"/>
      <c r="D155" s="6"/>
      <c r="E155" s="6"/>
      <c r="F155" s="6"/>
      <c r="G155" s="6"/>
      <c r="H155" s="6"/>
      <c r="I155" s="4"/>
      <c r="J155" s="4"/>
      <c r="K155" s="4"/>
      <c r="L155" s="4"/>
      <c r="M155" s="4"/>
      <c r="N155" s="4"/>
      <c r="O155" s="4"/>
      <c r="P155" s="4"/>
      <c r="Q155" s="4"/>
      <c r="R155" s="4"/>
      <c r="S155" s="4"/>
      <c r="T155" s="4"/>
      <c r="U155" s="4"/>
      <c r="V155" s="4"/>
      <c r="W155" s="4"/>
      <c r="X155" s="4"/>
      <c r="Y155" s="4"/>
      <c r="Z155" s="4"/>
    </row>
    <row r="156" spans="1:26" ht="15.75" customHeight="1">
      <c r="A156" s="4"/>
      <c r="B156" s="4"/>
      <c r="C156" s="5"/>
      <c r="D156" s="6"/>
      <c r="E156" s="6"/>
      <c r="F156" s="6"/>
      <c r="G156" s="6"/>
      <c r="H156" s="6"/>
      <c r="I156" s="4"/>
      <c r="J156" s="4"/>
      <c r="K156" s="4"/>
      <c r="L156" s="4"/>
      <c r="M156" s="4"/>
      <c r="N156" s="4"/>
      <c r="O156" s="4"/>
      <c r="P156" s="4"/>
      <c r="Q156" s="4"/>
      <c r="R156" s="4"/>
      <c r="S156" s="4"/>
      <c r="T156" s="4"/>
      <c r="U156" s="4"/>
      <c r="V156" s="4"/>
      <c r="W156" s="4"/>
      <c r="X156" s="4"/>
      <c r="Y156" s="4"/>
      <c r="Z156" s="4"/>
    </row>
    <row r="157" spans="1:26" ht="15.75" customHeight="1">
      <c r="A157" s="4"/>
      <c r="B157" s="4"/>
      <c r="C157" s="5"/>
      <c r="D157" s="6"/>
      <c r="E157" s="6"/>
      <c r="F157" s="6"/>
      <c r="G157" s="6"/>
      <c r="H157" s="6"/>
      <c r="I157" s="4"/>
      <c r="J157" s="4"/>
      <c r="K157" s="4"/>
      <c r="L157" s="4"/>
      <c r="M157" s="4"/>
      <c r="N157" s="4"/>
      <c r="O157" s="4"/>
      <c r="P157" s="4"/>
      <c r="Q157" s="4"/>
      <c r="R157" s="4"/>
      <c r="S157" s="4"/>
      <c r="T157" s="4"/>
      <c r="U157" s="4"/>
      <c r="V157" s="4"/>
      <c r="W157" s="4"/>
      <c r="X157" s="4"/>
      <c r="Y157" s="4"/>
      <c r="Z157" s="4"/>
    </row>
    <row r="158" spans="1:26" ht="15.75" customHeight="1">
      <c r="A158" s="4"/>
      <c r="B158" s="4"/>
      <c r="C158" s="5"/>
      <c r="D158" s="6"/>
      <c r="E158" s="6"/>
      <c r="F158" s="6"/>
      <c r="G158" s="6"/>
      <c r="H158" s="6"/>
      <c r="I158" s="4"/>
      <c r="J158" s="4"/>
      <c r="K158" s="4"/>
      <c r="L158" s="4"/>
      <c r="M158" s="4"/>
      <c r="N158" s="4"/>
      <c r="O158" s="4"/>
      <c r="P158" s="4"/>
      <c r="Q158" s="4"/>
      <c r="R158" s="4"/>
      <c r="S158" s="4"/>
      <c r="T158" s="4"/>
      <c r="U158" s="4"/>
      <c r="V158" s="4"/>
      <c r="W158" s="4"/>
      <c r="X158" s="4"/>
      <c r="Y158" s="4"/>
      <c r="Z158" s="4"/>
    </row>
    <row r="159" spans="1:26" ht="15.75" customHeight="1">
      <c r="A159" s="4"/>
      <c r="B159" s="4"/>
      <c r="C159" s="5"/>
      <c r="D159" s="6"/>
      <c r="E159" s="6"/>
      <c r="F159" s="6"/>
      <c r="G159" s="6"/>
      <c r="H159" s="6"/>
      <c r="I159" s="4"/>
      <c r="J159" s="4"/>
      <c r="K159" s="4"/>
      <c r="L159" s="4"/>
      <c r="M159" s="4"/>
      <c r="N159" s="4"/>
      <c r="O159" s="4"/>
      <c r="P159" s="4"/>
      <c r="Q159" s="4"/>
      <c r="R159" s="4"/>
      <c r="S159" s="4"/>
      <c r="T159" s="4"/>
      <c r="U159" s="4"/>
      <c r="V159" s="4"/>
      <c r="W159" s="4"/>
      <c r="X159" s="4"/>
      <c r="Y159" s="4"/>
      <c r="Z159" s="4"/>
    </row>
    <row r="160" spans="1:26" ht="15.75" customHeight="1">
      <c r="A160" s="4"/>
      <c r="B160" s="4"/>
      <c r="C160" s="5"/>
      <c r="D160" s="6"/>
      <c r="E160" s="6"/>
      <c r="F160" s="6"/>
      <c r="G160" s="6"/>
      <c r="H160" s="6"/>
      <c r="I160" s="4"/>
      <c r="J160" s="4"/>
      <c r="K160" s="4"/>
      <c r="L160" s="4"/>
      <c r="M160" s="4"/>
      <c r="N160" s="4"/>
      <c r="O160" s="4"/>
      <c r="P160" s="4"/>
      <c r="Q160" s="4"/>
      <c r="R160" s="4"/>
      <c r="S160" s="4"/>
      <c r="T160" s="4"/>
      <c r="U160" s="4"/>
      <c r="V160" s="4"/>
      <c r="W160" s="4"/>
      <c r="X160" s="4"/>
      <c r="Y160" s="4"/>
      <c r="Z160" s="4"/>
    </row>
    <row r="161" spans="1:26" ht="15.75" customHeight="1">
      <c r="A161" s="4"/>
      <c r="B161" s="4"/>
      <c r="C161" s="5"/>
      <c r="D161" s="6"/>
      <c r="E161" s="6"/>
      <c r="F161" s="6"/>
      <c r="G161" s="6"/>
      <c r="H161" s="6"/>
      <c r="I161" s="4"/>
      <c r="J161" s="4"/>
      <c r="K161" s="4"/>
      <c r="L161" s="4"/>
      <c r="M161" s="4"/>
      <c r="N161" s="4"/>
      <c r="O161" s="4"/>
      <c r="P161" s="4"/>
      <c r="Q161" s="4"/>
      <c r="R161" s="4"/>
      <c r="S161" s="4"/>
      <c r="T161" s="4"/>
      <c r="U161" s="4"/>
      <c r="V161" s="4"/>
      <c r="W161" s="4"/>
      <c r="X161" s="4"/>
      <c r="Y161" s="4"/>
      <c r="Z161" s="4"/>
    </row>
    <row r="162" spans="1:26" ht="15.75" customHeight="1">
      <c r="A162" s="4"/>
      <c r="B162" s="4"/>
      <c r="C162" s="5"/>
      <c r="D162" s="6"/>
      <c r="E162" s="6"/>
      <c r="F162" s="6"/>
      <c r="G162" s="6"/>
      <c r="H162" s="6"/>
      <c r="I162" s="4"/>
      <c r="J162" s="4"/>
      <c r="K162" s="4"/>
      <c r="L162" s="4"/>
      <c r="M162" s="4"/>
      <c r="N162" s="4"/>
      <c r="O162" s="4"/>
      <c r="P162" s="4"/>
      <c r="Q162" s="4"/>
      <c r="R162" s="4"/>
      <c r="S162" s="4"/>
      <c r="T162" s="4"/>
      <c r="U162" s="4"/>
      <c r="V162" s="4"/>
      <c r="W162" s="4"/>
      <c r="X162" s="4"/>
      <c r="Y162" s="4"/>
      <c r="Z162" s="4"/>
    </row>
    <row r="163" spans="1:26" ht="15.75" customHeight="1">
      <c r="A163" s="4"/>
      <c r="B163" s="4"/>
      <c r="C163" s="5"/>
      <c r="D163" s="6"/>
      <c r="E163" s="6"/>
      <c r="F163" s="6"/>
      <c r="G163" s="6"/>
      <c r="H163" s="6"/>
      <c r="I163" s="4"/>
      <c r="J163" s="4"/>
      <c r="K163" s="4"/>
      <c r="L163" s="4"/>
      <c r="M163" s="4"/>
      <c r="N163" s="4"/>
      <c r="O163" s="4"/>
      <c r="P163" s="4"/>
      <c r="Q163" s="4"/>
      <c r="R163" s="4"/>
      <c r="S163" s="4"/>
      <c r="T163" s="4"/>
      <c r="U163" s="4"/>
      <c r="V163" s="4"/>
      <c r="W163" s="4"/>
      <c r="X163" s="4"/>
      <c r="Y163" s="4"/>
      <c r="Z163" s="4"/>
    </row>
    <row r="164" spans="1:26" ht="15.75" customHeight="1">
      <c r="A164" s="4"/>
      <c r="B164" s="4"/>
      <c r="C164" s="5"/>
      <c r="D164" s="6"/>
      <c r="E164" s="6"/>
      <c r="F164" s="6"/>
      <c r="G164" s="6"/>
      <c r="H164" s="6"/>
      <c r="I164" s="4"/>
      <c r="J164" s="4"/>
      <c r="K164" s="4"/>
      <c r="L164" s="4"/>
      <c r="M164" s="4"/>
      <c r="N164" s="4"/>
      <c r="O164" s="4"/>
      <c r="P164" s="4"/>
      <c r="Q164" s="4"/>
      <c r="R164" s="4"/>
      <c r="S164" s="4"/>
      <c r="T164" s="4"/>
      <c r="U164" s="4"/>
      <c r="V164" s="4"/>
      <c r="W164" s="4"/>
      <c r="X164" s="4"/>
      <c r="Y164" s="4"/>
      <c r="Z164" s="4"/>
    </row>
    <row r="165" spans="1:26" ht="15.75" customHeight="1">
      <c r="A165" s="4"/>
      <c r="B165" s="4"/>
      <c r="C165" s="5"/>
      <c r="D165" s="6"/>
      <c r="E165" s="6"/>
      <c r="F165" s="6"/>
      <c r="G165" s="6"/>
      <c r="H165" s="6"/>
      <c r="I165" s="4"/>
      <c r="J165" s="4"/>
      <c r="K165" s="4"/>
      <c r="L165" s="4"/>
      <c r="M165" s="4"/>
      <c r="N165" s="4"/>
      <c r="O165" s="4"/>
      <c r="P165" s="4"/>
      <c r="Q165" s="4"/>
      <c r="R165" s="4"/>
      <c r="S165" s="4"/>
      <c r="T165" s="4"/>
      <c r="U165" s="4"/>
      <c r="V165" s="4"/>
      <c r="W165" s="4"/>
      <c r="X165" s="4"/>
      <c r="Y165" s="4"/>
      <c r="Z165" s="4"/>
    </row>
    <row r="166" spans="1:26" ht="15.75" customHeight="1">
      <c r="A166" s="4"/>
      <c r="B166" s="4"/>
      <c r="C166" s="5"/>
      <c r="D166" s="6"/>
      <c r="E166" s="6"/>
      <c r="F166" s="6"/>
      <c r="G166" s="6"/>
      <c r="H166" s="6"/>
      <c r="I166" s="4"/>
      <c r="J166" s="4"/>
      <c r="K166" s="4"/>
      <c r="L166" s="4"/>
      <c r="M166" s="4"/>
      <c r="N166" s="4"/>
      <c r="O166" s="4"/>
      <c r="P166" s="4"/>
      <c r="Q166" s="4"/>
      <c r="R166" s="4"/>
      <c r="S166" s="4"/>
      <c r="T166" s="4"/>
      <c r="U166" s="4"/>
      <c r="V166" s="4"/>
      <c r="W166" s="4"/>
      <c r="X166" s="4"/>
      <c r="Y166" s="4"/>
      <c r="Z166" s="4"/>
    </row>
    <row r="167" spans="1:26" ht="15.75" customHeight="1">
      <c r="A167" s="4"/>
      <c r="B167" s="4"/>
      <c r="C167" s="5"/>
      <c r="D167" s="6"/>
      <c r="E167" s="6"/>
      <c r="F167" s="6"/>
      <c r="G167" s="6"/>
      <c r="H167" s="6"/>
      <c r="I167" s="4"/>
      <c r="J167" s="4"/>
      <c r="K167" s="4"/>
      <c r="L167" s="4"/>
      <c r="M167" s="4"/>
      <c r="N167" s="4"/>
      <c r="O167" s="4"/>
      <c r="P167" s="4"/>
      <c r="Q167" s="4"/>
      <c r="R167" s="4"/>
      <c r="S167" s="4"/>
      <c r="T167" s="4"/>
      <c r="U167" s="4"/>
      <c r="V167" s="4"/>
      <c r="W167" s="4"/>
      <c r="X167" s="4"/>
      <c r="Y167" s="4"/>
      <c r="Z167" s="4"/>
    </row>
    <row r="168" spans="1:26" ht="15.75" customHeight="1">
      <c r="A168" s="4"/>
      <c r="B168" s="4"/>
      <c r="C168" s="5"/>
      <c r="D168" s="6"/>
      <c r="E168" s="6"/>
      <c r="F168" s="6"/>
      <c r="G168" s="6"/>
      <c r="H168" s="6"/>
      <c r="I168" s="4"/>
      <c r="J168" s="4"/>
      <c r="K168" s="4"/>
      <c r="L168" s="4"/>
      <c r="M168" s="4"/>
      <c r="N168" s="4"/>
      <c r="O168" s="4"/>
      <c r="P168" s="4"/>
      <c r="Q168" s="4"/>
      <c r="R168" s="4"/>
      <c r="S168" s="4"/>
      <c r="T168" s="4"/>
      <c r="U168" s="4"/>
      <c r="V168" s="4"/>
      <c r="W168" s="4"/>
      <c r="X168" s="4"/>
      <c r="Y168" s="4"/>
      <c r="Z168" s="4"/>
    </row>
    <row r="169" spans="1:26" ht="15.75" customHeight="1">
      <c r="A169" s="4"/>
      <c r="B169" s="4"/>
      <c r="C169" s="5"/>
      <c r="D169" s="6"/>
      <c r="E169" s="6"/>
      <c r="F169" s="6"/>
      <c r="G169" s="6"/>
      <c r="H169" s="6"/>
      <c r="I169" s="4"/>
      <c r="J169" s="4"/>
      <c r="K169" s="4"/>
      <c r="L169" s="4"/>
      <c r="M169" s="4"/>
      <c r="N169" s="4"/>
      <c r="O169" s="4"/>
      <c r="P169" s="4"/>
      <c r="Q169" s="4"/>
      <c r="R169" s="4"/>
      <c r="S169" s="4"/>
      <c r="T169" s="4"/>
      <c r="U169" s="4"/>
      <c r="V169" s="4"/>
      <c r="W169" s="4"/>
      <c r="X169" s="4"/>
      <c r="Y169" s="4"/>
      <c r="Z169" s="4"/>
    </row>
    <row r="170" spans="1:26" ht="15.75" customHeight="1">
      <c r="A170" s="4"/>
      <c r="B170" s="4"/>
      <c r="C170" s="5"/>
      <c r="D170" s="6"/>
      <c r="E170" s="6"/>
      <c r="F170" s="6"/>
      <c r="G170" s="6"/>
      <c r="H170" s="6"/>
      <c r="I170" s="4"/>
      <c r="J170" s="4"/>
      <c r="K170" s="4"/>
      <c r="L170" s="4"/>
      <c r="M170" s="4"/>
      <c r="N170" s="4"/>
      <c r="O170" s="4"/>
      <c r="P170" s="4"/>
      <c r="Q170" s="4"/>
      <c r="R170" s="4"/>
      <c r="S170" s="4"/>
      <c r="T170" s="4"/>
      <c r="U170" s="4"/>
      <c r="V170" s="4"/>
      <c r="W170" s="4"/>
      <c r="X170" s="4"/>
      <c r="Y170" s="4"/>
      <c r="Z170" s="4"/>
    </row>
    <row r="171" spans="1:26" ht="15.75" customHeight="1">
      <c r="A171" s="4"/>
      <c r="B171" s="4"/>
      <c r="C171" s="5"/>
      <c r="D171" s="6"/>
      <c r="E171" s="6"/>
      <c r="F171" s="6"/>
      <c r="G171" s="6"/>
      <c r="H171" s="6"/>
      <c r="I171" s="4"/>
      <c r="J171" s="4"/>
      <c r="K171" s="4"/>
      <c r="L171" s="4"/>
      <c r="M171" s="4"/>
      <c r="N171" s="4"/>
      <c r="O171" s="4"/>
      <c r="P171" s="4"/>
      <c r="Q171" s="4"/>
      <c r="R171" s="4"/>
      <c r="S171" s="4"/>
      <c r="T171" s="4"/>
      <c r="U171" s="4"/>
      <c r="V171" s="4"/>
      <c r="W171" s="4"/>
      <c r="X171" s="4"/>
      <c r="Y171" s="4"/>
      <c r="Z171" s="4"/>
    </row>
    <row r="172" spans="1:26" ht="15.75" customHeight="1">
      <c r="A172" s="4"/>
      <c r="B172" s="4"/>
      <c r="C172" s="5"/>
      <c r="D172" s="6"/>
      <c r="E172" s="6"/>
      <c r="F172" s="6"/>
      <c r="G172" s="6"/>
      <c r="H172" s="6"/>
      <c r="I172" s="4"/>
      <c r="J172" s="4"/>
      <c r="K172" s="4"/>
      <c r="L172" s="4"/>
      <c r="M172" s="4"/>
      <c r="N172" s="4"/>
      <c r="O172" s="4"/>
      <c r="P172" s="4"/>
      <c r="Q172" s="4"/>
      <c r="R172" s="4"/>
      <c r="S172" s="4"/>
      <c r="T172" s="4"/>
      <c r="U172" s="4"/>
      <c r="V172" s="4"/>
      <c r="W172" s="4"/>
      <c r="X172" s="4"/>
      <c r="Y172" s="4"/>
      <c r="Z172" s="4"/>
    </row>
    <row r="173" spans="1:26" ht="15.75" customHeight="1">
      <c r="A173" s="4"/>
      <c r="B173" s="4"/>
      <c r="C173" s="5"/>
      <c r="D173" s="6"/>
      <c r="E173" s="6"/>
      <c r="F173" s="6"/>
      <c r="G173" s="6"/>
      <c r="H173" s="6"/>
      <c r="I173" s="4"/>
      <c r="J173" s="4"/>
      <c r="K173" s="4"/>
      <c r="L173" s="4"/>
      <c r="M173" s="4"/>
      <c r="N173" s="4"/>
      <c r="O173" s="4"/>
      <c r="P173" s="4"/>
      <c r="Q173" s="4"/>
      <c r="R173" s="4"/>
      <c r="S173" s="4"/>
      <c r="T173" s="4"/>
      <c r="U173" s="4"/>
      <c r="V173" s="4"/>
      <c r="W173" s="4"/>
      <c r="X173" s="4"/>
      <c r="Y173" s="4"/>
      <c r="Z173" s="4"/>
    </row>
    <row r="174" spans="1:26" ht="15.75" customHeight="1">
      <c r="A174" s="4"/>
      <c r="B174" s="4"/>
      <c r="C174" s="5"/>
      <c r="D174" s="6"/>
      <c r="E174" s="6"/>
      <c r="F174" s="6"/>
      <c r="G174" s="6"/>
      <c r="H174" s="6"/>
      <c r="I174" s="4"/>
      <c r="J174" s="4"/>
      <c r="K174" s="4"/>
      <c r="L174" s="4"/>
      <c r="M174" s="4"/>
      <c r="N174" s="4"/>
      <c r="O174" s="4"/>
      <c r="P174" s="4"/>
      <c r="Q174" s="4"/>
      <c r="R174" s="4"/>
      <c r="S174" s="4"/>
      <c r="T174" s="4"/>
      <c r="U174" s="4"/>
      <c r="V174" s="4"/>
      <c r="W174" s="4"/>
      <c r="X174" s="4"/>
      <c r="Y174" s="4"/>
      <c r="Z174" s="4"/>
    </row>
    <row r="175" spans="1:26" ht="15.75" customHeight="1">
      <c r="A175" s="4"/>
      <c r="B175" s="4"/>
      <c r="C175" s="5"/>
      <c r="D175" s="6"/>
      <c r="E175" s="6"/>
      <c r="F175" s="6"/>
      <c r="G175" s="6"/>
      <c r="H175" s="6"/>
      <c r="I175" s="4"/>
      <c r="J175" s="4"/>
      <c r="K175" s="4"/>
      <c r="L175" s="4"/>
      <c r="M175" s="4"/>
      <c r="N175" s="4"/>
      <c r="O175" s="4"/>
      <c r="P175" s="4"/>
      <c r="Q175" s="4"/>
      <c r="R175" s="4"/>
      <c r="S175" s="4"/>
      <c r="T175" s="4"/>
      <c r="U175" s="4"/>
      <c r="V175" s="4"/>
      <c r="W175" s="4"/>
      <c r="X175" s="4"/>
      <c r="Y175" s="4"/>
      <c r="Z175" s="4"/>
    </row>
    <row r="176" spans="1:26" ht="15.75" customHeight="1">
      <c r="A176" s="4"/>
      <c r="B176" s="4"/>
      <c r="C176" s="5"/>
      <c r="D176" s="6"/>
      <c r="E176" s="6"/>
      <c r="F176" s="6"/>
      <c r="G176" s="6"/>
      <c r="H176" s="6"/>
      <c r="I176" s="4"/>
      <c r="J176" s="4"/>
      <c r="K176" s="4"/>
      <c r="L176" s="4"/>
      <c r="M176" s="4"/>
      <c r="N176" s="4"/>
      <c r="O176" s="4"/>
      <c r="P176" s="4"/>
      <c r="Q176" s="4"/>
      <c r="R176" s="4"/>
      <c r="S176" s="4"/>
      <c r="T176" s="4"/>
      <c r="U176" s="4"/>
      <c r="V176" s="4"/>
      <c r="W176" s="4"/>
      <c r="X176" s="4"/>
      <c r="Y176" s="4"/>
      <c r="Z176" s="4"/>
    </row>
    <row r="177" spans="1:26" ht="15.75" customHeight="1">
      <c r="A177" s="4"/>
      <c r="B177" s="4"/>
      <c r="C177" s="5"/>
      <c r="D177" s="6"/>
      <c r="E177" s="6"/>
      <c r="F177" s="6"/>
      <c r="G177" s="6"/>
      <c r="H177" s="6"/>
      <c r="I177" s="4"/>
      <c r="J177" s="4"/>
      <c r="K177" s="4"/>
      <c r="L177" s="4"/>
      <c r="M177" s="4"/>
      <c r="N177" s="4"/>
      <c r="O177" s="4"/>
      <c r="P177" s="4"/>
      <c r="Q177" s="4"/>
      <c r="R177" s="4"/>
      <c r="S177" s="4"/>
      <c r="T177" s="4"/>
      <c r="U177" s="4"/>
      <c r="V177" s="4"/>
      <c r="W177" s="4"/>
      <c r="X177" s="4"/>
      <c r="Y177" s="4"/>
      <c r="Z177" s="4"/>
    </row>
    <row r="178" spans="1:26" ht="15.75" customHeight="1">
      <c r="A178" s="4"/>
      <c r="B178" s="4"/>
      <c r="C178" s="5"/>
      <c r="D178" s="6"/>
      <c r="E178" s="6"/>
      <c r="F178" s="6"/>
      <c r="G178" s="6"/>
      <c r="H178" s="6"/>
      <c r="I178" s="4"/>
      <c r="J178" s="4"/>
      <c r="K178" s="4"/>
      <c r="L178" s="4"/>
      <c r="M178" s="4"/>
      <c r="N178" s="4"/>
      <c r="O178" s="4"/>
      <c r="P178" s="4"/>
      <c r="Q178" s="4"/>
      <c r="R178" s="4"/>
      <c r="S178" s="4"/>
      <c r="T178" s="4"/>
      <c r="U178" s="4"/>
      <c r="V178" s="4"/>
      <c r="W178" s="4"/>
      <c r="X178" s="4"/>
      <c r="Y178" s="4"/>
      <c r="Z178" s="4"/>
    </row>
    <row r="179" spans="1:26" ht="15.75" customHeight="1">
      <c r="A179" s="4"/>
      <c r="B179" s="4"/>
      <c r="C179" s="5"/>
      <c r="D179" s="6"/>
      <c r="E179" s="6"/>
      <c r="F179" s="6"/>
      <c r="G179" s="6"/>
      <c r="H179" s="6"/>
      <c r="I179" s="4"/>
      <c r="J179" s="4"/>
      <c r="K179" s="4"/>
      <c r="L179" s="4"/>
      <c r="M179" s="4"/>
      <c r="N179" s="4"/>
      <c r="O179" s="4"/>
      <c r="P179" s="4"/>
      <c r="Q179" s="4"/>
      <c r="R179" s="4"/>
      <c r="S179" s="4"/>
      <c r="T179" s="4"/>
      <c r="U179" s="4"/>
      <c r="V179" s="4"/>
      <c r="W179" s="4"/>
      <c r="X179" s="4"/>
      <c r="Y179" s="4"/>
      <c r="Z179" s="4"/>
    </row>
    <row r="180" spans="1:26" ht="15.75" customHeight="1">
      <c r="A180" s="4"/>
      <c r="B180" s="4"/>
      <c r="C180" s="5"/>
      <c r="D180" s="6"/>
      <c r="E180" s="6"/>
      <c r="F180" s="6"/>
      <c r="G180" s="6"/>
      <c r="H180" s="6"/>
      <c r="I180" s="4"/>
      <c r="J180" s="4"/>
      <c r="K180" s="4"/>
      <c r="L180" s="4"/>
      <c r="M180" s="4"/>
      <c r="N180" s="4"/>
      <c r="O180" s="4"/>
      <c r="P180" s="4"/>
      <c r="Q180" s="4"/>
      <c r="R180" s="4"/>
      <c r="S180" s="4"/>
      <c r="T180" s="4"/>
      <c r="U180" s="4"/>
      <c r="V180" s="4"/>
      <c r="W180" s="4"/>
      <c r="X180" s="4"/>
      <c r="Y180" s="4"/>
      <c r="Z180" s="4"/>
    </row>
    <row r="181" spans="1:26" ht="15.75" customHeight="1">
      <c r="A181" s="4"/>
      <c r="B181" s="4"/>
      <c r="C181" s="5"/>
      <c r="D181" s="6"/>
      <c r="E181" s="6"/>
      <c r="F181" s="6"/>
      <c r="G181" s="6"/>
      <c r="H181" s="6"/>
      <c r="I181" s="4"/>
      <c r="J181" s="4"/>
      <c r="K181" s="4"/>
      <c r="L181" s="4"/>
      <c r="M181" s="4"/>
      <c r="N181" s="4"/>
      <c r="O181" s="4"/>
      <c r="P181" s="4"/>
      <c r="Q181" s="4"/>
      <c r="R181" s="4"/>
      <c r="S181" s="4"/>
      <c r="T181" s="4"/>
      <c r="U181" s="4"/>
      <c r="V181" s="4"/>
      <c r="W181" s="4"/>
      <c r="X181" s="4"/>
      <c r="Y181" s="4"/>
      <c r="Z181" s="4"/>
    </row>
    <row r="182" spans="1:26" ht="15.75" customHeight="1">
      <c r="A182" s="4"/>
      <c r="B182" s="4"/>
      <c r="C182" s="5"/>
      <c r="D182" s="6"/>
      <c r="E182" s="6"/>
      <c r="F182" s="6"/>
      <c r="G182" s="6"/>
      <c r="H182" s="6"/>
      <c r="I182" s="4"/>
      <c r="J182" s="4"/>
      <c r="K182" s="4"/>
      <c r="L182" s="4"/>
      <c r="M182" s="4"/>
      <c r="N182" s="4"/>
      <c r="O182" s="4"/>
      <c r="P182" s="4"/>
      <c r="Q182" s="4"/>
      <c r="R182" s="4"/>
      <c r="S182" s="4"/>
      <c r="T182" s="4"/>
      <c r="U182" s="4"/>
      <c r="V182" s="4"/>
      <c r="W182" s="4"/>
      <c r="X182" s="4"/>
      <c r="Y182" s="4"/>
      <c r="Z182" s="4"/>
    </row>
    <row r="183" spans="1:26" ht="15.75" customHeight="1">
      <c r="A183" s="4"/>
      <c r="B183" s="4"/>
      <c r="C183" s="5"/>
      <c r="D183" s="6"/>
      <c r="E183" s="6"/>
      <c r="F183" s="6"/>
      <c r="G183" s="6"/>
      <c r="H183" s="6"/>
      <c r="I183" s="4"/>
      <c r="J183" s="4"/>
      <c r="K183" s="4"/>
      <c r="L183" s="4"/>
      <c r="M183" s="4"/>
      <c r="N183" s="4"/>
      <c r="O183" s="4"/>
      <c r="P183" s="4"/>
      <c r="Q183" s="4"/>
      <c r="R183" s="4"/>
      <c r="S183" s="4"/>
      <c r="T183" s="4"/>
      <c r="U183" s="4"/>
      <c r="V183" s="4"/>
      <c r="W183" s="4"/>
      <c r="X183" s="4"/>
      <c r="Y183" s="4"/>
      <c r="Z183" s="4"/>
    </row>
    <row r="184" spans="1:26" ht="15.75" customHeight="1">
      <c r="A184" s="4"/>
      <c r="B184" s="4"/>
      <c r="C184" s="5"/>
      <c r="D184" s="6"/>
      <c r="E184" s="6"/>
      <c r="F184" s="6"/>
      <c r="G184" s="6"/>
      <c r="H184" s="6"/>
      <c r="I184" s="4"/>
      <c r="J184" s="4"/>
      <c r="K184" s="4"/>
      <c r="L184" s="4"/>
      <c r="M184" s="4"/>
      <c r="N184" s="4"/>
      <c r="O184" s="4"/>
      <c r="P184" s="4"/>
      <c r="Q184" s="4"/>
      <c r="R184" s="4"/>
      <c r="S184" s="4"/>
      <c r="T184" s="4"/>
      <c r="U184" s="4"/>
      <c r="V184" s="4"/>
      <c r="W184" s="4"/>
      <c r="X184" s="4"/>
      <c r="Y184" s="4"/>
      <c r="Z184" s="4"/>
    </row>
    <row r="185" spans="1:26" ht="15.75" customHeight="1">
      <c r="A185" s="4"/>
      <c r="B185" s="4"/>
      <c r="C185" s="5"/>
      <c r="D185" s="6"/>
      <c r="E185" s="6"/>
      <c r="F185" s="6"/>
      <c r="G185" s="6"/>
      <c r="H185" s="6"/>
      <c r="I185" s="4"/>
      <c r="J185" s="4"/>
      <c r="K185" s="4"/>
      <c r="L185" s="4"/>
      <c r="M185" s="4"/>
      <c r="N185" s="4"/>
      <c r="O185" s="4"/>
      <c r="P185" s="4"/>
      <c r="Q185" s="4"/>
      <c r="R185" s="4"/>
      <c r="S185" s="4"/>
      <c r="T185" s="4"/>
      <c r="U185" s="4"/>
      <c r="V185" s="4"/>
      <c r="W185" s="4"/>
      <c r="X185" s="4"/>
      <c r="Y185" s="4"/>
      <c r="Z185" s="4"/>
    </row>
    <row r="186" spans="1:26" ht="15.75" customHeight="1">
      <c r="A186" s="4"/>
      <c r="B186" s="4"/>
      <c r="C186" s="5"/>
      <c r="D186" s="6"/>
      <c r="E186" s="6"/>
      <c r="F186" s="6"/>
      <c r="G186" s="6"/>
      <c r="H186" s="6"/>
      <c r="I186" s="4"/>
      <c r="J186" s="4"/>
      <c r="K186" s="4"/>
      <c r="L186" s="4"/>
      <c r="M186" s="4"/>
      <c r="N186" s="4"/>
      <c r="O186" s="4"/>
      <c r="P186" s="4"/>
      <c r="Q186" s="4"/>
      <c r="R186" s="4"/>
      <c r="S186" s="4"/>
      <c r="T186" s="4"/>
      <c r="U186" s="4"/>
      <c r="V186" s="4"/>
      <c r="W186" s="4"/>
      <c r="X186" s="4"/>
      <c r="Y186" s="4"/>
      <c r="Z186" s="4"/>
    </row>
    <row r="187" spans="1:26" ht="15.75" customHeight="1">
      <c r="A187" s="4"/>
      <c r="B187" s="4"/>
      <c r="C187" s="5"/>
      <c r="D187" s="6"/>
      <c r="E187" s="6"/>
      <c r="F187" s="6"/>
      <c r="G187" s="6"/>
      <c r="H187" s="6"/>
      <c r="I187" s="4"/>
      <c r="J187" s="4"/>
      <c r="K187" s="4"/>
      <c r="L187" s="4"/>
      <c r="M187" s="4"/>
      <c r="N187" s="4"/>
      <c r="O187" s="4"/>
      <c r="P187" s="4"/>
      <c r="Q187" s="4"/>
      <c r="R187" s="4"/>
      <c r="S187" s="4"/>
      <c r="T187" s="4"/>
      <c r="U187" s="4"/>
      <c r="V187" s="4"/>
      <c r="W187" s="4"/>
      <c r="X187" s="4"/>
      <c r="Y187" s="4"/>
      <c r="Z187" s="4"/>
    </row>
    <row r="188" spans="1:26" ht="15.75" customHeight="1">
      <c r="A188" s="4"/>
      <c r="B188" s="4"/>
      <c r="C188" s="5"/>
      <c r="D188" s="6"/>
      <c r="E188" s="6"/>
      <c r="F188" s="6"/>
      <c r="G188" s="6"/>
      <c r="H188" s="6"/>
      <c r="I188" s="4"/>
      <c r="J188" s="4"/>
      <c r="K188" s="4"/>
      <c r="L188" s="4"/>
      <c r="M188" s="4"/>
      <c r="N188" s="4"/>
      <c r="O188" s="4"/>
      <c r="P188" s="4"/>
      <c r="Q188" s="4"/>
      <c r="R188" s="4"/>
      <c r="S188" s="4"/>
      <c r="T188" s="4"/>
      <c r="U188" s="4"/>
      <c r="V188" s="4"/>
      <c r="W188" s="4"/>
      <c r="X188" s="4"/>
      <c r="Y188" s="4"/>
      <c r="Z188" s="4"/>
    </row>
    <row r="189" spans="1:26" ht="15.75" customHeight="1">
      <c r="A189" s="4"/>
      <c r="B189" s="4"/>
      <c r="C189" s="5"/>
      <c r="D189" s="6"/>
      <c r="E189" s="6"/>
      <c r="F189" s="6"/>
      <c r="G189" s="6"/>
      <c r="H189" s="6"/>
      <c r="I189" s="4"/>
      <c r="J189" s="4"/>
      <c r="K189" s="4"/>
      <c r="L189" s="4"/>
      <c r="M189" s="4"/>
      <c r="N189" s="4"/>
      <c r="O189" s="4"/>
      <c r="P189" s="4"/>
      <c r="Q189" s="4"/>
      <c r="R189" s="4"/>
      <c r="S189" s="4"/>
      <c r="T189" s="4"/>
      <c r="U189" s="4"/>
      <c r="V189" s="4"/>
      <c r="W189" s="4"/>
      <c r="X189" s="4"/>
      <c r="Y189" s="4"/>
      <c r="Z189" s="4"/>
    </row>
    <row r="190" spans="1:26" ht="15.75" customHeight="1">
      <c r="A190" s="4"/>
      <c r="B190" s="4"/>
      <c r="C190" s="5"/>
      <c r="D190" s="6"/>
      <c r="E190" s="6"/>
      <c r="F190" s="6"/>
      <c r="G190" s="6"/>
      <c r="H190" s="6"/>
      <c r="I190" s="4"/>
      <c r="J190" s="4"/>
      <c r="K190" s="4"/>
      <c r="L190" s="4"/>
      <c r="M190" s="4"/>
      <c r="N190" s="4"/>
      <c r="O190" s="4"/>
      <c r="P190" s="4"/>
      <c r="Q190" s="4"/>
      <c r="R190" s="4"/>
      <c r="S190" s="4"/>
      <c r="T190" s="4"/>
      <c r="U190" s="4"/>
      <c r="V190" s="4"/>
      <c r="W190" s="4"/>
      <c r="X190" s="4"/>
      <c r="Y190" s="4"/>
      <c r="Z190" s="4"/>
    </row>
    <row r="191" spans="1:26" ht="15.75" customHeight="1">
      <c r="A191" s="4"/>
      <c r="B191" s="4"/>
      <c r="C191" s="5"/>
      <c r="D191" s="6"/>
      <c r="E191" s="6"/>
      <c r="F191" s="6"/>
      <c r="G191" s="6"/>
      <c r="H191" s="6"/>
      <c r="I191" s="4"/>
      <c r="J191" s="4"/>
      <c r="K191" s="4"/>
      <c r="L191" s="4"/>
      <c r="M191" s="4"/>
      <c r="N191" s="4"/>
      <c r="O191" s="4"/>
      <c r="P191" s="4"/>
      <c r="Q191" s="4"/>
      <c r="R191" s="4"/>
      <c r="S191" s="4"/>
      <c r="T191" s="4"/>
      <c r="U191" s="4"/>
      <c r="V191" s="4"/>
      <c r="W191" s="4"/>
      <c r="X191" s="4"/>
      <c r="Y191" s="4"/>
      <c r="Z191" s="4"/>
    </row>
    <row r="192" spans="1:26" ht="15.75" customHeight="1">
      <c r="A192" s="4"/>
      <c r="B192" s="4"/>
      <c r="C192" s="5"/>
      <c r="D192" s="6"/>
      <c r="E192" s="6"/>
      <c r="F192" s="6"/>
      <c r="G192" s="6"/>
      <c r="H192" s="6"/>
      <c r="I192" s="4"/>
      <c r="J192" s="4"/>
      <c r="K192" s="4"/>
      <c r="L192" s="4"/>
      <c r="M192" s="4"/>
      <c r="N192" s="4"/>
      <c r="O192" s="4"/>
      <c r="P192" s="4"/>
      <c r="Q192" s="4"/>
      <c r="R192" s="4"/>
      <c r="S192" s="4"/>
      <c r="T192" s="4"/>
      <c r="U192" s="4"/>
      <c r="V192" s="4"/>
      <c r="W192" s="4"/>
      <c r="X192" s="4"/>
      <c r="Y192" s="4"/>
      <c r="Z192" s="4"/>
    </row>
    <row r="193" spans="1:26" ht="15.75" customHeight="1">
      <c r="A193" s="4"/>
      <c r="B193" s="4"/>
      <c r="C193" s="5"/>
      <c r="D193" s="6"/>
      <c r="E193" s="6"/>
      <c r="F193" s="6"/>
      <c r="G193" s="6"/>
      <c r="H193" s="6"/>
      <c r="I193" s="4"/>
      <c r="J193" s="4"/>
      <c r="K193" s="4"/>
      <c r="L193" s="4"/>
      <c r="M193" s="4"/>
      <c r="N193" s="4"/>
      <c r="O193" s="4"/>
      <c r="P193" s="4"/>
      <c r="Q193" s="4"/>
      <c r="R193" s="4"/>
      <c r="S193" s="4"/>
      <c r="T193" s="4"/>
      <c r="U193" s="4"/>
      <c r="V193" s="4"/>
      <c r="W193" s="4"/>
      <c r="X193" s="4"/>
      <c r="Y193" s="4"/>
      <c r="Z193" s="4"/>
    </row>
    <row r="194" spans="1:26" ht="15.75" customHeight="1">
      <c r="A194" s="4"/>
      <c r="B194" s="4"/>
      <c r="C194" s="5"/>
      <c r="D194" s="6"/>
      <c r="E194" s="6"/>
      <c r="F194" s="6"/>
      <c r="G194" s="6"/>
      <c r="H194" s="6"/>
      <c r="I194" s="4"/>
      <c r="J194" s="4"/>
      <c r="K194" s="4"/>
      <c r="L194" s="4"/>
      <c r="M194" s="4"/>
      <c r="N194" s="4"/>
      <c r="O194" s="4"/>
      <c r="P194" s="4"/>
      <c r="Q194" s="4"/>
      <c r="R194" s="4"/>
      <c r="S194" s="4"/>
      <c r="T194" s="4"/>
      <c r="U194" s="4"/>
      <c r="V194" s="4"/>
      <c r="W194" s="4"/>
      <c r="X194" s="4"/>
      <c r="Y194" s="4"/>
      <c r="Z194" s="4"/>
    </row>
    <row r="195" spans="1:26" ht="15.75" customHeight="1">
      <c r="A195" s="4"/>
      <c r="B195" s="4"/>
      <c r="C195" s="5"/>
      <c r="D195" s="6"/>
      <c r="E195" s="6"/>
      <c r="F195" s="6"/>
      <c r="G195" s="6"/>
      <c r="H195" s="6"/>
      <c r="I195" s="4"/>
      <c r="J195" s="4"/>
      <c r="K195" s="4"/>
      <c r="L195" s="4"/>
      <c r="M195" s="4"/>
      <c r="N195" s="4"/>
      <c r="O195" s="4"/>
      <c r="P195" s="4"/>
      <c r="Q195" s="4"/>
      <c r="R195" s="4"/>
      <c r="S195" s="4"/>
      <c r="T195" s="4"/>
      <c r="U195" s="4"/>
      <c r="V195" s="4"/>
      <c r="W195" s="4"/>
      <c r="X195" s="4"/>
      <c r="Y195" s="4"/>
      <c r="Z195" s="4"/>
    </row>
    <row r="196" spans="1:26" ht="15.75" customHeight="1">
      <c r="A196" s="4"/>
      <c r="B196" s="4"/>
      <c r="C196" s="5"/>
      <c r="D196" s="6"/>
      <c r="E196" s="6"/>
      <c r="F196" s="6"/>
      <c r="G196" s="6"/>
      <c r="H196" s="6"/>
      <c r="I196" s="4"/>
      <c r="J196" s="4"/>
      <c r="K196" s="4"/>
      <c r="L196" s="4"/>
      <c r="M196" s="4"/>
      <c r="N196" s="4"/>
      <c r="O196" s="4"/>
      <c r="P196" s="4"/>
      <c r="Q196" s="4"/>
      <c r="R196" s="4"/>
      <c r="S196" s="4"/>
      <c r="T196" s="4"/>
      <c r="U196" s="4"/>
      <c r="V196" s="4"/>
      <c r="W196" s="4"/>
      <c r="X196" s="4"/>
      <c r="Y196" s="4"/>
      <c r="Z196" s="4"/>
    </row>
    <row r="197" spans="1:26" ht="15.75" customHeight="1">
      <c r="A197" s="4"/>
      <c r="B197" s="4"/>
      <c r="C197" s="5"/>
      <c r="D197" s="6"/>
      <c r="E197" s="6"/>
      <c r="F197" s="6"/>
      <c r="G197" s="6"/>
      <c r="H197" s="6"/>
      <c r="I197" s="4"/>
      <c r="J197" s="4"/>
      <c r="K197" s="4"/>
      <c r="L197" s="4"/>
      <c r="M197" s="4"/>
      <c r="N197" s="4"/>
      <c r="O197" s="4"/>
      <c r="P197" s="4"/>
      <c r="Q197" s="4"/>
      <c r="R197" s="4"/>
      <c r="S197" s="4"/>
      <c r="T197" s="4"/>
      <c r="U197" s="4"/>
      <c r="V197" s="4"/>
      <c r="W197" s="4"/>
      <c r="X197" s="4"/>
      <c r="Y197" s="4"/>
      <c r="Z197" s="4"/>
    </row>
    <row r="198" spans="1:26" ht="15.75" customHeight="1">
      <c r="A198" s="4"/>
      <c r="B198" s="4"/>
      <c r="C198" s="5"/>
      <c r="D198" s="6"/>
      <c r="E198" s="6"/>
      <c r="F198" s="6"/>
      <c r="G198" s="6"/>
      <c r="H198" s="6"/>
      <c r="I198" s="4"/>
      <c r="J198" s="4"/>
      <c r="K198" s="4"/>
      <c r="L198" s="4"/>
      <c r="M198" s="4"/>
      <c r="N198" s="4"/>
      <c r="O198" s="4"/>
      <c r="P198" s="4"/>
      <c r="Q198" s="4"/>
      <c r="R198" s="4"/>
      <c r="S198" s="4"/>
      <c r="T198" s="4"/>
      <c r="U198" s="4"/>
      <c r="V198" s="4"/>
      <c r="W198" s="4"/>
      <c r="X198" s="4"/>
      <c r="Y198" s="4"/>
      <c r="Z198" s="4"/>
    </row>
    <row r="199" spans="1:26" ht="15.75" customHeight="1">
      <c r="A199" s="4"/>
      <c r="B199" s="4"/>
      <c r="C199" s="5"/>
      <c r="D199" s="6"/>
      <c r="E199" s="6"/>
      <c r="F199" s="6"/>
      <c r="G199" s="6"/>
      <c r="H199" s="6"/>
      <c r="I199" s="4"/>
      <c r="J199" s="4"/>
      <c r="K199" s="4"/>
      <c r="L199" s="4"/>
      <c r="M199" s="4"/>
      <c r="N199" s="4"/>
      <c r="O199" s="4"/>
      <c r="P199" s="4"/>
      <c r="Q199" s="4"/>
      <c r="R199" s="4"/>
      <c r="S199" s="4"/>
      <c r="T199" s="4"/>
      <c r="U199" s="4"/>
      <c r="V199" s="4"/>
      <c r="W199" s="4"/>
      <c r="X199" s="4"/>
      <c r="Y199" s="4"/>
      <c r="Z199" s="4"/>
    </row>
    <row r="200" spans="1:26" ht="15.75" customHeight="1">
      <c r="A200" s="4"/>
      <c r="B200" s="4"/>
      <c r="C200" s="5"/>
      <c r="D200" s="6"/>
      <c r="E200" s="6"/>
      <c r="F200" s="6"/>
      <c r="G200" s="6"/>
      <c r="H200" s="6"/>
      <c r="I200" s="4"/>
      <c r="J200" s="4"/>
      <c r="K200" s="4"/>
      <c r="L200" s="4"/>
      <c r="M200" s="4"/>
      <c r="N200" s="4"/>
      <c r="O200" s="4"/>
      <c r="P200" s="4"/>
      <c r="Q200" s="4"/>
      <c r="R200" s="4"/>
      <c r="S200" s="4"/>
      <c r="T200" s="4"/>
      <c r="U200" s="4"/>
      <c r="V200" s="4"/>
      <c r="W200" s="4"/>
      <c r="X200" s="4"/>
      <c r="Y200" s="4"/>
      <c r="Z200" s="4"/>
    </row>
    <row r="201" spans="1:26" ht="15.75" customHeight="1">
      <c r="A201" s="4"/>
      <c r="B201" s="4"/>
      <c r="C201" s="5"/>
      <c r="D201" s="6"/>
      <c r="E201" s="6"/>
      <c r="F201" s="6"/>
      <c r="G201" s="6"/>
      <c r="H201" s="6"/>
      <c r="I201" s="4"/>
      <c r="J201" s="4"/>
      <c r="K201" s="4"/>
      <c r="L201" s="4"/>
      <c r="M201" s="4"/>
      <c r="N201" s="4"/>
      <c r="O201" s="4"/>
      <c r="P201" s="4"/>
      <c r="Q201" s="4"/>
      <c r="R201" s="4"/>
      <c r="S201" s="4"/>
      <c r="T201" s="4"/>
      <c r="U201" s="4"/>
      <c r="V201" s="4"/>
      <c r="W201" s="4"/>
      <c r="X201" s="4"/>
      <c r="Y201" s="4"/>
      <c r="Z201" s="4"/>
    </row>
    <row r="202" spans="1:26" ht="15.75" customHeight="1">
      <c r="A202" s="4"/>
      <c r="B202" s="4"/>
      <c r="C202" s="5"/>
      <c r="D202" s="6"/>
      <c r="E202" s="6"/>
      <c r="F202" s="6"/>
      <c r="G202" s="6"/>
      <c r="H202" s="6"/>
      <c r="I202" s="4"/>
      <c r="J202" s="4"/>
      <c r="K202" s="4"/>
      <c r="L202" s="4"/>
      <c r="M202" s="4"/>
      <c r="N202" s="4"/>
      <c r="O202" s="4"/>
      <c r="P202" s="4"/>
      <c r="Q202" s="4"/>
      <c r="R202" s="4"/>
      <c r="S202" s="4"/>
      <c r="T202" s="4"/>
      <c r="U202" s="4"/>
      <c r="V202" s="4"/>
      <c r="W202" s="4"/>
      <c r="X202" s="4"/>
      <c r="Y202" s="4"/>
      <c r="Z202" s="4"/>
    </row>
    <row r="203" spans="1:26" ht="15.75" customHeight="1">
      <c r="A203" s="4"/>
      <c r="B203" s="4"/>
      <c r="C203" s="5"/>
      <c r="D203" s="6"/>
      <c r="E203" s="6"/>
      <c r="F203" s="6"/>
      <c r="G203" s="6"/>
      <c r="H203" s="6"/>
      <c r="I203" s="4"/>
      <c r="J203" s="4"/>
      <c r="K203" s="4"/>
      <c r="L203" s="4"/>
      <c r="M203" s="4"/>
      <c r="N203" s="4"/>
      <c r="O203" s="4"/>
      <c r="P203" s="4"/>
      <c r="Q203" s="4"/>
      <c r="R203" s="4"/>
      <c r="S203" s="4"/>
      <c r="T203" s="4"/>
      <c r="U203" s="4"/>
      <c r="V203" s="4"/>
      <c r="W203" s="4"/>
      <c r="X203" s="4"/>
      <c r="Y203" s="4"/>
      <c r="Z203" s="4"/>
    </row>
    <row r="204" spans="1:26" ht="15.75" customHeight="1">
      <c r="A204" s="4"/>
      <c r="B204" s="4"/>
      <c r="C204" s="5"/>
      <c r="D204" s="6"/>
      <c r="E204" s="6"/>
      <c r="F204" s="6"/>
      <c r="G204" s="6"/>
      <c r="H204" s="6"/>
      <c r="I204" s="4"/>
      <c r="J204" s="4"/>
      <c r="K204" s="4"/>
      <c r="L204" s="4"/>
      <c r="M204" s="4"/>
      <c r="N204" s="4"/>
      <c r="O204" s="4"/>
      <c r="P204" s="4"/>
      <c r="Q204" s="4"/>
      <c r="R204" s="4"/>
      <c r="S204" s="4"/>
      <c r="T204" s="4"/>
      <c r="U204" s="4"/>
      <c r="V204" s="4"/>
      <c r="W204" s="4"/>
      <c r="X204" s="4"/>
      <c r="Y204" s="4"/>
      <c r="Z204" s="4"/>
    </row>
    <row r="205" spans="1:26" ht="15.75" customHeight="1">
      <c r="A205" s="4"/>
      <c r="B205" s="4"/>
      <c r="C205" s="5"/>
      <c r="D205" s="6"/>
      <c r="E205" s="6"/>
      <c r="F205" s="6"/>
      <c r="G205" s="6"/>
      <c r="H205" s="6"/>
      <c r="I205" s="4"/>
      <c r="J205" s="4"/>
      <c r="K205" s="4"/>
      <c r="L205" s="4"/>
      <c r="M205" s="4"/>
      <c r="N205" s="4"/>
      <c r="O205" s="4"/>
      <c r="P205" s="4"/>
      <c r="Q205" s="4"/>
      <c r="R205" s="4"/>
      <c r="S205" s="4"/>
      <c r="T205" s="4"/>
      <c r="U205" s="4"/>
      <c r="V205" s="4"/>
      <c r="W205" s="4"/>
      <c r="X205" s="4"/>
      <c r="Y205" s="4"/>
      <c r="Z205" s="4"/>
    </row>
    <row r="206" spans="1:26" ht="15.75" customHeight="1">
      <c r="A206" s="4"/>
      <c r="B206" s="4"/>
      <c r="C206" s="5"/>
      <c r="D206" s="6"/>
      <c r="E206" s="6"/>
      <c r="F206" s="6"/>
      <c r="G206" s="6"/>
      <c r="H206" s="6"/>
      <c r="I206" s="4"/>
      <c r="J206" s="4"/>
      <c r="K206" s="4"/>
      <c r="L206" s="4"/>
      <c r="M206" s="4"/>
      <c r="N206" s="4"/>
      <c r="O206" s="4"/>
      <c r="P206" s="4"/>
      <c r="Q206" s="4"/>
      <c r="R206" s="4"/>
      <c r="S206" s="4"/>
      <c r="T206" s="4"/>
      <c r="U206" s="4"/>
      <c r="V206" s="4"/>
      <c r="W206" s="4"/>
      <c r="X206" s="4"/>
      <c r="Y206" s="4"/>
      <c r="Z206" s="4"/>
    </row>
    <row r="207" spans="1:26" ht="15.75" customHeight="1">
      <c r="A207" s="4"/>
      <c r="B207" s="4"/>
      <c r="C207" s="5"/>
      <c r="D207" s="6"/>
      <c r="E207" s="6"/>
      <c r="F207" s="6"/>
      <c r="G207" s="6"/>
      <c r="H207" s="6"/>
      <c r="I207" s="4"/>
      <c r="J207" s="4"/>
      <c r="K207" s="4"/>
      <c r="L207" s="4"/>
      <c r="M207" s="4"/>
      <c r="N207" s="4"/>
      <c r="O207" s="4"/>
      <c r="P207" s="4"/>
      <c r="Q207" s="4"/>
      <c r="R207" s="4"/>
      <c r="S207" s="4"/>
      <c r="T207" s="4"/>
      <c r="U207" s="4"/>
      <c r="V207" s="4"/>
      <c r="W207" s="4"/>
      <c r="X207" s="4"/>
      <c r="Y207" s="4"/>
      <c r="Z207" s="4"/>
    </row>
    <row r="208" spans="1:26" ht="15.75" customHeight="1">
      <c r="A208" s="4"/>
      <c r="B208" s="4"/>
      <c r="C208" s="5"/>
      <c r="D208" s="6"/>
      <c r="E208" s="6"/>
      <c r="F208" s="6"/>
      <c r="G208" s="6"/>
      <c r="H208" s="6"/>
      <c r="I208" s="4"/>
      <c r="J208" s="4"/>
      <c r="K208" s="4"/>
      <c r="L208" s="4"/>
      <c r="M208" s="4"/>
      <c r="N208" s="4"/>
      <c r="O208" s="4"/>
      <c r="P208" s="4"/>
      <c r="Q208" s="4"/>
      <c r="R208" s="4"/>
      <c r="S208" s="4"/>
      <c r="T208" s="4"/>
      <c r="U208" s="4"/>
      <c r="V208" s="4"/>
      <c r="W208" s="4"/>
      <c r="X208" s="4"/>
      <c r="Y208" s="4"/>
      <c r="Z208" s="4"/>
    </row>
    <row r="209" spans="1:26" ht="15.75" customHeight="1">
      <c r="A209" s="4"/>
      <c r="B209" s="4"/>
      <c r="C209" s="5"/>
      <c r="D209" s="6"/>
      <c r="E209" s="6"/>
      <c r="F209" s="6"/>
      <c r="G209" s="6"/>
      <c r="H209" s="6"/>
      <c r="I209" s="4"/>
      <c r="J209" s="4"/>
      <c r="K209" s="4"/>
      <c r="L209" s="4"/>
      <c r="M209" s="4"/>
      <c r="N209" s="4"/>
      <c r="O209" s="4"/>
      <c r="P209" s="4"/>
      <c r="Q209" s="4"/>
      <c r="R209" s="4"/>
      <c r="S209" s="4"/>
      <c r="T209" s="4"/>
      <c r="U209" s="4"/>
      <c r="V209" s="4"/>
      <c r="W209" s="4"/>
      <c r="X209" s="4"/>
      <c r="Y209" s="4"/>
      <c r="Z209" s="4"/>
    </row>
    <row r="210" spans="1:26" ht="15.75" customHeight="1">
      <c r="A210" s="4"/>
      <c r="B210" s="4"/>
      <c r="C210" s="5"/>
      <c r="D210" s="6"/>
      <c r="E210" s="6"/>
      <c r="F210" s="6"/>
      <c r="G210" s="6"/>
      <c r="H210" s="6"/>
      <c r="I210" s="4"/>
      <c r="J210" s="4"/>
      <c r="K210" s="4"/>
      <c r="L210" s="4"/>
      <c r="M210" s="4"/>
      <c r="N210" s="4"/>
      <c r="O210" s="4"/>
      <c r="P210" s="4"/>
      <c r="Q210" s="4"/>
      <c r="R210" s="4"/>
      <c r="S210" s="4"/>
      <c r="T210" s="4"/>
      <c r="U210" s="4"/>
      <c r="V210" s="4"/>
      <c r="W210" s="4"/>
      <c r="X210" s="4"/>
      <c r="Y210" s="4"/>
      <c r="Z210" s="4"/>
    </row>
    <row r="211" spans="1:26" ht="15.75" customHeight="1">
      <c r="A211" s="4"/>
      <c r="B211" s="4"/>
      <c r="C211" s="5"/>
      <c r="D211" s="6"/>
      <c r="E211" s="6"/>
      <c r="F211" s="6"/>
      <c r="G211" s="6"/>
      <c r="H211" s="6"/>
      <c r="I211" s="4"/>
      <c r="J211" s="4"/>
      <c r="K211" s="4"/>
      <c r="L211" s="4"/>
      <c r="M211" s="4"/>
      <c r="N211" s="4"/>
      <c r="O211" s="4"/>
      <c r="P211" s="4"/>
      <c r="Q211" s="4"/>
      <c r="R211" s="4"/>
      <c r="S211" s="4"/>
      <c r="T211" s="4"/>
      <c r="U211" s="4"/>
      <c r="V211" s="4"/>
      <c r="W211" s="4"/>
      <c r="X211" s="4"/>
      <c r="Y211" s="4"/>
      <c r="Z211" s="4"/>
    </row>
    <row r="212" spans="1:26" ht="15.75" customHeight="1">
      <c r="A212" s="4"/>
      <c r="B212" s="4"/>
      <c r="C212" s="5"/>
      <c r="D212" s="6"/>
      <c r="E212" s="6"/>
      <c r="F212" s="6"/>
      <c r="G212" s="6"/>
      <c r="H212" s="6"/>
      <c r="I212" s="4"/>
      <c r="J212" s="4"/>
      <c r="K212" s="4"/>
      <c r="L212" s="4"/>
      <c r="M212" s="4"/>
      <c r="N212" s="4"/>
      <c r="O212" s="4"/>
      <c r="P212" s="4"/>
      <c r="Q212" s="4"/>
      <c r="R212" s="4"/>
      <c r="S212" s="4"/>
      <c r="T212" s="4"/>
      <c r="U212" s="4"/>
      <c r="V212" s="4"/>
      <c r="W212" s="4"/>
      <c r="X212" s="4"/>
      <c r="Y212" s="4"/>
      <c r="Z212" s="4"/>
    </row>
    <row r="213" spans="1:26" ht="15.75" customHeight="1">
      <c r="A213" s="4"/>
      <c r="B213" s="4"/>
      <c r="C213" s="5"/>
      <c r="D213" s="6"/>
      <c r="E213" s="6"/>
      <c r="F213" s="6"/>
      <c r="G213" s="6"/>
      <c r="H213" s="6"/>
      <c r="I213" s="4"/>
      <c r="J213" s="4"/>
      <c r="K213" s="4"/>
      <c r="L213" s="4"/>
      <c r="M213" s="4"/>
      <c r="N213" s="4"/>
      <c r="O213" s="4"/>
      <c r="P213" s="4"/>
      <c r="Q213" s="4"/>
      <c r="R213" s="4"/>
      <c r="S213" s="4"/>
      <c r="T213" s="4"/>
      <c r="U213" s="4"/>
      <c r="V213" s="4"/>
      <c r="W213" s="4"/>
      <c r="X213" s="4"/>
      <c r="Y213" s="4"/>
      <c r="Z213" s="4"/>
    </row>
    <row r="214" spans="1:26" ht="15.75" customHeight="1">
      <c r="A214" s="4"/>
      <c r="B214" s="4"/>
      <c r="C214" s="5"/>
      <c r="D214" s="6"/>
      <c r="E214" s="6"/>
      <c r="F214" s="6"/>
      <c r="G214" s="6"/>
      <c r="H214" s="6"/>
      <c r="I214" s="4"/>
      <c r="J214" s="4"/>
      <c r="K214" s="4"/>
      <c r="L214" s="4"/>
      <c r="M214" s="4"/>
      <c r="N214" s="4"/>
      <c r="O214" s="4"/>
      <c r="P214" s="4"/>
      <c r="Q214" s="4"/>
      <c r="R214" s="4"/>
      <c r="S214" s="4"/>
      <c r="T214" s="4"/>
      <c r="U214" s="4"/>
      <c r="V214" s="4"/>
      <c r="W214" s="4"/>
      <c r="X214" s="4"/>
      <c r="Y214" s="4"/>
      <c r="Z214" s="4"/>
    </row>
    <row r="215" spans="1:26" ht="15.75" customHeight="1">
      <c r="A215" s="4"/>
      <c r="B215" s="4"/>
      <c r="C215" s="5"/>
      <c r="D215" s="6"/>
      <c r="E215" s="6"/>
      <c r="F215" s="6"/>
      <c r="G215" s="6"/>
      <c r="H215" s="6"/>
      <c r="I215" s="4"/>
      <c r="J215" s="4"/>
      <c r="K215" s="4"/>
      <c r="L215" s="4"/>
      <c r="M215" s="4"/>
      <c r="N215" s="4"/>
      <c r="O215" s="4"/>
      <c r="P215" s="4"/>
      <c r="Q215" s="4"/>
      <c r="R215" s="4"/>
      <c r="S215" s="4"/>
      <c r="T215" s="4"/>
      <c r="U215" s="4"/>
      <c r="V215" s="4"/>
      <c r="W215" s="4"/>
      <c r="X215" s="4"/>
      <c r="Y215" s="4"/>
      <c r="Z215" s="4"/>
    </row>
    <row r="216" spans="1:26" ht="15.75" customHeight="1">
      <c r="A216" s="4"/>
      <c r="B216" s="4"/>
      <c r="C216" s="5"/>
      <c r="D216" s="6"/>
      <c r="E216" s="6"/>
      <c r="F216" s="6"/>
      <c r="G216" s="6"/>
      <c r="H216" s="6"/>
      <c r="I216" s="4"/>
      <c r="J216" s="4"/>
      <c r="K216" s="4"/>
      <c r="L216" s="4"/>
      <c r="M216" s="4"/>
      <c r="N216" s="4"/>
      <c r="O216" s="4"/>
      <c r="P216" s="4"/>
      <c r="Q216" s="4"/>
      <c r="R216" s="4"/>
      <c r="S216" s="4"/>
      <c r="T216" s="4"/>
      <c r="U216" s="4"/>
      <c r="V216" s="4"/>
      <c r="W216" s="4"/>
      <c r="X216" s="4"/>
      <c r="Y216" s="4"/>
      <c r="Z216" s="4"/>
    </row>
    <row r="217" spans="1:26" ht="15.75" customHeight="1">
      <c r="A217" s="4"/>
      <c r="B217" s="4"/>
      <c r="C217" s="5"/>
      <c r="D217" s="6"/>
      <c r="E217" s="6"/>
      <c r="F217" s="6"/>
      <c r="G217" s="6"/>
      <c r="H217" s="6"/>
      <c r="I217" s="4"/>
      <c r="J217" s="4"/>
      <c r="K217" s="4"/>
      <c r="L217" s="4"/>
      <c r="M217" s="4"/>
      <c r="N217" s="4"/>
      <c r="O217" s="4"/>
      <c r="P217" s="4"/>
      <c r="Q217" s="4"/>
      <c r="R217" s="4"/>
      <c r="S217" s="4"/>
      <c r="T217" s="4"/>
      <c r="U217" s="4"/>
      <c r="V217" s="4"/>
      <c r="W217" s="4"/>
      <c r="X217" s="4"/>
      <c r="Y217" s="4"/>
      <c r="Z217" s="4"/>
    </row>
    <row r="218" spans="1:26" ht="15.75" customHeight="1">
      <c r="A218" s="4"/>
      <c r="B218" s="4"/>
      <c r="C218" s="5"/>
      <c r="D218" s="6"/>
      <c r="E218" s="6"/>
      <c r="F218" s="6"/>
      <c r="G218" s="6"/>
      <c r="H218" s="6"/>
      <c r="I218" s="4"/>
      <c r="J218" s="4"/>
      <c r="K218" s="4"/>
      <c r="L218" s="4"/>
      <c r="M218" s="4"/>
      <c r="N218" s="4"/>
      <c r="O218" s="4"/>
      <c r="P218" s="4"/>
      <c r="Q218" s="4"/>
      <c r="R218" s="4"/>
      <c r="S218" s="4"/>
      <c r="T218" s="4"/>
      <c r="U218" s="4"/>
      <c r="V218" s="4"/>
      <c r="W218" s="4"/>
      <c r="X218" s="4"/>
      <c r="Y218" s="4"/>
      <c r="Z218" s="4"/>
    </row>
    <row r="219" spans="1:26" ht="15.75" customHeight="1">
      <c r="A219" s="4"/>
      <c r="B219" s="4"/>
      <c r="C219" s="5"/>
      <c r="D219" s="6"/>
      <c r="E219" s="6"/>
      <c r="F219" s="6"/>
      <c r="G219" s="6"/>
      <c r="H219" s="6"/>
      <c r="I219" s="4"/>
      <c r="J219" s="4"/>
      <c r="K219" s="4"/>
      <c r="L219" s="4"/>
      <c r="M219" s="4"/>
      <c r="N219" s="4"/>
      <c r="O219" s="4"/>
      <c r="P219" s="4"/>
      <c r="Q219" s="4"/>
      <c r="R219" s="4"/>
      <c r="S219" s="4"/>
      <c r="T219" s="4"/>
      <c r="U219" s="4"/>
      <c r="V219" s="4"/>
      <c r="W219" s="4"/>
      <c r="X219" s="4"/>
      <c r="Y219" s="4"/>
      <c r="Z219" s="4"/>
    </row>
    <row r="220" spans="1:26" ht="15.75" customHeight="1">
      <c r="A220" s="4"/>
      <c r="B220" s="4"/>
      <c r="C220" s="5"/>
      <c r="D220" s="6"/>
      <c r="E220" s="6"/>
      <c r="F220" s="6"/>
      <c r="G220" s="6"/>
      <c r="H220" s="6"/>
      <c r="I220" s="4"/>
      <c r="J220" s="4"/>
      <c r="K220" s="4"/>
      <c r="L220" s="4"/>
      <c r="M220" s="4"/>
      <c r="N220" s="4"/>
      <c r="O220" s="4"/>
      <c r="P220" s="4"/>
      <c r="Q220" s="4"/>
      <c r="R220" s="4"/>
      <c r="S220" s="4"/>
      <c r="T220" s="4"/>
      <c r="U220" s="4"/>
      <c r="V220" s="4"/>
      <c r="W220" s="4"/>
      <c r="X220" s="4"/>
      <c r="Y220" s="4"/>
      <c r="Z220" s="4"/>
    </row>
    <row r="221" spans="1:26" ht="15.75" customHeight="1">
      <c r="A221" s="4"/>
      <c r="B221" s="4"/>
      <c r="C221" s="5"/>
      <c r="D221" s="6"/>
      <c r="E221" s="6"/>
      <c r="F221" s="6"/>
      <c r="G221" s="6"/>
      <c r="H221" s="6"/>
      <c r="I221" s="4"/>
      <c r="J221" s="4"/>
      <c r="K221" s="4"/>
      <c r="L221" s="4"/>
      <c r="M221" s="4"/>
      <c r="N221" s="4"/>
      <c r="O221" s="4"/>
      <c r="P221" s="4"/>
      <c r="Q221" s="4"/>
      <c r="R221" s="4"/>
      <c r="S221" s="4"/>
      <c r="T221" s="4"/>
      <c r="U221" s="4"/>
      <c r="V221" s="4"/>
      <c r="W221" s="4"/>
      <c r="X221" s="4"/>
      <c r="Y221" s="4"/>
      <c r="Z221" s="4"/>
    </row>
    <row r="222" spans="1:26" ht="15.75" customHeight="1">
      <c r="A222" s="4"/>
      <c r="B222" s="4"/>
      <c r="C222" s="5"/>
      <c r="D222" s="6"/>
      <c r="E222" s="6"/>
      <c r="F222" s="6"/>
      <c r="G222" s="6"/>
      <c r="H222" s="6"/>
      <c r="I222" s="4"/>
      <c r="J222" s="4"/>
      <c r="K222" s="4"/>
      <c r="L222" s="4"/>
      <c r="M222" s="4"/>
      <c r="N222" s="4"/>
      <c r="O222" s="4"/>
      <c r="P222" s="4"/>
      <c r="Q222" s="4"/>
      <c r="R222" s="4"/>
      <c r="S222" s="4"/>
      <c r="T222" s="4"/>
      <c r="U222" s="4"/>
      <c r="V222" s="4"/>
      <c r="W222" s="4"/>
      <c r="X222" s="4"/>
      <c r="Y222" s="4"/>
      <c r="Z222" s="4"/>
    </row>
    <row r="223" spans="1:26" ht="15.75" customHeight="1">
      <c r="A223" s="4"/>
      <c r="B223" s="4"/>
      <c r="C223" s="5"/>
      <c r="D223" s="6"/>
      <c r="E223" s="6"/>
      <c r="F223" s="6"/>
      <c r="G223" s="6"/>
      <c r="H223" s="6"/>
      <c r="I223" s="4"/>
      <c r="J223" s="4"/>
      <c r="K223" s="4"/>
      <c r="L223" s="4"/>
      <c r="M223" s="4"/>
      <c r="N223" s="4"/>
      <c r="O223" s="4"/>
      <c r="P223" s="4"/>
      <c r="Q223" s="4"/>
      <c r="R223" s="4"/>
      <c r="S223" s="4"/>
      <c r="T223" s="4"/>
      <c r="U223" s="4"/>
      <c r="V223" s="4"/>
      <c r="W223" s="4"/>
      <c r="X223" s="4"/>
      <c r="Y223" s="4"/>
      <c r="Z223" s="4"/>
    </row>
    <row r="224" spans="1:26" ht="15.75" customHeight="1">
      <c r="A224" s="4"/>
      <c r="B224" s="4"/>
      <c r="C224" s="5"/>
      <c r="D224" s="6"/>
      <c r="E224" s="6"/>
      <c r="F224" s="6"/>
      <c r="G224" s="6"/>
      <c r="H224" s="6"/>
      <c r="I224" s="4"/>
      <c r="J224" s="4"/>
      <c r="K224" s="4"/>
      <c r="L224" s="4"/>
      <c r="M224" s="4"/>
      <c r="N224" s="4"/>
      <c r="O224" s="4"/>
      <c r="P224" s="4"/>
      <c r="Q224" s="4"/>
      <c r="R224" s="4"/>
      <c r="S224" s="4"/>
      <c r="T224" s="4"/>
      <c r="U224" s="4"/>
      <c r="V224" s="4"/>
      <c r="W224" s="4"/>
      <c r="X224" s="4"/>
      <c r="Y224" s="4"/>
      <c r="Z224" s="4"/>
    </row>
    <row r="225" spans="1:26" ht="15.75" customHeight="1">
      <c r="A225" s="4"/>
      <c r="B225" s="4"/>
      <c r="C225" s="5"/>
      <c r="D225" s="6"/>
      <c r="E225" s="6"/>
      <c r="F225" s="6"/>
      <c r="G225" s="6"/>
      <c r="H225" s="6"/>
      <c r="I225" s="4"/>
      <c r="J225" s="4"/>
      <c r="K225" s="4"/>
      <c r="L225" s="4"/>
      <c r="M225" s="4"/>
      <c r="N225" s="4"/>
      <c r="O225" s="4"/>
      <c r="P225" s="4"/>
      <c r="Q225" s="4"/>
      <c r="R225" s="4"/>
      <c r="S225" s="4"/>
      <c r="T225" s="4"/>
      <c r="U225" s="4"/>
      <c r="V225" s="4"/>
      <c r="W225" s="4"/>
      <c r="X225" s="4"/>
      <c r="Y225" s="4"/>
      <c r="Z225" s="4"/>
    </row>
    <row r="226" spans="1:26" ht="15.75" customHeight="1">
      <c r="A226" s="4"/>
      <c r="B226" s="4"/>
      <c r="C226" s="5"/>
      <c r="D226" s="6"/>
      <c r="E226" s="6"/>
      <c r="F226" s="6"/>
      <c r="G226" s="6"/>
      <c r="H226" s="6"/>
      <c r="I226" s="4"/>
      <c r="J226" s="4"/>
      <c r="K226" s="4"/>
      <c r="L226" s="4"/>
      <c r="M226" s="4"/>
      <c r="N226" s="4"/>
      <c r="O226" s="4"/>
      <c r="P226" s="4"/>
      <c r="Q226" s="4"/>
      <c r="R226" s="4"/>
      <c r="S226" s="4"/>
      <c r="T226" s="4"/>
      <c r="U226" s="4"/>
      <c r="V226" s="4"/>
      <c r="W226" s="4"/>
      <c r="X226" s="4"/>
      <c r="Y226" s="4"/>
      <c r="Z226" s="4"/>
    </row>
    <row r="227" spans="1:26" ht="15.75" customHeight="1">
      <c r="A227" s="4"/>
      <c r="B227" s="4"/>
      <c r="C227" s="5"/>
      <c r="D227" s="6"/>
      <c r="E227" s="6"/>
      <c r="F227" s="6"/>
      <c r="G227" s="6"/>
      <c r="H227" s="6"/>
      <c r="I227" s="4"/>
      <c r="J227" s="4"/>
      <c r="K227" s="4"/>
      <c r="L227" s="4"/>
      <c r="M227" s="4"/>
      <c r="N227" s="4"/>
      <c r="O227" s="4"/>
      <c r="P227" s="4"/>
      <c r="Q227" s="4"/>
      <c r="R227" s="4"/>
      <c r="S227" s="4"/>
      <c r="T227" s="4"/>
      <c r="U227" s="4"/>
      <c r="V227" s="4"/>
      <c r="W227" s="4"/>
      <c r="X227" s="4"/>
      <c r="Y227" s="4"/>
      <c r="Z227" s="4"/>
    </row>
    <row r="228" spans="1:26" ht="15.75" customHeight="1">
      <c r="A228" s="4"/>
      <c r="B228" s="4"/>
      <c r="C228" s="5"/>
      <c r="D228" s="6"/>
      <c r="E228" s="6"/>
      <c r="F228" s="6"/>
      <c r="G228" s="6"/>
      <c r="H228" s="6"/>
      <c r="I228" s="4"/>
      <c r="J228" s="4"/>
      <c r="K228" s="4"/>
      <c r="L228" s="4"/>
      <c r="M228" s="4"/>
      <c r="N228" s="4"/>
      <c r="O228" s="4"/>
      <c r="P228" s="4"/>
      <c r="Q228" s="4"/>
      <c r="R228" s="4"/>
      <c r="S228" s="4"/>
      <c r="T228" s="4"/>
      <c r="U228" s="4"/>
      <c r="V228" s="4"/>
      <c r="W228" s="4"/>
      <c r="X228" s="4"/>
      <c r="Y228" s="4"/>
      <c r="Z228" s="4"/>
    </row>
    <row r="229" spans="1:26" ht="15.75" customHeight="1">
      <c r="A229" s="4"/>
      <c r="B229" s="4"/>
      <c r="C229" s="5"/>
      <c r="D229" s="6"/>
      <c r="E229" s="6"/>
      <c r="F229" s="6"/>
      <c r="G229" s="6"/>
      <c r="H229" s="6"/>
      <c r="I229" s="4"/>
      <c r="J229" s="4"/>
      <c r="K229" s="4"/>
      <c r="L229" s="4"/>
      <c r="M229" s="4"/>
      <c r="N229" s="4"/>
      <c r="O229" s="4"/>
      <c r="P229" s="4"/>
      <c r="Q229" s="4"/>
      <c r="R229" s="4"/>
      <c r="S229" s="4"/>
      <c r="T229" s="4"/>
      <c r="U229" s="4"/>
      <c r="V229" s="4"/>
      <c r="W229" s="4"/>
      <c r="X229" s="4"/>
      <c r="Y229" s="4"/>
      <c r="Z229" s="4"/>
    </row>
    <row r="230" spans="1:26" ht="15.75" customHeight="1">
      <c r="A230" s="4"/>
      <c r="B230" s="4"/>
      <c r="C230" s="5"/>
      <c r="D230" s="6"/>
      <c r="E230" s="6"/>
      <c r="F230" s="6"/>
      <c r="G230" s="6"/>
      <c r="H230" s="6"/>
      <c r="I230" s="4"/>
      <c r="J230" s="4"/>
      <c r="K230" s="4"/>
      <c r="L230" s="4"/>
      <c r="M230" s="4"/>
      <c r="N230" s="4"/>
      <c r="O230" s="4"/>
      <c r="P230" s="4"/>
      <c r="Q230" s="4"/>
      <c r="R230" s="4"/>
      <c r="S230" s="4"/>
      <c r="T230" s="4"/>
      <c r="U230" s="4"/>
      <c r="V230" s="4"/>
      <c r="W230" s="4"/>
      <c r="X230" s="4"/>
      <c r="Y230" s="4"/>
      <c r="Z230" s="4"/>
    </row>
    <row r="231" spans="1:26" ht="15.75" customHeight="1">
      <c r="A231" s="4"/>
      <c r="B231" s="4"/>
      <c r="C231" s="5"/>
      <c r="D231" s="6"/>
      <c r="E231" s="6"/>
      <c r="F231" s="6"/>
      <c r="G231" s="6"/>
      <c r="H231" s="6"/>
      <c r="I231" s="4"/>
      <c r="J231" s="4"/>
      <c r="K231" s="4"/>
      <c r="L231" s="4"/>
      <c r="M231" s="4"/>
      <c r="N231" s="4"/>
      <c r="O231" s="4"/>
      <c r="P231" s="4"/>
      <c r="Q231" s="4"/>
      <c r="R231" s="4"/>
      <c r="S231" s="4"/>
      <c r="T231" s="4"/>
      <c r="U231" s="4"/>
      <c r="V231" s="4"/>
      <c r="W231" s="4"/>
      <c r="X231" s="4"/>
      <c r="Y231" s="4"/>
      <c r="Z231" s="4"/>
    </row>
    <row r="232" spans="1:26" ht="15.75" customHeight="1">
      <c r="A232" s="4"/>
      <c r="B232" s="4"/>
      <c r="C232" s="5"/>
      <c r="D232" s="6"/>
      <c r="E232" s="6"/>
      <c r="F232" s="6"/>
      <c r="G232" s="6"/>
      <c r="H232" s="6"/>
      <c r="I232" s="4"/>
      <c r="J232" s="4"/>
      <c r="K232" s="4"/>
      <c r="L232" s="4"/>
      <c r="M232" s="4"/>
      <c r="N232" s="4"/>
      <c r="O232" s="4"/>
      <c r="P232" s="4"/>
      <c r="Q232" s="4"/>
      <c r="R232" s="4"/>
      <c r="S232" s="4"/>
      <c r="T232" s="4"/>
      <c r="U232" s="4"/>
      <c r="V232" s="4"/>
      <c r="W232" s="4"/>
      <c r="X232" s="4"/>
      <c r="Y232" s="4"/>
      <c r="Z232" s="4"/>
    </row>
    <row r="233" spans="1:26" ht="15.75" customHeight="1">
      <c r="A233" s="4"/>
      <c r="B233" s="4"/>
      <c r="C233" s="5"/>
      <c r="D233" s="6"/>
      <c r="E233" s="6"/>
      <c r="F233" s="6"/>
      <c r="G233" s="6"/>
      <c r="H233" s="6"/>
      <c r="I233" s="4"/>
      <c r="J233" s="4"/>
      <c r="K233" s="4"/>
      <c r="L233" s="4"/>
      <c r="M233" s="4"/>
      <c r="N233" s="4"/>
      <c r="O233" s="4"/>
      <c r="P233" s="4"/>
      <c r="Q233" s="4"/>
      <c r="R233" s="4"/>
      <c r="S233" s="4"/>
      <c r="T233" s="4"/>
      <c r="U233" s="4"/>
      <c r="V233" s="4"/>
      <c r="W233" s="4"/>
      <c r="X233" s="4"/>
      <c r="Y233" s="4"/>
      <c r="Z233" s="4"/>
    </row>
    <row r="234" spans="1:26" ht="15.75" customHeight="1">
      <c r="A234" s="4"/>
      <c r="B234" s="4"/>
      <c r="C234" s="5"/>
      <c r="D234" s="6"/>
      <c r="E234" s="6"/>
      <c r="F234" s="6"/>
      <c r="G234" s="6"/>
      <c r="H234" s="6"/>
      <c r="I234" s="4"/>
      <c r="J234" s="4"/>
      <c r="K234" s="4"/>
      <c r="L234" s="4"/>
      <c r="M234" s="4"/>
      <c r="N234" s="4"/>
      <c r="O234" s="4"/>
      <c r="P234" s="4"/>
      <c r="Q234" s="4"/>
      <c r="R234" s="4"/>
      <c r="S234" s="4"/>
      <c r="T234" s="4"/>
      <c r="U234" s="4"/>
      <c r="V234" s="4"/>
      <c r="W234" s="4"/>
      <c r="X234" s="4"/>
      <c r="Y234" s="4"/>
      <c r="Z234" s="4"/>
    </row>
    <row r="235" spans="1:26" ht="15.75" customHeight="1">
      <c r="A235" s="4"/>
      <c r="B235" s="4"/>
      <c r="C235" s="5"/>
      <c r="D235" s="6"/>
      <c r="E235" s="6"/>
      <c r="F235" s="6"/>
      <c r="G235" s="6"/>
      <c r="H235" s="6"/>
      <c r="I235" s="4"/>
      <c r="J235" s="4"/>
      <c r="K235" s="4"/>
      <c r="L235" s="4"/>
      <c r="M235" s="4"/>
      <c r="N235" s="4"/>
      <c r="O235" s="4"/>
      <c r="P235" s="4"/>
      <c r="Q235" s="4"/>
      <c r="R235" s="4"/>
      <c r="S235" s="4"/>
      <c r="T235" s="4"/>
      <c r="U235" s="4"/>
      <c r="V235" s="4"/>
      <c r="W235" s="4"/>
      <c r="X235" s="4"/>
      <c r="Y235" s="4"/>
      <c r="Z235" s="4"/>
    </row>
    <row r="236" spans="1:26" ht="15.75" customHeight="1">
      <c r="A236" s="4"/>
      <c r="B236" s="4"/>
      <c r="C236" s="5"/>
      <c r="D236" s="6"/>
      <c r="E236" s="6"/>
      <c r="F236" s="6"/>
      <c r="G236" s="6"/>
      <c r="H236" s="6"/>
      <c r="I236" s="4"/>
      <c r="J236" s="4"/>
      <c r="K236" s="4"/>
      <c r="L236" s="4"/>
      <c r="M236" s="4"/>
      <c r="N236" s="4"/>
      <c r="O236" s="4"/>
      <c r="P236" s="4"/>
      <c r="Q236" s="4"/>
      <c r="R236" s="4"/>
      <c r="S236" s="4"/>
      <c r="T236" s="4"/>
      <c r="U236" s="4"/>
      <c r="V236" s="4"/>
      <c r="W236" s="4"/>
      <c r="X236" s="4"/>
      <c r="Y236" s="4"/>
      <c r="Z236" s="4"/>
    </row>
    <row r="237" spans="1:26" ht="15.75" customHeight="1">
      <c r="A237" s="4"/>
      <c r="B237" s="4"/>
      <c r="C237" s="5"/>
      <c r="D237" s="6"/>
      <c r="E237" s="6"/>
      <c r="F237" s="6"/>
      <c r="G237" s="6"/>
      <c r="H237" s="6"/>
      <c r="I237" s="4"/>
      <c r="J237" s="4"/>
      <c r="K237" s="4"/>
      <c r="L237" s="4"/>
      <c r="M237" s="4"/>
      <c r="N237" s="4"/>
      <c r="O237" s="4"/>
      <c r="P237" s="4"/>
      <c r="Q237" s="4"/>
      <c r="R237" s="4"/>
      <c r="S237" s="4"/>
      <c r="T237" s="4"/>
      <c r="U237" s="4"/>
      <c r="V237" s="4"/>
      <c r="W237" s="4"/>
      <c r="X237" s="4"/>
      <c r="Y237" s="4"/>
      <c r="Z237" s="4"/>
    </row>
    <row r="238" spans="1:26" ht="15.75" customHeight="1">
      <c r="A238" s="4"/>
      <c r="B238" s="4"/>
      <c r="C238" s="5"/>
      <c r="D238" s="6"/>
      <c r="E238" s="6"/>
      <c r="F238" s="6"/>
      <c r="G238" s="6"/>
      <c r="H238" s="6"/>
      <c r="I238" s="4"/>
      <c r="J238" s="4"/>
      <c r="K238" s="4"/>
      <c r="L238" s="4"/>
      <c r="M238" s="4"/>
      <c r="N238" s="4"/>
      <c r="O238" s="4"/>
      <c r="P238" s="4"/>
      <c r="Q238" s="4"/>
      <c r="R238" s="4"/>
      <c r="S238" s="4"/>
      <c r="T238" s="4"/>
      <c r="U238" s="4"/>
      <c r="V238" s="4"/>
      <c r="W238" s="4"/>
      <c r="X238" s="4"/>
      <c r="Y238" s="4"/>
      <c r="Z238" s="4"/>
    </row>
    <row r="239" spans="1:26" ht="15.75" customHeight="1">
      <c r="A239" s="4"/>
      <c r="B239" s="4"/>
      <c r="C239" s="5"/>
      <c r="D239" s="6"/>
      <c r="E239" s="6"/>
      <c r="F239" s="6"/>
      <c r="G239" s="6"/>
      <c r="H239" s="6"/>
      <c r="I239" s="4"/>
      <c r="J239" s="4"/>
      <c r="K239" s="4"/>
      <c r="L239" s="4"/>
      <c r="M239" s="4"/>
      <c r="N239" s="4"/>
      <c r="O239" s="4"/>
      <c r="P239" s="4"/>
      <c r="Q239" s="4"/>
      <c r="R239" s="4"/>
      <c r="S239" s="4"/>
      <c r="T239" s="4"/>
      <c r="U239" s="4"/>
      <c r="V239" s="4"/>
      <c r="W239" s="4"/>
      <c r="X239" s="4"/>
      <c r="Y239" s="4"/>
      <c r="Z239" s="4"/>
    </row>
    <row r="240" spans="1:26" ht="15.75" customHeight="1">
      <c r="A240" s="4"/>
      <c r="B240" s="4"/>
      <c r="C240" s="5"/>
      <c r="D240" s="6"/>
      <c r="E240" s="6"/>
      <c r="F240" s="6"/>
      <c r="G240" s="6"/>
      <c r="H240" s="6"/>
      <c r="I240" s="4"/>
      <c r="J240" s="4"/>
      <c r="K240" s="4"/>
      <c r="L240" s="4"/>
      <c r="M240" s="4"/>
      <c r="N240" s="4"/>
      <c r="O240" s="4"/>
      <c r="P240" s="4"/>
      <c r="Q240" s="4"/>
      <c r="R240" s="4"/>
      <c r="S240" s="4"/>
      <c r="T240" s="4"/>
      <c r="U240" s="4"/>
      <c r="V240" s="4"/>
      <c r="W240" s="4"/>
      <c r="X240" s="4"/>
      <c r="Y240" s="4"/>
      <c r="Z240" s="4"/>
    </row>
    <row r="241" spans="1:26" ht="15.75" customHeight="1">
      <c r="A241" s="4"/>
      <c r="B241" s="4"/>
      <c r="C241" s="5"/>
      <c r="D241" s="6"/>
      <c r="E241" s="6"/>
      <c r="F241" s="6"/>
      <c r="G241" s="6"/>
      <c r="H241" s="6"/>
      <c r="I241" s="4"/>
      <c r="J241" s="4"/>
      <c r="K241" s="4"/>
      <c r="L241" s="4"/>
      <c r="M241" s="4"/>
      <c r="N241" s="4"/>
      <c r="O241" s="4"/>
      <c r="P241" s="4"/>
      <c r="Q241" s="4"/>
      <c r="R241" s="4"/>
      <c r="S241" s="4"/>
      <c r="T241" s="4"/>
      <c r="U241" s="4"/>
      <c r="V241" s="4"/>
      <c r="W241" s="4"/>
      <c r="X241" s="4"/>
      <c r="Y241" s="4"/>
      <c r="Z241" s="4"/>
    </row>
    <row r="242" spans="1:26" ht="15.75" customHeight="1">
      <c r="A242" s="4"/>
      <c r="B242" s="4"/>
      <c r="C242" s="5"/>
      <c r="D242" s="6"/>
      <c r="E242" s="6"/>
      <c r="F242" s="6"/>
      <c r="G242" s="6"/>
      <c r="H242" s="6"/>
      <c r="I242" s="4"/>
      <c r="J242" s="4"/>
      <c r="K242" s="4"/>
      <c r="L242" s="4"/>
      <c r="M242" s="4"/>
      <c r="N242" s="4"/>
      <c r="O242" s="4"/>
      <c r="P242" s="4"/>
      <c r="Q242" s="4"/>
      <c r="R242" s="4"/>
      <c r="S242" s="4"/>
      <c r="T242" s="4"/>
      <c r="U242" s="4"/>
      <c r="V242" s="4"/>
      <c r="W242" s="4"/>
      <c r="X242" s="4"/>
      <c r="Y242" s="4"/>
      <c r="Z242" s="4"/>
    </row>
    <row r="243" spans="1:26" ht="15.75" customHeight="1">
      <c r="A243" s="4"/>
      <c r="B243" s="4"/>
      <c r="C243" s="5"/>
      <c r="D243" s="6"/>
      <c r="E243" s="6"/>
      <c r="F243" s="6"/>
      <c r="G243" s="6"/>
      <c r="H243" s="6"/>
      <c r="I243" s="4"/>
      <c r="J243" s="4"/>
      <c r="K243" s="4"/>
      <c r="L243" s="4"/>
      <c r="M243" s="4"/>
      <c r="N243" s="4"/>
      <c r="O243" s="4"/>
      <c r="P243" s="4"/>
      <c r="Q243" s="4"/>
      <c r="R243" s="4"/>
      <c r="S243" s="4"/>
      <c r="T243" s="4"/>
      <c r="U243" s="4"/>
      <c r="V243" s="4"/>
      <c r="W243" s="4"/>
      <c r="X243" s="4"/>
      <c r="Y243" s="4"/>
      <c r="Z243" s="4"/>
    </row>
    <row r="244" spans="1:26" ht="15.75" customHeight="1">
      <c r="A244" s="4"/>
      <c r="B244" s="4"/>
      <c r="C244" s="5"/>
      <c r="D244" s="6"/>
      <c r="E244" s="6"/>
      <c r="F244" s="6"/>
      <c r="G244" s="6"/>
      <c r="H244" s="6"/>
      <c r="I244" s="4"/>
      <c r="J244" s="4"/>
      <c r="K244" s="4"/>
      <c r="L244" s="4"/>
      <c r="M244" s="4"/>
      <c r="N244" s="4"/>
      <c r="O244" s="4"/>
      <c r="P244" s="4"/>
      <c r="Q244" s="4"/>
      <c r="R244" s="4"/>
      <c r="S244" s="4"/>
      <c r="T244" s="4"/>
      <c r="U244" s="4"/>
      <c r="V244" s="4"/>
      <c r="W244" s="4"/>
      <c r="X244" s="4"/>
      <c r="Y244" s="4"/>
      <c r="Z244" s="4"/>
    </row>
    <row r="245" spans="1:26" ht="15.75" customHeight="1">
      <c r="A245" s="4"/>
      <c r="B245" s="4"/>
      <c r="C245" s="5"/>
      <c r="D245" s="6"/>
      <c r="E245" s="6"/>
      <c r="F245" s="6"/>
      <c r="G245" s="6"/>
      <c r="H245" s="6"/>
      <c r="I245" s="4"/>
      <c r="J245" s="4"/>
      <c r="K245" s="4"/>
      <c r="L245" s="4"/>
      <c r="M245" s="4"/>
      <c r="N245" s="4"/>
      <c r="O245" s="4"/>
      <c r="P245" s="4"/>
      <c r="Q245" s="4"/>
      <c r="R245" s="4"/>
      <c r="S245" s="4"/>
      <c r="T245" s="4"/>
      <c r="U245" s="4"/>
      <c r="V245" s="4"/>
      <c r="W245" s="4"/>
      <c r="X245" s="4"/>
      <c r="Y245" s="4"/>
      <c r="Z245" s="4"/>
    </row>
    <row r="246" spans="1:26" ht="15.75" customHeight="1">
      <c r="A246" s="4"/>
      <c r="B246" s="4"/>
      <c r="C246" s="5"/>
      <c r="D246" s="6"/>
      <c r="E246" s="6"/>
      <c r="F246" s="6"/>
      <c r="G246" s="6"/>
      <c r="H246" s="6"/>
      <c r="I246" s="4"/>
      <c r="J246" s="4"/>
      <c r="K246" s="4"/>
      <c r="L246" s="4"/>
      <c r="M246" s="4"/>
      <c r="N246" s="4"/>
      <c r="O246" s="4"/>
      <c r="P246" s="4"/>
      <c r="Q246" s="4"/>
      <c r="R246" s="4"/>
      <c r="S246" s="4"/>
      <c r="T246" s="4"/>
      <c r="U246" s="4"/>
      <c r="V246" s="4"/>
      <c r="W246" s="4"/>
      <c r="X246" s="4"/>
      <c r="Y246" s="4"/>
      <c r="Z246" s="4"/>
    </row>
    <row r="247" spans="1:26" ht="15.75" customHeight="1">
      <c r="A247" s="4"/>
      <c r="B247" s="4"/>
      <c r="C247" s="5"/>
      <c r="D247" s="6"/>
      <c r="E247" s="6"/>
      <c r="F247" s="6"/>
      <c r="G247" s="6"/>
      <c r="H247" s="6"/>
      <c r="I247" s="4"/>
      <c r="J247" s="4"/>
      <c r="K247" s="4"/>
      <c r="L247" s="4"/>
      <c r="M247" s="4"/>
      <c r="N247" s="4"/>
      <c r="O247" s="4"/>
      <c r="P247" s="4"/>
      <c r="Q247" s="4"/>
      <c r="R247" s="4"/>
      <c r="S247" s="4"/>
      <c r="T247" s="4"/>
      <c r="U247" s="4"/>
      <c r="V247" s="4"/>
      <c r="W247" s="4"/>
      <c r="X247" s="4"/>
      <c r="Y247" s="4"/>
      <c r="Z247" s="4"/>
    </row>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5">
    <mergeCell ref="D2:H2"/>
    <mergeCell ref="I2:M2"/>
    <mergeCell ref="N24:R24"/>
    <mergeCell ref="N34:S34"/>
    <mergeCell ref="N45:R4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1"/>
  <sheetViews>
    <sheetView showGridLines="0" workbookViewId="0">
      <pane ySplit="3" topLeftCell="A4" activePane="bottomLeft" state="frozen"/>
      <selection pane="bottomLeft" activeCell="D2" sqref="D2:M3"/>
    </sheetView>
  </sheetViews>
  <sheetFormatPr defaultColWidth="10.1796875" defaultRowHeight="15" customHeight="1"/>
  <cols>
    <col min="1" max="1" width="2.453125" customWidth="1"/>
    <col min="2" max="2" width="38.453125" customWidth="1"/>
    <col min="3" max="6" width="10.1796875" customWidth="1"/>
  </cols>
  <sheetData>
    <row r="1" spans="1:25" ht="15" customHeight="1">
      <c r="A1" s="2" t="s">
        <v>205</v>
      </c>
      <c r="B1" s="4"/>
      <c r="C1" s="5"/>
      <c r="D1" s="6"/>
      <c r="E1" s="6"/>
      <c r="F1" s="6"/>
      <c r="G1" s="6"/>
      <c r="H1" s="6"/>
      <c r="I1" s="4"/>
      <c r="J1" s="4"/>
      <c r="K1" s="4"/>
      <c r="L1" s="4"/>
      <c r="M1" s="4"/>
      <c r="N1" s="4"/>
      <c r="O1" s="4"/>
      <c r="P1" s="4"/>
      <c r="Q1" s="4"/>
      <c r="R1" s="4"/>
      <c r="S1" s="4"/>
      <c r="T1" s="4"/>
      <c r="U1" s="4"/>
      <c r="V1" s="4"/>
      <c r="W1" s="4"/>
      <c r="X1" s="4"/>
      <c r="Y1" s="4"/>
    </row>
    <row r="2" spans="1:25" ht="15" customHeight="1">
      <c r="A2" s="8"/>
      <c r="B2" s="8"/>
      <c r="C2" s="10"/>
      <c r="D2" s="453" t="s">
        <v>4</v>
      </c>
      <c r="E2" s="454"/>
      <c r="F2" s="454"/>
      <c r="G2" s="454"/>
      <c r="H2" s="455"/>
      <c r="I2" s="453" t="s">
        <v>6</v>
      </c>
      <c r="J2" s="454"/>
      <c r="K2" s="454"/>
      <c r="L2" s="454"/>
      <c r="M2" s="455"/>
      <c r="N2" s="4"/>
      <c r="O2" s="4"/>
      <c r="P2" s="4"/>
      <c r="Q2" s="4"/>
      <c r="R2" s="4"/>
      <c r="S2" s="4"/>
      <c r="T2" s="4"/>
      <c r="U2" s="4"/>
      <c r="V2" s="4"/>
      <c r="W2" s="4"/>
      <c r="X2" s="4"/>
      <c r="Y2" s="4"/>
    </row>
    <row r="3" spans="1:25">
      <c r="A3" s="15" t="s">
        <v>206</v>
      </c>
      <c r="B3" s="16"/>
      <c r="C3" s="17" t="s">
        <v>10</v>
      </c>
      <c r="D3" s="18" t="s">
        <v>12</v>
      </c>
      <c r="E3" s="18" t="s">
        <v>13</v>
      </c>
      <c r="F3" s="18" t="s">
        <v>14</v>
      </c>
      <c r="G3" s="18" t="s">
        <v>16</v>
      </c>
      <c r="H3" s="18" t="s">
        <v>17</v>
      </c>
      <c r="I3" s="19" t="s">
        <v>18</v>
      </c>
      <c r="J3" s="20" t="s">
        <v>19</v>
      </c>
      <c r="K3" s="20" t="s">
        <v>20</v>
      </c>
      <c r="L3" s="20" t="s">
        <v>21</v>
      </c>
      <c r="M3" s="20" t="s">
        <v>22</v>
      </c>
      <c r="N3" s="4"/>
      <c r="O3" s="4"/>
      <c r="P3" s="4"/>
      <c r="Q3" s="4"/>
      <c r="R3" s="4"/>
      <c r="S3" s="4"/>
      <c r="T3" s="4"/>
      <c r="U3" s="4"/>
      <c r="V3" s="4"/>
      <c r="W3" s="4"/>
      <c r="X3" s="4"/>
      <c r="Y3" s="4"/>
    </row>
    <row r="4" spans="1:25">
      <c r="A4" s="4"/>
      <c r="B4" s="4"/>
      <c r="C4" s="6"/>
      <c r="D4" s="6"/>
      <c r="E4" s="6"/>
      <c r="F4" s="6"/>
      <c r="G4" s="6"/>
      <c r="H4" s="6"/>
      <c r="I4" s="25"/>
      <c r="J4" s="6"/>
      <c r="K4" s="6"/>
      <c r="L4" s="6"/>
      <c r="M4" s="6"/>
      <c r="N4" s="12"/>
      <c r="O4" s="12"/>
      <c r="P4" s="12"/>
      <c r="Q4" s="12"/>
      <c r="R4" s="12"/>
      <c r="S4" s="4"/>
      <c r="T4" s="4"/>
      <c r="U4" s="4"/>
      <c r="V4" s="4"/>
      <c r="W4" s="4"/>
      <c r="X4" s="4"/>
      <c r="Y4" s="4"/>
    </row>
    <row r="5" spans="1:25">
      <c r="A5" s="4"/>
      <c r="B5" s="99" t="s">
        <v>207</v>
      </c>
      <c r="C5" s="6"/>
      <c r="D5" s="6"/>
      <c r="E5" s="6"/>
      <c r="F5" s="6"/>
      <c r="G5" s="6"/>
      <c r="H5" s="6"/>
      <c r="I5" s="25"/>
      <c r="J5" s="6"/>
      <c r="K5" s="6"/>
      <c r="L5" s="6"/>
      <c r="M5" s="6"/>
      <c r="N5" s="12"/>
      <c r="O5" s="12"/>
      <c r="P5" s="12"/>
      <c r="Q5" s="12"/>
      <c r="R5" s="12"/>
      <c r="S5" s="4"/>
      <c r="T5" s="4"/>
      <c r="U5" s="4"/>
      <c r="V5" s="4"/>
      <c r="W5" s="4"/>
      <c r="X5" s="4"/>
      <c r="Y5" s="4"/>
    </row>
    <row r="6" spans="1:25" ht="15" customHeight="1">
      <c r="A6" s="4"/>
      <c r="B6" s="45" t="s">
        <v>208</v>
      </c>
      <c r="C6" s="5"/>
      <c r="D6" s="200"/>
      <c r="E6" s="200"/>
      <c r="F6" s="200"/>
      <c r="G6" s="200"/>
      <c r="H6" s="200"/>
      <c r="I6" s="100"/>
      <c r="J6" s="47"/>
      <c r="K6" s="47"/>
      <c r="L6" s="47"/>
      <c r="M6" s="47"/>
      <c r="N6" s="12"/>
      <c r="O6" s="12"/>
      <c r="P6" s="12"/>
      <c r="Q6" s="12"/>
      <c r="R6" s="12"/>
      <c r="S6" s="4"/>
      <c r="T6" s="4"/>
      <c r="U6" s="4"/>
      <c r="V6" s="4"/>
      <c r="W6" s="4"/>
      <c r="X6" s="4"/>
      <c r="Y6" s="4"/>
    </row>
    <row r="7" spans="1:25" ht="15" customHeight="1">
      <c r="A7" s="4"/>
      <c r="B7" s="52" t="s">
        <v>61</v>
      </c>
      <c r="C7" s="5" t="s">
        <v>29</v>
      </c>
      <c r="D7" s="56">
        <f>7915.218+'Cash Flow'!D41</f>
        <v>6517.2920000000095</v>
      </c>
      <c r="E7" s="56">
        <f>D7+'Cash Flow'!E41</f>
        <v>6760.4519999999984</v>
      </c>
      <c r="F7" s="56">
        <v>18171.759999999998</v>
      </c>
      <c r="G7" s="56">
        <v>1980.6859999999999</v>
      </c>
      <c r="H7" s="56">
        <v>8710.6790000000001</v>
      </c>
      <c r="I7" s="54">
        <f>H7+'Cash Flow'!I41</f>
        <v>3616.5873658569544</v>
      </c>
      <c r="J7" s="56">
        <f>I7+'Cash Flow'!J41</f>
        <v>2938.0934245184899</v>
      </c>
      <c r="K7" s="56">
        <f>J7+'Cash Flow'!K41</f>
        <v>2490.5528612689677</v>
      </c>
      <c r="L7" s="56">
        <f>K7+'Cash Flow'!L41</f>
        <v>3815.306682523008</v>
      </c>
      <c r="M7" s="56">
        <f>L7+'Cash Flow'!M41</f>
        <v>6022.4519356506225</v>
      </c>
      <c r="N7" s="12"/>
      <c r="O7" s="12"/>
      <c r="P7" s="12"/>
      <c r="Q7" s="12"/>
      <c r="R7" s="12"/>
      <c r="S7" s="4"/>
      <c r="T7" s="4"/>
      <c r="U7" s="4"/>
      <c r="V7" s="4"/>
      <c r="W7" s="4"/>
      <c r="X7" s="4"/>
      <c r="Y7" s="4"/>
    </row>
    <row r="8" spans="1:25" ht="15" customHeight="1">
      <c r="A8" s="4"/>
      <c r="B8" s="52" t="s">
        <v>209</v>
      </c>
      <c r="C8" s="5" t="s">
        <v>29</v>
      </c>
      <c r="D8" s="49">
        <v>4693.558</v>
      </c>
      <c r="E8" s="49">
        <v>10267.234</v>
      </c>
      <c r="F8" s="49">
        <v>13652.716</v>
      </c>
      <c r="G8" s="49">
        <v>7377.567</v>
      </c>
      <c r="H8" s="49">
        <v>6527.0940000000001</v>
      </c>
      <c r="I8" s="54">
        <f>'Balance Assumptions'!I6*'Income Statement'!I5</f>
        <v>7377.9249252599984</v>
      </c>
      <c r="J8" s="56">
        <f>'Balance Assumptions'!J6*'Income Statement'!J5</f>
        <v>7742.3211715229991</v>
      </c>
      <c r="K8" s="56">
        <f>'Balance Assumptions'!K6*'Income Statement'!K5</f>
        <v>8089.4476242415349</v>
      </c>
      <c r="L8" s="56">
        <f>'Balance Assumptions'!L6*'Income Statement'!L5</f>
        <v>8415.246729211196</v>
      </c>
      <c r="M8" s="56">
        <f>'Balance Assumptions'!M6*'Income Statement'!M5</f>
        <v>8754.3688583796429</v>
      </c>
      <c r="N8" s="12"/>
      <c r="O8" s="12"/>
      <c r="P8" s="12"/>
      <c r="Q8" s="12"/>
      <c r="R8" s="12"/>
      <c r="S8" s="4"/>
      <c r="T8" s="4"/>
      <c r="U8" s="4"/>
      <c r="V8" s="4"/>
      <c r="W8" s="4"/>
      <c r="X8" s="4"/>
      <c r="Y8" s="4"/>
    </row>
    <row r="9" spans="1:25" ht="15" customHeight="1">
      <c r="A9" s="4"/>
      <c r="B9" s="52" t="s">
        <v>210</v>
      </c>
      <c r="C9" s="5" t="s">
        <v>29</v>
      </c>
      <c r="D9" s="49">
        <v>15400.525</v>
      </c>
      <c r="E9" s="49">
        <v>43303.917000000001</v>
      </c>
      <c r="F9" s="49">
        <v>23792.670999999998</v>
      </c>
      <c r="G9" s="49">
        <v>34663.873</v>
      </c>
      <c r="H9" s="49">
        <v>33503.716</v>
      </c>
      <c r="I9" s="54">
        <f>'Balance Assumptions'!I7*'Income Statement'!I5</f>
        <v>35659.97047208999</v>
      </c>
      <c r="J9" s="56">
        <f>'Balance Assumptions'!J7*'Income Statement'!J5</f>
        <v>37421.218995694493</v>
      </c>
      <c r="K9" s="56">
        <f>'Balance Assumptions'!K7*'Income Statement'!K5</f>
        <v>39098.996850500749</v>
      </c>
      <c r="L9" s="56">
        <f>'Balance Assumptions'!L7*'Income Statement'!L5</f>
        <v>40673.692524520775</v>
      </c>
      <c r="M9" s="56">
        <f>'Balance Assumptions'!M7*'Income Statement'!M5</f>
        <v>42312.782815501603</v>
      </c>
      <c r="N9" s="12"/>
      <c r="O9" s="12"/>
      <c r="P9" s="12"/>
      <c r="Q9" s="12"/>
      <c r="R9" s="12"/>
      <c r="S9" s="4"/>
      <c r="T9" s="4"/>
      <c r="U9" s="4"/>
      <c r="V9" s="4"/>
      <c r="W9" s="4"/>
      <c r="X9" s="4"/>
      <c r="Y9" s="4"/>
    </row>
    <row r="10" spans="1:25" ht="15" customHeight="1">
      <c r="A10" s="4"/>
      <c r="B10" s="52" t="s">
        <v>88</v>
      </c>
      <c r="C10" s="5" t="s">
        <v>29</v>
      </c>
      <c r="D10" s="49">
        <v>4407.049</v>
      </c>
      <c r="E10" s="49">
        <v>8197.7219999999998</v>
      </c>
      <c r="F10" s="49">
        <v>5405.3050000000003</v>
      </c>
      <c r="G10" s="49">
        <v>6470.174</v>
      </c>
      <c r="H10" s="49">
        <v>5072.99</v>
      </c>
      <c r="I10" s="54">
        <f>'Balance Assumptions'!I8*'Income Statement'!I10</f>
        <v>5164.5474476819982</v>
      </c>
      <c r="J10" s="56">
        <f>'Balance Assumptions'!J8*'Income Statement'!J10</f>
        <v>5645.4425209021865</v>
      </c>
      <c r="K10" s="56">
        <f>'Balance Assumptions'!K8*'Income Statement'!K10</f>
        <v>5898.5555593427853</v>
      </c>
      <c r="L10" s="56">
        <f>'Balance Assumptions'!L8*'Income Statement'!L10</f>
        <v>6136.1174067164966</v>
      </c>
      <c r="M10" s="56">
        <f>'Balance Assumptions'!M8*'Income Statement'!M10</f>
        <v>6383.3939592351562</v>
      </c>
      <c r="N10" s="12"/>
      <c r="O10" s="12"/>
      <c r="P10" s="12"/>
      <c r="Q10" s="12"/>
      <c r="R10" s="12"/>
      <c r="S10" s="4"/>
      <c r="T10" s="4"/>
      <c r="U10" s="4"/>
      <c r="V10" s="4"/>
      <c r="W10" s="4"/>
      <c r="X10" s="4"/>
      <c r="Y10" s="4"/>
    </row>
    <row r="11" spans="1:25" ht="15" customHeight="1">
      <c r="A11" s="4"/>
      <c r="B11" s="108" t="s">
        <v>211</v>
      </c>
      <c r="C11" s="109" t="s">
        <v>29</v>
      </c>
      <c r="D11" s="110">
        <v>4437.2529999999997</v>
      </c>
      <c r="E11" s="110">
        <v>3243.3389999999999</v>
      </c>
      <c r="F11" s="110">
        <v>6732.3519999999999</v>
      </c>
      <c r="G11" s="110">
        <v>4342.4650000000001</v>
      </c>
      <c r="H11" s="110">
        <v>1874.5830000000001</v>
      </c>
      <c r="I11" s="112">
        <f>'Balance Assumptions'!I9*'Income Statement'!I5</f>
        <v>3688.9624626299992</v>
      </c>
      <c r="J11" s="113">
        <f>'Balance Assumptions'!J9*'Income Statement'!J5</f>
        <v>3871.1605857614995</v>
      </c>
      <c r="K11" s="113">
        <f>'Balance Assumptions'!K9*'Income Statement'!K5</f>
        <v>4044.7238121207674</v>
      </c>
      <c r="L11" s="113">
        <f>'Balance Assumptions'!L9*'Income Statement'!L5</f>
        <v>4207.623364605598</v>
      </c>
      <c r="M11" s="113">
        <f>'Balance Assumptions'!M9*'Income Statement'!M5</f>
        <v>4377.1844291898215</v>
      </c>
      <c r="N11" s="12"/>
      <c r="O11" s="12"/>
      <c r="P11" s="12"/>
      <c r="Q11" s="12"/>
      <c r="R11" s="12"/>
      <c r="S11" s="4"/>
      <c r="T11" s="4"/>
      <c r="U11" s="4"/>
      <c r="V11" s="4"/>
      <c r="W11" s="4"/>
      <c r="X11" s="4"/>
      <c r="Y11" s="4"/>
    </row>
    <row r="12" spans="1:25">
      <c r="A12" s="4"/>
      <c r="B12" s="208"/>
      <c r="C12" s="209"/>
      <c r="D12" s="210"/>
      <c r="E12" s="210"/>
      <c r="F12" s="210"/>
      <c r="G12" s="210"/>
      <c r="H12" s="210"/>
      <c r="I12" s="92"/>
      <c r="J12" s="93"/>
      <c r="K12" s="93"/>
      <c r="L12" s="93"/>
      <c r="M12" s="93"/>
      <c r="N12" s="12"/>
      <c r="O12" s="12"/>
      <c r="P12" s="12"/>
      <c r="Q12" s="12"/>
      <c r="R12" s="12"/>
      <c r="S12" s="4"/>
      <c r="T12" s="4"/>
      <c r="U12" s="4"/>
      <c r="V12" s="4"/>
      <c r="W12" s="4"/>
      <c r="X12" s="4"/>
      <c r="Y12" s="4"/>
    </row>
    <row r="13" spans="1:25">
      <c r="A13" s="4"/>
      <c r="B13" s="45" t="s">
        <v>212</v>
      </c>
      <c r="C13" s="46" t="s">
        <v>29</v>
      </c>
      <c r="D13" s="47">
        <f t="shared" ref="D13:M13" si="0">SUM(D7:D11)</f>
        <v>35455.677000000003</v>
      </c>
      <c r="E13" s="47">
        <f t="shared" si="0"/>
        <v>71772.66399999999</v>
      </c>
      <c r="F13" s="47">
        <f t="shared" si="0"/>
        <v>67754.804000000004</v>
      </c>
      <c r="G13" s="47">
        <f t="shared" si="0"/>
        <v>54834.764999999999</v>
      </c>
      <c r="H13" s="47">
        <f t="shared" si="0"/>
        <v>55689.061999999998</v>
      </c>
      <c r="I13" s="100">
        <f t="shared" si="0"/>
        <v>55507.992673518944</v>
      </c>
      <c r="J13" s="47">
        <f t="shared" si="0"/>
        <v>57618.236698399669</v>
      </c>
      <c r="K13" s="47">
        <f t="shared" si="0"/>
        <v>59622.276707474804</v>
      </c>
      <c r="L13" s="47">
        <f t="shared" si="0"/>
        <v>63247.986707577074</v>
      </c>
      <c r="M13" s="47">
        <f t="shared" si="0"/>
        <v>67850.181997956839</v>
      </c>
      <c r="N13" s="12"/>
      <c r="O13" s="12"/>
      <c r="P13" s="12"/>
      <c r="Q13" s="12"/>
      <c r="R13" s="12"/>
      <c r="S13" s="4"/>
      <c r="T13" s="4"/>
      <c r="U13" s="4"/>
      <c r="V13" s="4"/>
      <c r="W13" s="4"/>
      <c r="X13" s="4"/>
      <c r="Y13" s="4"/>
    </row>
    <row r="14" spans="1:25" ht="15" customHeight="1">
      <c r="A14" s="4"/>
      <c r="B14" s="45"/>
      <c r="C14" s="5"/>
      <c r="D14" s="99"/>
      <c r="E14" s="99"/>
      <c r="F14" s="99"/>
      <c r="G14" s="99"/>
      <c r="H14" s="99"/>
      <c r="I14" s="100"/>
      <c r="J14" s="47"/>
      <c r="K14" s="47"/>
      <c r="L14" s="47"/>
      <c r="M14" s="47"/>
      <c r="N14" s="12"/>
      <c r="O14" s="12"/>
      <c r="P14" s="12"/>
      <c r="Q14" s="12"/>
      <c r="R14" s="12"/>
      <c r="S14" s="4"/>
      <c r="T14" s="4"/>
      <c r="U14" s="4"/>
      <c r="V14" s="4"/>
      <c r="W14" s="4"/>
      <c r="X14" s="4"/>
      <c r="Y14" s="4"/>
    </row>
    <row r="15" spans="1:25" ht="15" customHeight="1">
      <c r="A15" s="4"/>
      <c r="B15" s="45" t="s">
        <v>213</v>
      </c>
      <c r="C15" s="5"/>
      <c r="D15" s="200"/>
      <c r="E15" s="200"/>
      <c r="F15" s="200"/>
      <c r="G15" s="200"/>
      <c r="H15" s="200"/>
      <c r="I15" s="100"/>
      <c r="J15" s="47"/>
      <c r="K15" s="47"/>
      <c r="L15" s="47"/>
      <c r="M15" s="47"/>
      <c r="N15" s="12"/>
      <c r="O15" s="12"/>
      <c r="P15" s="12"/>
      <c r="Q15" s="12"/>
      <c r="R15" s="12"/>
      <c r="S15" s="4"/>
      <c r="T15" s="4"/>
      <c r="U15" s="4"/>
      <c r="V15" s="4"/>
      <c r="W15" s="4"/>
      <c r="X15" s="4"/>
      <c r="Y15" s="4"/>
    </row>
    <row r="16" spans="1:25" ht="15" customHeight="1">
      <c r="A16" s="4"/>
      <c r="B16" s="52" t="s">
        <v>214</v>
      </c>
      <c r="C16" s="5" t="s">
        <v>29</v>
      </c>
      <c r="D16" s="49">
        <v>0</v>
      </c>
      <c r="E16" s="49">
        <v>0</v>
      </c>
      <c r="F16" s="49">
        <v>0</v>
      </c>
      <c r="G16" s="49">
        <v>539.428</v>
      </c>
      <c r="H16" s="49">
        <v>686.68</v>
      </c>
      <c r="I16" s="54">
        <f>'Balance Assumptions'!I10*'Income Statement'!I5</f>
        <v>737.79249252599993</v>
      </c>
      <c r="J16" s="56">
        <f>'Balance Assumptions'!J10*'Income Statement'!J5</f>
        <v>774.23211715230002</v>
      </c>
      <c r="K16" s="56">
        <f>'Balance Assumptions'!K10*'Income Statement'!K5</f>
        <v>808.94476242415351</v>
      </c>
      <c r="L16" s="56">
        <f>'Balance Assumptions'!L10*'Income Statement'!L5</f>
        <v>841.52467292111965</v>
      </c>
      <c r="M16" s="56">
        <f>'Balance Assumptions'!M10*'Income Statement'!M5</f>
        <v>875.43688583796427</v>
      </c>
      <c r="N16" s="12"/>
      <c r="O16" s="12"/>
      <c r="P16" s="12"/>
      <c r="Q16" s="12"/>
      <c r="R16" s="12"/>
      <c r="S16" s="4"/>
      <c r="T16" s="4"/>
      <c r="U16" s="4"/>
      <c r="V16" s="4"/>
      <c r="W16" s="4"/>
      <c r="X16" s="4"/>
      <c r="Y16" s="4"/>
    </row>
    <row r="17" spans="1:25" ht="15.6">
      <c r="A17" s="4"/>
      <c r="B17" s="52" t="s">
        <v>215</v>
      </c>
      <c r="C17" s="5" t="s">
        <v>29</v>
      </c>
      <c r="D17" s="49">
        <v>6422.1909999999998</v>
      </c>
      <c r="E17" s="49">
        <v>19453.276999999998</v>
      </c>
      <c r="F17" s="49">
        <v>6908.1139999999996</v>
      </c>
      <c r="G17" s="49">
        <v>7097.5150000000003</v>
      </c>
      <c r="H17" s="49">
        <v>7314.7420000000002</v>
      </c>
      <c r="I17" s="54">
        <f>'Income Assumptions'!K76</f>
        <v>7461.0368400000007</v>
      </c>
      <c r="J17" s="56">
        <f>'Income Assumptions'!L76</f>
        <v>7610.2575768000006</v>
      </c>
      <c r="K17" s="56">
        <f>'Income Assumptions'!M76</f>
        <v>7762.4627283360005</v>
      </c>
      <c r="L17" s="56">
        <f>'Income Assumptions'!N76</f>
        <v>7917.7119829027206</v>
      </c>
      <c r="M17" s="56">
        <f>'Income Assumptions'!O76</f>
        <v>8076.0662225607748</v>
      </c>
      <c r="N17" s="12"/>
      <c r="O17" s="12"/>
      <c r="P17" s="12"/>
      <c r="Q17" s="12"/>
      <c r="R17" s="12"/>
      <c r="S17" s="4"/>
      <c r="T17" s="4"/>
      <c r="U17" s="4"/>
      <c r="V17" s="4"/>
      <c r="W17" s="4"/>
      <c r="X17" s="4"/>
      <c r="Y17" s="4"/>
    </row>
    <row r="18" spans="1:25" ht="15.6">
      <c r="A18" s="4"/>
      <c r="B18" s="52" t="s">
        <v>216</v>
      </c>
      <c r="C18" s="5" t="s">
        <v>29</v>
      </c>
      <c r="D18" s="49">
        <v>0</v>
      </c>
      <c r="E18" s="49">
        <v>0</v>
      </c>
      <c r="F18" s="49">
        <v>0</v>
      </c>
      <c r="G18" s="49">
        <v>954.91300000000001</v>
      </c>
      <c r="H18" s="49">
        <v>901.34799999999996</v>
      </c>
      <c r="I18" s="54">
        <f t="shared" ref="I18:M18" si="1">H18-54</f>
        <v>847.34799999999996</v>
      </c>
      <c r="J18" s="56">
        <f t="shared" si="1"/>
        <v>793.34799999999996</v>
      </c>
      <c r="K18" s="56">
        <f t="shared" si="1"/>
        <v>739.34799999999996</v>
      </c>
      <c r="L18" s="56">
        <f t="shared" si="1"/>
        <v>685.34799999999996</v>
      </c>
      <c r="M18" s="56">
        <f t="shared" si="1"/>
        <v>631.34799999999996</v>
      </c>
      <c r="N18" s="460" t="s">
        <v>217</v>
      </c>
      <c r="O18" s="451"/>
      <c r="P18" s="451"/>
      <c r="Q18" s="451"/>
      <c r="R18" s="451"/>
      <c r="S18" s="4"/>
      <c r="T18" s="4"/>
      <c r="U18" s="4"/>
      <c r="V18" s="4"/>
      <c r="W18" s="4"/>
      <c r="X18" s="4"/>
      <c r="Y18" s="4"/>
    </row>
    <row r="19" spans="1:25" ht="15.6">
      <c r="A19" s="4"/>
      <c r="B19" s="52" t="s">
        <v>218</v>
      </c>
      <c r="C19" s="5" t="s">
        <v>29</v>
      </c>
      <c r="D19" s="49">
        <v>430.90199999999999</v>
      </c>
      <c r="E19" s="49">
        <v>430.90199999999999</v>
      </c>
      <c r="F19" s="49">
        <v>430.90199999999999</v>
      </c>
      <c r="G19" s="49">
        <v>430.90199999999999</v>
      </c>
      <c r="H19" s="49">
        <v>3405.886</v>
      </c>
      <c r="I19" s="54">
        <v>3406</v>
      </c>
      <c r="J19" s="56">
        <v>3406</v>
      </c>
      <c r="K19" s="56">
        <v>3406</v>
      </c>
      <c r="L19" s="56">
        <v>3406</v>
      </c>
      <c r="M19" s="56">
        <v>3406</v>
      </c>
      <c r="N19" s="12"/>
      <c r="O19" s="12"/>
      <c r="P19" s="12"/>
      <c r="Q19" s="12"/>
      <c r="R19" s="12"/>
      <c r="S19" s="4"/>
      <c r="T19" s="4"/>
      <c r="U19" s="4"/>
      <c r="V19" s="4"/>
      <c r="W19" s="4"/>
      <c r="X19" s="4"/>
      <c r="Y19" s="4"/>
    </row>
    <row r="20" spans="1:25" ht="15.6">
      <c r="A20" s="4"/>
      <c r="B20" s="52" t="s">
        <v>219</v>
      </c>
      <c r="C20" s="5" t="s">
        <v>29</v>
      </c>
      <c r="D20" s="49">
        <v>234.28</v>
      </c>
      <c r="E20" s="49">
        <v>230.869</v>
      </c>
      <c r="F20" s="49">
        <v>266.351</v>
      </c>
      <c r="G20" s="49">
        <v>245.70400000000001</v>
      </c>
      <c r="H20" s="49">
        <v>2.6429999999999998</v>
      </c>
      <c r="I20" s="54">
        <v>3</v>
      </c>
      <c r="J20" s="56">
        <v>3</v>
      </c>
      <c r="K20" s="56">
        <v>3</v>
      </c>
      <c r="L20" s="56">
        <v>3</v>
      </c>
      <c r="M20" s="56">
        <v>3</v>
      </c>
      <c r="N20" s="12"/>
      <c r="O20" s="12"/>
      <c r="P20" s="12"/>
      <c r="Q20" s="12"/>
      <c r="R20" s="12"/>
      <c r="S20" s="4"/>
      <c r="T20" s="4"/>
      <c r="U20" s="4"/>
      <c r="V20" s="4"/>
      <c r="W20" s="4"/>
      <c r="X20" s="4"/>
      <c r="Y20" s="4"/>
    </row>
    <row r="21" spans="1:25" ht="15.75" customHeight="1">
      <c r="A21" s="4"/>
      <c r="B21" s="52" t="s">
        <v>220</v>
      </c>
      <c r="C21" s="5" t="s">
        <v>29</v>
      </c>
      <c r="D21" s="49">
        <v>1701.1769999999999</v>
      </c>
      <c r="E21" s="49">
        <v>1937.5319999999999</v>
      </c>
      <c r="F21" s="49">
        <v>3468.7269999999999</v>
      </c>
      <c r="G21" s="49">
        <v>3759.0129999999999</v>
      </c>
      <c r="H21" s="49">
        <v>4240.8500000000004</v>
      </c>
      <c r="I21" s="54">
        <f>'Debt Schedule'!J49</f>
        <v>2940.8500000000004</v>
      </c>
      <c r="J21" s="56">
        <f>'Debt Schedule'!K49</f>
        <v>2940.8500000000004</v>
      </c>
      <c r="K21" s="56">
        <f>'Debt Schedule'!L49</f>
        <v>2940.8500000000004</v>
      </c>
      <c r="L21" s="56">
        <f>'Debt Schedule'!M49</f>
        <v>2940.8500000000004</v>
      </c>
      <c r="M21" s="56">
        <f>'Debt Schedule'!N49</f>
        <v>2940.8500000000004</v>
      </c>
      <c r="N21" s="12"/>
      <c r="O21" s="12"/>
      <c r="P21" s="12"/>
      <c r="Q21" s="12"/>
      <c r="R21" s="12"/>
      <c r="S21" s="4"/>
      <c r="T21" s="4"/>
      <c r="U21" s="4"/>
      <c r="V21" s="4"/>
      <c r="W21" s="4"/>
      <c r="X21" s="4"/>
      <c r="Y21" s="4"/>
    </row>
    <row r="22" spans="1:25" ht="15.75" customHeight="1">
      <c r="A22" s="4"/>
      <c r="B22" s="108" t="s">
        <v>221</v>
      </c>
      <c r="C22" s="109" t="s">
        <v>29</v>
      </c>
      <c r="D22" s="113">
        <f>'Balance Assumptions'!D60</f>
        <v>23582.398000000001</v>
      </c>
      <c r="E22" s="113">
        <f>'Balance Assumptions'!E60</f>
        <v>30359.941999999999</v>
      </c>
      <c r="F22" s="113">
        <f>'Balance Assumptions'!F60</f>
        <v>43352.903999999995</v>
      </c>
      <c r="G22" s="113">
        <f>'Balance Assumptions'!G60</f>
        <v>62677.785000000003</v>
      </c>
      <c r="H22" s="113">
        <f>'Balance Assumptions'!H60</f>
        <v>82353.081999999995</v>
      </c>
      <c r="I22" s="112">
        <f>'Balance Assumptions'!I60</f>
        <v>91895.660477403071</v>
      </c>
      <c r="J22" s="113">
        <f>'Balance Assumptions'!J60</f>
        <v>95222.220233713102</v>
      </c>
      <c r="K22" s="113">
        <f>'Balance Assumptions'!K60</f>
        <v>97185.201169820153</v>
      </c>
      <c r="L22" s="113">
        <f>'Balance Assumptions'!L60</f>
        <v>99028.601330282807</v>
      </c>
      <c r="M22" s="113">
        <f>'Balance Assumptions'!M60</f>
        <v>100739.65742167149</v>
      </c>
      <c r="N22" s="12"/>
      <c r="O22" s="12"/>
      <c r="P22" s="12"/>
      <c r="Q22" s="12"/>
      <c r="R22" s="12"/>
      <c r="S22" s="4"/>
      <c r="T22" s="4"/>
      <c r="U22" s="4"/>
      <c r="V22" s="4"/>
      <c r="W22" s="4"/>
      <c r="X22" s="4"/>
      <c r="Y22" s="4"/>
    </row>
    <row r="23" spans="1:25" ht="15.75" customHeight="1">
      <c r="A23" s="4"/>
      <c r="B23" s="208"/>
      <c r="C23" s="209"/>
      <c r="D23" s="211"/>
      <c r="E23" s="211"/>
      <c r="F23" s="211"/>
      <c r="G23" s="211"/>
      <c r="H23" s="210"/>
      <c r="I23" s="212"/>
      <c r="J23" s="210"/>
      <c r="K23" s="210"/>
      <c r="L23" s="210"/>
      <c r="M23" s="210"/>
      <c r="N23" s="12"/>
      <c r="O23" s="12"/>
      <c r="P23" s="12"/>
      <c r="Q23" s="12"/>
      <c r="R23" s="12"/>
      <c r="S23" s="4"/>
      <c r="T23" s="4"/>
      <c r="U23" s="4"/>
      <c r="V23" s="4"/>
      <c r="W23" s="4"/>
      <c r="X23" s="4"/>
      <c r="Y23" s="4"/>
    </row>
    <row r="24" spans="1:25" ht="15.75" customHeight="1">
      <c r="A24" s="4"/>
      <c r="B24" s="45" t="s">
        <v>222</v>
      </c>
      <c r="C24" s="46" t="s">
        <v>29</v>
      </c>
      <c r="D24" s="47">
        <f t="shared" ref="D24:M24" si="2">SUM(D16:D23)</f>
        <v>32370.948</v>
      </c>
      <c r="E24" s="47">
        <f t="shared" si="2"/>
        <v>52412.521999999997</v>
      </c>
      <c r="F24" s="47">
        <f t="shared" si="2"/>
        <v>54426.997999999992</v>
      </c>
      <c r="G24" s="47">
        <f t="shared" si="2"/>
        <v>75705.260000000009</v>
      </c>
      <c r="H24" s="47">
        <f t="shared" si="2"/>
        <v>98905.231</v>
      </c>
      <c r="I24" s="47">
        <f t="shared" si="2"/>
        <v>107291.68780992908</v>
      </c>
      <c r="J24" s="47">
        <f t="shared" si="2"/>
        <v>110749.90792766541</v>
      </c>
      <c r="K24" s="47">
        <f t="shared" si="2"/>
        <v>112845.8066605803</v>
      </c>
      <c r="L24" s="47">
        <f t="shared" si="2"/>
        <v>114823.03598610665</v>
      </c>
      <c r="M24" s="47">
        <f t="shared" si="2"/>
        <v>116672.35853007024</v>
      </c>
      <c r="N24" s="12"/>
      <c r="O24" s="12"/>
      <c r="P24" s="12"/>
      <c r="Q24" s="12"/>
      <c r="R24" s="12"/>
      <c r="S24" s="4"/>
      <c r="T24" s="4"/>
      <c r="U24" s="4"/>
      <c r="V24" s="4"/>
      <c r="W24" s="4"/>
      <c r="X24" s="4"/>
      <c r="Y24" s="4"/>
    </row>
    <row r="25" spans="1:25" ht="15.75" customHeight="1">
      <c r="A25" s="4"/>
      <c r="B25" s="4"/>
      <c r="C25" s="6"/>
      <c r="D25" s="6"/>
      <c r="E25" s="6"/>
      <c r="F25" s="6"/>
      <c r="G25" s="6"/>
      <c r="H25" s="6"/>
      <c r="I25" s="48"/>
      <c r="J25" s="49"/>
      <c r="K25" s="49"/>
      <c r="L25" s="49"/>
      <c r="M25" s="49"/>
      <c r="N25" s="12"/>
      <c r="O25" s="12"/>
      <c r="P25" s="12"/>
      <c r="Q25" s="12"/>
      <c r="R25" s="12"/>
      <c r="S25" s="4"/>
      <c r="T25" s="4"/>
      <c r="U25" s="4"/>
      <c r="V25" s="4"/>
      <c r="W25" s="4"/>
      <c r="X25" s="4"/>
      <c r="Y25" s="4"/>
    </row>
    <row r="26" spans="1:25" ht="15.75" customHeight="1">
      <c r="A26" s="4"/>
      <c r="B26" s="45" t="s">
        <v>223</v>
      </c>
      <c r="C26" s="99" t="s">
        <v>29</v>
      </c>
      <c r="D26" s="47">
        <f t="shared" ref="D26:M26" si="3">SUM(D13,D24)</f>
        <v>67826.625</v>
      </c>
      <c r="E26" s="47">
        <f t="shared" si="3"/>
        <v>124185.18599999999</v>
      </c>
      <c r="F26" s="47">
        <f t="shared" si="3"/>
        <v>122181.802</v>
      </c>
      <c r="G26" s="47">
        <f t="shared" si="3"/>
        <v>130540.02500000001</v>
      </c>
      <c r="H26" s="47">
        <f t="shared" si="3"/>
        <v>154594.29300000001</v>
      </c>
      <c r="I26" s="100">
        <f t="shared" si="3"/>
        <v>162799.68048344803</v>
      </c>
      <c r="J26" s="47">
        <f t="shared" si="3"/>
        <v>168368.14462606507</v>
      </c>
      <c r="K26" s="47">
        <f t="shared" si="3"/>
        <v>172468.08336805511</v>
      </c>
      <c r="L26" s="47">
        <f t="shared" si="3"/>
        <v>178071.02269368374</v>
      </c>
      <c r="M26" s="47">
        <f t="shared" si="3"/>
        <v>184522.54052802708</v>
      </c>
      <c r="N26" s="12"/>
      <c r="O26" s="12"/>
      <c r="P26" s="12"/>
      <c r="Q26" s="12"/>
      <c r="R26" s="12"/>
      <c r="S26" s="4"/>
      <c r="T26" s="4"/>
      <c r="U26" s="4"/>
      <c r="V26" s="4"/>
      <c r="W26" s="4"/>
      <c r="X26" s="4"/>
      <c r="Y26" s="4"/>
    </row>
    <row r="27" spans="1:25" ht="15.75" customHeight="1">
      <c r="A27" s="4"/>
      <c r="B27" s="4"/>
      <c r="C27" s="6"/>
      <c r="D27" s="200"/>
      <c r="E27" s="200"/>
      <c r="F27" s="200"/>
      <c r="G27" s="200"/>
      <c r="H27" s="200"/>
      <c r="I27" s="48"/>
      <c r="J27" s="49"/>
      <c r="K27" s="49"/>
      <c r="L27" s="49"/>
      <c r="M27" s="49"/>
      <c r="N27" s="12"/>
      <c r="O27" s="12"/>
      <c r="P27" s="12"/>
      <c r="Q27" s="12"/>
      <c r="R27" s="12"/>
      <c r="S27" s="4"/>
      <c r="T27" s="4"/>
      <c r="U27" s="4"/>
      <c r="V27" s="4"/>
      <c r="W27" s="4"/>
      <c r="X27" s="4"/>
      <c r="Y27" s="4"/>
    </row>
    <row r="28" spans="1:25" ht="15.75" customHeight="1">
      <c r="A28" s="4"/>
      <c r="B28" s="99" t="s">
        <v>224</v>
      </c>
      <c r="C28" s="6"/>
      <c r="D28" s="6"/>
      <c r="E28" s="6"/>
      <c r="F28" s="6"/>
      <c r="G28" s="6"/>
      <c r="H28" s="6"/>
      <c r="I28" s="48"/>
      <c r="J28" s="49"/>
      <c r="K28" s="49"/>
      <c r="L28" s="49"/>
      <c r="M28" s="49"/>
      <c r="N28" s="12"/>
      <c r="O28" s="12"/>
      <c r="P28" s="12"/>
      <c r="Q28" s="12"/>
      <c r="R28" s="12"/>
      <c r="S28" s="4"/>
      <c r="T28" s="4"/>
      <c r="U28" s="4"/>
      <c r="V28" s="4"/>
      <c r="W28" s="4"/>
      <c r="X28" s="4"/>
      <c r="Y28" s="4"/>
    </row>
    <row r="29" spans="1:25" ht="15.75" customHeight="1">
      <c r="A29" s="4"/>
      <c r="B29" s="45" t="s">
        <v>225</v>
      </c>
      <c r="C29" s="5"/>
      <c r="D29" s="99"/>
      <c r="E29" s="99"/>
      <c r="F29" s="99"/>
      <c r="G29" s="99"/>
      <c r="H29" s="99"/>
      <c r="I29" s="100"/>
      <c r="J29" s="47"/>
      <c r="K29" s="47"/>
      <c r="L29" s="47"/>
      <c r="M29" s="47"/>
      <c r="N29" s="12"/>
      <c r="O29" s="12"/>
      <c r="P29" s="12"/>
      <c r="Q29" s="12"/>
      <c r="R29" s="12"/>
      <c r="S29" s="4"/>
      <c r="T29" s="4"/>
      <c r="U29" s="4"/>
      <c r="V29" s="4"/>
      <c r="W29" s="4"/>
      <c r="X29" s="4"/>
      <c r="Y29" s="4"/>
    </row>
    <row r="30" spans="1:25" ht="15.75" customHeight="1">
      <c r="A30" s="4"/>
      <c r="B30" s="52" t="s">
        <v>226</v>
      </c>
      <c r="C30" s="5" t="s">
        <v>29</v>
      </c>
      <c r="D30" s="49">
        <v>5194.8519999999999</v>
      </c>
      <c r="E30" s="49">
        <v>16093.585999999999</v>
      </c>
      <c r="F30" s="49">
        <v>17339.277999999998</v>
      </c>
      <c r="G30" s="49">
        <v>13939.580000000002</v>
      </c>
      <c r="H30" s="49">
        <v>27476.061999999998</v>
      </c>
      <c r="I30" s="54">
        <f>'Balance Assumptions'!I13*'Income Statement'!I25</f>
        <v>27017.467271323403</v>
      </c>
      <c r="J30" s="56">
        <f>'Balance Assumptions'!J13*'Income Statement'!J25</f>
        <v>28604.915532440085</v>
      </c>
      <c r="K30" s="56">
        <f>'Balance Assumptions'!K13*'Income Statement'!K25</f>
        <v>30205.754429524386</v>
      </c>
      <c r="L30" s="56">
        <f>'Balance Assumptions'!L13*'Income Statement'!L25</f>
        <v>30795.512143409556</v>
      </c>
      <c r="M30" s="56">
        <f>'Balance Assumptions'!M13*'Income Statement'!M25</f>
        <v>32057.220841989209</v>
      </c>
      <c r="N30" s="12"/>
      <c r="O30" s="12"/>
      <c r="P30" s="12"/>
      <c r="Q30" s="12"/>
      <c r="R30" s="12"/>
      <c r="S30" s="4"/>
      <c r="T30" s="4"/>
      <c r="U30" s="4"/>
      <c r="V30" s="4"/>
      <c r="W30" s="4"/>
      <c r="X30" s="4"/>
      <c r="Y30" s="4"/>
    </row>
    <row r="31" spans="1:25" ht="15.75" customHeight="1">
      <c r="A31" s="4"/>
      <c r="B31" s="52" t="s">
        <v>227</v>
      </c>
      <c r="C31" s="5" t="s">
        <v>29</v>
      </c>
      <c r="D31" s="49">
        <v>4475.5320000000002</v>
      </c>
      <c r="E31" s="49">
        <v>9894.59</v>
      </c>
      <c r="F31" s="49">
        <v>5104.5230000000001</v>
      </c>
      <c r="G31" s="49">
        <v>5732.6570000000002</v>
      </c>
      <c r="H31" s="49">
        <v>3910.5219999999999</v>
      </c>
      <c r="I31" s="54">
        <f>'Balance Assumptions'!I14*'Income Statement'!I25</f>
        <v>4698.6899602301573</v>
      </c>
      <c r="J31" s="56">
        <f>'Balance Assumptions'!J14*'Income Statement'!J25</f>
        <v>4974.767918685232</v>
      </c>
      <c r="K31" s="56">
        <f>'Balance Assumptions'!K14*'Income Statement'!K25</f>
        <v>5253.1746833955449</v>
      </c>
      <c r="L31" s="56">
        <f>'Balance Assumptions'!L14*'Income Statement'!L25</f>
        <v>5355.7412423320966</v>
      </c>
      <c r="M31" s="56">
        <f>'Balance Assumptions'!M14*'Income Statement'!M25</f>
        <v>5575.1688420850796</v>
      </c>
      <c r="N31" s="12"/>
      <c r="O31" s="12"/>
      <c r="P31" s="12"/>
      <c r="Q31" s="12"/>
      <c r="R31" s="12"/>
      <c r="S31" s="4"/>
      <c r="T31" s="4"/>
      <c r="U31" s="4"/>
      <c r="V31" s="4"/>
      <c r="W31" s="4"/>
      <c r="X31" s="4"/>
      <c r="Y31" s="4"/>
    </row>
    <row r="32" spans="1:25" ht="15.75" customHeight="1">
      <c r="A32" s="4"/>
      <c r="B32" s="52" t="s">
        <v>228</v>
      </c>
      <c r="C32" s="5" t="s">
        <v>29</v>
      </c>
      <c r="D32" s="49">
        <v>0</v>
      </c>
      <c r="E32" s="49">
        <v>0</v>
      </c>
      <c r="F32" s="49">
        <v>0</v>
      </c>
      <c r="G32" s="49">
        <v>196</v>
      </c>
      <c r="H32" s="49">
        <v>80</v>
      </c>
      <c r="I32" s="54">
        <v>80</v>
      </c>
      <c r="J32" s="56">
        <v>80</v>
      </c>
      <c r="K32" s="56">
        <v>80</v>
      </c>
      <c r="L32" s="56">
        <v>80</v>
      </c>
      <c r="M32" s="56">
        <v>80</v>
      </c>
      <c r="N32" s="460" t="s">
        <v>229</v>
      </c>
      <c r="O32" s="451"/>
      <c r="P32" s="12"/>
      <c r="Q32" s="12"/>
      <c r="R32" s="12"/>
      <c r="S32" s="4"/>
      <c r="T32" s="4"/>
      <c r="U32" s="4"/>
      <c r="V32" s="4"/>
      <c r="W32" s="4"/>
      <c r="X32" s="4"/>
      <c r="Y32" s="4"/>
    </row>
    <row r="33" spans="1:25" ht="15.75" customHeight="1">
      <c r="A33" s="4"/>
      <c r="B33" s="52" t="s">
        <v>230</v>
      </c>
      <c r="C33" s="5" t="s">
        <v>29</v>
      </c>
      <c r="D33" s="49">
        <v>322.14800000000002</v>
      </c>
      <c r="E33" s="49">
        <v>564.03099999999995</v>
      </c>
      <c r="F33" s="49">
        <v>1172.8920000000001</v>
      </c>
      <c r="G33" s="49">
        <v>1447.3119999999999</v>
      </c>
      <c r="H33" s="49">
        <v>1888.9290000000001</v>
      </c>
      <c r="I33" s="54">
        <f>'Debt Schedule'!J34</f>
        <v>1358.7737539355135</v>
      </c>
      <c r="J33" s="56">
        <f>'Debt Schedule'!K34</f>
        <v>1507.7390216481426</v>
      </c>
      <c r="K33" s="56">
        <f>'Debt Schedule'!L34</f>
        <v>1569.8442816322763</v>
      </c>
      <c r="L33" s="56">
        <f>'Debt Schedule'!M34</f>
        <v>1583.0090211900465</v>
      </c>
      <c r="M33" s="56">
        <f>'Debt Schedule'!N34</f>
        <v>1568.5986476176167</v>
      </c>
      <c r="N33" s="12"/>
      <c r="O33" s="12"/>
      <c r="P33" s="12"/>
      <c r="Q33" s="12"/>
      <c r="R33" s="12"/>
      <c r="S33" s="4"/>
      <c r="T33" s="4"/>
      <c r="U33" s="4"/>
      <c r="V33" s="4"/>
      <c r="W33" s="4"/>
      <c r="X33" s="4"/>
      <c r="Y33" s="4"/>
    </row>
    <row r="34" spans="1:25" ht="15.75" customHeight="1">
      <c r="A34" s="4"/>
      <c r="B34" s="108" t="s">
        <v>231</v>
      </c>
      <c r="C34" s="109" t="s">
        <v>29</v>
      </c>
      <c r="D34" s="110">
        <v>226.749</v>
      </c>
      <c r="E34" s="110">
        <v>238.02099999999999</v>
      </c>
      <c r="F34" s="110">
        <v>249.46199999999999</v>
      </c>
      <c r="G34" s="110">
        <v>261.55799999999999</v>
      </c>
      <c r="H34" s="110">
        <v>356.87700000000001</v>
      </c>
      <c r="I34" s="112">
        <f>'Debt Schedule'!J10</f>
        <v>356.87300000000005</v>
      </c>
      <c r="J34" s="113">
        <f>'Debt Schedule'!K10</f>
        <v>356.87300000000005</v>
      </c>
      <c r="K34" s="113">
        <f>'Debt Schedule'!L10</f>
        <v>322.70800000000003</v>
      </c>
      <c r="L34" s="113">
        <f>'Debt Schedule'!M10</f>
        <v>275</v>
      </c>
      <c r="M34" s="113">
        <f>'Debt Schedule'!N10</f>
        <v>275</v>
      </c>
      <c r="N34" s="12"/>
      <c r="O34" s="12"/>
      <c r="P34" s="12"/>
      <c r="Q34" s="12"/>
      <c r="R34" s="12"/>
      <c r="S34" s="4"/>
      <c r="T34" s="4"/>
      <c r="U34" s="4"/>
      <c r="V34" s="4"/>
      <c r="W34" s="4"/>
      <c r="X34" s="4"/>
      <c r="Y34" s="4"/>
    </row>
    <row r="35" spans="1:25" ht="15.75" customHeight="1">
      <c r="A35" s="4"/>
      <c r="B35" s="45" t="s">
        <v>233</v>
      </c>
      <c r="C35" s="46" t="s">
        <v>29</v>
      </c>
      <c r="D35" s="47">
        <f t="shared" ref="D35:M35" si="4">SUM(D30:D34)</f>
        <v>10219.280999999999</v>
      </c>
      <c r="E35" s="47">
        <f t="shared" si="4"/>
        <v>26790.227999999999</v>
      </c>
      <c r="F35" s="47">
        <f t="shared" si="4"/>
        <v>23866.154999999999</v>
      </c>
      <c r="G35" s="47">
        <f t="shared" si="4"/>
        <v>21577.107</v>
      </c>
      <c r="H35" s="47">
        <f t="shared" si="4"/>
        <v>33712.39</v>
      </c>
      <c r="I35" s="100">
        <f t="shared" si="4"/>
        <v>33511.803985489074</v>
      </c>
      <c r="J35" s="47">
        <f t="shared" si="4"/>
        <v>35524.295472773461</v>
      </c>
      <c r="K35" s="47">
        <f t="shared" si="4"/>
        <v>37431.481394552211</v>
      </c>
      <c r="L35" s="47">
        <f t="shared" si="4"/>
        <v>38089.262406931703</v>
      </c>
      <c r="M35" s="47">
        <f t="shared" si="4"/>
        <v>39555.988331691908</v>
      </c>
      <c r="N35" s="12"/>
      <c r="O35" s="12"/>
      <c r="P35" s="12"/>
      <c r="Q35" s="12"/>
      <c r="R35" s="12"/>
      <c r="S35" s="4"/>
      <c r="T35" s="4"/>
      <c r="U35" s="4"/>
      <c r="V35" s="4"/>
      <c r="W35" s="4"/>
      <c r="X35" s="4"/>
      <c r="Y35" s="4"/>
    </row>
    <row r="36" spans="1:25" ht="15.75" customHeight="1">
      <c r="A36" s="4"/>
      <c r="B36" s="4"/>
      <c r="C36" s="6"/>
      <c r="D36" s="6"/>
      <c r="E36" s="6"/>
      <c r="F36" s="6"/>
      <c r="G36" s="6"/>
      <c r="H36" s="6"/>
      <c r="I36" s="48"/>
      <c r="J36" s="49"/>
      <c r="K36" s="49"/>
      <c r="L36" s="49"/>
      <c r="M36" s="49"/>
      <c r="N36" s="12"/>
      <c r="O36" s="12"/>
      <c r="P36" s="12"/>
      <c r="Q36" s="12"/>
      <c r="R36" s="12"/>
      <c r="S36" s="4"/>
      <c r="T36" s="4"/>
      <c r="U36" s="4"/>
      <c r="V36" s="4"/>
      <c r="W36" s="4"/>
      <c r="X36" s="4"/>
      <c r="Y36" s="4"/>
    </row>
    <row r="37" spans="1:25" ht="15.75" customHeight="1">
      <c r="A37" s="4"/>
      <c r="B37" s="45" t="s">
        <v>235</v>
      </c>
      <c r="C37" s="5"/>
      <c r="D37" s="99"/>
      <c r="E37" s="99"/>
      <c r="F37" s="99"/>
      <c r="G37" s="99"/>
      <c r="H37" s="99"/>
      <c r="I37" s="100"/>
      <c r="J37" s="47"/>
      <c r="K37" s="47"/>
      <c r="L37" s="47"/>
      <c r="M37" s="47"/>
      <c r="N37" s="12"/>
      <c r="O37" s="12"/>
      <c r="P37" s="12"/>
      <c r="Q37" s="12"/>
      <c r="R37" s="12"/>
      <c r="S37" s="4"/>
      <c r="T37" s="4"/>
      <c r="U37" s="4"/>
      <c r="V37" s="4"/>
      <c r="W37" s="4"/>
      <c r="X37" s="4"/>
      <c r="Y37" s="4"/>
    </row>
    <row r="38" spans="1:25" ht="15.75" customHeight="1">
      <c r="A38" s="4"/>
      <c r="B38" s="52" t="s">
        <v>237</v>
      </c>
      <c r="C38" s="5" t="s">
        <v>29</v>
      </c>
      <c r="D38" s="49">
        <v>1521.778</v>
      </c>
      <c r="E38" s="49">
        <v>1511.24</v>
      </c>
      <c r="F38" s="49">
        <v>2502.761</v>
      </c>
      <c r="G38" s="49">
        <v>2570.9659999999999</v>
      </c>
      <c r="H38" s="49">
        <v>2570.2139999999999</v>
      </c>
      <c r="I38" s="54">
        <f>'Debt Schedule'!J35</f>
        <v>1753.6918189173352</v>
      </c>
      <c r="J38" s="56">
        <f>'Debt Schedule'!K35</f>
        <v>1945.9527972691931</v>
      </c>
      <c r="K38" s="56">
        <f>'Debt Schedule'!L35</f>
        <v>2026.1085156369168</v>
      </c>
      <c r="L38" s="56">
        <f>'Debt Schedule'!M35</f>
        <v>2043.0994944468703</v>
      </c>
      <c r="M38" s="56">
        <f>'Debt Schedule'!N35</f>
        <v>2024.5008468292535</v>
      </c>
      <c r="N38" s="12"/>
      <c r="O38" s="12"/>
      <c r="P38" s="12"/>
      <c r="Q38" s="12"/>
      <c r="R38" s="12"/>
      <c r="S38" s="4"/>
      <c r="T38" s="4"/>
      <c r="U38" s="4"/>
      <c r="V38" s="4"/>
      <c r="W38" s="4"/>
      <c r="X38" s="4"/>
      <c r="Y38" s="4"/>
    </row>
    <row r="39" spans="1:25" ht="15.75" customHeight="1">
      <c r="A39" s="4"/>
      <c r="B39" s="108" t="s">
        <v>238</v>
      </c>
      <c r="C39" s="109" t="s">
        <v>29</v>
      </c>
      <c r="D39" s="110">
        <v>3442.444</v>
      </c>
      <c r="E39" s="110">
        <v>3204.4229999999998</v>
      </c>
      <c r="F39" s="110">
        <v>2954.9609999999998</v>
      </c>
      <c r="G39" s="110">
        <v>7693.4030000000002</v>
      </c>
      <c r="H39" s="110">
        <v>16366.757</v>
      </c>
      <c r="I39" s="112">
        <f>'Debt Schedule'!J11</f>
        <v>21009.883999999998</v>
      </c>
      <c r="J39" s="113">
        <f>'Debt Schedule'!K11</f>
        <v>20653.010999999999</v>
      </c>
      <c r="K39" s="113">
        <f>'Debt Schedule'!L11</f>
        <v>20330.303</v>
      </c>
      <c r="L39" s="113">
        <f>'Debt Schedule'!M11</f>
        <v>20055.303</v>
      </c>
      <c r="M39" s="113">
        <f>'Debt Schedule'!N11</f>
        <v>19780.303</v>
      </c>
      <c r="N39" s="12"/>
      <c r="O39" s="12"/>
      <c r="P39" s="12"/>
      <c r="Q39" s="12"/>
      <c r="R39" s="12"/>
      <c r="S39" s="4"/>
      <c r="T39" s="4"/>
      <c r="U39" s="4"/>
      <c r="V39" s="4"/>
      <c r="W39" s="4"/>
      <c r="X39" s="4"/>
      <c r="Y39" s="4"/>
    </row>
    <row r="40" spans="1:25" ht="15.75" customHeight="1">
      <c r="A40" s="4"/>
      <c r="B40" s="45" t="s">
        <v>240</v>
      </c>
      <c r="C40" s="46" t="s">
        <v>29</v>
      </c>
      <c r="D40" s="47">
        <f t="shared" ref="D40:M40" si="5">SUM(D39,D38)</f>
        <v>4964.2219999999998</v>
      </c>
      <c r="E40" s="47">
        <f t="shared" si="5"/>
        <v>4715.6629999999996</v>
      </c>
      <c r="F40" s="47">
        <f t="shared" si="5"/>
        <v>5457.7219999999998</v>
      </c>
      <c r="G40" s="47">
        <f t="shared" si="5"/>
        <v>10264.369000000001</v>
      </c>
      <c r="H40" s="47">
        <f t="shared" si="5"/>
        <v>18936.970999999998</v>
      </c>
      <c r="I40" s="100">
        <f t="shared" si="5"/>
        <v>22763.575818917332</v>
      </c>
      <c r="J40" s="47">
        <f t="shared" si="5"/>
        <v>22598.963797269193</v>
      </c>
      <c r="K40" s="47">
        <f t="shared" si="5"/>
        <v>22356.411515636915</v>
      </c>
      <c r="L40" s="47">
        <f t="shared" si="5"/>
        <v>22098.402494446869</v>
      </c>
      <c r="M40" s="47">
        <f t="shared" si="5"/>
        <v>21804.803846829254</v>
      </c>
      <c r="N40" s="12"/>
      <c r="O40" s="12"/>
      <c r="P40" s="12"/>
      <c r="Q40" s="12"/>
      <c r="R40" s="12"/>
      <c r="S40" s="4"/>
      <c r="T40" s="4"/>
      <c r="U40" s="4"/>
      <c r="V40" s="4"/>
      <c r="W40" s="4"/>
      <c r="X40" s="4"/>
      <c r="Y40" s="4"/>
    </row>
    <row r="41" spans="1:25" ht="15.75" customHeight="1">
      <c r="A41" s="4"/>
      <c r="B41" s="4"/>
      <c r="C41" s="6"/>
      <c r="D41" s="6"/>
      <c r="E41" s="6"/>
      <c r="F41" s="6"/>
      <c r="G41" s="6"/>
      <c r="H41" s="6"/>
      <c r="I41" s="48"/>
      <c r="J41" s="49"/>
      <c r="K41" s="49"/>
      <c r="L41" s="49"/>
      <c r="M41" s="49"/>
      <c r="N41" s="12"/>
      <c r="O41" s="12"/>
      <c r="P41" s="12"/>
      <c r="Q41" s="12"/>
      <c r="R41" s="12"/>
      <c r="S41" s="4"/>
      <c r="T41" s="4"/>
      <c r="U41" s="4"/>
      <c r="V41" s="4"/>
      <c r="W41" s="4"/>
      <c r="X41" s="4"/>
      <c r="Y41" s="4"/>
    </row>
    <row r="42" spans="1:25" ht="15.75" customHeight="1">
      <c r="A42" s="4"/>
      <c r="B42" s="45" t="s">
        <v>242</v>
      </c>
      <c r="C42" s="99" t="s">
        <v>29</v>
      </c>
      <c r="D42" s="47">
        <f t="shared" ref="D42:M42" si="6">SUM(D35,D40)</f>
        <v>15183.502999999999</v>
      </c>
      <c r="E42" s="47">
        <f t="shared" si="6"/>
        <v>31505.891</v>
      </c>
      <c r="F42" s="47">
        <f t="shared" si="6"/>
        <v>29323.877</v>
      </c>
      <c r="G42" s="47">
        <f t="shared" si="6"/>
        <v>31841.476000000002</v>
      </c>
      <c r="H42" s="47">
        <f t="shared" si="6"/>
        <v>52649.360999999997</v>
      </c>
      <c r="I42" s="100">
        <f t="shared" si="6"/>
        <v>56275.379804406402</v>
      </c>
      <c r="J42" s="47">
        <f t="shared" si="6"/>
        <v>58123.259270042654</v>
      </c>
      <c r="K42" s="47">
        <f t="shared" si="6"/>
        <v>59787.892910189126</v>
      </c>
      <c r="L42" s="47">
        <f t="shared" si="6"/>
        <v>60187.664901378572</v>
      </c>
      <c r="M42" s="47">
        <f t="shared" si="6"/>
        <v>61360.792178521166</v>
      </c>
      <c r="N42" s="12"/>
      <c r="O42" s="12"/>
      <c r="P42" s="12"/>
      <c r="Q42" s="12"/>
      <c r="R42" s="12"/>
      <c r="S42" s="4"/>
      <c r="T42" s="4"/>
      <c r="U42" s="4"/>
      <c r="V42" s="4"/>
      <c r="W42" s="4"/>
      <c r="X42" s="4"/>
      <c r="Y42" s="4"/>
    </row>
    <row r="43" spans="1:25" ht="15.75" customHeight="1">
      <c r="A43" s="4"/>
      <c r="B43" s="4"/>
      <c r="C43" s="6"/>
      <c r="D43" s="6"/>
      <c r="E43" s="6"/>
      <c r="F43" s="6"/>
      <c r="G43" s="200"/>
      <c r="H43" s="200"/>
      <c r="I43" s="48"/>
      <c r="J43" s="49"/>
      <c r="K43" s="49"/>
      <c r="L43" s="49"/>
      <c r="M43" s="49"/>
      <c r="N43" s="12"/>
      <c r="O43" s="12"/>
      <c r="P43" s="12"/>
      <c r="Q43" s="12"/>
      <c r="R43" s="12"/>
      <c r="S43" s="4"/>
      <c r="T43" s="4"/>
      <c r="U43" s="4"/>
      <c r="V43" s="4"/>
      <c r="W43" s="4"/>
      <c r="X43" s="4"/>
      <c r="Y43" s="4"/>
    </row>
    <row r="44" spans="1:25" ht="15.75" customHeight="1">
      <c r="A44" s="4"/>
      <c r="B44" s="45" t="s">
        <v>244</v>
      </c>
      <c r="C44" s="5"/>
      <c r="D44" s="99"/>
      <c r="E44" s="99"/>
      <c r="F44" s="99"/>
      <c r="G44" s="99"/>
      <c r="H44" s="99"/>
      <c r="I44" s="100"/>
      <c r="J44" s="47"/>
      <c r="K44" s="47"/>
      <c r="L44" s="47"/>
      <c r="M44" s="47"/>
      <c r="N44" s="12"/>
      <c r="O44" s="12"/>
      <c r="P44" s="12"/>
      <c r="Q44" s="12"/>
      <c r="R44" s="12"/>
      <c r="S44" s="4"/>
      <c r="T44" s="4"/>
      <c r="U44" s="4"/>
      <c r="V44" s="4"/>
      <c r="W44" s="4"/>
      <c r="X44" s="4"/>
      <c r="Y44" s="4"/>
    </row>
    <row r="45" spans="1:25" ht="15.75" customHeight="1">
      <c r="A45" s="4"/>
      <c r="B45" s="52" t="s">
        <v>245</v>
      </c>
      <c r="C45" s="5" t="s">
        <v>29</v>
      </c>
      <c r="D45" s="49">
        <v>398.86500000000001</v>
      </c>
      <c r="E45" s="49">
        <v>478.86500000000001</v>
      </c>
      <c r="F45" s="49">
        <v>478.86500000000001</v>
      </c>
      <c r="G45" s="49">
        <v>478.86500000000001</v>
      </c>
      <c r="H45" s="49">
        <v>498.86500000000001</v>
      </c>
      <c r="I45" s="54">
        <v>499</v>
      </c>
      <c r="J45" s="56">
        <v>499</v>
      </c>
      <c r="K45" s="56">
        <v>499</v>
      </c>
      <c r="L45" s="56">
        <v>499</v>
      </c>
      <c r="M45" s="56">
        <v>499</v>
      </c>
      <c r="N45" s="12"/>
      <c r="O45" s="12"/>
      <c r="P45" s="12"/>
      <c r="Q45" s="12"/>
      <c r="R45" s="12"/>
      <c r="S45" s="4"/>
      <c r="T45" s="4"/>
      <c r="U45" s="4"/>
      <c r="V45" s="4"/>
      <c r="W45" s="4"/>
      <c r="X45" s="4"/>
      <c r="Y45" s="4"/>
    </row>
    <row r="46" spans="1:25" ht="15.75" customHeight="1">
      <c r="A46" s="4"/>
      <c r="B46" s="52" t="s">
        <v>246</v>
      </c>
      <c r="C46" s="5" t="s">
        <v>29</v>
      </c>
      <c r="D46" s="49">
        <v>12358.03</v>
      </c>
      <c r="E46" s="49">
        <v>25778.03</v>
      </c>
      <c r="F46" s="49">
        <v>25778.03</v>
      </c>
      <c r="G46" s="49">
        <v>25778.03</v>
      </c>
      <c r="H46" s="49">
        <v>30748.03</v>
      </c>
      <c r="I46" s="54">
        <v>30748</v>
      </c>
      <c r="J46" s="56">
        <v>30748</v>
      </c>
      <c r="K46" s="56">
        <v>30748</v>
      </c>
      <c r="L46" s="56">
        <v>30748</v>
      </c>
      <c r="M46" s="56">
        <v>30748</v>
      </c>
      <c r="N46" s="12"/>
      <c r="O46" s="12"/>
      <c r="P46" s="12"/>
      <c r="Q46" s="12"/>
      <c r="R46" s="12"/>
      <c r="S46" s="4"/>
      <c r="T46" s="4"/>
      <c r="U46" s="4"/>
      <c r="V46" s="4"/>
      <c r="W46" s="4"/>
      <c r="X46" s="4"/>
      <c r="Y46" s="4"/>
    </row>
    <row r="47" spans="1:25" ht="15.75" customHeight="1">
      <c r="A47" s="4"/>
      <c r="B47" s="108" t="s">
        <v>248</v>
      </c>
      <c r="C47" s="109" t="s">
        <v>29</v>
      </c>
      <c r="D47" s="113">
        <f>27846.222+'Income Statement'!D36-'Income Statement'!D45</f>
        <v>39886.227000000014</v>
      </c>
      <c r="E47" s="113">
        <f>D47+'Income Statement'!E36-'Income Statement'!E45</f>
        <v>66422.400000000009</v>
      </c>
      <c r="F47" s="113">
        <f>E47+'Income Statement'!F36-'Income Statement'!F45</f>
        <v>66601.030000000013</v>
      </c>
      <c r="G47" s="113">
        <v>72441.653999999995</v>
      </c>
      <c r="H47" s="113">
        <f>G47+'Income Statement'!H36-'Income Statement'!H45</f>
        <v>70698.037000000011</v>
      </c>
      <c r="I47" s="112">
        <f>H47+'Income Statement'!I36-'Income Statement'!I45</f>
        <v>75276.934679041617</v>
      </c>
      <c r="J47" s="113">
        <f>I47+'Income Statement'!J36-'Income Statement'!J45</f>
        <v>78997.519356022429</v>
      </c>
      <c r="K47" s="113">
        <f>J47+'Income Statement'!K36-'Income Statement'!K45</f>
        <v>81432.824457865994</v>
      </c>
      <c r="L47" s="113">
        <f>K47+'Income Statement'!L36-'Income Statement'!L45</f>
        <v>86635.991792305154</v>
      </c>
      <c r="M47" s="113">
        <f>L47+'Income Statement'!M36-'Income Statement'!M45</f>
        <v>91914.382349505933</v>
      </c>
      <c r="N47" s="12"/>
      <c r="O47" s="12"/>
      <c r="P47" s="12"/>
      <c r="Q47" s="12"/>
      <c r="R47" s="12"/>
      <c r="S47" s="4"/>
      <c r="T47" s="4"/>
      <c r="U47" s="4"/>
      <c r="V47" s="4"/>
      <c r="W47" s="4"/>
      <c r="X47" s="4"/>
      <c r="Y47" s="4"/>
    </row>
    <row r="48" spans="1:25" ht="15.75" customHeight="1">
      <c r="A48" s="4"/>
      <c r="B48" s="45" t="s">
        <v>251</v>
      </c>
      <c r="C48" s="46" t="s">
        <v>29</v>
      </c>
      <c r="D48" s="47">
        <f t="shared" ref="D48:M48" si="7">SUM(D45:D47)</f>
        <v>52643.122000000018</v>
      </c>
      <c r="E48" s="47">
        <f t="shared" si="7"/>
        <v>92679.295000000013</v>
      </c>
      <c r="F48" s="47">
        <f t="shared" si="7"/>
        <v>92857.925000000017</v>
      </c>
      <c r="G48" s="47">
        <f t="shared" si="7"/>
        <v>98698.548999999999</v>
      </c>
      <c r="H48" s="47">
        <f t="shared" si="7"/>
        <v>101944.93200000002</v>
      </c>
      <c r="I48" s="100">
        <f t="shared" si="7"/>
        <v>106523.93467904162</v>
      </c>
      <c r="J48" s="47">
        <f t="shared" si="7"/>
        <v>110244.51935602243</v>
      </c>
      <c r="K48" s="47">
        <f t="shared" si="7"/>
        <v>112679.82445786599</v>
      </c>
      <c r="L48" s="47">
        <f t="shared" si="7"/>
        <v>117882.99179230515</v>
      </c>
      <c r="M48" s="47">
        <f t="shared" si="7"/>
        <v>123161.38234950593</v>
      </c>
      <c r="N48" s="12"/>
      <c r="O48" s="12"/>
      <c r="P48" s="12"/>
      <c r="Q48" s="12"/>
      <c r="R48" s="12"/>
      <c r="S48" s="4"/>
      <c r="T48" s="4"/>
      <c r="U48" s="4"/>
      <c r="V48" s="4"/>
      <c r="W48" s="4"/>
      <c r="X48" s="4"/>
      <c r="Y48" s="4"/>
    </row>
    <row r="49" spans="1:26" ht="15.75" customHeight="1">
      <c r="A49" s="4"/>
      <c r="B49" s="4"/>
      <c r="C49" s="6"/>
      <c r="D49" s="200"/>
      <c r="E49" s="200"/>
      <c r="F49" s="200"/>
      <c r="G49" s="200"/>
      <c r="H49" s="200"/>
      <c r="I49" s="48"/>
      <c r="J49" s="49"/>
      <c r="K49" s="49"/>
      <c r="L49" s="49"/>
      <c r="M49" s="49"/>
      <c r="N49" s="12"/>
      <c r="O49" s="12"/>
      <c r="P49" s="12"/>
      <c r="Q49" s="12"/>
      <c r="R49" s="12"/>
      <c r="S49" s="4"/>
      <c r="T49" s="4"/>
      <c r="U49" s="4"/>
      <c r="V49" s="4"/>
      <c r="W49" s="4"/>
      <c r="X49" s="4"/>
      <c r="Y49" s="4"/>
    </row>
    <row r="50" spans="1:26" ht="15.75" customHeight="1">
      <c r="A50" s="4"/>
      <c r="B50" s="45" t="s">
        <v>254</v>
      </c>
      <c r="C50" s="46" t="s">
        <v>29</v>
      </c>
      <c r="D50" s="47">
        <f t="shared" ref="D50:M50" si="8">SUM(D42,D48)</f>
        <v>67826.625000000015</v>
      </c>
      <c r="E50" s="47">
        <f t="shared" si="8"/>
        <v>124185.18600000002</v>
      </c>
      <c r="F50" s="47">
        <f t="shared" si="8"/>
        <v>122181.80200000003</v>
      </c>
      <c r="G50" s="47">
        <f t="shared" si="8"/>
        <v>130540.02499999999</v>
      </c>
      <c r="H50" s="47">
        <f t="shared" si="8"/>
        <v>154594.29300000001</v>
      </c>
      <c r="I50" s="100">
        <f t="shared" si="8"/>
        <v>162799.31448344802</v>
      </c>
      <c r="J50" s="47">
        <f t="shared" si="8"/>
        <v>168367.77862606509</v>
      </c>
      <c r="K50" s="47">
        <f t="shared" si="8"/>
        <v>172467.71736805514</v>
      </c>
      <c r="L50" s="47">
        <f t="shared" si="8"/>
        <v>178070.65669368373</v>
      </c>
      <c r="M50" s="47">
        <f t="shared" si="8"/>
        <v>184522.1745280271</v>
      </c>
      <c r="N50" s="12"/>
      <c r="O50" s="12"/>
      <c r="P50" s="12"/>
      <c r="Q50" s="12"/>
      <c r="R50" s="12"/>
      <c r="S50" s="4"/>
      <c r="T50" s="4"/>
      <c r="U50" s="4"/>
      <c r="V50" s="4"/>
      <c r="W50" s="4"/>
      <c r="X50" s="4"/>
      <c r="Y50" s="4"/>
    </row>
    <row r="51" spans="1:26" ht="15.75" customHeight="1">
      <c r="A51" s="4"/>
      <c r="B51" s="4"/>
      <c r="C51" s="6"/>
      <c r="D51" s="200"/>
      <c r="E51" s="200"/>
      <c r="F51" s="200"/>
      <c r="G51" s="200"/>
      <c r="H51" s="200"/>
      <c r="I51" s="48"/>
      <c r="J51" s="49"/>
      <c r="K51" s="49"/>
      <c r="L51" s="49"/>
      <c r="M51" s="49"/>
      <c r="N51" s="12"/>
      <c r="O51" s="12"/>
      <c r="P51" s="12"/>
      <c r="Q51" s="12"/>
      <c r="R51" s="12"/>
      <c r="S51" s="4"/>
      <c r="T51" s="4"/>
      <c r="U51" s="4"/>
      <c r="V51" s="4"/>
      <c r="W51" s="4"/>
      <c r="X51" s="4"/>
      <c r="Y51" s="4"/>
    </row>
    <row r="52" spans="1:26" ht="15.75" customHeight="1">
      <c r="A52" s="4"/>
      <c r="B52" s="2" t="s">
        <v>256</v>
      </c>
      <c r="C52" s="6"/>
      <c r="D52" s="217">
        <f t="shared" ref="D52:M52" si="9">D50-D26</f>
        <v>0</v>
      </c>
      <c r="E52" s="217">
        <f t="shared" si="9"/>
        <v>0</v>
      </c>
      <c r="F52" s="217">
        <f t="shared" si="9"/>
        <v>0</v>
      </c>
      <c r="G52" s="217">
        <f t="shared" si="9"/>
        <v>0</v>
      </c>
      <c r="H52" s="217">
        <f t="shared" si="9"/>
        <v>0</v>
      </c>
      <c r="I52" s="124">
        <f t="shared" si="9"/>
        <v>-0.3660000000090804</v>
      </c>
      <c r="J52" s="122">
        <f t="shared" si="9"/>
        <v>-0.36599999997997656</v>
      </c>
      <c r="K52" s="122">
        <f t="shared" si="9"/>
        <v>-0.36599999997997656</v>
      </c>
      <c r="L52" s="122">
        <f t="shared" si="9"/>
        <v>-0.3660000000090804</v>
      </c>
      <c r="M52" s="122">
        <f t="shared" si="9"/>
        <v>-0.36599999997997656</v>
      </c>
      <c r="N52" s="12"/>
      <c r="O52" s="12"/>
      <c r="P52" s="12"/>
      <c r="Q52" s="12"/>
      <c r="R52" s="12"/>
      <c r="S52" s="4"/>
      <c r="T52" s="4"/>
      <c r="U52" s="4"/>
      <c r="V52" s="4"/>
      <c r="W52" s="4"/>
      <c r="X52" s="4"/>
      <c r="Y52" s="4"/>
    </row>
    <row r="53" spans="1:26" ht="15.75" customHeight="1">
      <c r="A53" s="4"/>
      <c r="B53" s="4"/>
      <c r="C53" s="6"/>
      <c r="D53" s="6"/>
      <c r="E53" s="6"/>
      <c r="F53" s="6"/>
      <c r="G53" s="6"/>
      <c r="H53" s="6"/>
      <c r="I53" s="171"/>
      <c r="J53" s="171"/>
      <c r="K53" s="171"/>
      <c r="L53" s="171"/>
      <c r="M53" s="171"/>
      <c r="N53" s="12"/>
      <c r="O53" s="12"/>
      <c r="P53" s="12"/>
      <c r="Q53" s="12"/>
      <c r="R53" s="12"/>
      <c r="S53" s="4"/>
      <c r="T53" s="4"/>
      <c r="U53" s="4"/>
      <c r="V53" s="4"/>
      <c r="W53" s="4"/>
      <c r="X53" s="4"/>
      <c r="Y53" s="4"/>
    </row>
    <row r="54" spans="1:26" ht="15.75" customHeight="1">
      <c r="A54" s="4"/>
      <c r="B54" s="4"/>
      <c r="C54" s="6"/>
      <c r="D54" s="6"/>
      <c r="E54" s="6"/>
      <c r="F54" s="6"/>
      <c r="G54" s="6"/>
      <c r="H54" s="6"/>
      <c r="I54" s="171"/>
      <c r="J54" s="171"/>
      <c r="K54" s="171"/>
      <c r="L54" s="171"/>
      <c r="M54" s="171"/>
      <c r="N54" s="12"/>
      <c r="O54" s="12"/>
      <c r="P54" s="12"/>
      <c r="Q54" s="12"/>
      <c r="R54" s="12"/>
      <c r="S54" s="4"/>
      <c r="T54" s="4"/>
      <c r="U54" s="4"/>
      <c r="V54" s="4"/>
      <c r="W54" s="4"/>
      <c r="X54" s="4"/>
      <c r="Y54" s="4"/>
    </row>
    <row r="55" spans="1:26" ht="15.75" customHeight="1">
      <c r="A55" s="226"/>
      <c r="B55" s="227" t="s">
        <v>260</v>
      </c>
      <c r="C55" s="228" t="s">
        <v>29</v>
      </c>
      <c r="D55" s="229">
        <f t="shared" ref="D55:M55" si="10">SUM(D38:D39)</f>
        <v>4964.2219999999998</v>
      </c>
      <c r="E55" s="229">
        <f t="shared" si="10"/>
        <v>4715.6629999999996</v>
      </c>
      <c r="F55" s="229">
        <f t="shared" si="10"/>
        <v>5457.7219999999998</v>
      </c>
      <c r="G55" s="229">
        <f t="shared" si="10"/>
        <v>10264.369000000001</v>
      </c>
      <c r="H55" s="229">
        <f t="shared" si="10"/>
        <v>18936.970999999998</v>
      </c>
      <c r="I55" s="229">
        <f t="shared" si="10"/>
        <v>22763.575818917332</v>
      </c>
      <c r="J55" s="229">
        <f t="shared" si="10"/>
        <v>22598.963797269193</v>
      </c>
      <c r="K55" s="229">
        <f t="shared" si="10"/>
        <v>22356.411515636915</v>
      </c>
      <c r="L55" s="229">
        <f t="shared" si="10"/>
        <v>22098.402494446869</v>
      </c>
      <c r="M55" s="230">
        <f t="shared" si="10"/>
        <v>21804.803846829254</v>
      </c>
      <c r="N55" s="94"/>
      <c r="O55" s="94"/>
      <c r="P55" s="94"/>
      <c r="Q55" s="94"/>
      <c r="R55" s="94"/>
      <c r="S55" s="226"/>
      <c r="T55" s="226"/>
      <c r="U55" s="226"/>
      <c r="V55" s="226"/>
      <c r="W55" s="226"/>
      <c r="X55" s="226"/>
      <c r="Y55" s="226"/>
      <c r="Z55" s="231"/>
    </row>
    <row r="56" spans="1:26" ht="15.75" customHeight="1">
      <c r="A56" s="226"/>
      <c r="B56" s="233" t="s">
        <v>262</v>
      </c>
      <c r="C56" s="234" t="s">
        <v>263</v>
      </c>
      <c r="D56" s="235">
        <f t="shared" ref="D56:M56" si="11">D55/D48</f>
        <v>9.4299536414272661E-2</v>
      </c>
      <c r="E56" s="235">
        <f t="shared" si="11"/>
        <v>5.0881515661076175E-2</v>
      </c>
      <c r="F56" s="235">
        <f t="shared" si="11"/>
        <v>5.87749726261921E-2</v>
      </c>
      <c r="G56" s="235">
        <f t="shared" si="11"/>
        <v>0.1039971621062028</v>
      </c>
      <c r="H56" s="235">
        <f t="shared" si="11"/>
        <v>0.18575686528487748</v>
      </c>
      <c r="I56" s="235">
        <f t="shared" si="11"/>
        <v>0.21369447051974153</v>
      </c>
      <c r="J56" s="235">
        <f t="shared" si="11"/>
        <v>0.20498945370960664</v>
      </c>
      <c r="K56" s="235">
        <f t="shared" si="11"/>
        <v>0.19840651707792265</v>
      </c>
      <c r="L56" s="235">
        <f t="shared" si="11"/>
        <v>0.18746048228383486</v>
      </c>
      <c r="M56" s="238">
        <f t="shared" si="11"/>
        <v>0.17704253907244916</v>
      </c>
      <c r="N56" s="94"/>
      <c r="O56" s="94"/>
      <c r="P56" s="94"/>
      <c r="Q56" s="94"/>
      <c r="R56" s="94"/>
      <c r="S56" s="226"/>
      <c r="T56" s="226"/>
      <c r="U56" s="226"/>
      <c r="V56" s="226"/>
      <c r="W56" s="226"/>
      <c r="X56" s="226"/>
      <c r="Y56" s="226"/>
      <c r="Z56" s="231"/>
    </row>
    <row r="57" spans="1:26" ht="15.75" customHeight="1">
      <c r="A57" s="226"/>
      <c r="B57" s="240" t="s">
        <v>266</v>
      </c>
      <c r="C57" s="234" t="s">
        <v>29</v>
      </c>
      <c r="D57" s="242">
        <f t="shared" ref="D57:M57" si="12">SUM(D38:D39,D33:D34)</f>
        <v>5513.1189999999997</v>
      </c>
      <c r="E57" s="242">
        <f t="shared" si="12"/>
        <v>5517.7149999999992</v>
      </c>
      <c r="F57" s="242">
        <f t="shared" si="12"/>
        <v>6880.0759999999991</v>
      </c>
      <c r="G57" s="242">
        <f t="shared" si="12"/>
        <v>11973.239000000001</v>
      </c>
      <c r="H57" s="242">
        <f t="shared" si="12"/>
        <v>21182.776999999998</v>
      </c>
      <c r="I57" s="242">
        <f t="shared" si="12"/>
        <v>24479.222572852846</v>
      </c>
      <c r="J57" s="242">
        <f t="shared" si="12"/>
        <v>24463.575818917336</v>
      </c>
      <c r="K57" s="242">
        <f t="shared" si="12"/>
        <v>24248.963797269189</v>
      </c>
      <c r="L57" s="242">
        <f t="shared" si="12"/>
        <v>23956.411515636915</v>
      </c>
      <c r="M57" s="244">
        <f t="shared" si="12"/>
        <v>23648.402494446869</v>
      </c>
      <c r="N57" s="94"/>
      <c r="O57" s="94"/>
      <c r="P57" s="94"/>
      <c r="Q57" s="94"/>
      <c r="R57" s="94"/>
      <c r="S57" s="226"/>
      <c r="T57" s="226"/>
      <c r="U57" s="226"/>
      <c r="V57" s="226"/>
      <c r="W57" s="226"/>
      <c r="X57" s="226"/>
      <c r="Y57" s="226"/>
      <c r="Z57" s="231"/>
    </row>
    <row r="58" spans="1:26" ht="15.75" customHeight="1">
      <c r="A58" s="226"/>
      <c r="B58" s="245" t="s">
        <v>270</v>
      </c>
      <c r="C58" s="246" t="s">
        <v>263</v>
      </c>
      <c r="D58" s="248">
        <f t="shared" ref="D58:M58" si="13">D57/D48</f>
        <v>0.10472629263895097</v>
      </c>
      <c r="E58" s="248">
        <f t="shared" si="13"/>
        <v>5.9535573722264486E-2</v>
      </c>
      <c r="F58" s="248">
        <f t="shared" si="13"/>
        <v>7.4092502067001798E-2</v>
      </c>
      <c r="G58" s="248">
        <f t="shared" si="13"/>
        <v>0.12131119577046671</v>
      </c>
      <c r="H58" s="248">
        <f t="shared" si="13"/>
        <v>0.20778646455912095</v>
      </c>
      <c r="I58" s="248">
        <f t="shared" si="13"/>
        <v>0.22980021012750937</v>
      </c>
      <c r="J58" s="248">
        <f t="shared" si="13"/>
        <v>0.22190287518887841</v>
      </c>
      <c r="K58" s="248">
        <f t="shared" si="13"/>
        <v>0.21520235688986653</v>
      </c>
      <c r="L58" s="248">
        <f t="shared" si="13"/>
        <v>0.20322195043916993</v>
      </c>
      <c r="M58" s="249">
        <f t="shared" si="13"/>
        <v>0.19201150590643509</v>
      </c>
      <c r="N58" s="226"/>
      <c r="O58" s="226"/>
      <c r="P58" s="226"/>
      <c r="Q58" s="226"/>
      <c r="R58" s="226"/>
      <c r="S58" s="226"/>
      <c r="T58" s="226"/>
      <c r="U58" s="226"/>
      <c r="V58" s="226"/>
      <c r="W58" s="226"/>
      <c r="X58" s="226"/>
      <c r="Y58" s="226"/>
      <c r="Z58" s="231"/>
    </row>
    <row r="59" spans="1:26" ht="15.75" customHeight="1">
      <c r="A59" s="4"/>
      <c r="B59" s="4"/>
      <c r="C59" s="6"/>
      <c r="D59" s="6"/>
      <c r="E59" s="6"/>
      <c r="F59" s="6"/>
      <c r="G59" s="6"/>
      <c r="H59" s="6"/>
      <c r="I59" s="4"/>
      <c r="J59" s="4"/>
      <c r="K59" s="4"/>
      <c r="L59" s="4"/>
      <c r="M59" s="4"/>
      <c r="N59" s="4"/>
      <c r="O59" s="4"/>
      <c r="P59" s="4"/>
      <c r="Q59" s="4"/>
      <c r="R59" s="4"/>
      <c r="S59" s="4"/>
      <c r="T59" s="4"/>
      <c r="U59" s="4"/>
      <c r="V59" s="4"/>
      <c r="W59" s="4"/>
      <c r="X59" s="4"/>
      <c r="Y59" s="4"/>
    </row>
    <row r="60" spans="1:26" ht="15.75" customHeight="1">
      <c r="A60" s="4"/>
      <c r="B60" s="4"/>
      <c r="C60" s="6"/>
      <c r="D60" s="6"/>
      <c r="E60" s="6"/>
      <c r="F60" s="6"/>
      <c r="G60" s="6"/>
      <c r="H60" s="6"/>
      <c r="I60" s="4"/>
      <c r="J60" s="4"/>
      <c r="K60" s="4"/>
      <c r="L60" s="4"/>
      <c r="M60" s="4"/>
      <c r="N60" s="4"/>
      <c r="O60" s="4"/>
      <c r="P60" s="4"/>
      <c r="Q60" s="4"/>
      <c r="R60" s="4"/>
      <c r="S60" s="4"/>
      <c r="T60" s="4"/>
      <c r="U60" s="4"/>
      <c r="V60" s="4"/>
      <c r="W60" s="4"/>
      <c r="X60" s="4"/>
      <c r="Y60" s="4"/>
    </row>
    <row r="61" spans="1:26" ht="15.75" customHeight="1">
      <c r="A61" s="4"/>
      <c r="B61" s="4"/>
      <c r="C61" s="6"/>
      <c r="D61" s="6"/>
      <c r="E61" s="6"/>
      <c r="F61" s="6"/>
      <c r="G61" s="6"/>
      <c r="H61" s="6"/>
      <c r="I61" s="4"/>
      <c r="J61" s="4"/>
      <c r="K61" s="4"/>
      <c r="L61" s="4"/>
      <c r="M61" s="4"/>
      <c r="N61" s="4"/>
      <c r="O61" s="4"/>
      <c r="P61" s="4"/>
      <c r="Q61" s="4"/>
      <c r="R61" s="4"/>
      <c r="S61" s="4"/>
      <c r="T61" s="4"/>
      <c r="U61" s="4"/>
      <c r="V61" s="4"/>
      <c r="W61" s="4"/>
      <c r="X61" s="4"/>
      <c r="Y61" s="4"/>
    </row>
    <row r="62" spans="1:26" ht="15.75" customHeight="1">
      <c r="A62" s="4"/>
      <c r="B62" s="4"/>
      <c r="C62" s="6"/>
      <c r="D62" s="6"/>
      <c r="E62" s="6"/>
      <c r="F62" s="6"/>
      <c r="G62" s="6"/>
      <c r="H62" s="6"/>
      <c r="I62" s="4"/>
      <c r="J62" s="4"/>
      <c r="K62" s="4"/>
      <c r="L62" s="4"/>
      <c r="M62" s="4"/>
      <c r="N62" s="4"/>
      <c r="O62" s="4"/>
      <c r="P62" s="4"/>
      <c r="Q62" s="4"/>
      <c r="R62" s="4"/>
      <c r="S62" s="4"/>
      <c r="T62" s="4"/>
      <c r="U62" s="4"/>
      <c r="V62" s="4"/>
      <c r="W62" s="4"/>
      <c r="X62" s="4"/>
      <c r="Y62" s="4"/>
    </row>
    <row r="63" spans="1:26" ht="15.75" customHeight="1">
      <c r="A63" s="4"/>
      <c r="B63" s="4"/>
      <c r="C63" s="6"/>
      <c r="D63" s="6"/>
      <c r="E63" s="6"/>
      <c r="F63" s="6"/>
      <c r="G63" s="6"/>
      <c r="H63" s="6"/>
      <c r="I63" s="4"/>
      <c r="J63" s="4"/>
      <c r="K63" s="4"/>
      <c r="L63" s="4"/>
      <c r="M63" s="4"/>
      <c r="N63" s="4"/>
      <c r="O63" s="4"/>
      <c r="P63" s="4"/>
      <c r="Q63" s="4"/>
      <c r="R63" s="4"/>
      <c r="S63" s="4"/>
      <c r="T63" s="4"/>
      <c r="U63" s="4"/>
      <c r="V63" s="4"/>
      <c r="W63" s="4"/>
      <c r="X63" s="4"/>
      <c r="Y63" s="4"/>
    </row>
    <row r="64" spans="1:26" ht="15.75" customHeight="1">
      <c r="A64" s="4"/>
      <c r="B64" s="4"/>
      <c r="C64" s="6"/>
      <c r="D64" s="6"/>
      <c r="E64" s="6"/>
      <c r="F64" s="6"/>
      <c r="G64" s="6"/>
      <c r="H64" s="6"/>
      <c r="I64" s="4"/>
      <c r="J64" s="4"/>
      <c r="K64" s="4"/>
      <c r="L64" s="4"/>
      <c r="M64" s="4"/>
      <c r="N64" s="4"/>
      <c r="O64" s="4"/>
      <c r="P64" s="4"/>
      <c r="Q64" s="4"/>
      <c r="R64" s="4"/>
      <c r="S64" s="4"/>
      <c r="T64" s="4"/>
      <c r="U64" s="4"/>
      <c r="V64" s="4"/>
      <c r="W64" s="4"/>
      <c r="X64" s="4"/>
      <c r="Y64" s="4"/>
    </row>
    <row r="65" spans="1:25" ht="15.75" customHeight="1">
      <c r="A65" s="4"/>
      <c r="B65" s="4"/>
      <c r="C65" s="6"/>
      <c r="D65" s="6"/>
      <c r="E65" s="6"/>
      <c r="F65" s="6"/>
      <c r="G65" s="6"/>
      <c r="H65" s="6"/>
      <c r="I65" s="4"/>
      <c r="J65" s="4"/>
      <c r="K65" s="4"/>
      <c r="L65" s="4"/>
      <c r="M65" s="4"/>
      <c r="N65" s="4"/>
      <c r="O65" s="4"/>
      <c r="P65" s="4"/>
      <c r="Q65" s="4"/>
      <c r="R65" s="4"/>
      <c r="S65" s="4"/>
      <c r="T65" s="4"/>
      <c r="U65" s="4"/>
      <c r="V65" s="4"/>
      <c r="W65" s="4"/>
      <c r="X65" s="4"/>
      <c r="Y65" s="4"/>
    </row>
    <row r="66" spans="1:25" ht="15.75" customHeight="1">
      <c r="A66" s="4"/>
      <c r="B66" s="4"/>
      <c r="C66" s="6"/>
      <c r="D66" s="6"/>
      <c r="E66" s="6"/>
      <c r="F66" s="6"/>
      <c r="G66" s="6"/>
      <c r="H66" s="6"/>
      <c r="I66" s="4"/>
      <c r="J66" s="4"/>
      <c r="K66" s="4"/>
      <c r="L66" s="4"/>
      <c r="M66" s="4"/>
      <c r="N66" s="4"/>
      <c r="O66" s="4"/>
      <c r="P66" s="4"/>
      <c r="Q66" s="4"/>
      <c r="R66" s="4"/>
      <c r="S66" s="4"/>
      <c r="T66" s="4"/>
      <c r="U66" s="4"/>
      <c r="V66" s="4"/>
      <c r="W66" s="4"/>
      <c r="X66" s="4"/>
      <c r="Y66" s="4"/>
    </row>
    <row r="67" spans="1:25" ht="15.75" customHeight="1">
      <c r="A67" s="4"/>
      <c r="B67" s="4"/>
      <c r="C67" s="6"/>
      <c r="D67" s="6"/>
      <c r="E67" s="6"/>
      <c r="F67" s="6"/>
      <c r="G67" s="6"/>
      <c r="H67" s="6"/>
      <c r="I67" s="4"/>
      <c r="J67" s="4"/>
      <c r="K67" s="4"/>
      <c r="L67" s="4"/>
      <c r="M67" s="4"/>
      <c r="N67" s="4"/>
      <c r="O67" s="4"/>
      <c r="P67" s="4"/>
      <c r="Q67" s="4"/>
      <c r="R67" s="4"/>
      <c r="S67" s="4"/>
      <c r="T67" s="4"/>
      <c r="U67" s="4"/>
      <c r="V67" s="4"/>
      <c r="W67" s="4"/>
      <c r="X67" s="4"/>
      <c r="Y67" s="4"/>
    </row>
    <row r="68" spans="1:25" ht="15.75" customHeight="1">
      <c r="A68" s="4"/>
      <c r="B68" s="4"/>
      <c r="C68" s="6"/>
      <c r="D68" s="6"/>
      <c r="E68" s="6"/>
      <c r="F68" s="6"/>
      <c r="G68" s="6"/>
      <c r="H68" s="6"/>
      <c r="I68" s="4"/>
      <c r="J68" s="4"/>
      <c r="K68" s="4"/>
      <c r="L68" s="4"/>
      <c r="M68" s="4"/>
      <c r="N68" s="4"/>
      <c r="O68" s="4"/>
      <c r="P68" s="4"/>
      <c r="Q68" s="4"/>
      <c r="R68" s="4"/>
      <c r="S68" s="4"/>
      <c r="T68" s="4"/>
      <c r="U68" s="4"/>
      <c r="V68" s="4"/>
      <c r="W68" s="4"/>
      <c r="X68" s="4"/>
      <c r="Y68" s="4"/>
    </row>
    <row r="69" spans="1:25" ht="15.75" customHeight="1">
      <c r="A69" s="4"/>
      <c r="B69" s="4"/>
      <c r="C69" s="6"/>
      <c r="D69" s="6"/>
      <c r="E69" s="6"/>
      <c r="F69" s="6"/>
      <c r="G69" s="6"/>
      <c r="H69" s="6"/>
      <c r="I69" s="4"/>
      <c r="J69" s="4"/>
      <c r="K69" s="4"/>
      <c r="L69" s="4"/>
      <c r="M69" s="4"/>
      <c r="N69" s="4"/>
      <c r="O69" s="4"/>
      <c r="P69" s="4"/>
      <c r="Q69" s="4"/>
      <c r="R69" s="4"/>
      <c r="S69" s="4"/>
      <c r="T69" s="4"/>
      <c r="U69" s="4"/>
      <c r="V69" s="4"/>
      <c r="W69" s="4"/>
      <c r="X69" s="4"/>
      <c r="Y69" s="4"/>
    </row>
    <row r="70" spans="1:25" ht="15.75" customHeight="1">
      <c r="A70" s="4"/>
      <c r="B70" s="4"/>
      <c r="C70" s="6"/>
      <c r="D70" s="6"/>
      <c r="E70" s="6"/>
      <c r="F70" s="6"/>
      <c r="G70" s="6"/>
      <c r="H70" s="6"/>
      <c r="I70" s="4"/>
      <c r="J70" s="4"/>
      <c r="K70" s="4"/>
      <c r="L70" s="4"/>
      <c r="M70" s="4"/>
      <c r="N70" s="4"/>
      <c r="O70" s="4"/>
      <c r="P70" s="4"/>
      <c r="Q70" s="4"/>
      <c r="R70" s="4"/>
      <c r="S70" s="4"/>
      <c r="T70" s="4"/>
      <c r="U70" s="4"/>
      <c r="V70" s="4"/>
      <c r="W70" s="4"/>
      <c r="X70" s="4"/>
      <c r="Y70" s="4"/>
    </row>
    <row r="71" spans="1:25" ht="15.75" customHeight="1">
      <c r="A71" s="4"/>
      <c r="B71" s="4"/>
      <c r="C71" s="6"/>
      <c r="D71" s="6"/>
      <c r="E71" s="6"/>
      <c r="F71" s="6"/>
      <c r="G71" s="6"/>
      <c r="H71" s="6"/>
      <c r="I71" s="4"/>
      <c r="J71" s="4"/>
      <c r="K71" s="4"/>
      <c r="L71" s="4"/>
      <c r="M71" s="4"/>
      <c r="N71" s="4"/>
      <c r="O71" s="4"/>
      <c r="P71" s="4"/>
      <c r="Q71" s="4"/>
      <c r="R71" s="4"/>
      <c r="S71" s="4"/>
      <c r="T71" s="4"/>
      <c r="U71" s="4"/>
      <c r="V71" s="4"/>
      <c r="W71" s="4"/>
      <c r="X71" s="4"/>
      <c r="Y71" s="4"/>
    </row>
    <row r="72" spans="1:25" ht="15.75" customHeight="1">
      <c r="A72" s="4"/>
      <c r="B72" s="4"/>
      <c r="C72" s="6"/>
      <c r="D72" s="6"/>
      <c r="E72" s="6"/>
      <c r="F72" s="6"/>
      <c r="G72" s="6"/>
      <c r="H72" s="6"/>
      <c r="I72" s="4"/>
      <c r="J72" s="4"/>
      <c r="K72" s="4"/>
      <c r="L72" s="4"/>
      <c r="M72" s="4"/>
      <c r="N72" s="4"/>
      <c r="O72" s="4"/>
      <c r="P72" s="4"/>
      <c r="Q72" s="4"/>
      <c r="R72" s="4"/>
      <c r="S72" s="4"/>
      <c r="T72" s="4"/>
      <c r="U72" s="4"/>
      <c r="V72" s="4"/>
      <c r="W72" s="4"/>
      <c r="X72" s="4"/>
      <c r="Y72" s="4"/>
    </row>
    <row r="73" spans="1:25" ht="15.75" customHeight="1">
      <c r="A73" s="4"/>
      <c r="B73" s="4"/>
      <c r="C73" s="6"/>
      <c r="D73" s="6"/>
      <c r="E73" s="6"/>
      <c r="F73" s="6"/>
      <c r="G73" s="6"/>
      <c r="H73" s="6"/>
      <c r="I73" s="4"/>
      <c r="J73" s="4"/>
      <c r="K73" s="4"/>
      <c r="L73" s="4"/>
      <c r="M73" s="4"/>
      <c r="N73" s="4"/>
      <c r="O73" s="4"/>
      <c r="P73" s="4"/>
      <c r="Q73" s="4"/>
      <c r="R73" s="4"/>
      <c r="S73" s="4"/>
      <c r="T73" s="4"/>
      <c r="U73" s="4"/>
      <c r="V73" s="4"/>
      <c r="W73" s="4"/>
      <c r="X73" s="4"/>
      <c r="Y73" s="4"/>
    </row>
    <row r="74" spans="1:25" ht="15.75" customHeight="1">
      <c r="A74" s="4"/>
      <c r="B74" s="4"/>
      <c r="C74" s="6"/>
      <c r="D74" s="6"/>
      <c r="E74" s="6"/>
      <c r="F74" s="6"/>
      <c r="G74" s="6"/>
      <c r="H74" s="6"/>
      <c r="I74" s="4"/>
      <c r="J74" s="4"/>
      <c r="K74" s="4"/>
      <c r="L74" s="4"/>
      <c r="M74" s="4"/>
      <c r="N74" s="4"/>
      <c r="O74" s="4"/>
      <c r="P74" s="4"/>
      <c r="Q74" s="4"/>
      <c r="R74" s="4"/>
      <c r="S74" s="4"/>
      <c r="T74" s="4"/>
      <c r="U74" s="4"/>
      <c r="V74" s="4"/>
      <c r="W74" s="4"/>
      <c r="X74" s="4"/>
      <c r="Y74" s="4"/>
    </row>
    <row r="75" spans="1:25" ht="15.75" customHeight="1">
      <c r="A75" s="4"/>
      <c r="B75" s="4"/>
      <c r="C75" s="6"/>
      <c r="D75" s="6"/>
      <c r="E75" s="6"/>
      <c r="F75" s="6"/>
      <c r="G75" s="6"/>
      <c r="H75" s="6"/>
      <c r="I75" s="4"/>
      <c r="J75" s="4"/>
      <c r="K75" s="4"/>
      <c r="L75" s="4"/>
      <c r="M75" s="4"/>
      <c r="N75" s="4"/>
      <c r="O75" s="4"/>
      <c r="P75" s="4"/>
      <c r="Q75" s="4"/>
      <c r="R75" s="4"/>
      <c r="S75" s="4"/>
      <c r="T75" s="4"/>
      <c r="U75" s="4"/>
      <c r="V75" s="4"/>
      <c r="W75" s="4"/>
      <c r="X75" s="4"/>
      <c r="Y75" s="4"/>
    </row>
    <row r="76" spans="1:25" ht="15.75" customHeight="1">
      <c r="A76" s="4"/>
      <c r="B76" s="4"/>
      <c r="C76" s="6"/>
      <c r="D76" s="6"/>
      <c r="E76" s="6"/>
      <c r="F76" s="6"/>
      <c r="G76" s="6"/>
      <c r="H76" s="6"/>
      <c r="I76" s="4"/>
      <c r="J76" s="4"/>
      <c r="K76" s="4"/>
      <c r="L76" s="4"/>
      <c r="M76" s="4"/>
      <c r="N76" s="4"/>
      <c r="O76" s="4"/>
      <c r="P76" s="4"/>
      <c r="Q76" s="4"/>
      <c r="R76" s="4"/>
      <c r="S76" s="4"/>
      <c r="T76" s="4"/>
      <c r="U76" s="4"/>
      <c r="V76" s="4"/>
      <c r="W76" s="4"/>
      <c r="X76" s="4"/>
      <c r="Y76" s="4"/>
    </row>
    <row r="77" spans="1:25" ht="15.75" customHeight="1">
      <c r="A77" s="4"/>
      <c r="B77" s="4"/>
      <c r="C77" s="6"/>
      <c r="D77" s="6"/>
      <c r="E77" s="6"/>
      <c r="F77" s="6"/>
      <c r="G77" s="6"/>
      <c r="H77" s="6"/>
      <c r="I77" s="4"/>
      <c r="J77" s="4"/>
      <c r="K77" s="4"/>
      <c r="L77" s="4"/>
      <c r="M77" s="4"/>
      <c r="N77" s="4"/>
      <c r="O77" s="4"/>
      <c r="P77" s="4"/>
      <c r="Q77" s="4"/>
      <c r="R77" s="4"/>
      <c r="S77" s="4"/>
      <c r="T77" s="4"/>
      <c r="U77" s="4"/>
      <c r="V77" s="4"/>
      <c r="W77" s="4"/>
      <c r="X77" s="4"/>
      <c r="Y77" s="4"/>
    </row>
    <row r="78" spans="1:25" ht="15.75" customHeight="1">
      <c r="A78" s="4"/>
      <c r="B78" s="4"/>
      <c r="C78" s="6"/>
      <c r="D78" s="6"/>
      <c r="E78" s="6"/>
      <c r="F78" s="6"/>
      <c r="G78" s="6"/>
      <c r="H78" s="6"/>
      <c r="I78" s="4"/>
      <c r="J78" s="4"/>
      <c r="K78" s="4"/>
      <c r="L78" s="4"/>
      <c r="M78" s="4"/>
      <c r="N78" s="4"/>
      <c r="O78" s="4"/>
      <c r="P78" s="4"/>
      <c r="Q78" s="4"/>
      <c r="R78" s="4"/>
      <c r="S78" s="4"/>
      <c r="T78" s="4"/>
      <c r="U78" s="4"/>
      <c r="V78" s="4"/>
      <c r="W78" s="4"/>
      <c r="X78" s="4"/>
      <c r="Y78" s="4"/>
    </row>
    <row r="79" spans="1:25" ht="15.75" customHeight="1">
      <c r="A79" s="4"/>
      <c r="B79" s="4"/>
      <c r="C79" s="6"/>
      <c r="D79" s="6"/>
      <c r="E79" s="6"/>
      <c r="F79" s="6"/>
      <c r="G79" s="6"/>
      <c r="H79" s="6"/>
      <c r="I79" s="4"/>
      <c r="J79" s="4"/>
      <c r="K79" s="4"/>
      <c r="L79" s="4"/>
      <c r="M79" s="4"/>
      <c r="N79" s="4"/>
      <c r="O79" s="4"/>
      <c r="P79" s="4"/>
      <c r="Q79" s="4"/>
      <c r="R79" s="4"/>
      <c r="S79" s="4"/>
      <c r="T79" s="4"/>
      <c r="U79" s="4"/>
      <c r="V79" s="4"/>
      <c r="W79" s="4"/>
      <c r="X79" s="4"/>
      <c r="Y79" s="4"/>
    </row>
    <row r="80" spans="1:25" ht="15.75" customHeight="1">
      <c r="A80" s="4"/>
      <c r="B80" s="4"/>
      <c r="C80" s="6"/>
      <c r="D80" s="6"/>
      <c r="E80" s="6"/>
      <c r="F80" s="6"/>
      <c r="G80" s="6"/>
      <c r="H80" s="6"/>
      <c r="I80" s="4"/>
      <c r="J80" s="4"/>
      <c r="K80" s="4"/>
      <c r="L80" s="4"/>
      <c r="M80" s="4"/>
      <c r="N80" s="4"/>
      <c r="O80" s="4"/>
      <c r="P80" s="4"/>
      <c r="Q80" s="4"/>
      <c r="R80" s="4"/>
      <c r="S80" s="4"/>
      <c r="T80" s="4"/>
      <c r="U80" s="4"/>
      <c r="V80" s="4"/>
      <c r="W80" s="4"/>
      <c r="X80" s="4"/>
      <c r="Y80" s="4"/>
    </row>
    <row r="81" spans="1:25" ht="15.75" customHeight="1">
      <c r="A81" s="4"/>
      <c r="B81" s="4"/>
      <c r="C81" s="6"/>
      <c r="D81" s="6"/>
      <c r="E81" s="6"/>
      <c r="F81" s="6"/>
      <c r="G81" s="6"/>
      <c r="H81" s="6"/>
      <c r="I81" s="4"/>
      <c r="J81" s="4"/>
      <c r="K81" s="4"/>
      <c r="L81" s="4"/>
      <c r="M81" s="4"/>
      <c r="N81" s="4"/>
      <c r="O81" s="4"/>
      <c r="P81" s="4"/>
      <c r="Q81" s="4"/>
      <c r="R81" s="4"/>
      <c r="S81" s="4"/>
      <c r="T81" s="4"/>
      <c r="U81" s="4"/>
      <c r="V81" s="4"/>
      <c r="W81" s="4"/>
      <c r="X81" s="4"/>
      <c r="Y81" s="4"/>
    </row>
    <row r="82" spans="1:25" ht="15.75" customHeight="1">
      <c r="A82" s="4"/>
      <c r="B82" s="4"/>
      <c r="C82" s="6"/>
      <c r="D82" s="6"/>
      <c r="E82" s="6"/>
      <c r="F82" s="6"/>
      <c r="G82" s="6"/>
      <c r="H82" s="6"/>
      <c r="I82" s="4"/>
      <c r="J82" s="4"/>
      <c r="K82" s="4"/>
      <c r="L82" s="4"/>
      <c r="M82" s="4"/>
      <c r="N82" s="4"/>
      <c r="O82" s="4"/>
      <c r="P82" s="4"/>
      <c r="Q82" s="4"/>
      <c r="R82" s="4"/>
      <c r="S82" s="4"/>
      <c r="T82" s="4"/>
      <c r="U82" s="4"/>
      <c r="V82" s="4"/>
      <c r="W82" s="4"/>
      <c r="X82" s="4"/>
      <c r="Y82" s="4"/>
    </row>
    <row r="83" spans="1:25" ht="15.75" customHeight="1">
      <c r="A83" s="4"/>
      <c r="B83" s="4"/>
      <c r="C83" s="6"/>
      <c r="D83" s="6"/>
      <c r="E83" s="6"/>
      <c r="F83" s="6"/>
      <c r="G83" s="6"/>
      <c r="H83" s="6"/>
      <c r="I83" s="4"/>
      <c r="J83" s="4"/>
      <c r="K83" s="4"/>
      <c r="L83" s="4"/>
      <c r="M83" s="4"/>
      <c r="N83" s="4"/>
      <c r="O83" s="4"/>
      <c r="P83" s="4"/>
      <c r="Q83" s="4"/>
      <c r="R83" s="4"/>
      <c r="S83" s="4"/>
      <c r="T83" s="4"/>
      <c r="U83" s="4"/>
      <c r="V83" s="4"/>
      <c r="W83" s="4"/>
      <c r="X83" s="4"/>
      <c r="Y83" s="4"/>
    </row>
    <row r="84" spans="1:25" ht="15.75" customHeight="1">
      <c r="A84" s="4"/>
      <c r="B84" s="4"/>
      <c r="C84" s="6"/>
      <c r="D84" s="6"/>
      <c r="E84" s="6"/>
      <c r="F84" s="6"/>
      <c r="G84" s="6"/>
      <c r="H84" s="6"/>
      <c r="I84" s="4"/>
      <c r="J84" s="4"/>
      <c r="K84" s="4"/>
      <c r="L84" s="4"/>
      <c r="M84" s="4"/>
      <c r="N84" s="4"/>
      <c r="O84" s="4"/>
      <c r="P84" s="4"/>
      <c r="Q84" s="4"/>
      <c r="R84" s="4"/>
      <c r="S84" s="4"/>
      <c r="T84" s="4"/>
      <c r="U84" s="4"/>
      <c r="V84" s="4"/>
      <c r="W84" s="4"/>
      <c r="X84" s="4"/>
      <c r="Y84" s="4"/>
    </row>
    <row r="85" spans="1:25" ht="15.75" customHeight="1">
      <c r="A85" s="4"/>
      <c r="B85" s="4"/>
      <c r="C85" s="6"/>
      <c r="D85" s="6"/>
      <c r="E85" s="6"/>
      <c r="F85" s="6"/>
      <c r="G85" s="6"/>
      <c r="H85" s="6"/>
      <c r="I85" s="4"/>
      <c r="J85" s="4"/>
      <c r="K85" s="4"/>
      <c r="L85" s="4"/>
      <c r="M85" s="4"/>
      <c r="N85" s="4"/>
      <c r="O85" s="4"/>
      <c r="P85" s="4"/>
      <c r="Q85" s="4"/>
      <c r="R85" s="4"/>
      <c r="S85" s="4"/>
      <c r="T85" s="4"/>
      <c r="U85" s="4"/>
      <c r="V85" s="4"/>
      <c r="W85" s="4"/>
      <c r="X85" s="4"/>
      <c r="Y85" s="4"/>
    </row>
    <row r="86" spans="1:25" ht="15.75" customHeight="1">
      <c r="A86" s="4"/>
      <c r="B86" s="4"/>
      <c r="C86" s="6"/>
      <c r="D86" s="6"/>
      <c r="E86" s="6"/>
      <c r="F86" s="6"/>
      <c r="G86" s="6"/>
      <c r="H86" s="6"/>
      <c r="I86" s="4"/>
      <c r="J86" s="4"/>
      <c r="K86" s="4"/>
      <c r="L86" s="4"/>
      <c r="M86" s="4"/>
      <c r="N86" s="4"/>
      <c r="O86" s="4"/>
      <c r="P86" s="4"/>
      <c r="Q86" s="4"/>
      <c r="R86" s="4"/>
      <c r="S86" s="4"/>
      <c r="T86" s="4"/>
      <c r="U86" s="4"/>
      <c r="V86" s="4"/>
      <c r="W86" s="4"/>
      <c r="X86" s="4"/>
      <c r="Y86" s="4"/>
    </row>
    <row r="87" spans="1:25" ht="15.75" customHeight="1">
      <c r="A87" s="4"/>
      <c r="B87" s="4"/>
      <c r="C87" s="6"/>
      <c r="D87" s="6"/>
      <c r="E87" s="6"/>
      <c r="F87" s="6"/>
      <c r="G87" s="6"/>
      <c r="H87" s="6"/>
      <c r="I87" s="4"/>
      <c r="J87" s="4"/>
      <c r="K87" s="4"/>
      <c r="L87" s="4"/>
      <c r="M87" s="4"/>
      <c r="N87" s="4"/>
      <c r="O87" s="4"/>
      <c r="P87" s="4"/>
      <c r="Q87" s="4"/>
      <c r="R87" s="4"/>
      <c r="S87" s="4"/>
      <c r="T87" s="4"/>
      <c r="U87" s="4"/>
      <c r="V87" s="4"/>
      <c r="W87" s="4"/>
      <c r="X87" s="4"/>
      <c r="Y87" s="4"/>
    </row>
    <row r="88" spans="1:25" ht="15.75" customHeight="1">
      <c r="A88" s="4"/>
      <c r="B88" s="4"/>
      <c r="C88" s="6"/>
      <c r="D88" s="6"/>
      <c r="E88" s="6"/>
      <c r="F88" s="6"/>
      <c r="G88" s="6"/>
      <c r="H88" s="6"/>
      <c r="I88" s="4"/>
      <c r="J88" s="4"/>
      <c r="K88" s="4"/>
      <c r="L88" s="4"/>
      <c r="M88" s="4"/>
      <c r="N88" s="4"/>
      <c r="O88" s="4"/>
      <c r="P88" s="4"/>
      <c r="Q88" s="4"/>
      <c r="R88" s="4"/>
      <c r="S88" s="4"/>
      <c r="T88" s="4"/>
      <c r="U88" s="4"/>
      <c r="V88" s="4"/>
      <c r="W88" s="4"/>
      <c r="X88" s="4"/>
      <c r="Y88" s="4"/>
    </row>
    <row r="89" spans="1:25" ht="15.75" customHeight="1">
      <c r="A89" s="4"/>
      <c r="B89" s="4"/>
      <c r="C89" s="6"/>
      <c r="D89" s="6"/>
      <c r="E89" s="6"/>
      <c r="F89" s="6"/>
      <c r="G89" s="6"/>
      <c r="H89" s="6"/>
      <c r="I89" s="4"/>
      <c r="J89" s="4"/>
      <c r="K89" s="4"/>
      <c r="L89" s="4"/>
      <c r="M89" s="4"/>
      <c r="N89" s="4"/>
      <c r="O89" s="4"/>
      <c r="P89" s="4"/>
      <c r="Q89" s="4"/>
      <c r="R89" s="4"/>
      <c r="S89" s="4"/>
      <c r="T89" s="4"/>
      <c r="U89" s="4"/>
      <c r="V89" s="4"/>
      <c r="W89" s="4"/>
      <c r="X89" s="4"/>
      <c r="Y89" s="4"/>
    </row>
    <row r="90" spans="1:25" ht="15.75" customHeight="1">
      <c r="A90" s="4"/>
      <c r="B90" s="4"/>
      <c r="C90" s="6"/>
      <c r="D90" s="6"/>
      <c r="E90" s="6"/>
      <c r="F90" s="6"/>
      <c r="G90" s="6"/>
      <c r="H90" s="6"/>
      <c r="I90" s="4"/>
      <c r="J90" s="4"/>
      <c r="K90" s="4"/>
      <c r="L90" s="4"/>
      <c r="M90" s="4"/>
      <c r="N90" s="4"/>
      <c r="O90" s="4"/>
      <c r="P90" s="4"/>
      <c r="Q90" s="4"/>
      <c r="R90" s="4"/>
      <c r="S90" s="4"/>
      <c r="T90" s="4"/>
      <c r="U90" s="4"/>
      <c r="V90" s="4"/>
      <c r="W90" s="4"/>
      <c r="X90" s="4"/>
      <c r="Y90" s="4"/>
    </row>
    <row r="91" spans="1:25" ht="15.75" customHeight="1">
      <c r="A91" s="4"/>
      <c r="B91" s="4"/>
      <c r="C91" s="6"/>
      <c r="D91" s="6"/>
      <c r="E91" s="6"/>
      <c r="F91" s="6"/>
      <c r="G91" s="6"/>
      <c r="H91" s="6"/>
      <c r="I91" s="4"/>
      <c r="J91" s="4"/>
      <c r="K91" s="4"/>
      <c r="L91" s="4"/>
      <c r="M91" s="4"/>
      <c r="N91" s="4"/>
      <c r="O91" s="4"/>
      <c r="P91" s="4"/>
      <c r="Q91" s="4"/>
      <c r="R91" s="4"/>
      <c r="S91" s="4"/>
      <c r="T91" s="4"/>
      <c r="U91" s="4"/>
      <c r="V91" s="4"/>
      <c r="W91" s="4"/>
      <c r="X91" s="4"/>
      <c r="Y91" s="4"/>
    </row>
    <row r="92" spans="1:25" ht="15.75" customHeight="1">
      <c r="A92" s="4"/>
      <c r="B92" s="4"/>
      <c r="C92" s="6"/>
      <c r="D92" s="6"/>
      <c r="E92" s="6"/>
      <c r="F92" s="6"/>
      <c r="G92" s="6"/>
      <c r="H92" s="6"/>
      <c r="I92" s="4"/>
      <c r="J92" s="4"/>
      <c r="K92" s="4"/>
      <c r="L92" s="4"/>
      <c r="M92" s="4"/>
      <c r="N92" s="4"/>
      <c r="O92" s="4"/>
      <c r="P92" s="4"/>
      <c r="Q92" s="4"/>
      <c r="R92" s="4"/>
      <c r="S92" s="4"/>
      <c r="T92" s="4"/>
      <c r="U92" s="4"/>
      <c r="V92" s="4"/>
      <c r="W92" s="4"/>
      <c r="X92" s="4"/>
      <c r="Y92" s="4"/>
    </row>
    <row r="93" spans="1:25" ht="15.75" customHeight="1">
      <c r="A93" s="4"/>
      <c r="B93" s="4"/>
      <c r="C93" s="6"/>
      <c r="D93" s="6"/>
      <c r="E93" s="6"/>
      <c r="F93" s="6"/>
      <c r="G93" s="6"/>
      <c r="H93" s="6"/>
      <c r="I93" s="4"/>
      <c r="J93" s="4"/>
      <c r="K93" s="4"/>
      <c r="L93" s="4"/>
      <c r="M93" s="4"/>
      <c r="N93" s="4"/>
      <c r="O93" s="4"/>
      <c r="P93" s="4"/>
      <c r="Q93" s="4"/>
      <c r="R93" s="4"/>
      <c r="S93" s="4"/>
      <c r="T93" s="4"/>
      <c r="U93" s="4"/>
      <c r="V93" s="4"/>
      <c r="W93" s="4"/>
      <c r="X93" s="4"/>
      <c r="Y93" s="4"/>
    </row>
    <row r="94" spans="1:25" ht="15.75" customHeight="1">
      <c r="A94" s="4"/>
      <c r="B94" s="4"/>
      <c r="C94" s="6"/>
      <c r="D94" s="6"/>
      <c r="E94" s="6"/>
      <c r="F94" s="6"/>
      <c r="G94" s="6"/>
      <c r="H94" s="6"/>
      <c r="I94" s="4"/>
      <c r="J94" s="4"/>
      <c r="K94" s="4"/>
      <c r="L94" s="4"/>
      <c r="M94" s="4"/>
      <c r="N94" s="4"/>
      <c r="O94" s="4"/>
      <c r="P94" s="4"/>
      <c r="Q94" s="4"/>
      <c r="R94" s="4"/>
      <c r="S94" s="4"/>
      <c r="T94" s="4"/>
      <c r="U94" s="4"/>
      <c r="V94" s="4"/>
      <c r="W94" s="4"/>
      <c r="X94" s="4"/>
      <c r="Y94" s="4"/>
    </row>
    <row r="95" spans="1:25" ht="15.75" customHeight="1">
      <c r="A95" s="4"/>
      <c r="B95" s="4"/>
      <c r="C95" s="6"/>
      <c r="D95" s="6"/>
      <c r="E95" s="6"/>
      <c r="F95" s="6"/>
      <c r="G95" s="6"/>
      <c r="H95" s="6"/>
      <c r="I95" s="4"/>
      <c r="J95" s="4"/>
      <c r="K95" s="4"/>
      <c r="L95" s="4"/>
      <c r="M95" s="4"/>
      <c r="N95" s="4"/>
      <c r="O95" s="4"/>
      <c r="P95" s="4"/>
      <c r="Q95" s="4"/>
      <c r="R95" s="4"/>
      <c r="S95" s="4"/>
      <c r="T95" s="4"/>
      <c r="U95" s="4"/>
      <c r="V95" s="4"/>
      <c r="W95" s="4"/>
      <c r="X95" s="4"/>
      <c r="Y95" s="4"/>
    </row>
    <row r="96" spans="1:25" ht="15.75" customHeight="1">
      <c r="A96" s="4"/>
      <c r="B96" s="4"/>
      <c r="C96" s="6"/>
      <c r="D96" s="6"/>
      <c r="E96" s="6"/>
      <c r="F96" s="6"/>
      <c r="G96" s="6"/>
      <c r="H96" s="6"/>
      <c r="I96" s="4"/>
      <c r="J96" s="4"/>
      <c r="K96" s="4"/>
      <c r="L96" s="4"/>
      <c r="M96" s="4"/>
      <c r="N96" s="4"/>
      <c r="O96" s="4"/>
      <c r="P96" s="4"/>
      <c r="Q96" s="4"/>
      <c r="R96" s="4"/>
      <c r="S96" s="4"/>
      <c r="T96" s="4"/>
      <c r="U96" s="4"/>
      <c r="V96" s="4"/>
      <c r="W96" s="4"/>
      <c r="X96" s="4"/>
      <c r="Y96" s="4"/>
    </row>
    <row r="97" spans="1:25" ht="15.75" customHeight="1">
      <c r="A97" s="4"/>
      <c r="B97" s="4"/>
      <c r="C97" s="6"/>
      <c r="D97" s="6"/>
      <c r="E97" s="6"/>
      <c r="F97" s="6"/>
      <c r="G97" s="6"/>
      <c r="H97" s="6"/>
      <c r="I97" s="4"/>
      <c r="J97" s="4"/>
      <c r="K97" s="4"/>
      <c r="L97" s="4"/>
      <c r="M97" s="4"/>
      <c r="N97" s="4"/>
      <c r="O97" s="4"/>
      <c r="P97" s="4"/>
      <c r="Q97" s="4"/>
      <c r="R97" s="4"/>
      <c r="S97" s="4"/>
      <c r="T97" s="4"/>
      <c r="U97" s="4"/>
      <c r="V97" s="4"/>
      <c r="W97" s="4"/>
      <c r="X97" s="4"/>
      <c r="Y97" s="4"/>
    </row>
    <row r="98" spans="1:25" ht="15.75" customHeight="1">
      <c r="A98" s="4"/>
      <c r="B98" s="4"/>
      <c r="C98" s="6"/>
      <c r="D98" s="6"/>
      <c r="E98" s="6"/>
      <c r="F98" s="6"/>
      <c r="G98" s="6"/>
      <c r="H98" s="6"/>
      <c r="I98" s="4"/>
      <c r="J98" s="4"/>
      <c r="K98" s="4"/>
      <c r="L98" s="4"/>
      <c r="M98" s="4"/>
      <c r="N98" s="4"/>
      <c r="O98" s="4"/>
      <c r="P98" s="4"/>
      <c r="Q98" s="4"/>
      <c r="R98" s="4"/>
      <c r="S98" s="4"/>
      <c r="T98" s="4"/>
      <c r="U98" s="4"/>
      <c r="V98" s="4"/>
      <c r="W98" s="4"/>
      <c r="X98" s="4"/>
      <c r="Y98" s="4"/>
    </row>
    <row r="99" spans="1:25" ht="15.75" customHeight="1">
      <c r="A99" s="4"/>
      <c r="B99" s="4"/>
      <c r="C99" s="6"/>
      <c r="D99" s="6"/>
      <c r="E99" s="6"/>
      <c r="F99" s="6"/>
      <c r="G99" s="6"/>
      <c r="H99" s="6"/>
      <c r="I99" s="4"/>
      <c r="J99" s="4"/>
      <c r="K99" s="4"/>
      <c r="L99" s="4"/>
      <c r="M99" s="4"/>
      <c r="N99" s="4"/>
      <c r="O99" s="4"/>
      <c r="P99" s="4"/>
      <c r="Q99" s="4"/>
      <c r="R99" s="4"/>
      <c r="S99" s="4"/>
      <c r="T99" s="4"/>
      <c r="U99" s="4"/>
      <c r="V99" s="4"/>
      <c r="W99" s="4"/>
      <c r="X99" s="4"/>
      <c r="Y99" s="4"/>
    </row>
    <row r="100" spans="1:25" ht="15.75" customHeight="1">
      <c r="A100" s="4"/>
      <c r="B100" s="4"/>
      <c r="C100" s="6"/>
      <c r="D100" s="6"/>
      <c r="E100" s="6"/>
      <c r="F100" s="6"/>
      <c r="G100" s="6"/>
      <c r="H100" s="6"/>
      <c r="I100" s="4"/>
      <c r="J100" s="4"/>
      <c r="K100" s="4"/>
      <c r="L100" s="4"/>
      <c r="M100" s="4"/>
      <c r="N100" s="4"/>
      <c r="O100" s="4"/>
      <c r="P100" s="4"/>
      <c r="Q100" s="4"/>
      <c r="R100" s="4"/>
      <c r="S100" s="4"/>
      <c r="T100" s="4"/>
      <c r="U100" s="4"/>
      <c r="V100" s="4"/>
      <c r="W100" s="4"/>
      <c r="X100" s="4"/>
      <c r="Y100" s="4"/>
    </row>
    <row r="101" spans="1:25" ht="15.75" customHeight="1">
      <c r="A101" s="4"/>
      <c r="B101" s="4"/>
      <c r="C101" s="6"/>
      <c r="D101" s="6"/>
      <c r="E101" s="6"/>
      <c r="F101" s="6"/>
      <c r="G101" s="6"/>
      <c r="H101" s="6"/>
      <c r="I101" s="4"/>
      <c r="J101" s="4"/>
      <c r="K101" s="4"/>
      <c r="L101" s="4"/>
      <c r="M101" s="4"/>
      <c r="N101" s="4"/>
      <c r="O101" s="4"/>
      <c r="P101" s="4"/>
      <c r="Q101" s="4"/>
      <c r="R101" s="4"/>
      <c r="S101" s="4"/>
      <c r="T101" s="4"/>
      <c r="U101" s="4"/>
      <c r="V101" s="4"/>
      <c r="W101" s="4"/>
      <c r="X101" s="4"/>
      <c r="Y101" s="4"/>
    </row>
    <row r="102" spans="1:25" ht="15.75" customHeight="1">
      <c r="A102" s="4"/>
      <c r="B102" s="4"/>
      <c r="C102" s="6"/>
      <c r="D102" s="6"/>
      <c r="E102" s="6"/>
      <c r="F102" s="6"/>
      <c r="G102" s="6"/>
      <c r="H102" s="6"/>
      <c r="I102" s="4"/>
      <c r="J102" s="4"/>
      <c r="K102" s="4"/>
      <c r="L102" s="4"/>
      <c r="M102" s="4"/>
      <c r="N102" s="4"/>
      <c r="O102" s="4"/>
      <c r="P102" s="4"/>
      <c r="Q102" s="4"/>
      <c r="R102" s="4"/>
      <c r="S102" s="4"/>
      <c r="T102" s="4"/>
      <c r="U102" s="4"/>
      <c r="V102" s="4"/>
      <c r="W102" s="4"/>
      <c r="X102" s="4"/>
      <c r="Y102" s="4"/>
    </row>
    <row r="103" spans="1:25" ht="15.75" customHeight="1">
      <c r="A103" s="4"/>
      <c r="B103" s="4"/>
      <c r="C103" s="6"/>
      <c r="D103" s="6"/>
      <c r="E103" s="6"/>
      <c r="F103" s="6"/>
      <c r="G103" s="6"/>
      <c r="H103" s="6"/>
      <c r="I103" s="4"/>
      <c r="J103" s="4"/>
      <c r="K103" s="4"/>
      <c r="L103" s="4"/>
      <c r="M103" s="4"/>
      <c r="N103" s="4"/>
      <c r="O103" s="4"/>
      <c r="P103" s="4"/>
      <c r="Q103" s="4"/>
      <c r="R103" s="4"/>
      <c r="S103" s="4"/>
      <c r="T103" s="4"/>
      <c r="U103" s="4"/>
      <c r="V103" s="4"/>
      <c r="W103" s="4"/>
      <c r="X103" s="4"/>
      <c r="Y103" s="4"/>
    </row>
    <row r="104" spans="1:25" ht="15.75" customHeight="1">
      <c r="A104" s="4"/>
      <c r="B104" s="4"/>
      <c r="C104" s="6"/>
      <c r="D104" s="6"/>
      <c r="E104" s="6"/>
      <c r="F104" s="6"/>
      <c r="G104" s="6"/>
      <c r="H104" s="6"/>
      <c r="I104" s="4"/>
      <c r="J104" s="4"/>
      <c r="K104" s="4"/>
      <c r="L104" s="4"/>
      <c r="M104" s="4"/>
      <c r="N104" s="4"/>
      <c r="O104" s="4"/>
      <c r="P104" s="4"/>
      <c r="Q104" s="4"/>
      <c r="R104" s="4"/>
      <c r="S104" s="4"/>
      <c r="T104" s="4"/>
      <c r="U104" s="4"/>
      <c r="V104" s="4"/>
      <c r="W104" s="4"/>
      <c r="X104" s="4"/>
      <c r="Y104" s="4"/>
    </row>
    <row r="105" spans="1:25" ht="15.75" customHeight="1">
      <c r="A105" s="4"/>
      <c r="B105" s="4"/>
      <c r="C105" s="6"/>
      <c r="D105" s="6"/>
      <c r="E105" s="6"/>
      <c r="F105" s="6"/>
      <c r="G105" s="6"/>
      <c r="H105" s="6"/>
      <c r="I105" s="4"/>
      <c r="J105" s="4"/>
      <c r="K105" s="4"/>
      <c r="L105" s="4"/>
      <c r="M105" s="4"/>
      <c r="N105" s="4"/>
      <c r="O105" s="4"/>
      <c r="P105" s="4"/>
      <c r="Q105" s="4"/>
      <c r="R105" s="4"/>
      <c r="S105" s="4"/>
      <c r="T105" s="4"/>
      <c r="U105" s="4"/>
      <c r="V105" s="4"/>
      <c r="W105" s="4"/>
      <c r="X105" s="4"/>
      <c r="Y105" s="4"/>
    </row>
    <row r="106" spans="1:25" ht="15.75" customHeight="1">
      <c r="A106" s="4"/>
      <c r="B106" s="4"/>
      <c r="C106" s="6"/>
      <c r="D106" s="6"/>
      <c r="E106" s="6"/>
      <c r="F106" s="6"/>
      <c r="G106" s="6"/>
      <c r="H106" s="6"/>
      <c r="I106" s="4"/>
      <c r="J106" s="4"/>
      <c r="K106" s="4"/>
      <c r="L106" s="4"/>
      <c r="M106" s="4"/>
      <c r="N106" s="4"/>
      <c r="O106" s="4"/>
      <c r="P106" s="4"/>
      <c r="Q106" s="4"/>
      <c r="R106" s="4"/>
      <c r="S106" s="4"/>
      <c r="T106" s="4"/>
      <c r="U106" s="4"/>
      <c r="V106" s="4"/>
      <c r="W106" s="4"/>
      <c r="X106" s="4"/>
      <c r="Y106" s="4"/>
    </row>
    <row r="107" spans="1:25" ht="15.75" customHeight="1">
      <c r="A107" s="4"/>
      <c r="B107" s="4"/>
      <c r="C107" s="6"/>
      <c r="D107" s="6"/>
      <c r="E107" s="6"/>
      <c r="F107" s="6"/>
      <c r="G107" s="6"/>
      <c r="H107" s="6"/>
      <c r="I107" s="4"/>
      <c r="J107" s="4"/>
      <c r="K107" s="4"/>
      <c r="L107" s="4"/>
      <c r="M107" s="4"/>
      <c r="N107" s="4"/>
      <c r="O107" s="4"/>
      <c r="P107" s="4"/>
      <c r="Q107" s="4"/>
      <c r="R107" s="4"/>
      <c r="S107" s="4"/>
      <c r="T107" s="4"/>
      <c r="U107" s="4"/>
      <c r="V107" s="4"/>
      <c r="W107" s="4"/>
      <c r="X107" s="4"/>
      <c r="Y107" s="4"/>
    </row>
    <row r="108" spans="1:25" ht="15.75" customHeight="1">
      <c r="A108" s="4"/>
      <c r="B108" s="4"/>
      <c r="C108" s="6"/>
      <c r="D108" s="6"/>
      <c r="E108" s="6"/>
      <c r="F108" s="6"/>
      <c r="G108" s="6"/>
      <c r="H108" s="6"/>
      <c r="I108" s="4"/>
      <c r="J108" s="4"/>
      <c r="K108" s="4"/>
      <c r="L108" s="4"/>
      <c r="M108" s="4"/>
      <c r="N108" s="4"/>
      <c r="O108" s="4"/>
      <c r="P108" s="4"/>
      <c r="Q108" s="4"/>
      <c r="R108" s="4"/>
      <c r="S108" s="4"/>
      <c r="T108" s="4"/>
      <c r="U108" s="4"/>
      <c r="V108" s="4"/>
      <c r="W108" s="4"/>
      <c r="X108" s="4"/>
      <c r="Y108" s="4"/>
    </row>
    <row r="109" spans="1:25" ht="15.75" customHeight="1">
      <c r="A109" s="4"/>
      <c r="B109" s="4"/>
      <c r="C109" s="6"/>
      <c r="D109" s="6"/>
      <c r="E109" s="6"/>
      <c r="F109" s="6"/>
      <c r="G109" s="6"/>
      <c r="H109" s="6"/>
      <c r="I109" s="4"/>
      <c r="J109" s="4"/>
      <c r="K109" s="4"/>
      <c r="L109" s="4"/>
      <c r="M109" s="4"/>
      <c r="N109" s="4"/>
      <c r="O109" s="4"/>
      <c r="P109" s="4"/>
      <c r="Q109" s="4"/>
      <c r="R109" s="4"/>
      <c r="S109" s="4"/>
      <c r="T109" s="4"/>
      <c r="U109" s="4"/>
      <c r="V109" s="4"/>
      <c r="W109" s="4"/>
      <c r="X109" s="4"/>
      <c r="Y109" s="4"/>
    </row>
    <row r="110" spans="1:25" ht="15.75" customHeight="1">
      <c r="A110" s="4"/>
      <c r="B110" s="4"/>
      <c r="C110" s="6"/>
      <c r="D110" s="6"/>
      <c r="E110" s="6"/>
      <c r="F110" s="6"/>
      <c r="G110" s="6"/>
      <c r="H110" s="6"/>
      <c r="I110" s="4"/>
      <c r="J110" s="4"/>
      <c r="K110" s="4"/>
      <c r="L110" s="4"/>
      <c r="M110" s="4"/>
      <c r="N110" s="4"/>
      <c r="O110" s="4"/>
      <c r="P110" s="4"/>
      <c r="Q110" s="4"/>
      <c r="R110" s="4"/>
      <c r="S110" s="4"/>
      <c r="T110" s="4"/>
      <c r="U110" s="4"/>
      <c r="V110" s="4"/>
      <c r="W110" s="4"/>
      <c r="X110" s="4"/>
      <c r="Y110" s="4"/>
    </row>
    <row r="111" spans="1:25" ht="15.75" customHeight="1">
      <c r="A111" s="4"/>
      <c r="B111" s="4"/>
      <c r="C111" s="6"/>
      <c r="D111" s="6"/>
      <c r="E111" s="6"/>
      <c r="F111" s="6"/>
      <c r="G111" s="6"/>
      <c r="H111" s="6"/>
      <c r="I111" s="4"/>
      <c r="J111" s="4"/>
      <c r="K111" s="4"/>
      <c r="L111" s="4"/>
      <c r="M111" s="4"/>
      <c r="N111" s="4"/>
      <c r="O111" s="4"/>
      <c r="P111" s="4"/>
      <c r="Q111" s="4"/>
      <c r="R111" s="4"/>
      <c r="S111" s="4"/>
      <c r="T111" s="4"/>
      <c r="U111" s="4"/>
      <c r="V111" s="4"/>
      <c r="W111" s="4"/>
      <c r="X111" s="4"/>
      <c r="Y111" s="4"/>
    </row>
    <row r="112" spans="1:25" ht="15.75" customHeight="1">
      <c r="A112" s="4"/>
      <c r="B112" s="4"/>
      <c r="C112" s="6"/>
      <c r="D112" s="6"/>
      <c r="E112" s="6"/>
      <c r="F112" s="6"/>
      <c r="G112" s="6"/>
      <c r="H112" s="6"/>
      <c r="I112" s="4"/>
      <c r="J112" s="4"/>
      <c r="K112" s="4"/>
      <c r="L112" s="4"/>
      <c r="M112" s="4"/>
      <c r="N112" s="4"/>
      <c r="O112" s="4"/>
      <c r="P112" s="4"/>
      <c r="Q112" s="4"/>
      <c r="R112" s="4"/>
      <c r="S112" s="4"/>
      <c r="T112" s="4"/>
      <c r="U112" s="4"/>
      <c r="V112" s="4"/>
      <c r="W112" s="4"/>
      <c r="X112" s="4"/>
      <c r="Y112" s="4"/>
    </row>
    <row r="113" spans="1:25" ht="15.75" customHeight="1">
      <c r="A113" s="4"/>
      <c r="B113" s="4"/>
      <c r="C113" s="6"/>
      <c r="D113" s="6"/>
      <c r="E113" s="6"/>
      <c r="F113" s="6"/>
      <c r="G113" s="6"/>
      <c r="H113" s="6"/>
      <c r="I113" s="4"/>
      <c r="J113" s="4"/>
      <c r="K113" s="4"/>
      <c r="L113" s="4"/>
      <c r="M113" s="4"/>
      <c r="N113" s="4"/>
      <c r="O113" s="4"/>
      <c r="P113" s="4"/>
      <c r="Q113" s="4"/>
      <c r="R113" s="4"/>
      <c r="S113" s="4"/>
      <c r="T113" s="4"/>
      <c r="U113" s="4"/>
      <c r="V113" s="4"/>
      <c r="W113" s="4"/>
      <c r="X113" s="4"/>
      <c r="Y113" s="4"/>
    </row>
    <row r="114" spans="1:25" ht="15.75" customHeight="1">
      <c r="A114" s="4"/>
      <c r="B114" s="4"/>
      <c r="C114" s="6"/>
      <c r="D114" s="6"/>
      <c r="E114" s="6"/>
      <c r="F114" s="6"/>
      <c r="G114" s="6"/>
      <c r="H114" s="6"/>
      <c r="I114" s="4"/>
      <c r="J114" s="4"/>
      <c r="K114" s="4"/>
      <c r="L114" s="4"/>
      <c r="M114" s="4"/>
      <c r="N114" s="4"/>
      <c r="O114" s="4"/>
      <c r="P114" s="4"/>
      <c r="Q114" s="4"/>
      <c r="R114" s="4"/>
      <c r="S114" s="4"/>
      <c r="T114" s="4"/>
      <c r="U114" s="4"/>
      <c r="V114" s="4"/>
      <c r="W114" s="4"/>
      <c r="X114" s="4"/>
      <c r="Y114" s="4"/>
    </row>
    <row r="115" spans="1:25" ht="15.75" customHeight="1">
      <c r="A115" s="4"/>
      <c r="B115" s="4"/>
      <c r="C115" s="6"/>
      <c r="D115" s="6"/>
      <c r="E115" s="6"/>
      <c r="F115" s="6"/>
      <c r="G115" s="6"/>
      <c r="H115" s="6"/>
      <c r="I115" s="4"/>
      <c r="J115" s="4"/>
      <c r="K115" s="4"/>
      <c r="L115" s="4"/>
      <c r="M115" s="4"/>
      <c r="N115" s="4"/>
      <c r="O115" s="4"/>
      <c r="P115" s="4"/>
      <c r="Q115" s="4"/>
      <c r="R115" s="4"/>
      <c r="S115" s="4"/>
      <c r="T115" s="4"/>
      <c r="U115" s="4"/>
      <c r="V115" s="4"/>
      <c r="W115" s="4"/>
      <c r="X115" s="4"/>
      <c r="Y115" s="4"/>
    </row>
    <row r="116" spans="1:25" ht="15.75" customHeight="1">
      <c r="A116" s="4"/>
      <c r="B116" s="4"/>
      <c r="C116" s="6"/>
      <c r="D116" s="6"/>
      <c r="E116" s="6"/>
      <c r="F116" s="6"/>
      <c r="G116" s="6"/>
      <c r="H116" s="6"/>
      <c r="I116" s="4"/>
      <c r="J116" s="4"/>
      <c r="K116" s="4"/>
      <c r="L116" s="4"/>
      <c r="M116" s="4"/>
      <c r="N116" s="4"/>
      <c r="O116" s="4"/>
      <c r="P116" s="4"/>
      <c r="Q116" s="4"/>
      <c r="R116" s="4"/>
      <c r="S116" s="4"/>
      <c r="T116" s="4"/>
      <c r="U116" s="4"/>
      <c r="V116" s="4"/>
      <c r="W116" s="4"/>
      <c r="X116" s="4"/>
      <c r="Y116" s="4"/>
    </row>
    <row r="117" spans="1:25" ht="15.75" customHeight="1">
      <c r="A117" s="4"/>
      <c r="B117" s="4"/>
      <c r="C117" s="6"/>
      <c r="D117" s="6"/>
      <c r="E117" s="6"/>
      <c r="F117" s="6"/>
      <c r="G117" s="6"/>
      <c r="H117" s="6"/>
      <c r="I117" s="4"/>
      <c r="J117" s="4"/>
      <c r="K117" s="4"/>
      <c r="L117" s="4"/>
      <c r="M117" s="4"/>
      <c r="N117" s="4"/>
      <c r="O117" s="4"/>
      <c r="P117" s="4"/>
      <c r="Q117" s="4"/>
      <c r="R117" s="4"/>
      <c r="S117" s="4"/>
      <c r="T117" s="4"/>
      <c r="U117" s="4"/>
      <c r="V117" s="4"/>
      <c r="W117" s="4"/>
      <c r="X117" s="4"/>
      <c r="Y117" s="4"/>
    </row>
    <row r="118" spans="1:25" ht="15.75" customHeight="1">
      <c r="A118" s="4"/>
      <c r="B118" s="4"/>
      <c r="C118" s="6"/>
      <c r="D118" s="6"/>
      <c r="E118" s="6"/>
      <c r="F118" s="6"/>
      <c r="G118" s="6"/>
      <c r="H118" s="6"/>
      <c r="I118" s="4"/>
      <c r="J118" s="4"/>
      <c r="K118" s="4"/>
      <c r="L118" s="4"/>
      <c r="M118" s="4"/>
      <c r="N118" s="4"/>
      <c r="O118" s="4"/>
      <c r="P118" s="4"/>
      <c r="Q118" s="4"/>
      <c r="R118" s="4"/>
      <c r="S118" s="4"/>
      <c r="T118" s="4"/>
      <c r="U118" s="4"/>
      <c r="V118" s="4"/>
      <c r="W118" s="4"/>
      <c r="X118" s="4"/>
      <c r="Y118" s="4"/>
    </row>
    <row r="119" spans="1:25" ht="15.75" customHeight="1">
      <c r="A119" s="4"/>
      <c r="B119" s="4"/>
      <c r="C119" s="6"/>
      <c r="D119" s="6"/>
      <c r="E119" s="6"/>
      <c r="F119" s="6"/>
      <c r="G119" s="6"/>
      <c r="H119" s="6"/>
      <c r="I119" s="4"/>
      <c r="J119" s="4"/>
      <c r="K119" s="4"/>
      <c r="L119" s="4"/>
      <c r="M119" s="4"/>
      <c r="N119" s="4"/>
      <c r="O119" s="4"/>
      <c r="P119" s="4"/>
      <c r="Q119" s="4"/>
      <c r="R119" s="4"/>
      <c r="S119" s="4"/>
      <c r="T119" s="4"/>
      <c r="U119" s="4"/>
      <c r="V119" s="4"/>
      <c r="W119" s="4"/>
      <c r="X119" s="4"/>
      <c r="Y119" s="4"/>
    </row>
    <row r="120" spans="1:25" ht="15.75" customHeight="1">
      <c r="A120" s="4"/>
      <c r="B120" s="4"/>
      <c r="C120" s="6"/>
      <c r="D120" s="6"/>
      <c r="E120" s="6"/>
      <c r="F120" s="6"/>
      <c r="G120" s="6"/>
      <c r="H120" s="6"/>
      <c r="I120" s="4"/>
      <c r="J120" s="4"/>
      <c r="K120" s="4"/>
      <c r="L120" s="4"/>
      <c r="M120" s="4"/>
      <c r="N120" s="4"/>
      <c r="O120" s="4"/>
      <c r="P120" s="4"/>
      <c r="Q120" s="4"/>
      <c r="R120" s="4"/>
      <c r="S120" s="4"/>
      <c r="T120" s="4"/>
      <c r="U120" s="4"/>
      <c r="V120" s="4"/>
      <c r="W120" s="4"/>
      <c r="X120" s="4"/>
      <c r="Y120" s="4"/>
    </row>
    <row r="121" spans="1:25" ht="15.75" customHeight="1">
      <c r="A121" s="4"/>
      <c r="B121" s="4"/>
      <c r="C121" s="6"/>
      <c r="D121" s="6"/>
      <c r="E121" s="6"/>
      <c r="F121" s="6"/>
      <c r="G121" s="6"/>
      <c r="H121" s="6"/>
      <c r="I121" s="4"/>
      <c r="J121" s="4"/>
      <c r="K121" s="4"/>
      <c r="L121" s="4"/>
      <c r="M121" s="4"/>
      <c r="N121" s="4"/>
      <c r="O121" s="4"/>
      <c r="P121" s="4"/>
      <c r="Q121" s="4"/>
      <c r="R121" s="4"/>
      <c r="S121" s="4"/>
      <c r="T121" s="4"/>
      <c r="U121" s="4"/>
      <c r="V121" s="4"/>
      <c r="W121" s="4"/>
      <c r="X121" s="4"/>
      <c r="Y121" s="4"/>
    </row>
    <row r="122" spans="1:25" ht="15.75" customHeight="1">
      <c r="A122" s="4"/>
      <c r="B122" s="4"/>
      <c r="C122" s="6"/>
      <c r="D122" s="6"/>
      <c r="E122" s="6"/>
      <c r="F122" s="6"/>
      <c r="G122" s="6"/>
      <c r="H122" s="6"/>
      <c r="I122" s="4"/>
      <c r="J122" s="4"/>
      <c r="K122" s="4"/>
      <c r="L122" s="4"/>
      <c r="M122" s="4"/>
      <c r="N122" s="4"/>
      <c r="O122" s="4"/>
      <c r="P122" s="4"/>
      <c r="Q122" s="4"/>
      <c r="R122" s="4"/>
      <c r="S122" s="4"/>
      <c r="T122" s="4"/>
      <c r="U122" s="4"/>
      <c r="V122" s="4"/>
      <c r="W122" s="4"/>
      <c r="X122" s="4"/>
      <c r="Y122" s="4"/>
    </row>
    <row r="123" spans="1:25" ht="15.75" customHeight="1">
      <c r="A123" s="4"/>
      <c r="B123" s="4"/>
      <c r="C123" s="6"/>
      <c r="D123" s="6"/>
      <c r="E123" s="6"/>
      <c r="F123" s="6"/>
      <c r="G123" s="6"/>
      <c r="H123" s="6"/>
      <c r="I123" s="4"/>
      <c r="J123" s="4"/>
      <c r="K123" s="4"/>
      <c r="L123" s="4"/>
      <c r="M123" s="4"/>
      <c r="N123" s="4"/>
      <c r="O123" s="4"/>
      <c r="P123" s="4"/>
      <c r="Q123" s="4"/>
      <c r="R123" s="4"/>
      <c r="S123" s="4"/>
      <c r="T123" s="4"/>
      <c r="U123" s="4"/>
      <c r="V123" s="4"/>
      <c r="W123" s="4"/>
      <c r="X123" s="4"/>
      <c r="Y123" s="4"/>
    </row>
    <row r="124" spans="1:25" ht="15.75" customHeight="1">
      <c r="A124" s="4"/>
      <c r="B124" s="4"/>
      <c r="C124" s="6"/>
      <c r="D124" s="6"/>
      <c r="E124" s="6"/>
      <c r="F124" s="6"/>
      <c r="G124" s="6"/>
      <c r="H124" s="6"/>
      <c r="I124" s="4"/>
      <c r="J124" s="4"/>
      <c r="K124" s="4"/>
      <c r="L124" s="4"/>
      <c r="M124" s="4"/>
      <c r="N124" s="4"/>
      <c r="O124" s="4"/>
      <c r="P124" s="4"/>
      <c r="Q124" s="4"/>
      <c r="R124" s="4"/>
      <c r="S124" s="4"/>
      <c r="T124" s="4"/>
      <c r="U124" s="4"/>
      <c r="V124" s="4"/>
      <c r="W124" s="4"/>
      <c r="X124" s="4"/>
      <c r="Y124" s="4"/>
    </row>
    <row r="125" spans="1:25" ht="15.75" customHeight="1">
      <c r="A125" s="4"/>
      <c r="B125" s="4"/>
      <c r="C125" s="6"/>
      <c r="D125" s="6"/>
      <c r="E125" s="6"/>
      <c r="F125" s="6"/>
      <c r="G125" s="6"/>
      <c r="H125" s="6"/>
      <c r="I125" s="4"/>
      <c r="J125" s="4"/>
      <c r="K125" s="4"/>
      <c r="L125" s="4"/>
      <c r="M125" s="4"/>
      <c r="N125" s="4"/>
      <c r="O125" s="4"/>
      <c r="P125" s="4"/>
      <c r="Q125" s="4"/>
      <c r="R125" s="4"/>
      <c r="S125" s="4"/>
      <c r="T125" s="4"/>
      <c r="U125" s="4"/>
      <c r="V125" s="4"/>
      <c r="W125" s="4"/>
      <c r="X125" s="4"/>
      <c r="Y125" s="4"/>
    </row>
    <row r="126" spans="1:25" ht="15.75" customHeight="1">
      <c r="A126" s="4"/>
      <c r="B126" s="4"/>
      <c r="C126" s="6"/>
      <c r="D126" s="6"/>
      <c r="E126" s="6"/>
      <c r="F126" s="6"/>
      <c r="G126" s="6"/>
      <c r="H126" s="6"/>
      <c r="I126" s="4"/>
      <c r="J126" s="4"/>
      <c r="K126" s="4"/>
      <c r="L126" s="4"/>
      <c r="M126" s="4"/>
      <c r="N126" s="4"/>
      <c r="O126" s="4"/>
      <c r="P126" s="4"/>
      <c r="Q126" s="4"/>
      <c r="R126" s="4"/>
      <c r="S126" s="4"/>
      <c r="T126" s="4"/>
      <c r="U126" s="4"/>
      <c r="V126" s="4"/>
      <c r="W126" s="4"/>
      <c r="X126" s="4"/>
      <c r="Y126" s="4"/>
    </row>
    <row r="127" spans="1:25" ht="15.75" customHeight="1">
      <c r="A127" s="4"/>
      <c r="B127" s="4"/>
      <c r="C127" s="6"/>
      <c r="D127" s="6"/>
      <c r="E127" s="6"/>
      <c r="F127" s="6"/>
      <c r="G127" s="6"/>
      <c r="H127" s="6"/>
      <c r="I127" s="4"/>
      <c r="J127" s="4"/>
      <c r="K127" s="4"/>
      <c r="L127" s="4"/>
      <c r="M127" s="4"/>
      <c r="N127" s="4"/>
      <c r="O127" s="4"/>
      <c r="P127" s="4"/>
      <c r="Q127" s="4"/>
      <c r="R127" s="4"/>
      <c r="S127" s="4"/>
      <c r="T127" s="4"/>
      <c r="U127" s="4"/>
      <c r="V127" s="4"/>
      <c r="W127" s="4"/>
      <c r="X127" s="4"/>
      <c r="Y127" s="4"/>
    </row>
    <row r="128" spans="1:25" ht="15.75" customHeight="1">
      <c r="A128" s="4"/>
      <c r="B128" s="4"/>
      <c r="C128" s="6"/>
      <c r="D128" s="6"/>
      <c r="E128" s="6"/>
      <c r="F128" s="6"/>
      <c r="G128" s="6"/>
      <c r="H128" s="6"/>
      <c r="I128" s="4"/>
      <c r="J128" s="4"/>
      <c r="K128" s="4"/>
      <c r="L128" s="4"/>
      <c r="M128" s="4"/>
      <c r="N128" s="4"/>
      <c r="O128" s="4"/>
      <c r="P128" s="4"/>
      <c r="Q128" s="4"/>
      <c r="R128" s="4"/>
      <c r="S128" s="4"/>
      <c r="T128" s="4"/>
      <c r="U128" s="4"/>
      <c r="V128" s="4"/>
      <c r="W128" s="4"/>
      <c r="X128" s="4"/>
      <c r="Y128" s="4"/>
    </row>
    <row r="129" spans="1:25" ht="15.75" customHeight="1">
      <c r="A129" s="4"/>
      <c r="B129" s="4"/>
      <c r="C129" s="6"/>
      <c r="D129" s="6"/>
      <c r="E129" s="6"/>
      <c r="F129" s="6"/>
      <c r="G129" s="6"/>
      <c r="H129" s="6"/>
      <c r="I129" s="4"/>
      <c r="J129" s="4"/>
      <c r="K129" s="4"/>
      <c r="L129" s="4"/>
      <c r="M129" s="4"/>
      <c r="N129" s="4"/>
      <c r="O129" s="4"/>
      <c r="P129" s="4"/>
      <c r="Q129" s="4"/>
      <c r="R129" s="4"/>
      <c r="S129" s="4"/>
      <c r="T129" s="4"/>
      <c r="U129" s="4"/>
      <c r="V129" s="4"/>
      <c r="W129" s="4"/>
      <c r="X129" s="4"/>
      <c r="Y129" s="4"/>
    </row>
    <row r="130" spans="1:25" ht="15.75" customHeight="1">
      <c r="A130" s="4"/>
      <c r="B130" s="4"/>
      <c r="C130" s="6"/>
      <c r="D130" s="6"/>
      <c r="E130" s="6"/>
      <c r="F130" s="6"/>
      <c r="G130" s="6"/>
      <c r="H130" s="6"/>
      <c r="I130" s="4"/>
      <c r="J130" s="4"/>
      <c r="K130" s="4"/>
      <c r="L130" s="4"/>
      <c r="M130" s="4"/>
      <c r="N130" s="4"/>
      <c r="O130" s="4"/>
      <c r="P130" s="4"/>
      <c r="Q130" s="4"/>
      <c r="R130" s="4"/>
      <c r="S130" s="4"/>
      <c r="T130" s="4"/>
      <c r="U130" s="4"/>
      <c r="V130" s="4"/>
      <c r="W130" s="4"/>
      <c r="X130" s="4"/>
      <c r="Y130" s="4"/>
    </row>
    <row r="131" spans="1:25" ht="15.75" customHeight="1">
      <c r="A131" s="4"/>
      <c r="B131" s="4"/>
      <c r="C131" s="6"/>
      <c r="D131" s="6"/>
      <c r="E131" s="6"/>
      <c r="F131" s="6"/>
      <c r="G131" s="6"/>
      <c r="H131" s="6"/>
      <c r="I131" s="4"/>
      <c r="J131" s="4"/>
      <c r="K131" s="4"/>
      <c r="L131" s="4"/>
      <c r="M131" s="4"/>
      <c r="N131" s="4"/>
      <c r="O131" s="4"/>
      <c r="P131" s="4"/>
      <c r="Q131" s="4"/>
      <c r="R131" s="4"/>
      <c r="S131" s="4"/>
      <c r="T131" s="4"/>
      <c r="U131" s="4"/>
      <c r="V131" s="4"/>
      <c r="W131" s="4"/>
      <c r="X131" s="4"/>
      <c r="Y131" s="4"/>
    </row>
    <row r="132" spans="1:25" ht="15.75" customHeight="1">
      <c r="A132" s="4"/>
      <c r="B132" s="4"/>
      <c r="C132" s="6"/>
      <c r="D132" s="6"/>
      <c r="E132" s="6"/>
      <c r="F132" s="6"/>
      <c r="G132" s="6"/>
      <c r="H132" s="6"/>
      <c r="I132" s="4"/>
      <c r="J132" s="4"/>
      <c r="K132" s="4"/>
      <c r="L132" s="4"/>
      <c r="M132" s="4"/>
      <c r="N132" s="4"/>
      <c r="O132" s="4"/>
      <c r="P132" s="4"/>
      <c r="Q132" s="4"/>
      <c r="R132" s="4"/>
      <c r="S132" s="4"/>
      <c r="T132" s="4"/>
      <c r="U132" s="4"/>
      <c r="V132" s="4"/>
      <c r="W132" s="4"/>
      <c r="X132" s="4"/>
      <c r="Y132" s="4"/>
    </row>
    <row r="133" spans="1:25" ht="15.75" customHeight="1">
      <c r="A133" s="4"/>
      <c r="B133" s="4"/>
      <c r="C133" s="6"/>
      <c r="D133" s="6"/>
      <c r="E133" s="6"/>
      <c r="F133" s="6"/>
      <c r="G133" s="6"/>
      <c r="H133" s="6"/>
      <c r="I133" s="4"/>
      <c r="J133" s="4"/>
      <c r="K133" s="4"/>
      <c r="L133" s="4"/>
      <c r="M133" s="4"/>
      <c r="N133" s="4"/>
      <c r="O133" s="4"/>
      <c r="P133" s="4"/>
      <c r="Q133" s="4"/>
      <c r="R133" s="4"/>
      <c r="S133" s="4"/>
      <c r="T133" s="4"/>
      <c r="U133" s="4"/>
      <c r="V133" s="4"/>
      <c r="W133" s="4"/>
      <c r="X133" s="4"/>
      <c r="Y133" s="4"/>
    </row>
    <row r="134" spans="1:25" ht="15.75" customHeight="1">
      <c r="A134" s="4"/>
      <c r="B134" s="4"/>
      <c r="C134" s="6"/>
      <c r="D134" s="6"/>
      <c r="E134" s="6"/>
      <c r="F134" s="6"/>
      <c r="G134" s="6"/>
      <c r="H134" s="6"/>
      <c r="I134" s="4"/>
      <c r="J134" s="4"/>
      <c r="K134" s="4"/>
      <c r="L134" s="4"/>
      <c r="M134" s="4"/>
      <c r="N134" s="4"/>
      <c r="O134" s="4"/>
      <c r="P134" s="4"/>
      <c r="Q134" s="4"/>
      <c r="R134" s="4"/>
      <c r="S134" s="4"/>
      <c r="T134" s="4"/>
      <c r="U134" s="4"/>
      <c r="V134" s="4"/>
      <c r="W134" s="4"/>
      <c r="X134" s="4"/>
      <c r="Y134" s="4"/>
    </row>
    <row r="135" spans="1:25" ht="15.75" customHeight="1">
      <c r="A135" s="4"/>
      <c r="B135" s="4"/>
      <c r="C135" s="6"/>
      <c r="D135" s="6"/>
      <c r="E135" s="6"/>
      <c r="F135" s="6"/>
      <c r="G135" s="6"/>
      <c r="H135" s="6"/>
      <c r="I135" s="4"/>
      <c r="J135" s="4"/>
      <c r="K135" s="4"/>
      <c r="L135" s="4"/>
      <c r="M135" s="4"/>
      <c r="N135" s="4"/>
      <c r="O135" s="4"/>
      <c r="P135" s="4"/>
      <c r="Q135" s="4"/>
      <c r="R135" s="4"/>
      <c r="S135" s="4"/>
      <c r="T135" s="4"/>
      <c r="U135" s="4"/>
      <c r="V135" s="4"/>
      <c r="W135" s="4"/>
      <c r="X135" s="4"/>
      <c r="Y135" s="4"/>
    </row>
    <row r="136" spans="1:25" ht="15.75" customHeight="1">
      <c r="A136" s="4"/>
      <c r="B136" s="4"/>
      <c r="C136" s="6"/>
      <c r="D136" s="6"/>
      <c r="E136" s="6"/>
      <c r="F136" s="6"/>
      <c r="G136" s="6"/>
      <c r="H136" s="6"/>
      <c r="I136" s="4"/>
      <c r="J136" s="4"/>
      <c r="K136" s="4"/>
      <c r="L136" s="4"/>
      <c r="M136" s="4"/>
      <c r="N136" s="4"/>
      <c r="O136" s="4"/>
      <c r="P136" s="4"/>
      <c r="Q136" s="4"/>
      <c r="R136" s="4"/>
      <c r="S136" s="4"/>
      <c r="T136" s="4"/>
      <c r="U136" s="4"/>
      <c r="V136" s="4"/>
      <c r="W136" s="4"/>
      <c r="X136" s="4"/>
      <c r="Y136" s="4"/>
    </row>
    <row r="137" spans="1:25" ht="15.75" customHeight="1">
      <c r="A137" s="4"/>
      <c r="B137" s="4"/>
      <c r="C137" s="6"/>
      <c r="D137" s="6"/>
      <c r="E137" s="6"/>
      <c r="F137" s="6"/>
      <c r="G137" s="6"/>
      <c r="H137" s="6"/>
      <c r="I137" s="4"/>
      <c r="J137" s="4"/>
      <c r="K137" s="4"/>
      <c r="L137" s="4"/>
      <c r="M137" s="4"/>
      <c r="N137" s="4"/>
      <c r="O137" s="4"/>
      <c r="P137" s="4"/>
      <c r="Q137" s="4"/>
      <c r="R137" s="4"/>
      <c r="S137" s="4"/>
      <c r="T137" s="4"/>
      <c r="U137" s="4"/>
      <c r="V137" s="4"/>
      <c r="W137" s="4"/>
      <c r="X137" s="4"/>
      <c r="Y137" s="4"/>
    </row>
    <row r="138" spans="1:25" ht="15.75" customHeight="1">
      <c r="A138" s="4"/>
      <c r="B138" s="4"/>
      <c r="C138" s="6"/>
      <c r="D138" s="6"/>
      <c r="E138" s="6"/>
      <c r="F138" s="6"/>
      <c r="G138" s="6"/>
      <c r="H138" s="6"/>
      <c r="I138" s="4"/>
      <c r="J138" s="4"/>
      <c r="K138" s="4"/>
      <c r="L138" s="4"/>
      <c r="M138" s="4"/>
      <c r="N138" s="4"/>
      <c r="O138" s="4"/>
      <c r="P138" s="4"/>
      <c r="Q138" s="4"/>
      <c r="R138" s="4"/>
      <c r="S138" s="4"/>
      <c r="T138" s="4"/>
      <c r="U138" s="4"/>
      <c r="V138" s="4"/>
      <c r="W138" s="4"/>
      <c r="X138" s="4"/>
      <c r="Y138" s="4"/>
    </row>
    <row r="139" spans="1:25" ht="15.75" customHeight="1">
      <c r="A139" s="4"/>
      <c r="B139" s="4"/>
      <c r="C139" s="6"/>
      <c r="D139" s="6"/>
      <c r="E139" s="6"/>
      <c r="F139" s="6"/>
      <c r="G139" s="6"/>
      <c r="H139" s="6"/>
      <c r="I139" s="4"/>
      <c r="J139" s="4"/>
      <c r="K139" s="4"/>
      <c r="L139" s="4"/>
      <c r="M139" s="4"/>
      <c r="N139" s="4"/>
      <c r="O139" s="4"/>
      <c r="P139" s="4"/>
      <c r="Q139" s="4"/>
      <c r="R139" s="4"/>
      <c r="S139" s="4"/>
      <c r="T139" s="4"/>
      <c r="U139" s="4"/>
      <c r="V139" s="4"/>
      <c r="W139" s="4"/>
      <c r="X139" s="4"/>
      <c r="Y139" s="4"/>
    </row>
    <row r="140" spans="1:25" ht="15.75" customHeight="1">
      <c r="A140" s="4"/>
      <c r="B140" s="4"/>
      <c r="C140" s="6"/>
      <c r="D140" s="6"/>
      <c r="E140" s="6"/>
      <c r="F140" s="6"/>
      <c r="G140" s="6"/>
      <c r="H140" s="6"/>
      <c r="I140" s="4"/>
      <c r="J140" s="4"/>
      <c r="K140" s="4"/>
      <c r="L140" s="4"/>
      <c r="M140" s="4"/>
      <c r="N140" s="4"/>
      <c r="O140" s="4"/>
      <c r="P140" s="4"/>
      <c r="Q140" s="4"/>
      <c r="R140" s="4"/>
      <c r="S140" s="4"/>
      <c r="T140" s="4"/>
      <c r="U140" s="4"/>
      <c r="V140" s="4"/>
      <c r="W140" s="4"/>
      <c r="X140" s="4"/>
      <c r="Y140" s="4"/>
    </row>
    <row r="141" spans="1:25" ht="15.75" customHeight="1">
      <c r="A141" s="4"/>
      <c r="B141" s="4"/>
      <c r="C141" s="6"/>
      <c r="D141" s="6"/>
      <c r="E141" s="6"/>
      <c r="F141" s="6"/>
      <c r="G141" s="6"/>
      <c r="H141" s="6"/>
      <c r="I141" s="4"/>
      <c r="J141" s="4"/>
      <c r="K141" s="4"/>
      <c r="L141" s="4"/>
      <c r="M141" s="4"/>
      <c r="N141" s="4"/>
      <c r="O141" s="4"/>
      <c r="P141" s="4"/>
      <c r="Q141" s="4"/>
      <c r="R141" s="4"/>
      <c r="S141" s="4"/>
      <c r="T141" s="4"/>
      <c r="U141" s="4"/>
      <c r="V141" s="4"/>
      <c r="W141" s="4"/>
      <c r="X141" s="4"/>
      <c r="Y141" s="4"/>
    </row>
    <row r="142" spans="1:25" ht="15.75" customHeight="1">
      <c r="A142" s="4"/>
      <c r="B142" s="4"/>
      <c r="C142" s="6"/>
      <c r="D142" s="6"/>
      <c r="E142" s="6"/>
      <c r="F142" s="6"/>
      <c r="G142" s="6"/>
      <c r="H142" s="6"/>
      <c r="I142" s="4"/>
      <c r="J142" s="4"/>
      <c r="K142" s="4"/>
      <c r="L142" s="4"/>
      <c r="M142" s="4"/>
      <c r="N142" s="4"/>
      <c r="O142" s="4"/>
      <c r="P142" s="4"/>
      <c r="Q142" s="4"/>
      <c r="R142" s="4"/>
      <c r="S142" s="4"/>
      <c r="T142" s="4"/>
      <c r="U142" s="4"/>
      <c r="V142" s="4"/>
      <c r="W142" s="4"/>
      <c r="X142" s="4"/>
      <c r="Y142" s="4"/>
    </row>
    <row r="143" spans="1:25" ht="15.75" customHeight="1">
      <c r="A143" s="4"/>
      <c r="B143" s="4"/>
      <c r="C143" s="6"/>
      <c r="D143" s="6"/>
      <c r="E143" s="6"/>
      <c r="F143" s="6"/>
      <c r="G143" s="6"/>
      <c r="H143" s="6"/>
      <c r="I143" s="4"/>
      <c r="J143" s="4"/>
      <c r="K143" s="4"/>
      <c r="L143" s="4"/>
      <c r="M143" s="4"/>
      <c r="N143" s="4"/>
      <c r="O143" s="4"/>
      <c r="P143" s="4"/>
      <c r="Q143" s="4"/>
      <c r="R143" s="4"/>
      <c r="S143" s="4"/>
      <c r="T143" s="4"/>
      <c r="U143" s="4"/>
      <c r="V143" s="4"/>
      <c r="W143" s="4"/>
      <c r="X143" s="4"/>
      <c r="Y143" s="4"/>
    </row>
    <row r="144" spans="1:25" ht="15.75" customHeight="1">
      <c r="A144" s="4"/>
      <c r="B144" s="4"/>
      <c r="C144" s="6"/>
      <c r="D144" s="6"/>
      <c r="E144" s="6"/>
      <c r="F144" s="6"/>
      <c r="G144" s="6"/>
      <c r="H144" s="6"/>
      <c r="I144" s="4"/>
      <c r="J144" s="4"/>
      <c r="K144" s="4"/>
      <c r="L144" s="4"/>
      <c r="M144" s="4"/>
      <c r="N144" s="4"/>
      <c r="O144" s="4"/>
      <c r="P144" s="4"/>
      <c r="Q144" s="4"/>
      <c r="R144" s="4"/>
      <c r="S144" s="4"/>
      <c r="T144" s="4"/>
      <c r="U144" s="4"/>
      <c r="V144" s="4"/>
      <c r="W144" s="4"/>
      <c r="X144" s="4"/>
      <c r="Y144" s="4"/>
    </row>
    <row r="145" spans="1:25" ht="15.75" customHeight="1">
      <c r="A145" s="4"/>
      <c r="B145" s="4"/>
      <c r="C145" s="6"/>
      <c r="D145" s="6"/>
      <c r="E145" s="6"/>
      <c r="F145" s="6"/>
      <c r="G145" s="6"/>
      <c r="H145" s="6"/>
      <c r="I145" s="4"/>
      <c r="J145" s="4"/>
      <c r="K145" s="4"/>
      <c r="L145" s="4"/>
      <c r="M145" s="4"/>
      <c r="N145" s="4"/>
      <c r="O145" s="4"/>
      <c r="P145" s="4"/>
      <c r="Q145" s="4"/>
      <c r="R145" s="4"/>
      <c r="S145" s="4"/>
      <c r="T145" s="4"/>
      <c r="U145" s="4"/>
      <c r="V145" s="4"/>
      <c r="W145" s="4"/>
      <c r="X145" s="4"/>
      <c r="Y145" s="4"/>
    </row>
    <row r="146" spans="1:25" ht="15.75" customHeight="1">
      <c r="A146" s="4"/>
      <c r="B146" s="4"/>
      <c r="C146" s="6"/>
      <c r="D146" s="6"/>
      <c r="E146" s="6"/>
      <c r="F146" s="6"/>
      <c r="G146" s="6"/>
      <c r="H146" s="6"/>
      <c r="I146" s="4"/>
      <c r="J146" s="4"/>
      <c r="K146" s="4"/>
      <c r="L146" s="4"/>
      <c r="M146" s="4"/>
      <c r="N146" s="4"/>
      <c r="O146" s="4"/>
      <c r="P146" s="4"/>
      <c r="Q146" s="4"/>
      <c r="R146" s="4"/>
      <c r="S146" s="4"/>
      <c r="T146" s="4"/>
      <c r="U146" s="4"/>
      <c r="V146" s="4"/>
      <c r="W146" s="4"/>
      <c r="X146" s="4"/>
      <c r="Y146" s="4"/>
    </row>
    <row r="147" spans="1:25" ht="15.75" customHeight="1">
      <c r="A147" s="4"/>
      <c r="B147" s="4"/>
      <c r="C147" s="6"/>
      <c r="D147" s="6"/>
      <c r="E147" s="6"/>
      <c r="F147" s="6"/>
      <c r="G147" s="6"/>
      <c r="H147" s="6"/>
      <c r="I147" s="4"/>
      <c r="J147" s="4"/>
      <c r="K147" s="4"/>
      <c r="L147" s="4"/>
      <c r="M147" s="4"/>
      <c r="N147" s="4"/>
      <c r="O147" s="4"/>
      <c r="P147" s="4"/>
      <c r="Q147" s="4"/>
      <c r="R147" s="4"/>
      <c r="S147" s="4"/>
      <c r="T147" s="4"/>
      <c r="U147" s="4"/>
      <c r="V147" s="4"/>
      <c r="W147" s="4"/>
      <c r="X147" s="4"/>
      <c r="Y147" s="4"/>
    </row>
    <row r="148" spans="1:25" ht="15.75" customHeight="1">
      <c r="A148" s="4"/>
      <c r="B148" s="4"/>
      <c r="C148" s="6"/>
      <c r="D148" s="6"/>
      <c r="E148" s="6"/>
      <c r="F148" s="6"/>
      <c r="G148" s="6"/>
      <c r="H148" s="6"/>
      <c r="I148" s="4"/>
      <c r="J148" s="4"/>
      <c r="K148" s="4"/>
      <c r="L148" s="4"/>
      <c r="M148" s="4"/>
      <c r="N148" s="4"/>
      <c r="O148" s="4"/>
      <c r="P148" s="4"/>
      <c r="Q148" s="4"/>
      <c r="R148" s="4"/>
      <c r="S148" s="4"/>
      <c r="T148" s="4"/>
      <c r="U148" s="4"/>
      <c r="V148" s="4"/>
      <c r="W148" s="4"/>
      <c r="X148" s="4"/>
      <c r="Y148" s="4"/>
    </row>
    <row r="149" spans="1:25" ht="15.75" customHeight="1">
      <c r="A149" s="4"/>
      <c r="B149" s="4"/>
      <c r="C149" s="6"/>
      <c r="D149" s="6"/>
      <c r="E149" s="6"/>
      <c r="F149" s="6"/>
      <c r="G149" s="6"/>
      <c r="H149" s="6"/>
      <c r="I149" s="4"/>
      <c r="J149" s="4"/>
      <c r="K149" s="4"/>
      <c r="L149" s="4"/>
      <c r="M149" s="4"/>
      <c r="N149" s="4"/>
      <c r="O149" s="4"/>
      <c r="P149" s="4"/>
      <c r="Q149" s="4"/>
      <c r="R149" s="4"/>
      <c r="S149" s="4"/>
      <c r="T149" s="4"/>
      <c r="U149" s="4"/>
      <c r="V149" s="4"/>
      <c r="W149" s="4"/>
      <c r="X149" s="4"/>
      <c r="Y149" s="4"/>
    </row>
    <row r="150" spans="1:25" ht="15.75" customHeight="1">
      <c r="A150" s="4"/>
      <c r="B150" s="4"/>
      <c r="C150" s="6"/>
      <c r="D150" s="6"/>
      <c r="E150" s="6"/>
      <c r="F150" s="6"/>
      <c r="G150" s="6"/>
      <c r="H150" s="6"/>
      <c r="I150" s="4"/>
      <c r="J150" s="4"/>
      <c r="K150" s="4"/>
      <c r="L150" s="4"/>
      <c r="M150" s="4"/>
      <c r="N150" s="4"/>
      <c r="O150" s="4"/>
      <c r="P150" s="4"/>
      <c r="Q150" s="4"/>
      <c r="R150" s="4"/>
      <c r="S150" s="4"/>
      <c r="T150" s="4"/>
      <c r="U150" s="4"/>
      <c r="V150" s="4"/>
      <c r="W150" s="4"/>
      <c r="X150" s="4"/>
      <c r="Y150" s="4"/>
    </row>
    <row r="151" spans="1:25" ht="15.75" customHeight="1">
      <c r="A151" s="4"/>
      <c r="B151" s="4"/>
      <c r="C151" s="6"/>
      <c r="D151" s="6"/>
      <c r="E151" s="6"/>
      <c r="F151" s="6"/>
      <c r="G151" s="6"/>
      <c r="H151" s="6"/>
      <c r="I151" s="4"/>
      <c r="J151" s="4"/>
      <c r="K151" s="4"/>
      <c r="L151" s="4"/>
      <c r="M151" s="4"/>
      <c r="N151" s="4"/>
      <c r="O151" s="4"/>
      <c r="P151" s="4"/>
      <c r="Q151" s="4"/>
      <c r="R151" s="4"/>
      <c r="S151" s="4"/>
      <c r="T151" s="4"/>
      <c r="U151" s="4"/>
      <c r="V151" s="4"/>
      <c r="W151" s="4"/>
      <c r="X151" s="4"/>
      <c r="Y151" s="4"/>
    </row>
    <row r="152" spans="1:25" ht="15.75" customHeight="1">
      <c r="A152" s="4"/>
      <c r="B152" s="4"/>
      <c r="C152" s="6"/>
      <c r="D152" s="6"/>
      <c r="E152" s="6"/>
      <c r="F152" s="6"/>
      <c r="G152" s="6"/>
      <c r="H152" s="6"/>
      <c r="I152" s="4"/>
      <c r="J152" s="4"/>
      <c r="K152" s="4"/>
      <c r="L152" s="4"/>
      <c r="M152" s="4"/>
      <c r="N152" s="4"/>
      <c r="O152" s="4"/>
      <c r="P152" s="4"/>
      <c r="Q152" s="4"/>
      <c r="R152" s="4"/>
      <c r="S152" s="4"/>
      <c r="T152" s="4"/>
      <c r="U152" s="4"/>
      <c r="V152" s="4"/>
      <c r="W152" s="4"/>
      <c r="X152" s="4"/>
      <c r="Y152" s="4"/>
    </row>
    <row r="153" spans="1:25" ht="15.75" customHeight="1">
      <c r="A153" s="4"/>
      <c r="B153" s="4"/>
      <c r="C153" s="6"/>
      <c r="D153" s="6"/>
      <c r="E153" s="6"/>
      <c r="F153" s="6"/>
      <c r="G153" s="6"/>
      <c r="H153" s="6"/>
      <c r="I153" s="4"/>
      <c r="J153" s="4"/>
      <c r="K153" s="4"/>
      <c r="L153" s="4"/>
      <c r="M153" s="4"/>
      <c r="N153" s="4"/>
      <c r="O153" s="4"/>
      <c r="P153" s="4"/>
      <c r="Q153" s="4"/>
      <c r="R153" s="4"/>
      <c r="S153" s="4"/>
      <c r="T153" s="4"/>
      <c r="U153" s="4"/>
      <c r="V153" s="4"/>
      <c r="W153" s="4"/>
      <c r="X153" s="4"/>
      <c r="Y153" s="4"/>
    </row>
    <row r="154" spans="1:25" ht="15.75" customHeight="1">
      <c r="A154" s="4"/>
      <c r="B154" s="4"/>
      <c r="C154" s="6"/>
      <c r="D154" s="6"/>
      <c r="E154" s="6"/>
      <c r="F154" s="6"/>
      <c r="G154" s="6"/>
      <c r="H154" s="6"/>
      <c r="I154" s="4"/>
      <c r="J154" s="4"/>
      <c r="K154" s="4"/>
      <c r="L154" s="4"/>
      <c r="M154" s="4"/>
      <c r="N154" s="4"/>
      <c r="O154" s="4"/>
      <c r="P154" s="4"/>
      <c r="Q154" s="4"/>
      <c r="R154" s="4"/>
      <c r="S154" s="4"/>
      <c r="T154" s="4"/>
      <c r="U154" s="4"/>
      <c r="V154" s="4"/>
      <c r="W154" s="4"/>
      <c r="X154" s="4"/>
      <c r="Y154" s="4"/>
    </row>
    <row r="155" spans="1:25" ht="15.75" customHeight="1">
      <c r="A155" s="4"/>
      <c r="B155" s="4"/>
      <c r="C155" s="6"/>
      <c r="D155" s="6"/>
      <c r="E155" s="6"/>
      <c r="F155" s="6"/>
      <c r="G155" s="6"/>
      <c r="H155" s="6"/>
      <c r="I155" s="4"/>
      <c r="J155" s="4"/>
      <c r="K155" s="4"/>
      <c r="L155" s="4"/>
      <c r="M155" s="4"/>
      <c r="N155" s="4"/>
      <c r="O155" s="4"/>
      <c r="P155" s="4"/>
      <c r="Q155" s="4"/>
      <c r="R155" s="4"/>
      <c r="S155" s="4"/>
      <c r="T155" s="4"/>
      <c r="U155" s="4"/>
      <c r="V155" s="4"/>
      <c r="W155" s="4"/>
      <c r="X155" s="4"/>
      <c r="Y155" s="4"/>
    </row>
    <row r="156" spans="1:25" ht="15.75" customHeight="1">
      <c r="A156" s="4"/>
      <c r="B156" s="4"/>
      <c r="C156" s="6"/>
      <c r="D156" s="6"/>
      <c r="E156" s="6"/>
      <c r="F156" s="6"/>
      <c r="G156" s="6"/>
      <c r="H156" s="6"/>
      <c r="I156" s="4"/>
      <c r="J156" s="4"/>
      <c r="K156" s="4"/>
      <c r="L156" s="4"/>
      <c r="M156" s="4"/>
      <c r="N156" s="4"/>
      <c r="O156" s="4"/>
      <c r="P156" s="4"/>
      <c r="Q156" s="4"/>
      <c r="R156" s="4"/>
      <c r="S156" s="4"/>
      <c r="T156" s="4"/>
      <c r="U156" s="4"/>
      <c r="V156" s="4"/>
      <c r="W156" s="4"/>
      <c r="X156" s="4"/>
      <c r="Y156" s="4"/>
    </row>
    <row r="157" spans="1:25" ht="15.75" customHeight="1">
      <c r="A157" s="4"/>
      <c r="B157" s="4"/>
      <c r="C157" s="6"/>
      <c r="D157" s="6"/>
      <c r="E157" s="6"/>
      <c r="F157" s="6"/>
      <c r="G157" s="6"/>
      <c r="H157" s="6"/>
      <c r="I157" s="4"/>
      <c r="J157" s="4"/>
      <c r="K157" s="4"/>
      <c r="L157" s="4"/>
      <c r="M157" s="4"/>
      <c r="N157" s="4"/>
      <c r="O157" s="4"/>
      <c r="P157" s="4"/>
      <c r="Q157" s="4"/>
      <c r="R157" s="4"/>
      <c r="S157" s="4"/>
      <c r="T157" s="4"/>
      <c r="U157" s="4"/>
      <c r="V157" s="4"/>
      <c r="W157" s="4"/>
      <c r="X157" s="4"/>
      <c r="Y157" s="4"/>
    </row>
    <row r="158" spans="1:25" ht="15.75" customHeight="1">
      <c r="A158" s="4"/>
      <c r="B158" s="4"/>
      <c r="C158" s="6"/>
      <c r="D158" s="6"/>
      <c r="E158" s="6"/>
      <c r="F158" s="6"/>
      <c r="G158" s="6"/>
      <c r="H158" s="6"/>
      <c r="I158" s="4"/>
      <c r="J158" s="4"/>
      <c r="K158" s="4"/>
      <c r="L158" s="4"/>
      <c r="M158" s="4"/>
      <c r="N158" s="4"/>
      <c r="O158" s="4"/>
      <c r="P158" s="4"/>
      <c r="Q158" s="4"/>
      <c r="R158" s="4"/>
      <c r="S158" s="4"/>
      <c r="T158" s="4"/>
      <c r="U158" s="4"/>
      <c r="V158" s="4"/>
      <c r="W158" s="4"/>
      <c r="X158" s="4"/>
      <c r="Y158" s="4"/>
    </row>
    <row r="159" spans="1:25" ht="15.75" customHeight="1">
      <c r="A159" s="4"/>
      <c r="B159" s="4"/>
      <c r="C159" s="6"/>
      <c r="D159" s="6"/>
      <c r="E159" s="6"/>
      <c r="F159" s="6"/>
      <c r="G159" s="6"/>
      <c r="H159" s="6"/>
      <c r="I159" s="4"/>
      <c r="J159" s="4"/>
      <c r="K159" s="4"/>
      <c r="L159" s="4"/>
      <c r="M159" s="4"/>
      <c r="N159" s="4"/>
      <c r="O159" s="4"/>
      <c r="P159" s="4"/>
      <c r="Q159" s="4"/>
      <c r="R159" s="4"/>
      <c r="S159" s="4"/>
      <c r="T159" s="4"/>
      <c r="U159" s="4"/>
      <c r="V159" s="4"/>
      <c r="W159" s="4"/>
      <c r="X159" s="4"/>
      <c r="Y159" s="4"/>
    </row>
    <row r="160" spans="1:25" ht="15.75" customHeight="1">
      <c r="A160" s="4"/>
      <c r="B160" s="4"/>
      <c r="C160" s="6"/>
      <c r="D160" s="6"/>
      <c r="E160" s="6"/>
      <c r="F160" s="6"/>
      <c r="G160" s="6"/>
      <c r="H160" s="6"/>
      <c r="I160" s="4"/>
      <c r="J160" s="4"/>
      <c r="K160" s="4"/>
      <c r="L160" s="4"/>
      <c r="M160" s="4"/>
      <c r="N160" s="4"/>
      <c r="O160" s="4"/>
      <c r="P160" s="4"/>
      <c r="Q160" s="4"/>
      <c r="R160" s="4"/>
      <c r="S160" s="4"/>
      <c r="T160" s="4"/>
      <c r="U160" s="4"/>
      <c r="V160" s="4"/>
      <c r="W160" s="4"/>
      <c r="X160" s="4"/>
      <c r="Y160" s="4"/>
    </row>
    <row r="161" spans="1:25" ht="15.75" customHeight="1">
      <c r="A161" s="4"/>
      <c r="B161" s="4"/>
      <c r="C161" s="6"/>
      <c r="D161" s="6"/>
      <c r="E161" s="6"/>
      <c r="F161" s="6"/>
      <c r="G161" s="6"/>
      <c r="H161" s="6"/>
      <c r="I161" s="4"/>
      <c r="J161" s="4"/>
      <c r="K161" s="4"/>
      <c r="L161" s="4"/>
      <c r="M161" s="4"/>
      <c r="N161" s="4"/>
      <c r="O161" s="4"/>
      <c r="P161" s="4"/>
      <c r="Q161" s="4"/>
      <c r="R161" s="4"/>
      <c r="S161" s="4"/>
      <c r="T161" s="4"/>
      <c r="U161" s="4"/>
      <c r="V161" s="4"/>
      <c r="W161" s="4"/>
      <c r="X161" s="4"/>
      <c r="Y161" s="4"/>
    </row>
    <row r="162" spans="1:25" ht="15.75" customHeight="1">
      <c r="A162" s="4"/>
      <c r="B162" s="4"/>
      <c r="C162" s="6"/>
      <c r="D162" s="6"/>
      <c r="E162" s="6"/>
      <c r="F162" s="6"/>
      <c r="G162" s="6"/>
      <c r="H162" s="6"/>
      <c r="I162" s="4"/>
      <c r="J162" s="4"/>
      <c r="K162" s="4"/>
      <c r="L162" s="4"/>
      <c r="M162" s="4"/>
      <c r="N162" s="4"/>
      <c r="O162" s="4"/>
      <c r="P162" s="4"/>
      <c r="Q162" s="4"/>
      <c r="R162" s="4"/>
      <c r="S162" s="4"/>
      <c r="T162" s="4"/>
      <c r="U162" s="4"/>
      <c r="V162" s="4"/>
      <c r="W162" s="4"/>
      <c r="X162" s="4"/>
      <c r="Y162" s="4"/>
    </row>
    <row r="163" spans="1:25" ht="15.75" customHeight="1">
      <c r="A163" s="4"/>
      <c r="B163" s="4"/>
      <c r="C163" s="6"/>
      <c r="D163" s="6"/>
      <c r="E163" s="6"/>
      <c r="F163" s="6"/>
      <c r="G163" s="6"/>
      <c r="H163" s="6"/>
      <c r="I163" s="4"/>
      <c r="J163" s="4"/>
      <c r="K163" s="4"/>
      <c r="L163" s="4"/>
      <c r="M163" s="4"/>
      <c r="N163" s="4"/>
      <c r="O163" s="4"/>
      <c r="P163" s="4"/>
      <c r="Q163" s="4"/>
      <c r="R163" s="4"/>
      <c r="S163" s="4"/>
      <c r="T163" s="4"/>
      <c r="U163" s="4"/>
      <c r="V163" s="4"/>
      <c r="W163" s="4"/>
      <c r="X163" s="4"/>
      <c r="Y163" s="4"/>
    </row>
    <row r="164" spans="1:25" ht="15.75" customHeight="1">
      <c r="A164" s="4"/>
      <c r="B164" s="4"/>
      <c r="C164" s="6"/>
      <c r="D164" s="6"/>
      <c r="E164" s="6"/>
      <c r="F164" s="6"/>
      <c r="G164" s="6"/>
      <c r="H164" s="6"/>
      <c r="I164" s="4"/>
      <c r="J164" s="4"/>
      <c r="K164" s="4"/>
      <c r="L164" s="4"/>
      <c r="M164" s="4"/>
      <c r="N164" s="4"/>
      <c r="O164" s="4"/>
      <c r="P164" s="4"/>
      <c r="Q164" s="4"/>
      <c r="R164" s="4"/>
      <c r="S164" s="4"/>
      <c r="T164" s="4"/>
      <c r="U164" s="4"/>
      <c r="V164" s="4"/>
      <c r="W164" s="4"/>
      <c r="X164" s="4"/>
      <c r="Y164" s="4"/>
    </row>
    <row r="165" spans="1:25" ht="15.75" customHeight="1">
      <c r="A165" s="4"/>
      <c r="B165" s="4"/>
      <c r="C165" s="6"/>
      <c r="D165" s="6"/>
      <c r="E165" s="6"/>
      <c r="F165" s="6"/>
      <c r="G165" s="6"/>
      <c r="H165" s="6"/>
      <c r="I165" s="4"/>
      <c r="J165" s="4"/>
      <c r="K165" s="4"/>
      <c r="L165" s="4"/>
      <c r="M165" s="4"/>
      <c r="N165" s="4"/>
      <c r="O165" s="4"/>
      <c r="P165" s="4"/>
      <c r="Q165" s="4"/>
      <c r="R165" s="4"/>
      <c r="S165" s="4"/>
      <c r="T165" s="4"/>
      <c r="U165" s="4"/>
      <c r="V165" s="4"/>
      <c r="W165" s="4"/>
      <c r="X165" s="4"/>
      <c r="Y165" s="4"/>
    </row>
    <row r="166" spans="1:25" ht="15.75" customHeight="1">
      <c r="A166" s="4"/>
      <c r="B166" s="4"/>
      <c r="C166" s="6"/>
      <c r="D166" s="6"/>
      <c r="E166" s="6"/>
      <c r="F166" s="6"/>
      <c r="G166" s="6"/>
      <c r="H166" s="6"/>
      <c r="I166" s="4"/>
      <c r="J166" s="4"/>
      <c r="K166" s="4"/>
      <c r="L166" s="4"/>
      <c r="M166" s="4"/>
      <c r="N166" s="4"/>
      <c r="O166" s="4"/>
      <c r="P166" s="4"/>
      <c r="Q166" s="4"/>
      <c r="R166" s="4"/>
      <c r="S166" s="4"/>
      <c r="T166" s="4"/>
      <c r="U166" s="4"/>
      <c r="V166" s="4"/>
      <c r="W166" s="4"/>
      <c r="X166" s="4"/>
      <c r="Y166" s="4"/>
    </row>
    <row r="167" spans="1:25" ht="15.75" customHeight="1">
      <c r="A167" s="4"/>
      <c r="B167" s="4"/>
      <c r="C167" s="6"/>
      <c r="D167" s="6"/>
      <c r="E167" s="6"/>
      <c r="F167" s="6"/>
      <c r="G167" s="6"/>
      <c r="H167" s="6"/>
      <c r="I167" s="4"/>
      <c r="J167" s="4"/>
      <c r="K167" s="4"/>
      <c r="L167" s="4"/>
      <c r="M167" s="4"/>
      <c r="N167" s="4"/>
      <c r="O167" s="4"/>
      <c r="P167" s="4"/>
      <c r="Q167" s="4"/>
      <c r="R167" s="4"/>
      <c r="S167" s="4"/>
      <c r="T167" s="4"/>
      <c r="U167" s="4"/>
      <c r="V167" s="4"/>
      <c r="W167" s="4"/>
      <c r="X167" s="4"/>
      <c r="Y167" s="4"/>
    </row>
    <row r="168" spans="1:25" ht="15.75" customHeight="1">
      <c r="A168" s="4"/>
      <c r="B168" s="4"/>
      <c r="C168" s="6"/>
      <c r="D168" s="6"/>
      <c r="E168" s="6"/>
      <c r="F168" s="6"/>
      <c r="G168" s="6"/>
      <c r="H168" s="6"/>
      <c r="I168" s="4"/>
      <c r="J168" s="4"/>
      <c r="K168" s="4"/>
      <c r="L168" s="4"/>
      <c r="M168" s="4"/>
      <c r="N168" s="4"/>
      <c r="O168" s="4"/>
      <c r="P168" s="4"/>
      <c r="Q168" s="4"/>
      <c r="R168" s="4"/>
      <c r="S168" s="4"/>
      <c r="T168" s="4"/>
      <c r="U168" s="4"/>
      <c r="V168" s="4"/>
      <c r="W168" s="4"/>
      <c r="X168" s="4"/>
      <c r="Y168" s="4"/>
    </row>
    <row r="169" spans="1:25" ht="15.75" customHeight="1">
      <c r="A169" s="4"/>
      <c r="B169" s="4"/>
      <c r="C169" s="6"/>
      <c r="D169" s="6"/>
      <c r="E169" s="6"/>
      <c r="F169" s="6"/>
      <c r="G169" s="6"/>
      <c r="H169" s="6"/>
      <c r="I169" s="4"/>
      <c r="J169" s="4"/>
      <c r="K169" s="4"/>
      <c r="L169" s="4"/>
      <c r="M169" s="4"/>
      <c r="N169" s="4"/>
      <c r="O169" s="4"/>
      <c r="P169" s="4"/>
      <c r="Q169" s="4"/>
      <c r="R169" s="4"/>
      <c r="S169" s="4"/>
      <c r="T169" s="4"/>
      <c r="U169" s="4"/>
      <c r="V169" s="4"/>
      <c r="W169" s="4"/>
      <c r="X169" s="4"/>
      <c r="Y169" s="4"/>
    </row>
    <row r="170" spans="1:25" ht="15.75" customHeight="1">
      <c r="A170" s="4"/>
      <c r="B170" s="4"/>
      <c r="C170" s="6"/>
      <c r="D170" s="6"/>
      <c r="E170" s="6"/>
      <c r="F170" s="6"/>
      <c r="G170" s="6"/>
      <c r="H170" s="6"/>
      <c r="I170" s="4"/>
      <c r="J170" s="4"/>
      <c r="K170" s="4"/>
      <c r="L170" s="4"/>
      <c r="M170" s="4"/>
      <c r="N170" s="4"/>
      <c r="O170" s="4"/>
      <c r="P170" s="4"/>
      <c r="Q170" s="4"/>
      <c r="R170" s="4"/>
      <c r="S170" s="4"/>
      <c r="T170" s="4"/>
      <c r="U170" s="4"/>
      <c r="V170" s="4"/>
      <c r="W170" s="4"/>
      <c r="X170" s="4"/>
      <c r="Y170" s="4"/>
    </row>
    <row r="171" spans="1:25" ht="15.75" customHeight="1">
      <c r="A171" s="4"/>
      <c r="B171" s="4"/>
      <c r="C171" s="6"/>
      <c r="D171" s="6"/>
      <c r="E171" s="6"/>
      <c r="F171" s="6"/>
      <c r="G171" s="6"/>
      <c r="H171" s="6"/>
      <c r="I171" s="4"/>
      <c r="J171" s="4"/>
      <c r="K171" s="4"/>
      <c r="L171" s="4"/>
      <c r="M171" s="4"/>
      <c r="N171" s="4"/>
      <c r="O171" s="4"/>
      <c r="P171" s="4"/>
      <c r="Q171" s="4"/>
      <c r="R171" s="4"/>
      <c r="S171" s="4"/>
      <c r="T171" s="4"/>
      <c r="U171" s="4"/>
      <c r="V171" s="4"/>
      <c r="W171" s="4"/>
      <c r="X171" s="4"/>
      <c r="Y171" s="4"/>
    </row>
    <row r="172" spans="1:25" ht="15.75" customHeight="1">
      <c r="A172" s="4"/>
      <c r="B172" s="4"/>
      <c r="C172" s="6"/>
      <c r="D172" s="6"/>
      <c r="E172" s="6"/>
      <c r="F172" s="6"/>
      <c r="G172" s="6"/>
      <c r="H172" s="6"/>
      <c r="I172" s="4"/>
      <c r="J172" s="4"/>
      <c r="K172" s="4"/>
      <c r="L172" s="4"/>
      <c r="M172" s="4"/>
      <c r="N172" s="4"/>
      <c r="O172" s="4"/>
      <c r="P172" s="4"/>
      <c r="Q172" s="4"/>
      <c r="R172" s="4"/>
      <c r="S172" s="4"/>
      <c r="T172" s="4"/>
      <c r="U172" s="4"/>
      <c r="V172" s="4"/>
      <c r="W172" s="4"/>
      <c r="X172" s="4"/>
      <c r="Y172" s="4"/>
    </row>
    <row r="173" spans="1:25" ht="15.75" customHeight="1">
      <c r="A173" s="4"/>
      <c r="B173" s="4"/>
      <c r="C173" s="6"/>
      <c r="D173" s="6"/>
      <c r="E173" s="6"/>
      <c r="F173" s="6"/>
      <c r="G173" s="6"/>
      <c r="H173" s="6"/>
      <c r="I173" s="4"/>
      <c r="J173" s="4"/>
      <c r="K173" s="4"/>
      <c r="L173" s="4"/>
      <c r="M173" s="4"/>
      <c r="N173" s="4"/>
      <c r="O173" s="4"/>
      <c r="P173" s="4"/>
      <c r="Q173" s="4"/>
      <c r="R173" s="4"/>
      <c r="S173" s="4"/>
      <c r="T173" s="4"/>
      <c r="U173" s="4"/>
      <c r="V173" s="4"/>
      <c r="W173" s="4"/>
      <c r="X173" s="4"/>
      <c r="Y173" s="4"/>
    </row>
    <row r="174" spans="1:25" ht="15.75" customHeight="1">
      <c r="A174" s="4"/>
      <c r="B174" s="4"/>
      <c r="C174" s="6"/>
      <c r="D174" s="6"/>
      <c r="E174" s="6"/>
      <c r="F174" s="6"/>
      <c r="G174" s="6"/>
      <c r="H174" s="6"/>
      <c r="I174" s="4"/>
      <c r="J174" s="4"/>
      <c r="K174" s="4"/>
      <c r="L174" s="4"/>
      <c r="M174" s="4"/>
      <c r="N174" s="4"/>
      <c r="O174" s="4"/>
      <c r="P174" s="4"/>
      <c r="Q174" s="4"/>
      <c r="R174" s="4"/>
      <c r="S174" s="4"/>
      <c r="T174" s="4"/>
      <c r="U174" s="4"/>
      <c r="V174" s="4"/>
      <c r="W174" s="4"/>
      <c r="X174" s="4"/>
      <c r="Y174" s="4"/>
    </row>
    <row r="175" spans="1:25" ht="15.75" customHeight="1">
      <c r="A175" s="4"/>
      <c r="B175" s="4"/>
      <c r="C175" s="6"/>
      <c r="D175" s="6"/>
      <c r="E175" s="6"/>
      <c r="F175" s="6"/>
      <c r="G175" s="6"/>
      <c r="H175" s="6"/>
      <c r="I175" s="4"/>
      <c r="J175" s="4"/>
      <c r="K175" s="4"/>
      <c r="L175" s="4"/>
      <c r="M175" s="4"/>
      <c r="N175" s="4"/>
      <c r="O175" s="4"/>
      <c r="P175" s="4"/>
      <c r="Q175" s="4"/>
      <c r="R175" s="4"/>
      <c r="S175" s="4"/>
      <c r="T175" s="4"/>
      <c r="U175" s="4"/>
      <c r="V175" s="4"/>
      <c r="W175" s="4"/>
      <c r="X175" s="4"/>
      <c r="Y175" s="4"/>
    </row>
    <row r="176" spans="1:25" ht="15.75" customHeight="1">
      <c r="A176" s="4"/>
      <c r="B176" s="4"/>
      <c r="C176" s="6"/>
      <c r="D176" s="6"/>
      <c r="E176" s="6"/>
      <c r="F176" s="6"/>
      <c r="G176" s="6"/>
      <c r="H176" s="6"/>
      <c r="I176" s="4"/>
      <c r="J176" s="4"/>
      <c r="K176" s="4"/>
      <c r="L176" s="4"/>
      <c r="M176" s="4"/>
      <c r="N176" s="4"/>
      <c r="O176" s="4"/>
      <c r="P176" s="4"/>
      <c r="Q176" s="4"/>
      <c r="R176" s="4"/>
      <c r="S176" s="4"/>
      <c r="T176" s="4"/>
      <c r="U176" s="4"/>
      <c r="V176" s="4"/>
      <c r="W176" s="4"/>
      <c r="X176" s="4"/>
      <c r="Y176" s="4"/>
    </row>
    <row r="177" spans="1:25" ht="15.75" customHeight="1">
      <c r="A177" s="4"/>
      <c r="B177" s="4"/>
      <c r="C177" s="6"/>
      <c r="D177" s="6"/>
      <c r="E177" s="6"/>
      <c r="F177" s="6"/>
      <c r="G177" s="6"/>
      <c r="H177" s="6"/>
      <c r="I177" s="4"/>
      <c r="J177" s="4"/>
      <c r="K177" s="4"/>
      <c r="L177" s="4"/>
      <c r="M177" s="4"/>
      <c r="N177" s="4"/>
      <c r="O177" s="4"/>
      <c r="P177" s="4"/>
      <c r="Q177" s="4"/>
      <c r="R177" s="4"/>
      <c r="S177" s="4"/>
      <c r="T177" s="4"/>
      <c r="U177" s="4"/>
      <c r="V177" s="4"/>
      <c r="W177" s="4"/>
      <c r="X177" s="4"/>
      <c r="Y177" s="4"/>
    </row>
    <row r="178" spans="1:25" ht="15.75" customHeight="1">
      <c r="A178" s="4"/>
      <c r="B178" s="4"/>
      <c r="C178" s="6"/>
      <c r="D178" s="6"/>
      <c r="E178" s="6"/>
      <c r="F178" s="6"/>
      <c r="G178" s="6"/>
      <c r="H178" s="6"/>
      <c r="I178" s="4"/>
      <c r="J178" s="4"/>
      <c r="K178" s="4"/>
      <c r="L178" s="4"/>
      <c r="M178" s="4"/>
      <c r="N178" s="4"/>
      <c r="O178" s="4"/>
      <c r="P178" s="4"/>
      <c r="Q178" s="4"/>
      <c r="R178" s="4"/>
      <c r="S178" s="4"/>
      <c r="T178" s="4"/>
      <c r="U178" s="4"/>
      <c r="V178" s="4"/>
      <c r="W178" s="4"/>
      <c r="X178" s="4"/>
      <c r="Y178" s="4"/>
    </row>
    <row r="179" spans="1:25" ht="15.75" customHeight="1">
      <c r="A179" s="4"/>
      <c r="B179" s="4"/>
      <c r="C179" s="6"/>
      <c r="D179" s="6"/>
      <c r="E179" s="6"/>
      <c r="F179" s="6"/>
      <c r="G179" s="6"/>
      <c r="H179" s="6"/>
      <c r="I179" s="4"/>
      <c r="J179" s="4"/>
      <c r="K179" s="4"/>
      <c r="L179" s="4"/>
      <c r="M179" s="4"/>
      <c r="N179" s="4"/>
      <c r="O179" s="4"/>
      <c r="P179" s="4"/>
      <c r="Q179" s="4"/>
      <c r="R179" s="4"/>
      <c r="S179" s="4"/>
      <c r="T179" s="4"/>
      <c r="U179" s="4"/>
      <c r="V179" s="4"/>
      <c r="W179" s="4"/>
      <c r="X179" s="4"/>
      <c r="Y179" s="4"/>
    </row>
    <row r="180" spans="1:25" ht="15.75" customHeight="1">
      <c r="A180" s="4"/>
      <c r="B180" s="4"/>
      <c r="C180" s="6"/>
      <c r="D180" s="6"/>
      <c r="E180" s="6"/>
      <c r="F180" s="6"/>
      <c r="G180" s="6"/>
      <c r="H180" s="6"/>
      <c r="I180" s="4"/>
      <c r="J180" s="4"/>
      <c r="K180" s="4"/>
      <c r="L180" s="4"/>
      <c r="M180" s="4"/>
      <c r="N180" s="4"/>
      <c r="O180" s="4"/>
      <c r="P180" s="4"/>
      <c r="Q180" s="4"/>
      <c r="R180" s="4"/>
      <c r="S180" s="4"/>
      <c r="T180" s="4"/>
      <c r="U180" s="4"/>
      <c r="V180" s="4"/>
      <c r="W180" s="4"/>
      <c r="X180" s="4"/>
      <c r="Y180" s="4"/>
    </row>
    <row r="181" spans="1:25" ht="15.75" customHeight="1">
      <c r="A181" s="4"/>
      <c r="B181" s="4"/>
      <c r="C181" s="6"/>
      <c r="D181" s="6"/>
      <c r="E181" s="6"/>
      <c r="F181" s="6"/>
      <c r="G181" s="6"/>
      <c r="H181" s="6"/>
      <c r="I181" s="4"/>
      <c r="J181" s="4"/>
      <c r="K181" s="4"/>
      <c r="L181" s="4"/>
      <c r="M181" s="4"/>
      <c r="N181" s="4"/>
      <c r="O181" s="4"/>
      <c r="P181" s="4"/>
      <c r="Q181" s="4"/>
      <c r="R181" s="4"/>
      <c r="S181" s="4"/>
      <c r="T181" s="4"/>
      <c r="U181" s="4"/>
      <c r="V181" s="4"/>
      <c r="W181" s="4"/>
      <c r="X181" s="4"/>
      <c r="Y181" s="4"/>
    </row>
    <row r="182" spans="1:25" ht="15.75" customHeight="1">
      <c r="A182" s="4"/>
      <c r="B182" s="4"/>
      <c r="C182" s="6"/>
      <c r="D182" s="6"/>
      <c r="E182" s="6"/>
      <c r="F182" s="6"/>
      <c r="G182" s="6"/>
      <c r="H182" s="6"/>
      <c r="I182" s="4"/>
      <c r="J182" s="4"/>
      <c r="K182" s="4"/>
      <c r="L182" s="4"/>
      <c r="M182" s="4"/>
      <c r="N182" s="4"/>
      <c r="O182" s="4"/>
      <c r="P182" s="4"/>
      <c r="Q182" s="4"/>
      <c r="R182" s="4"/>
      <c r="S182" s="4"/>
      <c r="T182" s="4"/>
      <c r="U182" s="4"/>
      <c r="V182" s="4"/>
      <c r="W182" s="4"/>
      <c r="X182" s="4"/>
      <c r="Y182" s="4"/>
    </row>
    <row r="183" spans="1:25" ht="15.75" customHeight="1">
      <c r="A183" s="4"/>
      <c r="B183" s="4"/>
      <c r="C183" s="6"/>
      <c r="D183" s="6"/>
      <c r="E183" s="6"/>
      <c r="F183" s="6"/>
      <c r="G183" s="6"/>
      <c r="H183" s="6"/>
      <c r="I183" s="4"/>
      <c r="J183" s="4"/>
      <c r="K183" s="4"/>
      <c r="L183" s="4"/>
      <c r="M183" s="4"/>
      <c r="N183" s="4"/>
      <c r="O183" s="4"/>
      <c r="P183" s="4"/>
      <c r="Q183" s="4"/>
      <c r="R183" s="4"/>
      <c r="S183" s="4"/>
      <c r="T183" s="4"/>
      <c r="U183" s="4"/>
      <c r="V183" s="4"/>
      <c r="W183" s="4"/>
      <c r="X183" s="4"/>
      <c r="Y183" s="4"/>
    </row>
    <row r="184" spans="1:25" ht="15.75" customHeight="1">
      <c r="A184" s="4"/>
      <c r="B184" s="4"/>
      <c r="C184" s="6"/>
      <c r="D184" s="6"/>
      <c r="E184" s="6"/>
      <c r="F184" s="6"/>
      <c r="G184" s="6"/>
      <c r="H184" s="6"/>
      <c r="I184" s="4"/>
      <c r="J184" s="4"/>
      <c r="K184" s="4"/>
      <c r="L184" s="4"/>
      <c r="M184" s="4"/>
      <c r="N184" s="4"/>
      <c r="O184" s="4"/>
      <c r="P184" s="4"/>
      <c r="Q184" s="4"/>
      <c r="R184" s="4"/>
      <c r="S184" s="4"/>
      <c r="T184" s="4"/>
      <c r="U184" s="4"/>
      <c r="V184" s="4"/>
      <c r="W184" s="4"/>
      <c r="X184" s="4"/>
      <c r="Y184" s="4"/>
    </row>
    <row r="185" spans="1:25" ht="15.75" customHeight="1">
      <c r="A185" s="4"/>
      <c r="B185" s="4"/>
      <c r="C185" s="6"/>
      <c r="D185" s="6"/>
      <c r="E185" s="6"/>
      <c r="F185" s="6"/>
      <c r="G185" s="6"/>
      <c r="H185" s="6"/>
      <c r="I185" s="4"/>
      <c r="J185" s="4"/>
      <c r="K185" s="4"/>
      <c r="L185" s="4"/>
      <c r="M185" s="4"/>
      <c r="N185" s="4"/>
      <c r="O185" s="4"/>
      <c r="P185" s="4"/>
      <c r="Q185" s="4"/>
      <c r="R185" s="4"/>
      <c r="S185" s="4"/>
      <c r="T185" s="4"/>
      <c r="U185" s="4"/>
      <c r="V185" s="4"/>
      <c r="W185" s="4"/>
      <c r="X185" s="4"/>
      <c r="Y185" s="4"/>
    </row>
    <row r="186" spans="1:25" ht="15.75" customHeight="1">
      <c r="A186" s="4"/>
      <c r="B186" s="4"/>
      <c r="C186" s="6"/>
      <c r="D186" s="6"/>
      <c r="E186" s="6"/>
      <c r="F186" s="6"/>
      <c r="G186" s="6"/>
      <c r="H186" s="6"/>
      <c r="I186" s="4"/>
      <c r="J186" s="4"/>
      <c r="K186" s="4"/>
      <c r="L186" s="4"/>
      <c r="M186" s="4"/>
      <c r="N186" s="4"/>
      <c r="O186" s="4"/>
      <c r="P186" s="4"/>
      <c r="Q186" s="4"/>
      <c r="R186" s="4"/>
      <c r="S186" s="4"/>
      <c r="T186" s="4"/>
      <c r="U186" s="4"/>
      <c r="V186" s="4"/>
      <c r="W186" s="4"/>
      <c r="X186" s="4"/>
      <c r="Y186" s="4"/>
    </row>
    <row r="187" spans="1:25" ht="15.75" customHeight="1">
      <c r="A187" s="4"/>
      <c r="B187" s="4"/>
      <c r="C187" s="6"/>
      <c r="D187" s="6"/>
      <c r="E187" s="6"/>
      <c r="F187" s="6"/>
      <c r="G187" s="6"/>
      <c r="H187" s="6"/>
      <c r="I187" s="4"/>
      <c r="J187" s="4"/>
      <c r="K187" s="4"/>
      <c r="L187" s="4"/>
      <c r="M187" s="4"/>
      <c r="N187" s="4"/>
      <c r="O187" s="4"/>
      <c r="P187" s="4"/>
      <c r="Q187" s="4"/>
      <c r="R187" s="4"/>
      <c r="S187" s="4"/>
      <c r="T187" s="4"/>
      <c r="U187" s="4"/>
      <c r="V187" s="4"/>
      <c r="W187" s="4"/>
      <c r="X187" s="4"/>
      <c r="Y187" s="4"/>
    </row>
    <row r="188" spans="1:25" ht="15.75" customHeight="1">
      <c r="A188" s="4"/>
      <c r="B188" s="4"/>
      <c r="C188" s="6"/>
      <c r="D188" s="6"/>
      <c r="E188" s="6"/>
      <c r="F188" s="6"/>
      <c r="G188" s="6"/>
      <c r="H188" s="6"/>
      <c r="I188" s="4"/>
      <c r="J188" s="4"/>
      <c r="K188" s="4"/>
      <c r="L188" s="4"/>
      <c r="M188" s="4"/>
      <c r="N188" s="4"/>
      <c r="O188" s="4"/>
      <c r="P188" s="4"/>
      <c r="Q188" s="4"/>
      <c r="R188" s="4"/>
      <c r="S188" s="4"/>
      <c r="T188" s="4"/>
      <c r="U188" s="4"/>
      <c r="V188" s="4"/>
      <c r="W188" s="4"/>
      <c r="X188" s="4"/>
      <c r="Y188" s="4"/>
    </row>
    <row r="189" spans="1:25" ht="15.75" customHeight="1">
      <c r="A189" s="4"/>
      <c r="B189" s="4"/>
      <c r="C189" s="6"/>
      <c r="D189" s="6"/>
      <c r="E189" s="6"/>
      <c r="F189" s="6"/>
      <c r="G189" s="6"/>
      <c r="H189" s="6"/>
      <c r="I189" s="4"/>
      <c r="J189" s="4"/>
      <c r="K189" s="4"/>
      <c r="L189" s="4"/>
      <c r="M189" s="4"/>
      <c r="N189" s="4"/>
      <c r="O189" s="4"/>
      <c r="P189" s="4"/>
      <c r="Q189" s="4"/>
      <c r="R189" s="4"/>
      <c r="S189" s="4"/>
      <c r="T189" s="4"/>
      <c r="U189" s="4"/>
      <c r="V189" s="4"/>
      <c r="W189" s="4"/>
      <c r="X189" s="4"/>
      <c r="Y189" s="4"/>
    </row>
    <row r="190" spans="1:25" ht="15.75" customHeight="1">
      <c r="A190" s="4"/>
      <c r="B190" s="4"/>
      <c r="C190" s="6"/>
      <c r="D190" s="6"/>
      <c r="E190" s="6"/>
      <c r="F190" s="6"/>
      <c r="G190" s="6"/>
      <c r="H190" s="6"/>
      <c r="I190" s="4"/>
      <c r="J190" s="4"/>
      <c r="K190" s="4"/>
      <c r="L190" s="4"/>
      <c r="M190" s="4"/>
      <c r="N190" s="4"/>
      <c r="O190" s="4"/>
      <c r="P190" s="4"/>
      <c r="Q190" s="4"/>
      <c r="R190" s="4"/>
      <c r="S190" s="4"/>
      <c r="T190" s="4"/>
      <c r="U190" s="4"/>
      <c r="V190" s="4"/>
      <c r="W190" s="4"/>
      <c r="X190" s="4"/>
      <c r="Y190" s="4"/>
    </row>
    <row r="191" spans="1:25" ht="15.75" customHeight="1">
      <c r="A191" s="4"/>
      <c r="B191" s="4"/>
      <c r="C191" s="6"/>
      <c r="D191" s="6"/>
      <c r="E191" s="6"/>
      <c r="F191" s="6"/>
      <c r="G191" s="6"/>
      <c r="H191" s="6"/>
      <c r="I191" s="4"/>
      <c r="J191" s="4"/>
      <c r="K191" s="4"/>
      <c r="L191" s="4"/>
      <c r="M191" s="4"/>
      <c r="N191" s="4"/>
      <c r="O191" s="4"/>
      <c r="P191" s="4"/>
      <c r="Q191" s="4"/>
      <c r="R191" s="4"/>
      <c r="S191" s="4"/>
      <c r="T191" s="4"/>
      <c r="U191" s="4"/>
      <c r="V191" s="4"/>
      <c r="W191" s="4"/>
      <c r="X191" s="4"/>
      <c r="Y191" s="4"/>
    </row>
    <row r="192" spans="1:25" ht="15.75" customHeight="1">
      <c r="A192" s="4"/>
      <c r="B192" s="4"/>
      <c r="C192" s="6"/>
      <c r="D192" s="6"/>
      <c r="E192" s="6"/>
      <c r="F192" s="6"/>
      <c r="G192" s="6"/>
      <c r="H192" s="6"/>
      <c r="I192" s="4"/>
      <c r="J192" s="4"/>
      <c r="K192" s="4"/>
      <c r="L192" s="4"/>
      <c r="M192" s="4"/>
      <c r="N192" s="4"/>
      <c r="O192" s="4"/>
      <c r="P192" s="4"/>
      <c r="Q192" s="4"/>
      <c r="R192" s="4"/>
      <c r="S192" s="4"/>
      <c r="T192" s="4"/>
      <c r="U192" s="4"/>
      <c r="V192" s="4"/>
      <c r="W192" s="4"/>
      <c r="X192" s="4"/>
      <c r="Y192" s="4"/>
    </row>
    <row r="193" spans="1:25" ht="15.75" customHeight="1">
      <c r="A193" s="4"/>
      <c r="B193" s="4"/>
      <c r="C193" s="6"/>
      <c r="D193" s="6"/>
      <c r="E193" s="6"/>
      <c r="F193" s="6"/>
      <c r="G193" s="6"/>
      <c r="H193" s="6"/>
      <c r="I193" s="4"/>
      <c r="J193" s="4"/>
      <c r="K193" s="4"/>
      <c r="L193" s="4"/>
      <c r="M193" s="4"/>
      <c r="N193" s="4"/>
      <c r="O193" s="4"/>
      <c r="P193" s="4"/>
      <c r="Q193" s="4"/>
      <c r="R193" s="4"/>
      <c r="S193" s="4"/>
      <c r="T193" s="4"/>
      <c r="U193" s="4"/>
      <c r="V193" s="4"/>
      <c r="W193" s="4"/>
      <c r="X193" s="4"/>
      <c r="Y193" s="4"/>
    </row>
    <row r="194" spans="1:25" ht="15.75" customHeight="1">
      <c r="A194" s="4"/>
      <c r="B194" s="4"/>
      <c r="C194" s="6"/>
      <c r="D194" s="6"/>
      <c r="E194" s="6"/>
      <c r="F194" s="6"/>
      <c r="G194" s="6"/>
      <c r="H194" s="6"/>
      <c r="I194" s="4"/>
      <c r="J194" s="4"/>
      <c r="K194" s="4"/>
      <c r="L194" s="4"/>
      <c r="M194" s="4"/>
      <c r="N194" s="4"/>
      <c r="O194" s="4"/>
      <c r="P194" s="4"/>
      <c r="Q194" s="4"/>
      <c r="R194" s="4"/>
      <c r="S194" s="4"/>
      <c r="T194" s="4"/>
      <c r="U194" s="4"/>
      <c r="V194" s="4"/>
      <c r="W194" s="4"/>
      <c r="X194" s="4"/>
      <c r="Y194" s="4"/>
    </row>
    <row r="195" spans="1:25" ht="15.75" customHeight="1">
      <c r="A195" s="4"/>
      <c r="B195" s="4"/>
      <c r="C195" s="6"/>
      <c r="D195" s="6"/>
      <c r="E195" s="6"/>
      <c r="F195" s="6"/>
      <c r="G195" s="6"/>
      <c r="H195" s="6"/>
      <c r="I195" s="4"/>
      <c r="J195" s="4"/>
      <c r="K195" s="4"/>
      <c r="L195" s="4"/>
      <c r="M195" s="4"/>
      <c r="N195" s="4"/>
      <c r="O195" s="4"/>
      <c r="P195" s="4"/>
      <c r="Q195" s="4"/>
      <c r="R195" s="4"/>
      <c r="S195" s="4"/>
      <c r="T195" s="4"/>
      <c r="U195" s="4"/>
      <c r="V195" s="4"/>
      <c r="W195" s="4"/>
      <c r="X195" s="4"/>
      <c r="Y195" s="4"/>
    </row>
    <row r="196" spans="1:25" ht="15.75" customHeight="1">
      <c r="A196" s="4"/>
      <c r="B196" s="4"/>
      <c r="C196" s="6"/>
      <c r="D196" s="6"/>
      <c r="E196" s="6"/>
      <c r="F196" s="6"/>
      <c r="G196" s="6"/>
      <c r="H196" s="6"/>
      <c r="I196" s="4"/>
      <c r="J196" s="4"/>
      <c r="K196" s="4"/>
      <c r="L196" s="4"/>
      <c r="M196" s="4"/>
      <c r="N196" s="4"/>
      <c r="O196" s="4"/>
      <c r="P196" s="4"/>
      <c r="Q196" s="4"/>
      <c r="R196" s="4"/>
      <c r="S196" s="4"/>
      <c r="T196" s="4"/>
      <c r="U196" s="4"/>
      <c r="V196" s="4"/>
      <c r="W196" s="4"/>
      <c r="X196" s="4"/>
      <c r="Y196" s="4"/>
    </row>
    <row r="197" spans="1:25" ht="15.75" customHeight="1">
      <c r="A197" s="4"/>
      <c r="B197" s="4"/>
      <c r="C197" s="6"/>
      <c r="D197" s="6"/>
      <c r="E197" s="6"/>
      <c r="F197" s="6"/>
      <c r="G197" s="6"/>
      <c r="H197" s="6"/>
      <c r="I197" s="4"/>
      <c r="J197" s="4"/>
      <c r="K197" s="4"/>
      <c r="L197" s="4"/>
      <c r="M197" s="4"/>
      <c r="N197" s="4"/>
      <c r="O197" s="4"/>
      <c r="P197" s="4"/>
      <c r="Q197" s="4"/>
      <c r="R197" s="4"/>
      <c r="S197" s="4"/>
      <c r="T197" s="4"/>
      <c r="U197" s="4"/>
      <c r="V197" s="4"/>
      <c r="W197" s="4"/>
      <c r="X197" s="4"/>
      <c r="Y197" s="4"/>
    </row>
    <row r="198" spans="1:25" ht="15.75" customHeight="1">
      <c r="A198" s="4"/>
      <c r="B198" s="4"/>
      <c r="C198" s="6"/>
      <c r="D198" s="6"/>
      <c r="E198" s="6"/>
      <c r="F198" s="6"/>
      <c r="G198" s="6"/>
      <c r="H198" s="6"/>
      <c r="I198" s="4"/>
      <c r="J198" s="4"/>
      <c r="K198" s="4"/>
      <c r="L198" s="4"/>
      <c r="M198" s="4"/>
      <c r="N198" s="4"/>
      <c r="O198" s="4"/>
      <c r="P198" s="4"/>
      <c r="Q198" s="4"/>
      <c r="R198" s="4"/>
      <c r="S198" s="4"/>
      <c r="T198" s="4"/>
      <c r="U198" s="4"/>
      <c r="V198" s="4"/>
      <c r="W198" s="4"/>
      <c r="X198" s="4"/>
      <c r="Y198" s="4"/>
    </row>
    <row r="199" spans="1:25" ht="15.75" customHeight="1">
      <c r="A199" s="4"/>
      <c r="B199" s="4"/>
      <c r="C199" s="6"/>
      <c r="D199" s="6"/>
      <c r="E199" s="6"/>
      <c r="F199" s="6"/>
      <c r="G199" s="6"/>
      <c r="H199" s="6"/>
      <c r="I199" s="4"/>
      <c r="J199" s="4"/>
      <c r="K199" s="4"/>
      <c r="L199" s="4"/>
      <c r="M199" s="4"/>
      <c r="N199" s="4"/>
      <c r="O199" s="4"/>
      <c r="P199" s="4"/>
      <c r="Q199" s="4"/>
      <c r="R199" s="4"/>
      <c r="S199" s="4"/>
      <c r="T199" s="4"/>
      <c r="U199" s="4"/>
      <c r="V199" s="4"/>
      <c r="W199" s="4"/>
      <c r="X199" s="4"/>
      <c r="Y199" s="4"/>
    </row>
    <row r="200" spans="1:25" ht="15.75" customHeight="1">
      <c r="A200" s="4"/>
      <c r="B200" s="4"/>
      <c r="C200" s="6"/>
      <c r="D200" s="6"/>
      <c r="E200" s="6"/>
      <c r="F200" s="6"/>
      <c r="G200" s="6"/>
      <c r="H200" s="6"/>
      <c r="I200" s="4"/>
      <c r="J200" s="4"/>
      <c r="K200" s="4"/>
      <c r="L200" s="4"/>
      <c r="M200" s="4"/>
      <c r="N200" s="4"/>
      <c r="O200" s="4"/>
      <c r="P200" s="4"/>
      <c r="Q200" s="4"/>
      <c r="R200" s="4"/>
      <c r="S200" s="4"/>
      <c r="T200" s="4"/>
      <c r="U200" s="4"/>
      <c r="V200" s="4"/>
      <c r="W200" s="4"/>
      <c r="X200" s="4"/>
      <c r="Y200" s="4"/>
    </row>
    <row r="201" spans="1:25" ht="15.75" customHeight="1">
      <c r="A201" s="4"/>
      <c r="B201" s="4"/>
      <c r="C201" s="6"/>
      <c r="D201" s="6"/>
      <c r="E201" s="6"/>
      <c r="F201" s="6"/>
      <c r="G201" s="6"/>
      <c r="H201" s="6"/>
      <c r="I201" s="4"/>
      <c r="J201" s="4"/>
      <c r="K201" s="4"/>
      <c r="L201" s="4"/>
      <c r="M201" s="4"/>
      <c r="N201" s="4"/>
      <c r="O201" s="4"/>
      <c r="P201" s="4"/>
      <c r="Q201" s="4"/>
      <c r="R201" s="4"/>
      <c r="S201" s="4"/>
      <c r="T201" s="4"/>
      <c r="U201" s="4"/>
      <c r="V201" s="4"/>
      <c r="W201" s="4"/>
      <c r="X201" s="4"/>
      <c r="Y201" s="4"/>
    </row>
    <row r="202" spans="1:25" ht="15.75" customHeight="1">
      <c r="A202" s="4"/>
      <c r="B202" s="4"/>
      <c r="C202" s="6"/>
      <c r="D202" s="6"/>
      <c r="E202" s="6"/>
      <c r="F202" s="6"/>
      <c r="G202" s="6"/>
      <c r="H202" s="6"/>
      <c r="I202" s="4"/>
      <c r="J202" s="4"/>
      <c r="K202" s="4"/>
      <c r="L202" s="4"/>
      <c r="M202" s="4"/>
      <c r="N202" s="4"/>
      <c r="O202" s="4"/>
      <c r="P202" s="4"/>
      <c r="Q202" s="4"/>
      <c r="R202" s="4"/>
      <c r="S202" s="4"/>
      <c r="T202" s="4"/>
      <c r="U202" s="4"/>
      <c r="V202" s="4"/>
      <c r="W202" s="4"/>
      <c r="X202" s="4"/>
      <c r="Y202" s="4"/>
    </row>
    <row r="203" spans="1:25" ht="15.75" customHeight="1">
      <c r="A203" s="4"/>
      <c r="B203" s="4"/>
      <c r="C203" s="6"/>
      <c r="D203" s="6"/>
      <c r="E203" s="6"/>
      <c r="F203" s="6"/>
      <c r="G203" s="6"/>
      <c r="H203" s="6"/>
      <c r="I203" s="4"/>
      <c r="J203" s="4"/>
      <c r="K203" s="4"/>
      <c r="L203" s="4"/>
      <c r="M203" s="4"/>
      <c r="N203" s="4"/>
      <c r="O203" s="4"/>
      <c r="P203" s="4"/>
      <c r="Q203" s="4"/>
      <c r="R203" s="4"/>
      <c r="S203" s="4"/>
      <c r="T203" s="4"/>
      <c r="U203" s="4"/>
      <c r="V203" s="4"/>
      <c r="W203" s="4"/>
      <c r="X203" s="4"/>
      <c r="Y203" s="4"/>
    </row>
    <row r="204" spans="1:25" ht="15.75" customHeight="1">
      <c r="A204" s="4"/>
      <c r="B204" s="4"/>
      <c r="C204" s="6"/>
      <c r="D204" s="6"/>
      <c r="E204" s="6"/>
      <c r="F204" s="6"/>
      <c r="G204" s="6"/>
      <c r="H204" s="6"/>
      <c r="I204" s="4"/>
      <c r="J204" s="4"/>
      <c r="K204" s="4"/>
      <c r="L204" s="4"/>
      <c r="M204" s="4"/>
      <c r="N204" s="4"/>
      <c r="O204" s="4"/>
      <c r="P204" s="4"/>
      <c r="Q204" s="4"/>
      <c r="R204" s="4"/>
      <c r="S204" s="4"/>
      <c r="T204" s="4"/>
      <c r="U204" s="4"/>
      <c r="V204" s="4"/>
      <c r="W204" s="4"/>
      <c r="X204" s="4"/>
      <c r="Y204" s="4"/>
    </row>
    <row r="205" spans="1:25" ht="15.75" customHeight="1">
      <c r="A205" s="4"/>
      <c r="B205" s="4"/>
      <c r="C205" s="6"/>
      <c r="D205" s="6"/>
      <c r="E205" s="6"/>
      <c r="F205" s="6"/>
      <c r="G205" s="6"/>
      <c r="H205" s="6"/>
      <c r="I205" s="4"/>
      <c r="J205" s="4"/>
      <c r="K205" s="4"/>
      <c r="L205" s="4"/>
      <c r="M205" s="4"/>
      <c r="N205" s="4"/>
      <c r="O205" s="4"/>
      <c r="P205" s="4"/>
      <c r="Q205" s="4"/>
      <c r="R205" s="4"/>
      <c r="S205" s="4"/>
      <c r="T205" s="4"/>
      <c r="U205" s="4"/>
      <c r="V205" s="4"/>
      <c r="W205" s="4"/>
      <c r="X205" s="4"/>
      <c r="Y205" s="4"/>
    </row>
    <row r="206" spans="1:25" ht="15.75" customHeight="1">
      <c r="A206" s="4"/>
      <c r="B206" s="4"/>
      <c r="C206" s="6"/>
      <c r="D206" s="6"/>
      <c r="E206" s="6"/>
      <c r="F206" s="6"/>
      <c r="G206" s="6"/>
      <c r="H206" s="6"/>
      <c r="I206" s="4"/>
      <c r="J206" s="4"/>
      <c r="K206" s="4"/>
      <c r="L206" s="4"/>
      <c r="M206" s="4"/>
      <c r="N206" s="4"/>
      <c r="O206" s="4"/>
      <c r="P206" s="4"/>
      <c r="Q206" s="4"/>
      <c r="R206" s="4"/>
      <c r="S206" s="4"/>
      <c r="T206" s="4"/>
      <c r="U206" s="4"/>
      <c r="V206" s="4"/>
      <c r="W206" s="4"/>
      <c r="X206" s="4"/>
      <c r="Y206" s="4"/>
    </row>
    <row r="207" spans="1:25" ht="15.75" customHeight="1">
      <c r="A207" s="4"/>
      <c r="B207" s="4"/>
      <c r="C207" s="6"/>
      <c r="D207" s="6"/>
      <c r="E207" s="6"/>
      <c r="F207" s="6"/>
      <c r="G207" s="6"/>
      <c r="H207" s="6"/>
      <c r="I207" s="4"/>
      <c r="J207" s="4"/>
      <c r="K207" s="4"/>
      <c r="L207" s="4"/>
      <c r="M207" s="4"/>
      <c r="N207" s="4"/>
      <c r="O207" s="4"/>
      <c r="P207" s="4"/>
      <c r="Q207" s="4"/>
      <c r="R207" s="4"/>
      <c r="S207" s="4"/>
      <c r="T207" s="4"/>
      <c r="U207" s="4"/>
      <c r="V207" s="4"/>
      <c r="W207" s="4"/>
      <c r="X207" s="4"/>
      <c r="Y207" s="4"/>
    </row>
    <row r="208" spans="1:25" ht="15.75" customHeight="1">
      <c r="A208" s="4"/>
      <c r="B208" s="4"/>
      <c r="C208" s="6"/>
      <c r="D208" s="6"/>
      <c r="E208" s="6"/>
      <c r="F208" s="6"/>
      <c r="G208" s="6"/>
      <c r="H208" s="6"/>
      <c r="I208" s="4"/>
      <c r="J208" s="4"/>
      <c r="K208" s="4"/>
      <c r="L208" s="4"/>
      <c r="M208" s="4"/>
      <c r="N208" s="4"/>
      <c r="O208" s="4"/>
      <c r="P208" s="4"/>
      <c r="Q208" s="4"/>
      <c r="R208" s="4"/>
      <c r="S208" s="4"/>
      <c r="T208" s="4"/>
      <c r="U208" s="4"/>
      <c r="V208" s="4"/>
      <c r="W208" s="4"/>
      <c r="X208" s="4"/>
      <c r="Y208" s="4"/>
    </row>
    <row r="209" spans="1:25" ht="15.75" customHeight="1">
      <c r="A209" s="4"/>
      <c r="B209" s="4"/>
      <c r="C209" s="6"/>
      <c r="D209" s="6"/>
      <c r="E209" s="6"/>
      <c r="F209" s="6"/>
      <c r="G209" s="6"/>
      <c r="H209" s="6"/>
      <c r="I209" s="4"/>
      <c r="J209" s="4"/>
      <c r="K209" s="4"/>
      <c r="L209" s="4"/>
      <c r="M209" s="4"/>
      <c r="N209" s="4"/>
      <c r="O209" s="4"/>
      <c r="P209" s="4"/>
      <c r="Q209" s="4"/>
      <c r="R209" s="4"/>
      <c r="S209" s="4"/>
      <c r="T209" s="4"/>
      <c r="U209" s="4"/>
      <c r="V209" s="4"/>
      <c r="W209" s="4"/>
      <c r="X209" s="4"/>
      <c r="Y209" s="4"/>
    </row>
    <row r="210" spans="1:25" ht="15.75" customHeight="1">
      <c r="A210" s="4"/>
      <c r="B210" s="4"/>
      <c r="C210" s="6"/>
      <c r="D210" s="6"/>
      <c r="E210" s="6"/>
      <c r="F210" s="6"/>
      <c r="G210" s="6"/>
      <c r="H210" s="6"/>
      <c r="I210" s="4"/>
      <c r="J210" s="4"/>
      <c r="K210" s="4"/>
      <c r="L210" s="4"/>
      <c r="M210" s="4"/>
      <c r="N210" s="4"/>
      <c r="O210" s="4"/>
      <c r="P210" s="4"/>
      <c r="Q210" s="4"/>
      <c r="R210" s="4"/>
      <c r="S210" s="4"/>
      <c r="T210" s="4"/>
      <c r="U210" s="4"/>
      <c r="V210" s="4"/>
      <c r="W210" s="4"/>
      <c r="X210" s="4"/>
      <c r="Y210" s="4"/>
    </row>
    <row r="211" spans="1:25" ht="15.75" customHeight="1">
      <c r="A211" s="4"/>
      <c r="B211" s="4"/>
      <c r="C211" s="6"/>
      <c r="D211" s="6"/>
      <c r="E211" s="6"/>
      <c r="F211" s="6"/>
      <c r="G211" s="6"/>
      <c r="H211" s="6"/>
      <c r="I211" s="4"/>
      <c r="J211" s="4"/>
      <c r="K211" s="4"/>
      <c r="L211" s="4"/>
      <c r="M211" s="4"/>
      <c r="N211" s="4"/>
      <c r="O211" s="4"/>
      <c r="P211" s="4"/>
      <c r="Q211" s="4"/>
      <c r="R211" s="4"/>
      <c r="S211" s="4"/>
      <c r="T211" s="4"/>
      <c r="U211" s="4"/>
      <c r="V211" s="4"/>
      <c r="W211" s="4"/>
      <c r="X211" s="4"/>
      <c r="Y211" s="4"/>
    </row>
    <row r="212" spans="1:25" ht="15.75" customHeight="1">
      <c r="A212" s="4"/>
      <c r="B212" s="4"/>
      <c r="C212" s="6"/>
      <c r="D212" s="6"/>
      <c r="E212" s="6"/>
      <c r="F212" s="6"/>
      <c r="G212" s="6"/>
      <c r="H212" s="6"/>
      <c r="I212" s="4"/>
      <c r="J212" s="4"/>
      <c r="K212" s="4"/>
      <c r="L212" s="4"/>
      <c r="M212" s="4"/>
      <c r="N212" s="4"/>
      <c r="O212" s="4"/>
      <c r="P212" s="4"/>
      <c r="Q212" s="4"/>
      <c r="R212" s="4"/>
      <c r="S212" s="4"/>
      <c r="T212" s="4"/>
      <c r="U212" s="4"/>
      <c r="V212" s="4"/>
      <c r="W212" s="4"/>
      <c r="X212" s="4"/>
      <c r="Y212" s="4"/>
    </row>
    <row r="213" spans="1:25" ht="15.75" customHeight="1">
      <c r="A213" s="4"/>
      <c r="B213" s="4"/>
      <c r="C213" s="6"/>
      <c r="D213" s="6"/>
      <c r="E213" s="6"/>
      <c r="F213" s="6"/>
      <c r="G213" s="6"/>
      <c r="H213" s="6"/>
      <c r="I213" s="4"/>
      <c r="J213" s="4"/>
      <c r="K213" s="4"/>
      <c r="L213" s="4"/>
      <c r="M213" s="4"/>
      <c r="N213" s="4"/>
      <c r="O213" s="4"/>
      <c r="P213" s="4"/>
      <c r="Q213" s="4"/>
      <c r="R213" s="4"/>
      <c r="S213" s="4"/>
      <c r="T213" s="4"/>
      <c r="U213" s="4"/>
      <c r="V213" s="4"/>
      <c r="W213" s="4"/>
      <c r="X213" s="4"/>
      <c r="Y213" s="4"/>
    </row>
    <row r="214" spans="1:25" ht="15.75" customHeight="1">
      <c r="A214" s="4"/>
      <c r="B214" s="4"/>
      <c r="C214" s="6"/>
      <c r="D214" s="6"/>
      <c r="E214" s="6"/>
      <c r="F214" s="6"/>
      <c r="G214" s="6"/>
      <c r="H214" s="6"/>
      <c r="I214" s="4"/>
      <c r="J214" s="4"/>
      <c r="K214" s="4"/>
      <c r="L214" s="4"/>
      <c r="M214" s="4"/>
      <c r="N214" s="4"/>
      <c r="O214" s="4"/>
      <c r="P214" s="4"/>
      <c r="Q214" s="4"/>
      <c r="R214" s="4"/>
      <c r="S214" s="4"/>
      <c r="T214" s="4"/>
      <c r="U214" s="4"/>
      <c r="V214" s="4"/>
      <c r="W214" s="4"/>
      <c r="X214" s="4"/>
      <c r="Y214" s="4"/>
    </row>
    <row r="215" spans="1:25" ht="15.75" customHeight="1">
      <c r="A215" s="4"/>
      <c r="B215" s="4"/>
      <c r="C215" s="6"/>
      <c r="D215" s="6"/>
      <c r="E215" s="6"/>
      <c r="F215" s="6"/>
      <c r="G215" s="6"/>
      <c r="H215" s="6"/>
      <c r="I215" s="4"/>
      <c r="J215" s="4"/>
      <c r="K215" s="4"/>
      <c r="L215" s="4"/>
      <c r="M215" s="4"/>
      <c r="N215" s="4"/>
      <c r="O215" s="4"/>
      <c r="P215" s="4"/>
      <c r="Q215" s="4"/>
      <c r="R215" s="4"/>
      <c r="S215" s="4"/>
      <c r="T215" s="4"/>
      <c r="U215" s="4"/>
      <c r="V215" s="4"/>
      <c r="W215" s="4"/>
      <c r="X215" s="4"/>
      <c r="Y215" s="4"/>
    </row>
    <row r="216" spans="1:25" ht="15.75" customHeight="1">
      <c r="A216" s="4"/>
      <c r="B216" s="4"/>
      <c r="C216" s="6"/>
      <c r="D216" s="6"/>
      <c r="E216" s="6"/>
      <c r="F216" s="6"/>
      <c r="G216" s="6"/>
      <c r="H216" s="6"/>
      <c r="I216" s="4"/>
      <c r="J216" s="4"/>
      <c r="K216" s="4"/>
      <c r="L216" s="4"/>
      <c r="M216" s="4"/>
      <c r="N216" s="4"/>
      <c r="O216" s="4"/>
      <c r="P216" s="4"/>
      <c r="Q216" s="4"/>
      <c r="R216" s="4"/>
      <c r="S216" s="4"/>
      <c r="T216" s="4"/>
      <c r="U216" s="4"/>
      <c r="V216" s="4"/>
      <c r="W216" s="4"/>
      <c r="X216" s="4"/>
      <c r="Y216" s="4"/>
    </row>
    <row r="217" spans="1:25" ht="15.75" customHeight="1">
      <c r="A217" s="4"/>
      <c r="B217" s="4"/>
      <c r="C217" s="6"/>
      <c r="D217" s="6"/>
      <c r="E217" s="6"/>
      <c r="F217" s="6"/>
      <c r="G217" s="6"/>
      <c r="H217" s="6"/>
      <c r="I217" s="4"/>
      <c r="J217" s="4"/>
      <c r="K217" s="4"/>
      <c r="L217" s="4"/>
      <c r="M217" s="4"/>
      <c r="N217" s="4"/>
      <c r="O217" s="4"/>
      <c r="P217" s="4"/>
      <c r="Q217" s="4"/>
      <c r="R217" s="4"/>
      <c r="S217" s="4"/>
      <c r="T217" s="4"/>
      <c r="U217" s="4"/>
      <c r="V217" s="4"/>
      <c r="W217" s="4"/>
      <c r="X217" s="4"/>
      <c r="Y217" s="4"/>
    </row>
    <row r="218" spans="1:25" ht="15.75" customHeight="1">
      <c r="A218" s="4"/>
      <c r="B218" s="4"/>
      <c r="C218" s="6"/>
      <c r="D218" s="6"/>
      <c r="E218" s="6"/>
      <c r="F218" s="6"/>
      <c r="G218" s="6"/>
      <c r="H218" s="6"/>
      <c r="I218" s="4"/>
      <c r="J218" s="4"/>
      <c r="K218" s="4"/>
      <c r="L218" s="4"/>
      <c r="M218" s="4"/>
      <c r="N218" s="4"/>
      <c r="O218" s="4"/>
      <c r="P218" s="4"/>
      <c r="Q218" s="4"/>
      <c r="R218" s="4"/>
      <c r="S218" s="4"/>
      <c r="T218" s="4"/>
      <c r="U218" s="4"/>
      <c r="V218" s="4"/>
      <c r="W218" s="4"/>
      <c r="X218" s="4"/>
      <c r="Y218" s="4"/>
    </row>
    <row r="219" spans="1:25" ht="15.75" customHeight="1">
      <c r="A219" s="4"/>
      <c r="B219" s="4"/>
      <c r="C219" s="6"/>
      <c r="D219" s="6"/>
      <c r="E219" s="6"/>
      <c r="F219" s="6"/>
      <c r="G219" s="6"/>
      <c r="H219" s="6"/>
      <c r="I219" s="4"/>
      <c r="J219" s="4"/>
      <c r="K219" s="4"/>
      <c r="L219" s="4"/>
      <c r="M219" s="4"/>
      <c r="N219" s="4"/>
      <c r="O219" s="4"/>
      <c r="P219" s="4"/>
      <c r="Q219" s="4"/>
      <c r="R219" s="4"/>
      <c r="S219" s="4"/>
      <c r="T219" s="4"/>
      <c r="U219" s="4"/>
      <c r="V219" s="4"/>
      <c r="W219" s="4"/>
      <c r="X219" s="4"/>
      <c r="Y219" s="4"/>
    </row>
    <row r="220" spans="1:25" ht="15.75" customHeight="1">
      <c r="A220" s="4"/>
      <c r="B220" s="4"/>
      <c r="C220" s="6"/>
      <c r="D220" s="6"/>
      <c r="E220" s="6"/>
      <c r="F220" s="6"/>
      <c r="G220" s="6"/>
      <c r="H220" s="6"/>
      <c r="I220" s="4"/>
      <c r="J220" s="4"/>
      <c r="K220" s="4"/>
      <c r="L220" s="4"/>
      <c r="M220" s="4"/>
      <c r="N220" s="4"/>
      <c r="O220" s="4"/>
      <c r="P220" s="4"/>
      <c r="Q220" s="4"/>
      <c r="R220" s="4"/>
      <c r="S220" s="4"/>
      <c r="T220" s="4"/>
      <c r="U220" s="4"/>
      <c r="V220" s="4"/>
      <c r="W220" s="4"/>
      <c r="X220" s="4"/>
      <c r="Y220" s="4"/>
    </row>
    <row r="221" spans="1:25" ht="15.75" customHeight="1">
      <c r="A221" s="4"/>
      <c r="B221" s="4"/>
      <c r="C221" s="6"/>
      <c r="D221" s="6"/>
      <c r="E221" s="6"/>
      <c r="F221" s="6"/>
      <c r="G221" s="6"/>
      <c r="H221" s="6"/>
      <c r="I221" s="4"/>
      <c r="J221" s="4"/>
      <c r="K221" s="4"/>
      <c r="L221" s="4"/>
      <c r="M221" s="4"/>
      <c r="N221" s="4"/>
      <c r="O221" s="4"/>
      <c r="P221" s="4"/>
      <c r="Q221" s="4"/>
      <c r="R221" s="4"/>
      <c r="S221" s="4"/>
      <c r="T221" s="4"/>
      <c r="U221" s="4"/>
      <c r="V221" s="4"/>
      <c r="W221" s="4"/>
      <c r="X221" s="4"/>
      <c r="Y221" s="4"/>
    </row>
    <row r="222" spans="1:25" ht="15.75" customHeight="1">
      <c r="A222" s="4"/>
      <c r="B222" s="4"/>
      <c r="C222" s="6"/>
      <c r="D222" s="6"/>
      <c r="E222" s="6"/>
      <c r="F222" s="6"/>
      <c r="G222" s="6"/>
      <c r="H222" s="6"/>
      <c r="I222" s="4"/>
      <c r="J222" s="4"/>
      <c r="K222" s="4"/>
      <c r="L222" s="4"/>
      <c r="M222" s="4"/>
      <c r="N222" s="4"/>
      <c r="O222" s="4"/>
      <c r="P222" s="4"/>
      <c r="Q222" s="4"/>
      <c r="R222" s="4"/>
      <c r="S222" s="4"/>
      <c r="T222" s="4"/>
      <c r="U222" s="4"/>
      <c r="V222" s="4"/>
      <c r="W222" s="4"/>
      <c r="X222" s="4"/>
      <c r="Y222" s="4"/>
    </row>
    <row r="223" spans="1:25" ht="15.75" customHeight="1">
      <c r="A223" s="4"/>
      <c r="B223" s="4"/>
      <c r="C223" s="6"/>
      <c r="D223" s="6"/>
      <c r="E223" s="6"/>
      <c r="F223" s="6"/>
      <c r="G223" s="6"/>
      <c r="H223" s="6"/>
      <c r="I223" s="4"/>
      <c r="J223" s="4"/>
      <c r="K223" s="4"/>
      <c r="L223" s="4"/>
      <c r="M223" s="4"/>
      <c r="N223" s="4"/>
      <c r="O223" s="4"/>
      <c r="P223" s="4"/>
      <c r="Q223" s="4"/>
      <c r="R223" s="4"/>
      <c r="S223" s="4"/>
      <c r="T223" s="4"/>
      <c r="U223" s="4"/>
      <c r="V223" s="4"/>
      <c r="W223" s="4"/>
      <c r="X223" s="4"/>
      <c r="Y223" s="4"/>
    </row>
    <row r="224" spans="1:25" ht="15.75" customHeight="1">
      <c r="A224" s="4"/>
      <c r="B224" s="4"/>
      <c r="C224" s="6"/>
      <c r="D224" s="6"/>
      <c r="E224" s="6"/>
      <c r="F224" s="6"/>
      <c r="G224" s="6"/>
      <c r="H224" s="6"/>
      <c r="I224" s="4"/>
      <c r="J224" s="4"/>
      <c r="K224" s="4"/>
      <c r="L224" s="4"/>
      <c r="M224" s="4"/>
      <c r="N224" s="4"/>
      <c r="O224" s="4"/>
      <c r="P224" s="4"/>
      <c r="Q224" s="4"/>
      <c r="R224" s="4"/>
      <c r="S224" s="4"/>
      <c r="T224" s="4"/>
      <c r="U224" s="4"/>
      <c r="V224" s="4"/>
      <c r="W224" s="4"/>
      <c r="X224" s="4"/>
      <c r="Y224" s="4"/>
    </row>
    <row r="225" spans="1:25" ht="15.75" customHeight="1">
      <c r="A225" s="4"/>
      <c r="B225" s="4"/>
      <c r="C225" s="6"/>
      <c r="D225" s="6"/>
      <c r="E225" s="6"/>
      <c r="F225" s="6"/>
      <c r="G225" s="6"/>
      <c r="H225" s="6"/>
      <c r="I225" s="4"/>
      <c r="J225" s="4"/>
      <c r="K225" s="4"/>
      <c r="L225" s="4"/>
      <c r="M225" s="4"/>
      <c r="N225" s="4"/>
      <c r="O225" s="4"/>
      <c r="P225" s="4"/>
      <c r="Q225" s="4"/>
      <c r="R225" s="4"/>
      <c r="S225" s="4"/>
      <c r="T225" s="4"/>
      <c r="U225" s="4"/>
      <c r="V225" s="4"/>
      <c r="W225" s="4"/>
      <c r="X225" s="4"/>
      <c r="Y225" s="4"/>
    </row>
    <row r="226" spans="1:25" ht="15.75" customHeight="1">
      <c r="A226" s="4"/>
      <c r="B226" s="4"/>
      <c r="C226" s="6"/>
      <c r="D226" s="6"/>
      <c r="E226" s="6"/>
      <c r="F226" s="6"/>
      <c r="G226" s="6"/>
      <c r="H226" s="6"/>
      <c r="I226" s="4"/>
      <c r="J226" s="4"/>
      <c r="K226" s="4"/>
      <c r="L226" s="4"/>
      <c r="M226" s="4"/>
      <c r="N226" s="4"/>
      <c r="O226" s="4"/>
      <c r="P226" s="4"/>
      <c r="Q226" s="4"/>
      <c r="R226" s="4"/>
      <c r="S226" s="4"/>
      <c r="T226" s="4"/>
      <c r="U226" s="4"/>
      <c r="V226" s="4"/>
      <c r="W226" s="4"/>
      <c r="X226" s="4"/>
      <c r="Y226" s="4"/>
    </row>
    <row r="227" spans="1:25" ht="15.75" customHeight="1">
      <c r="A227" s="4"/>
      <c r="B227" s="4"/>
      <c r="C227" s="6"/>
      <c r="D227" s="6"/>
      <c r="E227" s="6"/>
      <c r="F227" s="6"/>
      <c r="G227" s="6"/>
      <c r="H227" s="6"/>
      <c r="I227" s="4"/>
      <c r="J227" s="4"/>
      <c r="K227" s="4"/>
      <c r="L227" s="4"/>
      <c r="M227" s="4"/>
      <c r="N227" s="4"/>
      <c r="O227" s="4"/>
      <c r="P227" s="4"/>
      <c r="Q227" s="4"/>
      <c r="R227" s="4"/>
      <c r="S227" s="4"/>
      <c r="T227" s="4"/>
      <c r="U227" s="4"/>
      <c r="V227" s="4"/>
      <c r="W227" s="4"/>
      <c r="X227" s="4"/>
      <c r="Y227" s="4"/>
    </row>
    <row r="228" spans="1:25" ht="15.75" customHeight="1">
      <c r="A228" s="4"/>
      <c r="B228" s="4"/>
      <c r="C228" s="6"/>
      <c r="D228" s="6"/>
      <c r="E228" s="6"/>
      <c r="F228" s="6"/>
      <c r="G228" s="6"/>
      <c r="H228" s="6"/>
      <c r="I228" s="4"/>
      <c r="J228" s="4"/>
      <c r="K228" s="4"/>
      <c r="L228" s="4"/>
      <c r="M228" s="4"/>
      <c r="N228" s="4"/>
      <c r="O228" s="4"/>
      <c r="P228" s="4"/>
      <c r="Q228" s="4"/>
      <c r="R228" s="4"/>
      <c r="S228" s="4"/>
      <c r="T228" s="4"/>
      <c r="U228" s="4"/>
      <c r="V228" s="4"/>
      <c r="W228" s="4"/>
      <c r="X228" s="4"/>
      <c r="Y228" s="4"/>
    </row>
    <row r="229" spans="1:25" ht="15.75" customHeight="1">
      <c r="A229" s="4"/>
      <c r="B229" s="4"/>
      <c r="C229" s="6"/>
      <c r="D229" s="6"/>
      <c r="E229" s="6"/>
      <c r="F229" s="6"/>
      <c r="G229" s="6"/>
      <c r="H229" s="6"/>
      <c r="I229" s="4"/>
      <c r="J229" s="4"/>
      <c r="K229" s="4"/>
      <c r="L229" s="4"/>
      <c r="M229" s="4"/>
      <c r="N229" s="4"/>
      <c r="O229" s="4"/>
      <c r="P229" s="4"/>
      <c r="Q229" s="4"/>
      <c r="R229" s="4"/>
      <c r="S229" s="4"/>
      <c r="T229" s="4"/>
      <c r="U229" s="4"/>
      <c r="V229" s="4"/>
      <c r="W229" s="4"/>
      <c r="X229" s="4"/>
      <c r="Y229" s="4"/>
    </row>
    <row r="230" spans="1:25" ht="15.75" customHeight="1">
      <c r="A230" s="4"/>
      <c r="B230" s="4"/>
      <c r="C230" s="6"/>
      <c r="D230" s="6"/>
      <c r="E230" s="6"/>
      <c r="F230" s="6"/>
      <c r="G230" s="6"/>
      <c r="H230" s="6"/>
      <c r="I230" s="4"/>
      <c r="J230" s="4"/>
      <c r="K230" s="4"/>
      <c r="L230" s="4"/>
      <c r="M230" s="4"/>
      <c r="N230" s="4"/>
      <c r="O230" s="4"/>
      <c r="P230" s="4"/>
      <c r="Q230" s="4"/>
      <c r="R230" s="4"/>
      <c r="S230" s="4"/>
      <c r="T230" s="4"/>
      <c r="U230" s="4"/>
      <c r="V230" s="4"/>
      <c r="W230" s="4"/>
      <c r="X230" s="4"/>
      <c r="Y230" s="4"/>
    </row>
    <row r="231" spans="1:25" ht="15.75" customHeight="1">
      <c r="A231" s="4"/>
      <c r="B231" s="4"/>
      <c r="C231" s="6"/>
      <c r="D231" s="6"/>
      <c r="E231" s="6"/>
      <c r="F231" s="6"/>
      <c r="G231" s="6"/>
      <c r="H231" s="6"/>
      <c r="I231" s="4"/>
      <c r="J231" s="4"/>
      <c r="K231" s="4"/>
      <c r="L231" s="4"/>
      <c r="M231" s="4"/>
      <c r="N231" s="4"/>
      <c r="O231" s="4"/>
      <c r="P231" s="4"/>
      <c r="Q231" s="4"/>
      <c r="R231" s="4"/>
      <c r="S231" s="4"/>
      <c r="T231" s="4"/>
      <c r="U231" s="4"/>
      <c r="V231" s="4"/>
      <c r="W231" s="4"/>
      <c r="X231" s="4"/>
      <c r="Y231" s="4"/>
    </row>
    <row r="232" spans="1:25" ht="15.75" customHeight="1">
      <c r="A232" s="4"/>
      <c r="B232" s="4"/>
      <c r="C232" s="6"/>
      <c r="D232" s="6"/>
      <c r="E232" s="6"/>
      <c r="F232" s="6"/>
      <c r="G232" s="6"/>
      <c r="H232" s="6"/>
      <c r="I232" s="4"/>
      <c r="J232" s="4"/>
      <c r="K232" s="4"/>
      <c r="L232" s="4"/>
      <c r="M232" s="4"/>
      <c r="N232" s="4"/>
      <c r="O232" s="4"/>
      <c r="P232" s="4"/>
      <c r="Q232" s="4"/>
      <c r="R232" s="4"/>
      <c r="S232" s="4"/>
      <c r="T232" s="4"/>
      <c r="U232" s="4"/>
      <c r="V232" s="4"/>
      <c r="W232" s="4"/>
      <c r="X232" s="4"/>
      <c r="Y232" s="4"/>
    </row>
    <row r="233" spans="1:25" ht="15.75" customHeight="1">
      <c r="A233" s="4"/>
      <c r="B233" s="4"/>
      <c r="C233" s="6"/>
      <c r="D233" s="6"/>
      <c r="E233" s="6"/>
      <c r="F233" s="6"/>
      <c r="G233" s="6"/>
      <c r="H233" s="6"/>
      <c r="I233" s="4"/>
      <c r="J233" s="4"/>
      <c r="K233" s="4"/>
      <c r="L233" s="4"/>
      <c r="M233" s="4"/>
      <c r="N233" s="4"/>
      <c r="O233" s="4"/>
      <c r="P233" s="4"/>
      <c r="Q233" s="4"/>
      <c r="R233" s="4"/>
      <c r="S233" s="4"/>
      <c r="T233" s="4"/>
      <c r="U233" s="4"/>
      <c r="V233" s="4"/>
      <c r="W233" s="4"/>
      <c r="X233" s="4"/>
      <c r="Y233" s="4"/>
    </row>
    <row r="234" spans="1:25" ht="15.75" customHeight="1">
      <c r="A234" s="4"/>
      <c r="B234" s="4"/>
      <c r="C234" s="6"/>
      <c r="D234" s="6"/>
      <c r="E234" s="6"/>
      <c r="F234" s="6"/>
      <c r="G234" s="6"/>
      <c r="H234" s="6"/>
      <c r="I234" s="4"/>
      <c r="J234" s="4"/>
      <c r="K234" s="4"/>
      <c r="L234" s="4"/>
      <c r="M234" s="4"/>
      <c r="N234" s="4"/>
      <c r="O234" s="4"/>
      <c r="P234" s="4"/>
      <c r="Q234" s="4"/>
      <c r="R234" s="4"/>
      <c r="S234" s="4"/>
      <c r="T234" s="4"/>
      <c r="U234" s="4"/>
      <c r="V234" s="4"/>
      <c r="W234" s="4"/>
      <c r="X234" s="4"/>
      <c r="Y234" s="4"/>
    </row>
    <row r="235" spans="1:25" ht="15.75" customHeight="1">
      <c r="A235" s="4"/>
      <c r="B235" s="4"/>
      <c r="C235" s="6"/>
      <c r="D235" s="6"/>
      <c r="E235" s="6"/>
      <c r="F235" s="6"/>
      <c r="G235" s="6"/>
      <c r="H235" s="6"/>
      <c r="I235" s="4"/>
      <c r="J235" s="4"/>
      <c r="K235" s="4"/>
      <c r="L235" s="4"/>
      <c r="M235" s="4"/>
      <c r="N235" s="4"/>
      <c r="O235" s="4"/>
      <c r="P235" s="4"/>
      <c r="Q235" s="4"/>
      <c r="R235" s="4"/>
      <c r="S235" s="4"/>
      <c r="T235" s="4"/>
      <c r="U235" s="4"/>
      <c r="V235" s="4"/>
      <c r="W235" s="4"/>
      <c r="X235" s="4"/>
      <c r="Y235" s="4"/>
    </row>
    <row r="236" spans="1:25" ht="15.75" customHeight="1">
      <c r="A236" s="4"/>
      <c r="B236" s="4"/>
      <c r="C236" s="6"/>
      <c r="D236" s="6"/>
      <c r="E236" s="6"/>
      <c r="F236" s="6"/>
      <c r="G236" s="6"/>
      <c r="H236" s="6"/>
      <c r="I236" s="4"/>
      <c r="J236" s="4"/>
      <c r="K236" s="4"/>
      <c r="L236" s="4"/>
      <c r="M236" s="4"/>
      <c r="N236" s="4"/>
      <c r="O236" s="4"/>
      <c r="P236" s="4"/>
      <c r="Q236" s="4"/>
      <c r="R236" s="4"/>
      <c r="S236" s="4"/>
      <c r="T236" s="4"/>
      <c r="U236" s="4"/>
      <c r="V236" s="4"/>
      <c r="W236" s="4"/>
      <c r="X236" s="4"/>
      <c r="Y236" s="4"/>
    </row>
    <row r="237" spans="1:25" ht="15.75" customHeight="1">
      <c r="A237" s="4"/>
      <c r="B237" s="4"/>
      <c r="C237" s="6"/>
      <c r="D237" s="6"/>
      <c r="E237" s="6"/>
      <c r="F237" s="6"/>
      <c r="G237" s="6"/>
      <c r="H237" s="6"/>
      <c r="I237" s="4"/>
      <c r="J237" s="4"/>
      <c r="K237" s="4"/>
      <c r="L237" s="4"/>
      <c r="M237" s="4"/>
      <c r="N237" s="4"/>
      <c r="O237" s="4"/>
      <c r="P237" s="4"/>
      <c r="Q237" s="4"/>
      <c r="R237" s="4"/>
      <c r="S237" s="4"/>
      <c r="T237" s="4"/>
      <c r="U237" s="4"/>
      <c r="V237" s="4"/>
      <c r="W237" s="4"/>
      <c r="X237" s="4"/>
      <c r="Y237" s="4"/>
    </row>
    <row r="238" spans="1:25" ht="15.75" customHeight="1">
      <c r="A238" s="4"/>
      <c r="B238" s="4"/>
      <c r="C238" s="6"/>
      <c r="D238" s="6"/>
      <c r="E238" s="6"/>
      <c r="F238" s="6"/>
      <c r="G238" s="6"/>
      <c r="H238" s="6"/>
      <c r="I238" s="4"/>
      <c r="J238" s="4"/>
      <c r="K238" s="4"/>
      <c r="L238" s="4"/>
      <c r="M238" s="4"/>
      <c r="N238" s="4"/>
      <c r="O238" s="4"/>
      <c r="P238" s="4"/>
      <c r="Q238" s="4"/>
      <c r="R238" s="4"/>
      <c r="S238" s="4"/>
      <c r="T238" s="4"/>
      <c r="U238" s="4"/>
      <c r="V238" s="4"/>
      <c r="W238" s="4"/>
      <c r="X238" s="4"/>
      <c r="Y238" s="4"/>
    </row>
    <row r="239" spans="1:25" ht="15.75" customHeight="1">
      <c r="A239" s="4"/>
      <c r="B239" s="4"/>
      <c r="C239" s="6"/>
      <c r="D239" s="6"/>
      <c r="E239" s="6"/>
      <c r="F239" s="6"/>
      <c r="G239" s="6"/>
      <c r="H239" s="6"/>
      <c r="I239" s="4"/>
      <c r="J239" s="4"/>
      <c r="K239" s="4"/>
      <c r="L239" s="4"/>
      <c r="M239" s="4"/>
      <c r="N239" s="4"/>
      <c r="O239" s="4"/>
      <c r="P239" s="4"/>
      <c r="Q239" s="4"/>
      <c r="R239" s="4"/>
      <c r="S239" s="4"/>
      <c r="T239" s="4"/>
      <c r="U239" s="4"/>
      <c r="V239" s="4"/>
      <c r="W239" s="4"/>
      <c r="X239" s="4"/>
      <c r="Y239" s="4"/>
    </row>
    <row r="240" spans="1:25" ht="15.75" customHeight="1">
      <c r="A240" s="4"/>
      <c r="B240" s="4"/>
      <c r="C240" s="6"/>
      <c r="D240" s="6"/>
      <c r="E240" s="6"/>
      <c r="F240" s="6"/>
      <c r="G240" s="6"/>
      <c r="H240" s="6"/>
      <c r="I240" s="4"/>
      <c r="J240" s="4"/>
      <c r="K240" s="4"/>
      <c r="L240" s="4"/>
      <c r="M240" s="4"/>
      <c r="N240" s="4"/>
      <c r="O240" s="4"/>
      <c r="P240" s="4"/>
      <c r="Q240" s="4"/>
      <c r="R240" s="4"/>
      <c r="S240" s="4"/>
      <c r="T240" s="4"/>
      <c r="U240" s="4"/>
      <c r="V240" s="4"/>
      <c r="W240" s="4"/>
      <c r="X240" s="4"/>
      <c r="Y240" s="4"/>
    </row>
    <row r="241" spans="1:25" ht="15.75" customHeight="1">
      <c r="A241" s="4"/>
      <c r="B241" s="4"/>
      <c r="C241" s="6"/>
      <c r="D241" s="6"/>
      <c r="E241" s="6"/>
      <c r="F241" s="6"/>
      <c r="G241" s="6"/>
      <c r="H241" s="6"/>
      <c r="I241" s="4"/>
      <c r="J241" s="4"/>
      <c r="K241" s="4"/>
      <c r="L241" s="4"/>
      <c r="M241" s="4"/>
      <c r="N241" s="4"/>
      <c r="O241" s="4"/>
      <c r="P241" s="4"/>
      <c r="Q241" s="4"/>
      <c r="R241" s="4"/>
      <c r="S241" s="4"/>
      <c r="T241" s="4"/>
      <c r="U241" s="4"/>
      <c r="V241" s="4"/>
      <c r="W241" s="4"/>
      <c r="X241" s="4"/>
      <c r="Y241" s="4"/>
    </row>
    <row r="242" spans="1:25" ht="15.75" customHeight="1">
      <c r="A242" s="4"/>
      <c r="B242" s="4"/>
      <c r="C242" s="6"/>
      <c r="D242" s="6"/>
      <c r="E242" s="6"/>
      <c r="F242" s="6"/>
      <c r="G242" s="6"/>
      <c r="H242" s="6"/>
      <c r="I242" s="4"/>
      <c r="J242" s="4"/>
      <c r="K242" s="4"/>
      <c r="L242" s="4"/>
      <c r="M242" s="4"/>
      <c r="N242" s="4"/>
      <c r="O242" s="4"/>
      <c r="P242" s="4"/>
      <c r="Q242" s="4"/>
      <c r="R242" s="4"/>
      <c r="S242" s="4"/>
      <c r="T242" s="4"/>
      <c r="U242" s="4"/>
      <c r="V242" s="4"/>
      <c r="W242" s="4"/>
      <c r="X242" s="4"/>
      <c r="Y242" s="4"/>
    </row>
    <row r="243" spans="1:25" ht="15.75" customHeight="1">
      <c r="A243" s="4"/>
      <c r="B243" s="4"/>
      <c r="C243" s="6"/>
      <c r="D243" s="6"/>
      <c r="E243" s="6"/>
      <c r="F243" s="6"/>
      <c r="G243" s="6"/>
      <c r="H243" s="6"/>
      <c r="I243" s="4"/>
      <c r="J243" s="4"/>
      <c r="K243" s="4"/>
      <c r="L243" s="4"/>
      <c r="M243" s="4"/>
      <c r="N243" s="4"/>
      <c r="O243" s="4"/>
      <c r="P243" s="4"/>
      <c r="Q243" s="4"/>
      <c r="R243" s="4"/>
      <c r="S243" s="4"/>
      <c r="T243" s="4"/>
      <c r="U243" s="4"/>
      <c r="V243" s="4"/>
      <c r="W243" s="4"/>
      <c r="X243" s="4"/>
      <c r="Y243" s="4"/>
    </row>
    <row r="244" spans="1:25" ht="15.75" customHeight="1">
      <c r="A244" s="4"/>
      <c r="B244" s="4"/>
      <c r="C244" s="6"/>
      <c r="D244" s="6"/>
      <c r="E244" s="6"/>
      <c r="F244" s="6"/>
      <c r="G244" s="6"/>
      <c r="H244" s="6"/>
      <c r="I244" s="4"/>
      <c r="J244" s="4"/>
      <c r="K244" s="4"/>
      <c r="L244" s="4"/>
      <c r="M244" s="4"/>
      <c r="N244" s="4"/>
      <c r="O244" s="4"/>
      <c r="P244" s="4"/>
      <c r="Q244" s="4"/>
      <c r="R244" s="4"/>
      <c r="S244" s="4"/>
      <c r="T244" s="4"/>
      <c r="U244" s="4"/>
      <c r="V244" s="4"/>
      <c r="W244" s="4"/>
      <c r="X244" s="4"/>
      <c r="Y244" s="4"/>
    </row>
    <row r="245" spans="1:25" ht="15.75" customHeight="1">
      <c r="A245" s="4"/>
      <c r="B245" s="4"/>
      <c r="C245" s="6"/>
      <c r="D245" s="6"/>
      <c r="E245" s="6"/>
      <c r="F245" s="6"/>
      <c r="G245" s="6"/>
      <c r="H245" s="6"/>
      <c r="I245" s="4"/>
      <c r="J245" s="4"/>
      <c r="K245" s="4"/>
      <c r="L245" s="4"/>
      <c r="M245" s="4"/>
      <c r="N245" s="4"/>
      <c r="O245" s="4"/>
      <c r="P245" s="4"/>
      <c r="Q245" s="4"/>
      <c r="R245" s="4"/>
      <c r="S245" s="4"/>
      <c r="T245" s="4"/>
      <c r="U245" s="4"/>
      <c r="V245" s="4"/>
      <c r="W245" s="4"/>
      <c r="X245" s="4"/>
      <c r="Y245" s="4"/>
    </row>
    <row r="246" spans="1:25" ht="15.75" customHeight="1">
      <c r="A246" s="4"/>
      <c r="B246" s="4"/>
      <c r="C246" s="6"/>
      <c r="D246" s="6"/>
      <c r="E246" s="6"/>
      <c r="F246" s="6"/>
      <c r="G246" s="6"/>
      <c r="H246" s="6"/>
      <c r="I246" s="4"/>
      <c r="J246" s="4"/>
      <c r="K246" s="4"/>
      <c r="L246" s="4"/>
      <c r="M246" s="4"/>
      <c r="N246" s="4"/>
      <c r="O246" s="4"/>
      <c r="P246" s="4"/>
      <c r="Q246" s="4"/>
      <c r="R246" s="4"/>
      <c r="S246" s="4"/>
      <c r="T246" s="4"/>
      <c r="U246" s="4"/>
      <c r="V246" s="4"/>
      <c r="W246" s="4"/>
      <c r="X246" s="4"/>
      <c r="Y246" s="4"/>
    </row>
    <row r="247" spans="1:25" ht="15.75" customHeight="1">
      <c r="A247" s="4"/>
      <c r="B247" s="4"/>
      <c r="C247" s="6"/>
      <c r="D247" s="6"/>
      <c r="E247" s="6"/>
      <c r="F247" s="6"/>
      <c r="G247" s="6"/>
      <c r="H247" s="6"/>
      <c r="I247" s="4"/>
      <c r="J247" s="4"/>
      <c r="K247" s="4"/>
      <c r="L247" s="4"/>
      <c r="M247" s="4"/>
      <c r="N247" s="4"/>
      <c r="O247" s="4"/>
      <c r="P247" s="4"/>
      <c r="Q247" s="4"/>
      <c r="R247" s="4"/>
      <c r="S247" s="4"/>
      <c r="T247" s="4"/>
      <c r="U247" s="4"/>
      <c r="V247" s="4"/>
      <c r="W247" s="4"/>
      <c r="X247" s="4"/>
      <c r="Y247" s="4"/>
    </row>
    <row r="248" spans="1:25" ht="15.75" customHeight="1">
      <c r="A248" s="4"/>
      <c r="B248" s="4"/>
      <c r="C248" s="6"/>
      <c r="D248" s="6"/>
      <c r="E248" s="6"/>
      <c r="F248" s="6"/>
      <c r="G248" s="6"/>
      <c r="H248" s="6"/>
      <c r="I248" s="4"/>
      <c r="J248" s="4"/>
      <c r="K248" s="4"/>
      <c r="L248" s="4"/>
      <c r="M248" s="4"/>
      <c r="N248" s="4"/>
      <c r="O248" s="4"/>
      <c r="P248" s="4"/>
      <c r="Q248" s="4"/>
      <c r="R248" s="4"/>
      <c r="S248" s="4"/>
      <c r="T248" s="4"/>
      <c r="U248" s="4"/>
      <c r="V248" s="4"/>
      <c r="W248" s="4"/>
      <c r="X248" s="4"/>
      <c r="Y248" s="4"/>
    </row>
    <row r="249" spans="1:25" ht="15.75" customHeight="1">
      <c r="A249" s="4"/>
      <c r="B249" s="4"/>
      <c r="C249" s="6"/>
      <c r="D249" s="6"/>
      <c r="E249" s="6"/>
      <c r="F249" s="6"/>
      <c r="G249" s="6"/>
      <c r="H249" s="6"/>
      <c r="I249" s="4"/>
      <c r="J249" s="4"/>
      <c r="K249" s="4"/>
      <c r="L249" s="4"/>
      <c r="M249" s="4"/>
      <c r="N249" s="4"/>
      <c r="O249" s="4"/>
      <c r="P249" s="4"/>
      <c r="Q249" s="4"/>
      <c r="R249" s="4"/>
      <c r="S249" s="4"/>
      <c r="T249" s="4"/>
      <c r="U249" s="4"/>
      <c r="V249" s="4"/>
      <c r="W249" s="4"/>
      <c r="X249" s="4"/>
      <c r="Y249" s="4"/>
    </row>
    <row r="250" spans="1:25" ht="15.75" customHeight="1">
      <c r="A250" s="4"/>
      <c r="B250" s="4"/>
      <c r="C250" s="6"/>
      <c r="D250" s="6"/>
      <c r="E250" s="6"/>
      <c r="F250" s="6"/>
      <c r="G250" s="6"/>
      <c r="H250" s="6"/>
      <c r="I250" s="4"/>
      <c r="J250" s="4"/>
      <c r="K250" s="4"/>
      <c r="L250" s="4"/>
      <c r="M250" s="4"/>
      <c r="N250" s="4"/>
      <c r="O250" s="4"/>
      <c r="P250" s="4"/>
      <c r="Q250" s="4"/>
      <c r="R250" s="4"/>
      <c r="S250" s="4"/>
      <c r="T250" s="4"/>
      <c r="U250" s="4"/>
      <c r="V250" s="4"/>
      <c r="W250" s="4"/>
      <c r="X250" s="4"/>
      <c r="Y250" s="4"/>
    </row>
    <row r="251" spans="1:25" ht="15.75" customHeight="1">
      <c r="A251" s="4"/>
      <c r="B251" s="4"/>
      <c r="C251" s="6"/>
      <c r="D251" s="6"/>
      <c r="E251" s="6"/>
      <c r="F251" s="6"/>
      <c r="G251" s="6"/>
      <c r="H251" s="6"/>
      <c r="I251" s="4"/>
      <c r="J251" s="4"/>
      <c r="K251" s="4"/>
      <c r="L251" s="4"/>
      <c r="M251" s="4"/>
      <c r="N251" s="4"/>
      <c r="O251" s="4"/>
      <c r="P251" s="4"/>
      <c r="Q251" s="4"/>
      <c r="R251" s="4"/>
      <c r="S251" s="4"/>
      <c r="T251" s="4"/>
      <c r="U251" s="4"/>
      <c r="V251" s="4"/>
      <c r="W251" s="4"/>
      <c r="X251" s="4"/>
      <c r="Y251" s="4"/>
    </row>
    <row r="252" spans="1:25" ht="15.75" customHeight="1">
      <c r="A252" s="4"/>
      <c r="B252" s="4"/>
      <c r="C252" s="6"/>
      <c r="D252" s="6"/>
      <c r="E252" s="6"/>
      <c r="F252" s="6"/>
      <c r="G252" s="6"/>
      <c r="H252" s="6"/>
      <c r="I252" s="4"/>
      <c r="J252" s="4"/>
      <c r="K252" s="4"/>
      <c r="L252" s="4"/>
      <c r="M252" s="4"/>
      <c r="N252" s="4"/>
      <c r="O252" s="4"/>
      <c r="P252" s="4"/>
      <c r="Q252" s="4"/>
      <c r="R252" s="4"/>
      <c r="S252" s="4"/>
      <c r="T252" s="4"/>
      <c r="U252" s="4"/>
      <c r="V252" s="4"/>
      <c r="W252" s="4"/>
      <c r="X252" s="4"/>
      <c r="Y252" s="4"/>
    </row>
    <row r="253" spans="1:25" ht="15.75" customHeight="1">
      <c r="A253" s="4"/>
      <c r="B253" s="4"/>
      <c r="C253" s="6"/>
      <c r="D253" s="6"/>
      <c r="E253" s="6"/>
      <c r="F253" s="6"/>
      <c r="G253" s="6"/>
      <c r="H253" s="6"/>
      <c r="I253" s="4"/>
      <c r="J253" s="4"/>
      <c r="K253" s="4"/>
      <c r="L253" s="4"/>
      <c r="M253" s="4"/>
      <c r="N253" s="4"/>
      <c r="O253" s="4"/>
      <c r="P253" s="4"/>
      <c r="Q253" s="4"/>
      <c r="R253" s="4"/>
      <c r="S253" s="4"/>
      <c r="T253" s="4"/>
      <c r="U253" s="4"/>
      <c r="V253" s="4"/>
      <c r="W253" s="4"/>
      <c r="X253" s="4"/>
      <c r="Y253" s="4"/>
    </row>
    <row r="254" spans="1:25" ht="15.75" customHeight="1">
      <c r="A254" s="4"/>
      <c r="B254" s="4"/>
      <c r="C254" s="6"/>
      <c r="D254" s="6"/>
      <c r="E254" s="6"/>
      <c r="F254" s="6"/>
      <c r="G254" s="6"/>
      <c r="H254" s="6"/>
      <c r="I254" s="4"/>
      <c r="J254" s="4"/>
      <c r="K254" s="4"/>
      <c r="L254" s="4"/>
      <c r="M254" s="4"/>
      <c r="N254" s="4"/>
      <c r="O254" s="4"/>
      <c r="P254" s="4"/>
      <c r="Q254" s="4"/>
      <c r="R254" s="4"/>
      <c r="S254" s="4"/>
      <c r="T254" s="4"/>
      <c r="U254" s="4"/>
      <c r="V254" s="4"/>
      <c r="W254" s="4"/>
      <c r="X254" s="4"/>
      <c r="Y254" s="4"/>
    </row>
    <row r="255" spans="1:25" ht="15.75" customHeight="1">
      <c r="A255" s="4"/>
      <c r="B255" s="4"/>
      <c r="C255" s="6"/>
      <c r="D255" s="6"/>
      <c r="E255" s="6"/>
      <c r="F255" s="6"/>
      <c r="G255" s="6"/>
      <c r="H255" s="6"/>
      <c r="I255" s="4"/>
      <c r="J255" s="4"/>
      <c r="K255" s="4"/>
      <c r="L255" s="4"/>
      <c r="M255" s="4"/>
      <c r="N255" s="4"/>
      <c r="O255" s="4"/>
      <c r="P255" s="4"/>
      <c r="Q255" s="4"/>
      <c r="R255" s="4"/>
      <c r="S255" s="4"/>
      <c r="T255" s="4"/>
      <c r="U255" s="4"/>
      <c r="V255" s="4"/>
      <c r="W255" s="4"/>
      <c r="X255" s="4"/>
      <c r="Y255" s="4"/>
    </row>
    <row r="256" spans="1:25" ht="15.75" customHeight="1">
      <c r="A256" s="4"/>
      <c r="B256" s="4"/>
      <c r="C256" s="6"/>
      <c r="D256" s="6"/>
      <c r="E256" s="6"/>
      <c r="F256" s="6"/>
      <c r="G256" s="6"/>
      <c r="H256" s="6"/>
      <c r="I256" s="4"/>
      <c r="J256" s="4"/>
      <c r="K256" s="4"/>
      <c r="L256" s="4"/>
      <c r="M256" s="4"/>
      <c r="N256" s="4"/>
      <c r="O256" s="4"/>
      <c r="P256" s="4"/>
      <c r="Q256" s="4"/>
      <c r="R256" s="4"/>
      <c r="S256" s="4"/>
      <c r="T256" s="4"/>
      <c r="U256" s="4"/>
      <c r="V256" s="4"/>
      <c r="W256" s="4"/>
      <c r="X256" s="4"/>
      <c r="Y256" s="4"/>
    </row>
    <row r="257" spans="1:25" ht="15.75" customHeight="1">
      <c r="A257" s="4"/>
      <c r="B257" s="4"/>
      <c r="C257" s="6"/>
      <c r="D257" s="6"/>
      <c r="E257" s="6"/>
      <c r="F257" s="6"/>
      <c r="G257" s="6"/>
      <c r="H257" s="6"/>
      <c r="I257" s="4"/>
      <c r="J257" s="4"/>
      <c r="K257" s="4"/>
      <c r="L257" s="4"/>
      <c r="M257" s="4"/>
      <c r="N257" s="4"/>
      <c r="O257" s="4"/>
      <c r="P257" s="4"/>
      <c r="Q257" s="4"/>
      <c r="R257" s="4"/>
      <c r="S257" s="4"/>
      <c r="T257" s="4"/>
      <c r="U257" s="4"/>
      <c r="V257" s="4"/>
      <c r="W257" s="4"/>
      <c r="X257" s="4"/>
      <c r="Y257" s="4"/>
    </row>
    <row r="258" spans="1:25" ht="15.75" customHeight="1"/>
    <row r="259" spans="1:25" ht="15.75" customHeight="1"/>
    <row r="260" spans="1:25" ht="15.75" customHeight="1"/>
    <row r="261" spans="1:25" ht="15.75" customHeight="1"/>
    <row r="262" spans="1:25" ht="15.75" customHeight="1"/>
    <row r="263" spans="1:25" ht="15.75" customHeight="1"/>
    <row r="264" spans="1:25" ht="15.75" customHeight="1"/>
    <row r="265" spans="1:25" ht="15.75" customHeight="1"/>
    <row r="266" spans="1:25" ht="15.75" customHeight="1"/>
    <row r="267" spans="1:25" ht="15.75" customHeight="1"/>
    <row r="268" spans="1:25" ht="15.75" customHeight="1"/>
    <row r="269" spans="1:25" ht="15.75" customHeight="1"/>
    <row r="270" spans="1:25" ht="15.75" customHeight="1"/>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D2:H2"/>
    <mergeCell ref="I2:M2"/>
    <mergeCell ref="N18:R18"/>
    <mergeCell ref="N32:O3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showGridLines="0" topLeftCell="A19" workbookViewId="0">
      <selection activeCell="I2" sqref="I2:M3"/>
    </sheetView>
  </sheetViews>
  <sheetFormatPr defaultColWidth="10.1796875" defaultRowHeight="15" customHeight="1"/>
  <cols>
    <col min="1" max="1" width="2.453125" customWidth="1"/>
    <col min="2" max="2" width="38.453125" customWidth="1"/>
    <col min="3" max="6" width="10.1796875" customWidth="1"/>
  </cols>
  <sheetData>
    <row r="1" spans="1:26" ht="15" customHeight="1">
      <c r="A1" s="2" t="s">
        <v>232</v>
      </c>
      <c r="B1" s="4"/>
      <c r="C1" s="5"/>
      <c r="D1" s="6"/>
      <c r="E1" s="6"/>
      <c r="F1" s="6"/>
      <c r="G1" s="6"/>
      <c r="H1" s="6"/>
      <c r="I1" s="4"/>
      <c r="J1" s="4"/>
      <c r="K1" s="4"/>
      <c r="L1" s="4"/>
      <c r="M1" s="4"/>
      <c r="N1" s="4"/>
      <c r="O1" s="4"/>
      <c r="P1" s="4"/>
      <c r="Q1" s="4"/>
      <c r="R1" s="4"/>
      <c r="S1" s="4"/>
      <c r="T1" s="4"/>
      <c r="U1" s="4"/>
      <c r="V1" s="4"/>
      <c r="W1" s="4"/>
      <c r="X1" s="4"/>
      <c r="Y1" s="4"/>
      <c r="Z1" s="4"/>
    </row>
    <row r="2" spans="1:26" ht="15" customHeight="1">
      <c r="A2" s="8"/>
      <c r="B2" s="8"/>
      <c r="C2" s="10"/>
      <c r="D2" s="453" t="s">
        <v>4</v>
      </c>
      <c r="E2" s="454"/>
      <c r="F2" s="454"/>
      <c r="G2" s="454"/>
      <c r="H2" s="455"/>
      <c r="I2" s="453" t="s">
        <v>6</v>
      </c>
      <c r="J2" s="454"/>
      <c r="K2" s="454"/>
      <c r="L2" s="454"/>
      <c r="M2" s="455"/>
      <c r="N2" s="4"/>
      <c r="O2" s="4"/>
      <c r="P2" s="4"/>
      <c r="Q2" s="4"/>
      <c r="R2" s="4"/>
      <c r="S2" s="4"/>
      <c r="T2" s="4"/>
      <c r="U2" s="4"/>
      <c r="V2" s="4"/>
      <c r="W2" s="4"/>
      <c r="X2" s="4"/>
      <c r="Y2" s="4"/>
      <c r="Z2" s="4"/>
    </row>
    <row r="3" spans="1:26">
      <c r="A3" s="15" t="s">
        <v>234</v>
      </c>
      <c r="B3" s="16"/>
      <c r="C3" s="17" t="s">
        <v>10</v>
      </c>
      <c r="D3" s="18" t="s">
        <v>12</v>
      </c>
      <c r="E3" s="18" t="s">
        <v>13</v>
      </c>
      <c r="F3" s="18" t="s">
        <v>14</v>
      </c>
      <c r="G3" s="18" t="s">
        <v>16</v>
      </c>
      <c r="H3" s="18" t="s">
        <v>17</v>
      </c>
      <c r="I3" s="19" t="s">
        <v>18</v>
      </c>
      <c r="J3" s="20" t="s">
        <v>19</v>
      </c>
      <c r="K3" s="20" t="s">
        <v>20</v>
      </c>
      <c r="L3" s="20" t="s">
        <v>21</v>
      </c>
      <c r="M3" s="20" t="s">
        <v>22</v>
      </c>
      <c r="N3" s="4"/>
      <c r="O3" s="4"/>
      <c r="P3" s="4"/>
      <c r="Q3" s="4"/>
      <c r="R3" s="4"/>
      <c r="S3" s="4"/>
      <c r="T3" s="4"/>
      <c r="U3" s="4"/>
      <c r="V3" s="4"/>
      <c r="W3" s="4"/>
      <c r="X3" s="4"/>
      <c r="Y3" s="4"/>
      <c r="Z3" s="4"/>
    </row>
    <row r="4" spans="1:26" ht="15" customHeight="1">
      <c r="A4" s="4"/>
      <c r="B4" s="4"/>
      <c r="C4" s="5"/>
      <c r="D4" s="6"/>
      <c r="E4" s="6"/>
      <c r="F4" s="6"/>
      <c r="G4" s="6"/>
      <c r="H4" s="6"/>
      <c r="I4" s="25"/>
      <c r="J4" s="6"/>
      <c r="K4" s="6"/>
      <c r="L4" s="6"/>
      <c r="M4" s="6"/>
      <c r="N4" s="4"/>
      <c r="O4" s="4"/>
      <c r="P4" s="4"/>
      <c r="Q4" s="4"/>
      <c r="R4" s="4"/>
      <c r="S4" s="4"/>
      <c r="T4" s="4"/>
      <c r="U4" s="4"/>
      <c r="V4" s="4"/>
      <c r="W4" s="4"/>
      <c r="X4" s="4"/>
      <c r="Y4" s="4"/>
      <c r="Z4" s="4"/>
    </row>
    <row r="5" spans="1:26" ht="15" customHeight="1">
      <c r="A5" s="4"/>
      <c r="B5" s="99" t="s">
        <v>236</v>
      </c>
      <c r="C5" s="5"/>
      <c r="D5" s="6"/>
      <c r="E5" s="6"/>
      <c r="F5" s="6"/>
      <c r="G5" s="6"/>
      <c r="H5" s="6"/>
      <c r="I5" s="25"/>
      <c r="J5" s="6"/>
      <c r="K5" s="6"/>
      <c r="L5" s="6"/>
      <c r="M5" s="6"/>
      <c r="N5" s="4"/>
      <c r="O5" s="4"/>
      <c r="P5" s="4"/>
      <c r="Q5" s="4"/>
      <c r="R5" s="4"/>
      <c r="S5" s="4"/>
      <c r="T5" s="4"/>
      <c r="U5" s="4"/>
      <c r="V5" s="4"/>
      <c r="W5" s="4"/>
      <c r="X5" s="4"/>
      <c r="Y5" s="4"/>
      <c r="Z5" s="4"/>
    </row>
    <row r="6" spans="1:26">
      <c r="A6" s="4"/>
      <c r="B6" s="45" t="s">
        <v>86</v>
      </c>
      <c r="C6" s="46" t="s">
        <v>29</v>
      </c>
      <c r="D6" s="47">
        <f>'Income Statement'!D36</f>
        <v>12438.870000000008</v>
      </c>
      <c r="E6" s="47">
        <f>'Income Statement'!E36</f>
        <v>28670.782999999999</v>
      </c>
      <c r="F6" s="47">
        <f>'Income Statement'!F36</f>
        <v>1854.6589999999935</v>
      </c>
      <c r="G6" s="47">
        <f>'Income Statement'!G36</f>
        <v>1954.7989999999861</v>
      </c>
      <c r="H6" s="47">
        <f>'Income Statement'!H36</f>
        <v>-905.6029999999912</v>
      </c>
      <c r="I6" s="189">
        <f>'Income Statement'!I36</f>
        <v>5378.8976790416082</v>
      </c>
      <c r="J6" s="34">
        <f>'Income Statement'!J36</f>
        <v>4620.5846769808113</v>
      </c>
      <c r="K6" s="34">
        <f>'Income Statement'!K36</f>
        <v>3435.3051018435676</v>
      </c>
      <c r="L6" s="34">
        <f>'Income Statement'!L36</f>
        <v>6303.1673344391611</v>
      </c>
      <c r="M6" s="34">
        <f>'Income Statement'!M36</f>
        <v>6478.3905572007779</v>
      </c>
      <c r="N6" s="4"/>
      <c r="O6" s="4"/>
      <c r="P6" s="4"/>
      <c r="Q6" s="4"/>
      <c r="R6" s="4"/>
      <c r="S6" s="4"/>
      <c r="T6" s="4"/>
      <c r="U6" s="4"/>
      <c r="V6" s="4"/>
      <c r="W6" s="4"/>
      <c r="X6" s="4"/>
      <c r="Y6" s="4"/>
      <c r="Z6" s="4"/>
    </row>
    <row r="7" spans="1:26" ht="15" customHeight="1">
      <c r="A7" s="4"/>
      <c r="B7" s="4" t="s">
        <v>239</v>
      </c>
      <c r="C7" s="5"/>
      <c r="D7" s="6"/>
      <c r="E7" s="6"/>
      <c r="F7" s="6"/>
      <c r="G7" s="6"/>
      <c r="H7" s="49"/>
      <c r="I7" s="48"/>
      <c r="J7" s="49"/>
      <c r="K7" s="49"/>
      <c r="L7" s="49"/>
      <c r="M7" s="49"/>
      <c r="N7" s="4"/>
      <c r="O7" s="4"/>
      <c r="P7" s="4"/>
      <c r="Q7" s="4"/>
      <c r="R7" s="4"/>
      <c r="S7" s="4"/>
      <c r="T7" s="4"/>
      <c r="U7" s="4"/>
      <c r="V7" s="4"/>
      <c r="W7" s="4"/>
      <c r="X7" s="4"/>
      <c r="Y7" s="4"/>
      <c r="Z7" s="4"/>
    </row>
    <row r="8" spans="1:26" ht="15" customHeight="1">
      <c r="A8" s="4"/>
      <c r="B8" s="52" t="s">
        <v>188</v>
      </c>
      <c r="C8" s="5" t="s">
        <v>29</v>
      </c>
      <c r="D8" s="49">
        <f>-'Income Statement'!D34</f>
        <v>0</v>
      </c>
      <c r="E8" s="49">
        <f>-'Income Statement'!E34</f>
        <v>0</v>
      </c>
      <c r="F8" s="49">
        <f>-'Income Statement'!F34</f>
        <v>0</v>
      </c>
      <c r="G8" s="49">
        <f>-'Income Statement'!G34</f>
        <v>-368.40600000000001</v>
      </c>
      <c r="H8" s="49">
        <f>-'Income Statement'!H34</f>
        <v>-352.52600000000001</v>
      </c>
      <c r="I8" s="54">
        <f>-'Income Statement'!I34</f>
        <v>-361.86028674000005</v>
      </c>
      <c r="J8" s="56">
        <f>-'Income Statement'!J34</f>
        <v>-369.09749247480005</v>
      </c>
      <c r="K8" s="56">
        <f>-'Income Statement'!K34</f>
        <v>-376.47944232429603</v>
      </c>
      <c r="L8" s="56">
        <f>-'Income Statement'!L34</f>
        <v>-384.00903117078195</v>
      </c>
      <c r="M8" s="56">
        <f>-'Income Statement'!M34</f>
        <v>-391.6892117941976</v>
      </c>
      <c r="N8" s="213"/>
      <c r="O8" s="213"/>
      <c r="P8" s="4"/>
      <c r="Q8" s="4"/>
      <c r="R8" s="4"/>
      <c r="S8" s="4"/>
      <c r="T8" s="4"/>
      <c r="U8" s="4"/>
      <c r="V8" s="4"/>
      <c r="W8" s="4"/>
      <c r="X8" s="4"/>
      <c r="Y8" s="4"/>
      <c r="Z8" s="4"/>
    </row>
    <row r="9" spans="1:26" ht="15" customHeight="1">
      <c r="A9" s="4"/>
      <c r="B9" s="52" t="s">
        <v>241</v>
      </c>
      <c r="C9" s="5" t="s">
        <v>29</v>
      </c>
      <c r="D9" s="49">
        <f>-'Income Statement'!D33</f>
        <v>270.54700000000003</v>
      </c>
      <c r="E9" s="49">
        <f>-'Income Statement'!E33</f>
        <v>272.17899999999997</v>
      </c>
      <c r="F9" s="49">
        <f>-'Income Statement'!F33</f>
        <v>322.93400000000003</v>
      </c>
      <c r="G9" s="49">
        <f>-'Income Statement'!G33</f>
        <v>323.41399999999999</v>
      </c>
      <c r="H9" s="49">
        <f>-'Income Statement'!H33</f>
        <v>406.154</v>
      </c>
      <c r="I9" s="54">
        <f>-'Income Statement'!I33</f>
        <v>481.12902294445018</v>
      </c>
      <c r="J9" s="56">
        <f>-'Income Statement'!J33</f>
        <v>418.0010404131898</v>
      </c>
      <c r="K9" s="56">
        <f>-'Income Statement'!K33</f>
        <v>435.93432628435511</v>
      </c>
      <c r="L9" s="56">
        <f>-'Income Statement'!L33</f>
        <v>441.42279194914397</v>
      </c>
      <c r="M9" s="56">
        <f>-'Income Statement'!M33</f>
        <v>440.2252421271495</v>
      </c>
      <c r="N9" s="213"/>
      <c r="O9" s="213"/>
      <c r="P9" s="4"/>
      <c r="Q9" s="4"/>
      <c r="R9" s="4"/>
      <c r="S9" s="4"/>
      <c r="T9" s="4"/>
      <c r="U9" s="4"/>
      <c r="V9" s="4"/>
      <c r="W9" s="4"/>
      <c r="X9" s="4"/>
      <c r="Y9" s="4"/>
      <c r="Z9" s="4"/>
    </row>
    <row r="10" spans="1:26" ht="15" customHeight="1">
      <c r="A10" s="4"/>
      <c r="B10" s="52" t="s">
        <v>243</v>
      </c>
      <c r="C10" s="5" t="s">
        <v>29</v>
      </c>
      <c r="D10" s="49">
        <f>'Income Statement'!D23</f>
        <v>15.657</v>
      </c>
      <c r="E10" s="49">
        <f>'Income Statement'!E23</f>
        <v>116.574</v>
      </c>
      <c r="F10" s="49">
        <f>'Income Statement'!F23</f>
        <v>-1.7050000000000001</v>
      </c>
      <c r="G10" s="49">
        <f>'Income Statement'!G23</f>
        <v>30.984999999999999</v>
      </c>
      <c r="H10" s="49">
        <f>'Income Statement'!H23</f>
        <v>403.44900000000001</v>
      </c>
      <c r="I10" s="54">
        <f>'Income Statement'!I23</f>
        <v>0</v>
      </c>
      <c r="J10" s="56">
        <f>'Income Statement'!J23</f>
        <v>0</v>
      </c>
      <c r="K10" s="56">
        <f>'Income Statement'!K23</f>
        <v>0</v>
      </c>
      <c r="L10" s="56">
        <f>'Income Statement'!L23</f>
        <v>0</v>
      </c>
      <c r="M10" s="56">
        <f>'Income Statement'!M23</f>
        <v>0</v>
      </c>
      <c r="N10" s="213"/>
      <c r="O10" s="213"/>
      <c r="P10" s="4"/>
      <c r="Q10" s="4"/>
      <c r="R10" s="4"/>
      <c r="S10" s="4"/>
      <c r="T10" s="4"/>
      <c r="U10" s="4"/>
      <c r="V10" s="4"/>
      <c r="W10" s="4"/>
      <c r="X10" s="4"/>
      <c r="Y10" s="4"/>
      <c r="Z10" s="4"/>
    </row>
    <row r="11" spans="1:26" ht="15" customHeight="1">
      <c r="A11" s="4"/>
      <c r="B11" s="52" t="s">
        <v>247</v>
      </c>
      <c r="C11" s="5" t="s">
        <v>29</v>
      </c>
      <c r="D11" s="49">
        <f>'Income Statement'!D14</f>
        <v>3598.3440000000001</v>
      </c>
      <c r="E11" s="49">
        <f>'Income Statement'!E14</f>
        <v>3546.98</v>
      </c>
      <c r="F11" s="49">
        <f>'Income Statement'!F14</f>
        <v>5840.5709999999999</v>
      </c>
      <c r="G11" s="49">
        <f>'Income Statement'!G14</f>
        <v>13286.535</v>
      </c>
      <c r="H11" s="49">
        <f>'Income Statement'!H14</f>
        <v>6644.0410000000002</v>
      </c>
      <c r="I11" s="54">
        <v>0</v>
      </c>
      <c r="J11" s="56">
        <v>0</v>
      </c>
      <c r="K11" s="56">
        <v>0</v>
      </c>
      <c r="L11" s="56">
        <v>0</v>
      </c>
      <c r="M11" s="56">
        <v>0</v>
      </c>
      <c r="N11" s="85"/>
      <c r="O11" s="9"/>
      <c r="P11" s="9"/>
      <c r="Q11" s="9"/>
      <c r="R11" s="9"/>
      <c r="S11" s="9"/>
      <c r="T11" s="4"/>
      <c r="U11" s="4"/>
      <c r="V11" s="4"/>
      <c r="W11" s="4"/>
      <c r="X11" s="4"/>
      <c r="Y11" s="4"/>
      <c r="Z11" s="4"/>
    </row>
    <row r="12" spans="1:26" ht="15" customHeight="1">
      <c r="A12" s="4"/>
      <c r="B12" s="52" t="s">
        <v>249</v>
      </c>
      <c r="C12" s="5" t="s">
        <v>29</v>
      </c>
      <c r="D12" s="49">
        <f>'Balance Assumptions'!D74</f>
        <v>3290.4670000000001</v>
      </c>
      <c r="E12" s="49">
        <f>'Balance Assumptions'!E74</f>
        <v>3543.3130000000001</v>
      </c>
      <c r="F12" s="49">
        <f>'Balance Assumptions'!F74</f>
        <v>4184.7929999999997</v>
      </c>
      <c r="G12" s="49">
        <f>'Balance Assumptions'!G74</f>
        <v>4967.6500000000005</v>
      </c>
      <c r="H12" s="49">
        <f>'Balance Assumptions'!H74</f>
        <v>6121.16</v>
      </c>
      <c r="I12" s="82">
        <f>'Balance Assumptions'!I74</f>
        <v>7167.2713731169224</v>
      </c>
      <c r="J12" s="84">
        <f>'Balance Assumptions'!J74</f>
        <v>7460.1482771334722</v>
      </c>
      <c r="K12" s="84">
        <f>'Balance Assumptions'!K74</f>
        <v>7830.4666881344838</v>
      </c>
      <c r="L12" s="84">
        <f>'Balance Assumptions'!L74</f>
        <v>8225.8465687485477</v>
      </c>
      <c r="M12" s="84">
        <f>'Balance Assumptions'!M74</f>
        <v>8647.3127669909536</v>
      </c>
      <c r="N12" s="213"/>
      <c r="O12" s="213"/>
      <c r="P12" s="4"/>
      <c r="Q12" s="4"/>
      <c r="R12" s="4"/>
      <c r="S12" s="4"/>
      <c r="T12" s="4"/>
      <c r="U12" s="4"/>
      <c r="V12" s="4"/>
      <c r="W12" s="4"/>
      <c r="X12" s="4"/>
      <c r="Y12" s="4"/>
      <c r="Z12" s="4"/>
    </row>
    <row r="13" spans="1:26">
      <c r="A13" s="4"/>
      <c r="B13" s="45" t="s">
        <v>250</v>
      </c>
      <c r="C13" s="46" t="s">
        <v>29</v>
      </c>
      <c r="D13" s="47">
        <f t="shared" ref="D13:M13" si="0">SUM(D6:D12)</f>
        <v>19613.885000000009</v>
      </c>
      <c r="E13" s="47">
        <f t="shared" si="0"/>
        <v>36149.828999999998</v>
      </c>
      <c r="F13" s="47">
        <f t="shared" si="0"/>
        <v>12201.251999999993</v>
      </c>
      <c r="G13" s="47">
        <f t="shared" si="0"/>
        <v>20194.976999999988</v>
      </c>
      <c r="H13" s="47">
        <f t="shared" si="0"/>
        <v>12316.675000000008</v>
      </c>
      <c r="I13" s="100">
        <f t="shared" si="0"/>
        <v>12665.43778836298</v>
      </c>
      <c r="J13" s="47">
        <f t="shared" si="0"/>
        <v>12129.636502052674</v>
      </c>
      <c r="K13" s="47">
        <f t="shared" si="0"/>
        <v>11325.22667393811</v>
      </c>
      <c r="L13" s="47">
        <f t="shared" si="0"/>
        <v>14586.427663966071</v>
      </c>
      <c r="M13" s="47">
        <f t="shared" si="0"/>
        <v>15174.239354524683</v>
      </c>
      <c r="N13" s="4"/>
      <c r="O13" s="4"/>
      <c r="P13" s="4"/>
      <c r="Q13" s="4"/>
      <c r="R13" s="4"/>
      <c r="S13" s="4"/>
      <c r="T13" s="4"/>
      <c r="U13" s="4"/>
      <c r="V13" s="4"/>
      <c r="W13" s="4"/>
      <c r="X13" s="4"/>
      <c r="Y13" s="4"/>
      <c r="Z13" s="4"/>
    </row>
    <row r="14" spans="1:26" ht="15.6">
      <c r="A14" s="4"/>
      <c r="B14" s="52"/>
      <c r="C14" s="5"/>
      <c r="D14" s="6"/>
      <c r="E14" s="4"/>
      <c r="F14" s="4"/>
      <c r="G14" s="4"/>
      <c r="H14" s="4"/>
      <c r="I14" s="48"/>
      <c r="J14" s="49"/>
      <c r="K14" s="49"/>
      <c r="L14" s="49"/>
      <c r="M14" s="49"/>
      <c r="N14" s="4"/>
      <c r="O14" s="4"/>
      <c r="P14" s="4"/>
      <c r="Q14" s="4"/>
      <c r="R14" s="4"/>
      <c r="S14" s="4"/>
      <c r="T14" s="4"/>
      <c r="U14" s="4"/>
      <c r="V14" s="4"/>
      <c r="W14" s="4"/>
      <c r="X14" s="4"/>
      <c r="Y14" s="4"/>
      <c r="Z14" s="4"/>
    </row>
    <row r="15" spans="1:26">
      <c r="A15" s="4"/>
      <c r="B15" s="45" t="s">
        <v>253</v>
      </c>
      <c r="C15" s="46"/>
      <c r="D15" s="99"/>
      <c r="E15" s="99"/>
      <c r="F15" s="99"/>
      <c r="G15" s="99"/>
      <c r="H15" s="47"/>
      <c r="I15" s="100"/>
      <c r="J15" s="47"/>
      <c r="K15" s="47"/>
      <c r="L15" s="47"/>
      <c r="M15" s="47"/>
      <c r="N15" s="4"/>
      <c r="O15" s="4"/>
      <c r="P15" s="4"/>
      <c r="Q15" s="4"/>
      <c r="R15" s="4"/>
      <c r="S15" s="4"/>
      <c r="T15" s="4"/>
      <c r="U15" s="4"/>
      <c r="V15" s="4"/>
      <c r="W15" s="4"/>
      <c r="X15" s="4"/>
      <c r="Y15" s="4"/>
      <c r="Z15" s="4"/>
    </row>
    <row r="16" spans="1:26" ht="15.6">
      <c r="A16" s="4"/>
      <c r="B16" s="52" t="s">
        <v>255</v>
      </c>
      <c r="C16" s="5" t="s">
        <v>29</v>
      </c>
      <c r="D16" s="49">
        <v>-14375.002</v>
      </c>
      <c r="E16" s="49">
        <v>-37024.048000000003</v>
      </c>
      <c r="F16" s="49">
        <v>10285.192999999999</v>
      </c>
      <c r="G16" s="49">
        <v>-13627.968999999999</v>
      </c>
      <c r="H16" s="49">
        <v>-4633.5219999999999</v>
      </c>
      <c r="I16" s="54">
        <f>('Balance Sheet'!I8+'Balance Sheet'!I9)*-1-('Balance Sheet'!H8+'Balance Sheet'!H9)*-1</f>
        <v>-3007.0853973499907</v>
      </c>
      <c r="J16" s="56">
        <f>('Balance Sheet'!J8+'Balance Sheet'!J9)*-1-('Balance Sheet'!I8+'Balance Sheet'!I9)*-1</f>
        <v>-2125.6447698675038</v>
      </c>
      <c r="K16" s="56">
        <f>('Balance Sheet'!K8+'Balance Sheet'!K9)*-1-('Balance Sheet'!J8+'Balance Sheet'!J9)*-1</f>
        <v>-2024.9043075247901</v>
      </c>
      <c r="L16" s="56">
        <f>('Balance Sheet'!L8+'Balance Sheet'!L9)*-1-('Balance Sheet'!K8+'Balance Sheet'!K9)*-1</f>
        <v>-1900.4947789896905</v>
      </c>
      <c r="M16" s="56">
        <f>('Balance Sheet'!M8+'Balance Sheet'!M9)*-1-('Balance Sheet'!L8+'Balance Sheet'!L9)*-1</f>
        <v>-1978.212420149277</v>
      </c>
      <c r="N16" s="4"/>
      <c r="O16" s="4"/>
      <c r="P16" s="4"/>
      <c r="Q16" s="4"/>
      <c r="R16" s="4"/>
      <c r="S16" s="4"/>
      <c r="T16" s="4"/>
      <c r="U16" s="4"/>
      <c r="V16" s="4"/>
      <c r="W16" s="4"/>
      <c r="X16" s="4"/>
      <c r="Y16" s="4"/>
      <c r="Z16" s="4"/>
    </row>
    <row r="17" spans="1:26" ht="15.6">
      <c r="A17" s="4"/>
      <c r="B17" s="52" t="s">
        <v>258</v>
      </c>
      <c r="C17" s="5" t="s">
        <v>29</v>
      </c>
      <c r="D17" s="49">
        <v>-1994.5889999999999</v>
      </c>
      <c r="E17" s="49">
        <v>-3790.6729999999998</v>
      </c>
      <c r="F17" s="49">
        <f>-('Balance Sheet'!F10-'Balance Sheet'!E10)</f>
        <v>2792.4169999999995</v>
      </c>
      <c r="G17" s="49">
        <f>-('Balance Sheet'!G10-'Balance Sheet'!F10)</f>
        <v>-1064.8689999999997</v>
      </c>
      <c r="H17" s="49">
        <f>-('Balance Sheet'!H10-'Balance Sheet'!G10)</f>
        <v>1397.1840000000002</v>
      </c>
      <c r="I17" s="54">
        <f>-('Balance Sheet'!I10-'Balance Sheet'!H10)</f>
        <v>-91.557447681998383</v>
      </c>
      <c r="J17" s="56">
        <f>-('Balance Sheet'!J10-'Balance Sheet'!I10)</f>
        <v>-480.89507322018835</v>
      </c>
      <c r="K17" s="56">
        <f>-('Balance Sheet'!K10-'Balance Sheet'!J10)</f>
        <v>-253.11303844059876</v>
      </c>
      <c r="L17" s="56">
        <f>-('Balance Sheet'!L10-'Balance Sheet'!K10)</f>
        <v>-237.56184737371132</v>
      </c>
      <c r="M17" s="56">
        <f>-('Balance Sheet'!M10-'Balance Sheet'!L10)</f>
        <v>-247.27655251865963</v>
      </c>
      <c r="N17" s="4"/>
      <c r="O17" s="4"/>
      <c r="P17" s="4"/>
      <c r="Q17" s="4"/>
      <c r="R17" s="4"/>
      <c r="S17" s="4"/>
      <c r="T17" s="4"/>
      <c r="U17" s="4"/>
      <c r="V17" s="4"/>
      <c r="W17" s="4"/>
      <c r="X17" s="4"/>
      <c r="Y17" s="4"/>
      <c r="Z17" s="4"/>
    </row>
    <row r="18" spans="1:26" ht="15.6">
      <c r="A18" s="4"/>
      <c r="B18" s="52" t="s">
        <v>91</v>
      </c>
      <c r="C18" s="5" t="s">
        <v>29</v>
      </c>
      <c r="D18" s="49">
        <v>-1947.749</v>
      </c>
      <c r="E18" s="49">
        <v>1193.914</v>
      </c>
      <c r="F18" s="49">
        <v>-3489.0129999999999</v>
      </c>
      <c r="G18" s="49">
        <v>1425.4590000000001</v>
      </c>
      <c r="H18" s="49">
        <v>2320.63</v>
      </c>
      <c r="I18" s="54">
        <f>('Balance Sheet'!I11+'Balance Sheet'!I16)*-1-('Balance Sheet'!H11+'Balance Sheet'!H16)*-1</f>
        <v>-1865.4919551559988</v>
      </c>
      <c r="J18" s="56">
        <f>('Balance Sheet'!J11+'Balance Sheet'!J16)*-1-('Balance Sheet'!I11+'Balance Sheet'!I16)*-1</f>
        <v>-218.63774775780075</v>
      </c>
      <c r="K18" s="56">
        <f>('Balance Sheet'!K11+'Balance Sheet'!K16)*-1-('Balance Sheet'!J11+'Balance Sheet'!J16)*-1</f>
        <v>-208.27587163112184</v>
      </c>
      <c r="L18" s="56">
        <f>('Balance Sheet'!L11+'Balance Sheet'!L16)*-1-('Balance Sheet'!K11+'Balance Sheet'!K16)*-1</f>
        <v>-195.47946298179613</v>
      </c>
      <c r="M18" s="56">
        <f>('Balance Sheet'!M11+'Balance Sheet'!M16)*-1-('Balance Sheet'!L11+'Balance Sheet'!L16)*-1</f>
        <v>-203.47327750106797</v>
      </c>
      <c r="N18" s="237"/>
      <c r="O18" s="4"/>
      <c r="P18" s="4"/>
      <c r="Q18" s="4"/>
      <c r="R18" s="4"/>
      <c r="S18" s="4"/>
      <c r="T18" s="4"/>
      <c r="U18" s="4"/>
      <c r="V18" s="4"/>
      <c r="W18" s="4"/>
      <c r="X18" s="4"/>
      <c r="Y18" s="4"/>
      <c r="Z18" s="4"/>
    </row>
    <row r="19" spans="1:26" ht="15.6">
      <c r="A19" s="4"/>
      <c r="B19" s="108" t="s">
        <v>265</v>
      </c>
      <c r="C19" s="109" t="s">
        <v>29</v>
      </c>
      <c r="D19" s="110">
        <v>3403.116</v>
      </c>
      <c r="E19" s="110">
        <v>16317.791999999999</v>
      </c>
      <c r="F19" s="110">
        <v>-3544.9749999999999</v>
      </c>
      <c r="G19" s="110">
        <v>-3072.0239999999999</v>
      </c>
      <c r="H19" s="110">
        <v>11714.347</v>
      </c>
      <c r="I19" s="112">
        <f>('Balance Sheet'!I30+'Balance Sheet'!I31)-('Balance Sheet'!H30+'Balance Sheet'!H31)</f>
        <v>329.57323155356062</v>
      </c>
      <c r="J19" s="113">
        <f>('Balance Sheet'!J30+'Balance Sheet'!J31)-('Balance Sheet'!I30+'Balance Sheet'!I31)</f>
        <v>1863.5262195717587</v>
      </c>
      <c r="K19" s="113">
        <f>('Balance Sheet'!K30+'Balance Sheet'!K31)-('Balance Sheet'!J30+'Balance Sheet'!J31)</f>
        <v>1879.2456617946154</v>
      </c>
      <c r="L19" s="113">
        <f>('Balance Sheet'!L30+'Balance Sheet'!L31)-('Balance Sheet'!K30+'Balance Sheet'!K31)</f>
        <v>692.32427282172284</v>
      </c>
      <c r="M19" s="113">
        <f>('Balance Sheet'!M30+'Balance Sheet'!M31)-('Balance Sheet'!L30+'Balance Sheet'!L31)</f>
        <v>1481.1362983326326</v>
      </c>
      <c r="N19" s="243"/>
      <c r="O19" s="4"/>
      <c r="P19" s="4"/>
      <c r="Q19" s="4"/>
      <c r="R19" s="4"/>
      <c r="S19" s="4"/>
      <c r="T19" s="4"/>
      <c r="U19" s="4"/>
      <c r="V19" s="4"/>
      <c r="W19" s="4"/>
      <c r="X19" s="4"/>
      <c r="Y19" s="4"/>
      <c r="Z19" s="4"/>
    </row>
    <row r="20" spans="1:26">
      <c r="A20" s="4"/>
      <c r="B20" s="45" t="s">
        <v>269</v>
      </c>
      <c r="C20" s="46" t="s">
        <v>29</v>
      </c>
      <c r="D20" s="47">
        <f t="shared" ref="D20:M20" si="1">SUM(D16:D19,D13)</f>
        <v>4699.6610000000092</v>
      </c>
      <c r="E20" s="47">
        <f t="shared" si="1"/>
        <v>12846.813999999991</v>
      </c>
      <c r="F20" s="47">
        <f t="shared" si="1"/>
        <v>18244.873999999989</v>
      </c>
      <c r="G20" s="47">
        <f t="shared" si="1"/>
        <v>3855.5739999999896</v>
      </c>
      <c r="H20" s="47">
        <f t="shared" si="1"/>
        <v>23115.314000000006</v>
      </c>
      <c r="I20" s="100">
        <f t="shared" si="1"/>
        <v>8030.8762197285532</v>
      </c>
      <c r="J20" s="47">
        <f t="shared" si="1"/>
        <v>11167.985130778939</v>
      </c>
      <c r="K20" s="47">
        <f t="shared" si="1"/>
        <v>10718.179118136215</v>
      </c>
      <c r="L20" s="47">
        <f t="shared" si="1"/>
        <v>12945.215847442596</v>
      </c>
      <c r="M20" s="47">
        <f t="shared" si="1"/>
        <v>14226.413402688311</v>
      </c>
      <c r="N20" s="4"/>
      <c r="O20" s="4"/>
      <c r="P20" s="4"/>
      <c r="Q20" s="4"/>
      <c r="R20" s="4"/>
      <c r="S20" s="4"/>
      <c r="T20" s="4"/>
      <c r="U20" s="4"/>
      <c r="V20" s="4"/>
      <c r="W20" s="4"/>
      <c r="X20" s="4"/>
      <c r="Y20" s="4"/>
      <c r="Z20" s="4"/>
    </row>
    <row r="21" spans="1:26" ht="15.75" customHeight="1">
      <c r="A21" s="4"/>
      <c r="B21" s="4"/>
      <c r="C21" s="5"/>
      <c r="D21" s="6"/>
      <c r="E21" s="6"/>
      <c r="F21" s="6"/>
      <c r="G21" s="6"/>
      <c r="H21" s="49"/>
      <c r="I21" s="48"/>
      <c r="J21" s="49"/>
      <c r="K21" s="49"/>
      <c r="L21" s="49"/>
      <c r="M21" s="49"/>
      <c r="N21" s="4"/>
      <c r="O21" s="4"/>
      <c r="P21" s="4"/>
      <c r="Q21" s="4"/>
      <c r="R21" s="4"/>
      <c r="S21" s="4"/>
      <c r="T21" s="4"/>
      <c r="U21" s="4"/>
      <c r="V21" s="4"/>
      <c r="W21" s="4"/>
      <c r="X21" s="4"/>
      <c r="Y21" s="4"/>
      <c r="Z21" s="4"/>
    </row>
    <row r="22" spans="1:26" ht="15.75" customHeight="1">
      <c r="A22" s="4"/>
      <c r="B22" s="99" t="s">
        <v>272</v>
      </c>
      <c r="C22" s="5"/>
      <c r="D22" s="6"/>
      <c r="E22" s="6"/>
      <c r="F22" s="6"/>
      <c r="G22" s="6"/>
      <c r="H22" s="49"/>
      <c r="I22" s="48"/>
      <c r="J22" s="49"/>
      <c r="K22" s="49"/>
      <c r="L22" s="49"/>
      <c r="M22" s="49"/>
      <c r="N22" s="4"/>
      <c r="O22" s="4"/>
      <c r="P22" s="4"/>
      <c r="Q22" s="4"/>
      <c r="R22" s="4"/>
      <c r="S22" s="4"/>
      <c r="T22" s="4"/>
      <c r="U22" s="4"/>
      <c r="V22" s="4"/>
      <c r="W22" s="4"/>
      <c r="X22" s="4"/>
      <c r="Y22" s="4"/>
      <c r="Z22" s="4"/>
    </row>
    <row r="23" spans="1:26" ht="15.75" customHeight="1">
      <c r="A23" s="4"/>
      <c r="B23" s="52" t="s">
        <v>273</v>
      </c>
      <c r="C23" s="5" t="s">
        <v>29</v>
      </c>
      <c r="D23" s="49">
        <f>'Balance Assumptions'!D55*-1</f>
        <v>-3145.6239999999998</v>
      </c>
      <c r="E23" s="49">
        <f>'Balance Assumptions'!E55*-1</f>
        <v>-9838.8469999999998</v>
      </c>
      <c r="F23" s="49">
        <f>'Balance Assumptions'!F55*-1</f>
        <v>-16101.375</v>
      </c>
      <c r="G23" s="49">
        <f>'Balance Assumptions'!G55*-1</f>
        <v>-23390.326000000001</v>
      </c>
      <c r="H23" s="49">
        <f>'Balance Assumptions'!H55*-1</f>
        <v>-19708.330000000002</v>
      </c>
      <c r="I23" s="54">
        <f>'Balance Assumptions'!I55*-1</f>
        <v>-14755.849850519997</v>
      </c>
      <c r="J23" s="56">
        <f>'Balance Assumptions'!J55*-1</f>
        <v>-9032.7080334435013</v>
      </c>
      <c r="K23" s="56">
        <f>'Balance Assumptions'!K55*-1</f>
        <v>-8089.4476242415349</v>
      </c>
      <c r="L23" s="56">
        <f>'Balance Assumptions'!L55*-1</f>
        <v>-8415.246729211196</v>
      </c>
      <c r="M23" s="56">
        <f>'Balance Assumptions'!M55*-1</f>
        <v>-8754.3688583796429</v>
      </c>
      <c r="N23" s="4"/>
      <c r="O23" s="4"/>
      <c r="P23" s="4"/>
      <c r="Q23" s="4"/>
      <c r="R23" s="4"/>
      <c r="S23" s="4"/>
      <c r="T23" s="4"/>
      <c r="U23" s="4"/>
      <c r="V23" s="4"/>
      <c r="W23" s="4"/>
      <c r="X23" s="4"/>
      <c r="Y23" s="4"/>
      <c r="Z23" s="4"/>
    </row>
    <row r="24" spans="1:26" ht="15.75" customHeight="1">
      <c r="A24" s="4"/>
      <c r="B24" s="52" t="s">
        <v>275</v>
      </c>
      <c r="C24" s="5" t="s">
        <v>29</v>
      </c>
      <c r="D24" s="49">
        <v>0</v>
      </c>
      <c r="E24" s="49">
        <v>1.84</v>
      </c>
      <c r="F24" s="49">
        <v>1.7050000000000001</v>
      </c>
      <c r="G24" s="49">
        <v>0</v>
      </c>
      <c r="H24" s="49">
        <v>0</v>
      </c>
      <c r="I24" s="54">
        <v>0</v>
      </c>
      <c r="J24" s="56">
        <v>0</v>
      </c>
      <c r="K24" s="56">
        <v>0</v>
      </c>
      <c r="L24" s="56">
        <v>0</v>
      </c>
      <c r="M24" s="56">
        <v>0</v>
      </c>
      <c r="N24" s="4"/>
      <c r="O24" s="4"/>
      <c r="P24" s="4"/>
      <c r="Q24" s="4"/>
      <c r="R24" s="4"/>
      <c r="S24" s="4"/>
      <c r="T24" s="4"/>
      <c r="U24" s="4"/>
      <c r="V24" s="4"/>
      <c r="W24" s="4"/>
      <c r="X24" s="4"/>
      <c r="Y24" s="4"/>
      <c r="Z24" s="4"/>
    </row>
    <row r="25" spans="1:26" ht="15.75" customHeight="1">
      <c r="A25" s="4"/>
      <c r="B25" s="52" t="s">
        <v>276</v>
      </c>
      <c r="C25" s="5" t="s">
        <v>29</v>
      </c>
      <c r="D25" s="49">
        <v>-35.722999999999999</v>
      </c>
      <c r="E25" s="49">
        <v>-110.75</v>
      </c>
      <c r="F25" s="49">
        <v>-101.056</v>
      </c>
      <c r="G25" s="49">
        <v>-4.3490000000000002</v>
      </c>
      <c r="H25" s="49">
        <v>0</v>
      </c>
      <c r="I25" s="54">
        <v>0</v>
      </c>
      <c r="J25" s="56">
        <v>0</v>
      </c>
      <c r="K25" s="56">
        <v>0</v>
      </c>
      <c r="L25" s="56">
        <v>0</v>
      </c>
      <c r="M25" s="56">
        <v>0</v>
      </c>
      <c r="N25" s="4"/>
      <c r="O25" s="4"/>
      <c r="P25" s="4"/>
      <c r="Q25" s="4"/>
      <c r="R25" s="4"/>
      <c r="S25" s="4"/>
      <c r="T25" s="4"/>
      <c r="U25" s="4"/>
      <c r="V25" s="4"/>
      <c r="W25" s="4"/>
      <c r="X25" s="4"/>
      <c r="Y25" s="4"/>
      <c r="Z25" s="4"/>
    </row>
    <row r="26" spans="1:26" ht="15.75" customHeight="1">
      <c r="A26" s="4"/>
      <c r="B26" s="52" t="s">
        <v>277</v>
      </c>
      <c r="C26" s="5" t="s">
        <v>29</v>
      </c>
      <c r="D26" s="49">
        <v>0</v>
      </c>
      <c r="E26" s="49">
        <v>0</v>
      </c>
      <c r="F26" s="49">
        <v>13167.98</v>
      </c>
      <c r="G26" s="49">
        <v>510.50400000000002</v>
      </c>
      <c r="H26" s="49">
        <v>299.07</v>
      </c>
      <c r="I26" s="54">
        <v>0</v>
      </c>
      <c r="J26" s="56">
        <v>0</v>
      </c>
      <c r="K26" s="56">
        <v>0</v>
      </c>
      <c r="L26" s="56">
        <v>0</v>
      </c>
      <c r="M26" s="56">
        <v>0</v>
      </c>
      <c r="N26" s="4"/>
      <c r="O26" s="4"/>
      <c r="P26" s="4"/>
      <c r="Q26" s="4"/>
      <c r="R26" s="4"/>
      <c r="S26" s="4"/>
      <c r="T26" s="4"/>
      <c r="U26" s="4"/>
      <c r="V26" s="4"/>
      <c r="W26" s="4"/>
      <c r="X26" s="4"/>
      <c r="Y26" s="4"/>
      <c r="Z26" s="4"/>
    </row>
    <row r="27" spans="1:26" ht="15.75" customHeight="1">
      <c r="A27" s="4"/>
      <c r="B27" s="52" t="s">
        <v>278</v>
      </c>
      <c r="C27" s="5" t="s">
        <v>29</v>
      </c>
      <c r="D27" s="49">
        <v>-1500</v>
      </c>
      <c r="E27" s="49">
        <v>-13031.085999999999</v>
      </c>
      <c r="F27" s="49">
        <v>-622.81700000000001</v>
      </c>
      <c r="G27" s="49">
        <v>-699.90499999999997</v>
      </c>
      <c r="H27" s="49">
        <v>-415</v>
      </c>
      <c r="I27" s="54">
        <f>-('Balance Sheet'!I17-'Balance Sheet'!H17)</f>
        <v>-146.29484000000048</v>
      </c>
      <c r="J27" s="56">
        <f>-('Balance Sheet'!J17-'Balance Sheet'!I17)</f>
        <v>-149.22073679999994</v>
      </c>
      <c r="K27" s="56">
        <f>-('Balance Sheet'!K17-'Balance Sheet'!J17)</f>
        <v>-152.2051515359999</v>
      </c>
      <c r="L27" s="56">
        <f>-('Balance Sheet'!L17-'Balance Sheet'!K17)</f>
        <v>-155.24925456672008</v>
      </c>
      <c r="M27" s="56">
        <f>-('Balance Sheet'!M17-'Balance Sheet'!L17)</f>
        <v>-158.35423965805421</v>
      </c>
      <c r="N27" s="4"/>
      <c r="O27" s="4"/>
      <c r="P27" s="4"/>
      <c r="Q27" s="4"/>
      <c r="R27" s="4"/>
      <c r="S27" s="4"/>
      <c r="T27" s="4"/>
      <c r="U27" s="4"/>
      <c r="V27" s="4"/>
      <c r="W27" s="4"/>
      <c r="X27" s="4"/>
      <c r="Y27" s="4"/>
      <c r="Z27" s="4"/>
    </row>
    <row r="28" spans="1:26" ht="15.75" customHeight="1">
      <c r="A28" s="4"/>
      <c r="B28" s="52" t="s">
        <v>280</v>
      </c>
      <c r="C28" s="5" t="s">
        <v>29</v>
      </c>
      <c r="D28" s="49">
        <v>0</v>
      </c>
      <c r="E28" s="49">
        <v>0</v>
      </c>
      <c r="F28" s="49">
        <v>0</v>
      </c>
      <c r="G28" s="49">
        <v>0</v>
      </c>
      <c r="H28" s="49">
        <v>-6997.5159999999996</v>
      </c>
      <c r="I28" s="54">
        <v>0</v>
      </c>
      <c r="J28" s="56">
        <v>0</v>
      </c>
      <c r="K28" s="56">
        <v>0</v>
      </c>
      <c r="L28" s="56">
        <v>0</v>
      </c>
      <c r="M28" s="56">
        <v>0</v>
      </c>
      <c r="N28" s="4"/>
      <c r="O28" s="4"/>
      <c r="P28" s="4"/>
      <c r="Q28" s="4"/>
      <c r="R28" s="4"/>
      <c r="S28" s="4"/>
      <c r="T28" s="4"/>
      <c r="U28" s="4"/>
      <c r="V28" s="4"/>
      <c r="W28" s="4"/>
      <c r="X28" s="4"/>
      <c r="Y28" s="4"/>
      <c r="Z28" s="4"/>
    </row>
    <row r="29" spans="1:26" ht="15.75" customHeight="1">
      <c r="A29" s="4"/>
      <c r="B29" s="108" t="s">
        <v>281</v>
      </c>
      <c r="C29" s="109" t="s">
        <v>29</v>
      </c>
      <c r="D29" s="110">
        <v>0</v>
      </c>
      <c r="E29" s="110">
        <v>0</v>
      </c>
      <c r="F29" s="110">
        <v>0</v>
      </c>
      <c r="G29" s="110">
        <v>368.24700000000001</v>
      </c>
      <c r="H29" s="110">
        <v>311.93</v>
      </c>
      <c r="I29" s="112">
        <f>'Income Statement'!I34</f>
        <v>361.86028674000005</v>
      </c>
      <c r="J29" s="56">
        <f>'Income Statement'!J34</f>
        <v>369.09749247480005</v>
      </c>
      <c r="K29" s="56">
        <f>'Income Statement'!K34</f>
        <v>376.47944232429603</v>
      </c>
      <c r="L29" s="56">
        <f>'Income Statement'!L34</f>
        <v>384.00903117078195</v>
      </c>
      <c r="M29" s="113">
        <f>'Income Statement'!M34</f>
        <v>391.6892117941976</v>
      </c>
      <c r="N29" s="4"/>
      <c r="O29" s="4"/>
      <c r="P29" s="4"/>
      <c r="Q29" s="4"/>
      <c r="R29" s="4"/>
      <c r="S29" s="4"/>
      <c r="T29" s="4"/>
      <c r="U29" s="4"/>
      <c r="V29" s="4"/>
      <c r="W29" s="4"/>
      <c r="X29" s="4"/>
      <c r="Y29" s="4"/>
      <c r="Z29" s="4"/>
    </row>
    <row r="30" spans="1:26" ht="15.75" customHeight="1">
      <c r="A30" s="4"/>
      <c r="B30" s="45" t="s">
        <v>283</v>
      </c>
      <c r="C30" s="46" t="s">
        <v>29</v>
      </c>
      <c r="D30" s="47">
        <f t="shared" ref="D30:M30" si="2">SUM(D23:D29)</f>
        <v>-4681.3469999999998</v>
      </c>
      <c r="E30" s="47">
        <f t="shared" si="2"/>
        <v>-22978.843000000001</v>
      </c>
      <c r="F30" s="47">
        <f t="shared" si="2"/>
        <v>-3655.563000000001</v>
      </c>
      <c r="G30" s="47">
        <f t="shared" si="2"/>
        <v>-23215.828999999998</v>
      </c>
      <c r="H30" s="47">
        <f t="shared" si="2"/>
        <v>-26509.846000000001</v>
      </c>
      <c r="I30" s="100">
        <f t="shared" si="2"/>
        <v>-14540.284403779997</v>
      </c>
      <c r="J30" s="257">
        <f t="shared" si="2"/>
        <v>-8812.8312777687006</v>
      </c>
      <c r="K30" s="257">
        <f t="shared" si="2"/>
        <v>-7865.1733334532391</v>
      </c>
      <c r="L30" s="257">
        <f t="shared" si="2"/>
        <v>-8186.4869526071352</v>
      </c>
      <c r="M30" s="47">
        <f t="shared" si="2"/>
        <v>-8521.0338862435001</v>
      </c>
      <c r="N30" s="4"/>
      <c r="O30" s="4"/>
      <c r="P30" s="4"/>
      <c r="Q30" s="4"/>
      <c r="R30" s="4"/>
      <c r="S30" s="4"/>
      <c r="T30" s="4"/>
      <c r="U30" s="4"/>
      <c r="V30" s="4"/>
      <c r="W30" s="4"/>
      <c r="X30" s="4"/>
      <c r="Y30" s="4"/>
      <c r="Z30" s="4"/>
    </row>
    <row r="31" spans="1:26" ht="15.75" customHeight="1">
      <c r="A31" s="4"/>
      <c r="B31" s="4"/>
      <c r="C31" s="5"/>
      <c r="D31" s="6"/>
      <c r="E31" s="6"/>
      <c r="F31" s="6"/>
      <c r="G31" s="6"/>
      <c r="H31" s="49"/>
      <c r="I31" s="48"/>
      <c r="J31" s="49"/>
      <c r="K31" s="49"/>
      <c r="L31" s="49"/>
      <c r="M31" s="49"/>
      <c r="N31" s="4"/>
      <c r="O31" s="4"/>
      <c r="P31" s="4"/>
      <c r="Q31" s="4"/>
      <c r="R31" s="4"/>
      <c r="S31" s="4"/>
      <c r="T31" s="4"/>
      <c r="U31" s="4"/>
      <c r="V31" s="4"/>
      <c r="W31" s="4"/>
      <c r="X31" s="4"/>
      <c r="Y31" s="4"/>
      <c r="Z31" s="4"/>
    </row>
    <row r="32" spans="1:26" ht="15.75" customHeight="1">
      <c r="A32" s="4"/>
      <c r="B32" s="99" t="s">
        <v>285</v>
      </c>
      <c r="C32" s="5"/>
      <c r="D32" s="6"/>
      <c r="E32" s="6"/>
      <c r="F32" s="6"/>
      <c r="G32" s="6"/>
      <c r="H32" s="49"/>
      <c r="I32" s="48"/>
      <c r="J32" s="49"/>
      <c r="K32" s="49"/>
      <c r="L32" s="49"/>
      <c r="M32" s="49"/>
      <c r="N32" s="4"/>
      <c r="O32" s="4"/>
      <c r="P32" s="4"/>
      <c r="Q32" s="4"/>
      <c r="R32" s="4"/>
      <c r="S32" s="4"/>
      <c r="T32" s="4"/>
      <c r="U32" s="4"/>
      <c r="V32" s="4"/>
      <c r="W32" s="4"/>
      <c r="X32" s="4"/>
      <c r="Y32" s="4"/>
      <c r="Z32" s="4"/>
    </row>
    <row r="33" spans="1:26" ht="15.75" customHeight="1">
      <c r="A33" s="4"/>
      <c r="B33" s="52" t="s">
        <v>286</v>
      </c>
      <c r="C33" s="5" t="s">
        <v>29</v>
      </c>
      <c r="D33" s="49">
        <v>-213.92699999999999</v>
      </c>
      <c r="E33" s="49">
        <v>-226.749</v>
      </c>
      <c r="F33" s="49">
        <v>-238.02099999999999</v>
      </c>
      <c r="G33" s="49">
        <v>-258.714</v>
      </c>
      <c r="H33" s="49">
        <v>-267.70299999999997</v>
      </c>
      <c r="I33" s="54">
        <f>'Debt Schedule'!J6</f>
        <v>-356.87700000000001</v>
      </c>
      <c r="J33" s="56">
        <f>'Debt Schedule'!K6</f>
        <v>-356.87300000000005</v>
      </c>
      <c r="K33" s="56">
        <f>'Debt Schedule'!L6</f>
        <v>-356.87300000000005</v>
      </c>
      <c r="L33" s="56">
        <f>'Debt Schedule'!M6</f>
        <v>-322.70800000000003</v>
      </c>
      <c r="M33" s="56">
        <f>'Debt Schedule'!N6</f>
        <v>-275</v>
      </c>
      <c r="N33" s="4"/>
      <c r="O33" s="4"/>
      <c r="P33" s="4"/>
      <c r="Q33" s="4"/>
      <c r="R33" s="4"/>
      <c r="S33" s="4"/>
      <c r="T33" s="4"/>
      <c r="U33" s="4"/>
      <c r="V33" s="4"/>
      <c r="W33" s="4"/>
      <c r="X33" s="4"/>
      <c r="Y33" s="4"/>
      <c r="Z33" s="4"/>
    </row>
    <row r="34" spans="1:26" ht="15.75" customHeight="1">
      <c r="A34" s="4"/>
      <c r="B34" s="52" t="s">
        <v>288</v>
      </c>
      <c r="C34" s="5" t="s">
        <v>29</v>
      </c>
      <c r="D34" s="49">
        <v>0</v>
      </c>
      <c r="E34" s="49">
        <v>0</v>
      </c>
      <c r="F34" s="49">
        <v>0</v>
      </c>
      <c r="G34" s="49">
        <v>5000</v>
      </c>
      <c r="H34" s="49">
        <v>9032.6710000000003</v>
      </c>
      <c r="I34" s="54">
        <f>'Debt Schedule'!J5</f>
        <v>5000</v>
      </c>
      <c r="J34" s="56">
        <f>'Debt Schedule'!K5</f>
        <v>0</v>
      </c>
      <c r="K34" s="56">
        <f>'Debt Schedule'!L5</f>
        <v>0</v>
      </c>
      <c r="L34" s="56">
        <f>'Debt Schedule'!M5</f>
        <v>0</v>
      </c>
      <c r="M34" s="56">
        <f>'Debt Schedule'!N5</f>
        <v>0</v>
      </c>
      <c r="N34" s="4"/>
      <c r="O34" s="4"/>
      <c r="P34" s="4"/>
      <c r="Q34" s="4"/>
      <c r="R34" s="4"/>
      <c r="S34" s="4"/>
      <c r="T34" s="4"/>
      <c r="U34" s="4"/>
      <c r="V34" s="4"/>
      <c r="W34" s="4"/>
      <c r="X34" s="4"/>
      <c r="Y34" s="4"/>
      <c r="Z34" s="4"/>
    </row>
    <row r="35" spans="1:26" ht="15.75" customHeight="1">
      <c r="A35" s="4"/>
      <c r="B35" s="52" t="s">
        <v>289</v>
      </c>
      <c r="C35" s="5" t="s">
        <v>29</v>
      </c>
      <c r="D35" s="49">
        <v>-185.33600000000001</v>
      </c>
      <c r="E35" s="49">
        <v>-173.524</v>
      </c>
      <c r="F35" s="49">
        <v>-163.07599999999999</v>
      </c>
      <c r="G35" s="49">
        <v>-314.16199999999998</v>
      </c>
      <c r="H35" s="49">
        <v>-622.60199999999998</v>
      </c>
      <c r="I35" s="54">
        <f>'Income Statement'!I33</f>
        <v>-481.12902294445018</v>
      </c>
      <c r="J35" s="56">
        <f>'Income Statement'!J33</f>
        <v>-418.0010404131898</v>
      </c>
      <c r="K35" s="56">
        <f>'Income Statement'!K33</f>
        <v>-435.93432628435511</v>
      </c>
      <c r="L35" s="56">
        <f>'Income Statement'!L33</f>
        <v>-441.42279194914397</v>
      </c>
      <c r="M35" s="56">
        <f>'Income Statement'!M33</f>
        <v>-440.2252421271495</v>
      </c>
      <c r="N35" s="4"/>
      <c r="O35" s="4"/>
      <c r="P35" s="4"/>
      <c r="Q35" s="4"/>
      <c r="R35" s="4"/>
      <c r="S35" s="4"/>
      <c r="T35" s="4"/>
      <c r="U35" s="4"/>
      <c r="V35" s="4"/>
      <c r="W35" s="4"/>
      <c r="X35" s="4"/>
      <c r="Y35" s="4"/>
      <c r="Z35" s="4"/>
    </row>
    <row r="36" spans="1:26" ht="15.75" customHeight="1">
      <c r="A36" s="4"/>
      <c r="B36" s="52" t="s">
        <v>290</v>
      </c>
      <c r="C36" s="5" t="s">
        <v>29</v>
      </c>
      <c r="D36" s="49">
        <v>-618.11199999999997</v>
      </c>
      <c r="E36" s="49">
        <v>-589.928</v>
      </c>
      <c r="F36" s="49">
        <v>-1101.4770000000001</v>
      </c>
      <c r="G36" s="49">
        <v>-1395.2529999999999</v>
      </c>
      <c r="H36" s="49">
        <v>-2169.9380000000001</v>
      </c>
      <c r="I36" s="54">
        <f>-'Debt Schedule'!J31</f>
        <v>-1946.6774271471511</v>
      </c>
      <c r="J36" s="56">
        <f>-'Debt Schedule'!K31</f>
        <v>-1358.7737539355135</v>
      </c>
      <c r="K36" s="56">
        <f>-'Debt Schedule'!L31</f>
        <v>-1507.7390216481426</v>
      </c>
      <c r="L36" s="56">
        <f>-'Debt Schedule'!M31</f>
        <v>-1569.8442816322763</v>
      </c>
      <c r="M36" s="56">
        <f>-'Debt Schedule'!N31</f>
        <v>-1583.0090211900465</v>
      </c>
      <c r="N36" s="4"/>
      <c r="O36" s="9"/>
      <c r="P36" s="9"/>
      <c r="Q36" s="9"/>
      <c r="R36" s="9"/>
      <c r="S36" s="4"/>
      <c r="T36" s="4"/>
      <c r="U36" s="4"/>
      <c r="V36" s="4"/>
      <c r="W36" s="4"/>
      <c r="X36" s="4"/>
      <c r="Y36" s="4"/>
      <c r="Z36" s="4"/>
    </row>
    <row r="37" spans="1:26" ht="15.75" customHeight="1">
      <c r="A37" s="4"/>
      <c r="B37" s="52" t="s">
        <v>292</v>
      </c>
      <c r="C37" s="5" t="s">
        <v>29</v>
      </c>
      <c r="D37" s="49">
        <v>0</v>
      </c>
      <c r="E37" s="49">
        <v>13500</v>
      </c>
      <c r="F37" s="49">
        <v>0</v>
      </c>
      <c r="G37" s="49">
        <v>0</v>
      </c>
      <c r="H37" s="49">
        <v>4990</v>
      </c>
      <c r="I37" s="54">
        <v>0</v>
      </c>
      <c r="J37" s="56">
        <v>0</v>
      </c>
      <c r="K37" s="56">
        <v>0</v>
      </c>
      <c r="L37" s="56">
        <v>0</v>
      </c>
      <c r="M37" s="56">
        <v>0</v>
      </c>
      <c r="N37" s="4"/>
      <c r="O37" s="4"/>
      <c r="P37" s="4"/>
      <c r="Q37" s="4"/>
      <c r="R37" s="4"/>
      <c r="S37" s="4"/>
      <c r="T37" s="4"/>
      <c r="U37" s="4"/>
      <c r="V37" s="4"/>
      <c r="W37" s="4"/>
      <c r="X37" s="4"/>
      <c r="Y37" s="4"/>
      <c r="Z37" s="4"/>
    </row>
    <row r="38" spans="1:26" ht="15.75" customHeight="1">
      <c r="A38" s="4"/>
      <c r="B38" s="108" t="s">
        <v>293</v>
      </c>
      <c r="C38" s="109" t="s">
        <v>29</v>
      </c>
      <c r="D38" s="110">
        <f>'Income Statement'!D45*-1</f>
        <v>-398.86500000000001</v>
      </c>
      <c r="E38" s="110">
        <f>'Income Statement'!E45*-1</f>
        <v>-2134.61</v>
      </c>
      <c r="F38" s="110">
        <f>'Income Statement'!F45*-1</f>
        <v>-1676.029</v>
      </c>
      <c r="G38" s="110">
        <f>'Income Statement'!G45*-1</f>
        <v>-359.149</v>
      </c>
      <c r="H38" s="110">
        <f>'Income Statement'!H45*-1</f>
        <v>-838.01400000000001</v>
      </c>
      <c r="I38" s="112">
        <f>'Income Statement'!I45*-1</f>
        <v>-800</v>
      </c>
      <c r="J38" s="113">
        <f>'Income Statement'!J45*-1</f>
        <v>-900</v>
      </c>
      <c r="K38" s="113">
        <f>'Income Statement'!K45*-1</f>
        <v>-1000</v>
      </c>
      <c r="L38" s="113">
        <f>'Income Statement'!L45*-1</f>
        <v>-1100</v>
      </c>
      <c r="M38" s="113">
        <f>'Income Statement'!M45*-1</f>
        <v>-1200</v>
      </c>
      <c r="N38" s="4"/>
      <c r="O38" s="4"/>
      <c r="P38" s="4"/>
      <c r="Q38" s="4"/>
      <c r="R38" s="4"/>
      <c r="S38" s="4"/>
      <c r="T38" s="4"/>
      <c r="U38" s="4"/>
      <c r="V38" s="4"/>
      <c r="W38" s="4"/>
      <c r="X38" s="4"/>
      <c r="Y38" s="4"/>
      <c r="Z38" s="4"/>
    </row>
    <row r="39" spans="1:26" ht="15.75" customHeight="1">
      <c r="A39" s="4"/>
      <c r="B39" s="45" t="s">
        <v>296</v>
      </c>
      <c r="C39" s="46" t="s">
        <v>29</v>
      </c>
      <c r="D39" s="47">
        <f t="shared" ref="D39:M39" si="3">SUM(D33:D38)</f>
        <v>-1416.24</v>
      </c>
      <c r="E39" s="47">
        <f t="shared" si="3"/>
        <v>10375.188999999998</v>
      </c>
      <c r="F39" s="47">
        <f t="shared" si="3"/>
        <v>-3178.6030000000001</v>
      </c>
      <c r="G39" s="47">
        <f t="shared" si="3"/>
        <v>2672.7220000000002</v>
      </c>
      <c r="H39" s="47">
        <f t="shared" si="3"/>
        <v>10124.414000000001</v>
      </c>
      <c r="I39" s="100">
        <f t="shared" si="3"/>
        <v>1415.316549908398</v>
      </c>
      <c r="J39" s="47">
        <f t="shared" si="3"/>
        <v>-3033.6477943487034</v>
      </c>
      <c r="K39" s="47">
        <f t="shared" si="3"/>
        <v>-3300.5463479324981</v>
      </c>
      <c r="L39" s="47">
        <f t="shared" si="3"/>
        <v>-3433.9750735814205</v>
      </c>
      <c r="M39" s="47">
        <f t="shared" si="3"/>
        <v>-3498.2342633171961</v>
      </c>
      <c r="N39" s="4"/>
      <c r="O39" s="4"/>
      <c r="P39" s="4"/>
      <c r="Q39" s="4"/>
      <c r="R39" s="4"/>
      <c r="S39" s="4"/>
      <c r="T39" s="4"/>
      <c r="U39" s="4"/>
      <c r="V39" s="4"/>
      <c r="W39" s="4"/>
      <c r="X39" s="4"/>
      <c r="Y39" s="4"/>
      <c r="Z39" s="4"/>
    </row>
    <row r="40" spans="1:26" ht="15.75" customHeight="1">
      <c r="A40" s="4"/>
      <c r="B40" s="4"/>
      <c r="C40" s="5"/>
      <c r="D40" s="6"/>
      <c r="E40" s="6"/>
      <c r="F40" s="6"/>
      <c r="G40" s="6"/>
      <c r="H40" s="49"/>
      <c r="I40" s="48"/>
      <c r="J40" s="49"/>
      <c r="K40" s="49"/>
      <c r="L40" s="49"/>
      <c r="M40" s="49"/>
      <c r="N40" s="4"/>
      <c r="O40" s="4"/>
      <c r="P40" s="4"/>
      <c r="Q40" s="4"/>
      <c r="R40" s="4"/>
      <c r="S40" s="4"/>
      <c r="T40" s="4"/>
      <c r="U40" s="4"/>
      <c r="V40" s="4"/>
      <c r="W40" s="4"/>
      <c r="X40" s="4"/>
      <c r="Y40" s="4"/>
      <c r="Z40" s="4"/>
    </row>
    <row r="41" spans="1:26" ht="15.75" customHeight="1">
      <c r="A41" s="4"/>
      <c r="B41" s="45" t="s">
        <v>300</v>
      </c>
      <c r="C41" s="46" t="s">
        <v>29</v>
      </c>
      <c r="D41" s="47">
        <f t="shared" ref="D41:M41" si="4">D20+D30+D39</f>
        <v>-1397.9259999999906</v>
      </c>
      <c r="E41" s="47">
        <f t="shared" si="4"/>
        <v>243.15999999998894</v>
      </c>
      <c r="F41" s="47">
        <f t="shared" si="4"/>
        <v>11410.707999999988</v>
      </c>
      <c r="G41" s="47">
        <f t="shared" si="4"/>
        <v>-16687.533000000007</v>
      </c>
      <c r="H41" s="47">
        <f t="shared" si="4"/>
        <v>6729.8820000000051</v>
      </c>
      <c r="I41" s="189">
        <f t="shared" si="4"/>
        <v>-5094.0916341430457</v>
      </c>
      <c r="J41" s="34">
        <f t="shared" si="4"/>
        <v>-678.49394133846454</v>
      </c>
      <c r="K41" s="34">
        <f t="shared" si="4"/>
        <v>-447.54056324952217</v>
      </c>
      <c r="L41" s="34">
        <f t="shared" si="4"/>
        <v>1324.7538212540403</v>
      </c>
      <c r="M41" s="34">
        <f t="shared" si="4"/>
        <v>2207.145253127615</v>
      </c>
      <c r="N41" s="4"/>
      <c r="O41" s="4"/>
      <c r="P41" s="4"/>
      <c r="Q41" s="4"/>
      <c r="R41" s="4"/>
      <c r="S41" s="4"/>
      <c r="T41" s="4"/>
      <c r="U41" s="4"/>
      <c r="V41" s="4"/>
      <c r="W41" s="4"/>
      <c r="X41" s="4"/>
      <c r="Y41" s="4"/>
      <c r="Z41" s="4"/>
    </row>
    <row r="42" spans="1:26" ht="15.75" customHeight="1">
      <c r="A42" s="4"/>
      <c r="B42" s="4" t="s">
        <v>301</v>
      </c>
      <c r="C42" s="5" t="s">
        <v>29</v>
      </c>
      <c r="D42" s="49">
        <v>7915.2179999999998</v>
      </c>
      <c r="E42" s="49">
        <v>6517.2920000000095</v>
      </c>
      <c r="F42" s="49">
        <v>6760.4519999999984</v>
      </c>
      <c r="G42" s="49">
        <v>18171.759999999998</v>
      </c>
      <c r="H42" s="49">
        <v>1980.6859999999999</v>
      </c>
      <c r="I42" s="49">
        <f t="shared" ref="I42:M42" si="5">H43</f>
        <v>8710.6790000000001</v>
      </c>
      <c r="J42" s="49">
        <f t="shared" si="5"/>
        <v>3616.5873658569544</v>
      </c>
      <c r="K42" s="49">
        <f t="shared" si="5"/>
        <v>2938.0934245184899</v>
      </c>
      <c r="L42" s="49">
        <f t="shared" si="5"/>
        <v>2490.5528612689677</v>
      </c>
      <c r="M42" s="49">
        <f t="shared" si="5"/>
        <v>3815.306682523008</v>
      </c>
      <c r="N42" s="4"/>
      <c r="O42" s="4"/>
      <c r="P42" s="4"/>
      <c r="Q42" s="4"/>
      <c r="R42" s="4"/>
      <c r="S42" s="4"/>
      <c r="T42" s="4"/>
      <c r="U42" s="4"/>
      <c r="V42" s="4"/>
      <c r="W42" s="4"/>
      <c r="X42" s="4"/>
      <c r="Y42" s="4"/>
      <c r="Z42" s="4"/>
    </row>
    <row r="43" spans="1:26" ht="15.75" customHeight="1">
      <c r="A43" s="4"/>
      <c r="B43" s="4" t="s">
        <v>302</v>
      </c>
      <c r="C43" s="5" t="s">
        <v>29</v>
      </c>
      <c r="D43" s="49">
        <v>6517.2920000000095</v>
      </c>
      <c r="E43" s="49">
        <v>6760.4519999999984</v>
      </c>
      <c r="F43" s="49">
        <v>18171.759999999998</v>
      </c>
      <c r="G43" s="49">
        <v>1980.6859999999999</v>
      </c>
      <c r="H43" s="49">
        <v>8710.6790000000001</v>
      </c>
      <c r="I43" s="49">
        <f t="shared" ref="I43:M43" si="6">SUM(I41:I42)</f>
        <v>3616.5873658569544</v>
      </c>
      <c r="J43" s="49">
        <f t="shared" si="6"/>
        <v>2938.0934245184899</v>
      </c>
      <c r="K43" s="49">
        <f t="shared" si="6"/>
        <v>2490.5528612689677</v>
      </c>
      <c r="L43" s="49">
        <f t="shared" si="6"/>
        <v>3815.306682523008</v>
      </c>
      <c r="M43" s="49">
        <f t="shared" si="6"/>
        <v>6022.4519356506225</v>
      </c>
      <c r="N43" s="4"/>
      <c r="O43" s="4"/>
      <c r="P43" s="4"/>
      <c r="Q43" s="4"/>
      <c r="R43" s="4"/>
      <c r="S43" s="4"/>
      <c r="T43" s="4"/>
      <c r="U43" s="4"/>
      <c r="V43" s="4"/>
      <c r="W43" s="4"/>
      <c r="X43" s="4"/>
      <c r="Y43" s="4"/>
      <c r="Z43" s="4"/>
    </row>
    <row r="44" spans="1:26" ht="15.75" customHeight="1">
      <c r="A44" s="4"/>
      <c r="B44" s="9"/>
      <c r="C44" s="272"/>
      <c r="D44" s="273"/>
      <c r="E44" s="273"/>
      <c r="F44" s="273"/>
      <c r="G44" s="273"/>
      <c r="H44" s="273"/>
      <c r="I44" s="9"/>
      <c r="J44" s="9"/>
      <c r="K44" s="9"/>
      <c r="L44" s="9"/>
      <c r="M44" s="9"/>
      <c r="N44" s="4"/>
      <c r="O44" s="4"/>
      <c r="P44" s="4"/>
      <c r="Q44" s="4"/>
      <c r="R44" s="4"/>
      <c r="S44" s="4"/>
      <c r="T44" s="4"/>
      <c r="U44" s="4"/>
      <c r="V44" s="4"/>
      <c r="W44" s="4"/>
      <c r="X44" s="4"/>
      <c r="Y44" s="4"/>
      <c r="Z44" s="4"/>
    </row>
    <row r="45" spans="1:26" ht="15.75" customHeight="1">
      <c r="A45" s="4"/>
      <c r="B45" s="4"/>
      <c r="C45" s="5"/>
      <c r="D45" s="6"/>
      <c r="E45" s="6"/>
      <c r="F45" s="6"/>
      <c r="G45" s="6"/>
      <c r="H45" s="6"/>
      <c r="I45" s="4"/>
      <c r="J45" s="4"/>
      <c r="K45" s="4"/>
      <c r="L45" s="4"/>
      <c r="M45" s="4"/>
      <c r="N45" s="4"/>
      <c r="O45" s="4"/>
      <c r="P45" s="4"/>
      <c r="Q45" s="4"/>
      <c r="R45" s="4"/>
      <c r="S45" s="4"/>
      <c r="T45" s="4"/>
      <c r="U45" s="4"/>
      <c r="V45" s="4"/>
      <c r="W45" s="4"/>
      <c r="X45" s="4"/>
      <c r="Y45" s="4"/>
      <c r="Z45" s="4"/>
    </row>
    <row r="46" spans="1:26" ht="15.75" customHeight="1">
      <c r="A46" s="4"/>
      <c r="B46" s="4"/>
      <c r="C46" s="5"/>
      <c r="D46" s="6"/>
      <c r="E46" s="6"/>
      <c r="F46" s="6"/>
      <c r="G46" s="6"/>
      <c r="H46" s="6"/>
      <c r="I46" s="4"/>
      <c r="J46" s="4"/>
      <c r="K46" s="4"/>
      <c r="L46" s="4"/>
      <c r="M46" s="4"/>
      <c r="N46" s="4"/>
      <c r="O46" s="4"/>
      <c r="P46" s="4"/>
      <c r="Q46" s="4"/>
      <c r="R46" s="4"/>
      <c r="S46" s="4"/>
      <c r="T46" s="4"/>
      <c r="U46" s="4"/>
      <c r="V46" s="4"/>
      <c r="W46" s="4"/>
      <c r="X46" s="4"/>
      <c r="Y46" s="4"/>
      <c r="Z46" s="4"/>
    </row>
    <row r="47" spans="1:26" ht="15.75" customHeight="1">
      <c r="A47" s="4"/>
      <c r="B47" s="4"/>
      <c r="C47" s="5"/>
      <c r="D47" s="6"/>
      <c r="E47" s="6"/>
      <c r="F47" s="6"/>
      <c r="G47" s="6"/>
      <c r="H47" s="6"/>
      <c r="I47" s="4"/>
      <c r="J47" s="4"/>
      <c r="K47" s="4"/>
      <c r="L47" s="4"/>
      <c r="M47" s="4"/>
      <c r="N47" s="4"/>
      <c r="O47" s="4"/>
      <c r="P47" s="4"/>
      <c r="Q47" s="4"/>
      <c r="R47" s="4"/>
      <c r="S47" s="4"/>
      <c r="T47" s="4"/>
      <c r="U47" s="4"/>
      <c r="V47" s="4"/>
      <c r="W47" s="4"/>
      <c r="X47" s="4"/>
      <c r="Y47" s="4"/>
      <c r="Z47" s="4"/>
    </row>
    <row r="48" spans="1:26" ht="15.75" customHeight="1">
      <c r="A48" s="4"/>
      <c r="B48" s="4"/>
      <c r="C48" s="5"/>
      <c r="D48" s="6"/>
      <c r="E48" s="6"/>
      <c r="F48" s="6"/>
      <c r="G48" s="6"/>
      <c r="H48" s="6"/>
      <c r="I48" s="4"/>
      <c r="J48" s="4"/>
      <c r="K48" s="4"/>
      <c r="L48" s="4"/>
      <c r="M48" s="4"/>
      <c r="N48" s="4"/>
      <c r="O48" s="4"/>
      <c r="P48" s="4"/>
      <c r="Q48" s="4"/>
      <c r="R48" s="4"/>
      <c r="S48" s="4"/>
      <c r="T48" s="4"/>
      <c r="U48" s="4"/>
      <c r="V48" s="4"/>
      <c r="W48" s="4"/>
      <c r="X48" s="4"/>
      <c r="Y48" s="4"/>
      <c r="Z48" s="4"/>
    </row>
    <row r="49" spans="1:26" ht="15.75" customHeight="1">
      <c r="A49" s="4"/>
      <c r="B49" s="4"/>
      <c r="C49" s="5"/>
      <c r="D49" s="6"/>
      <c r="E49" s="6"/>
      <c r="F49" s="6"/>
      <c r="G49" s="6"/>
      <c r="H49" s="6"/>
      <c r="I49" s="4"/>
      <c r="J49" s="4"/>
      <c r="K49" s="4"/>
      <c r="L49" s="4"/>
      <c r="M49" s="4"/>
      <c r="N49" s="4"/>
      <c r="O49" s="4"/>
      <c r="P49" s="4"/>
      <c r="Q49" s="4"/>
      <c r="R49" s="4"/>
      <c r="S49" s="4"/>
      <c r="T49" s="4"/>
      <c r="U49" s="4"/>
      <c r="V49" s="4"/>
      <c r="W49" s="4"/>
      <c r="X49" s="4"/>
      <c r="Y49" s="4"/>
      <c r="Z49" s="4"/>
    </row>
    <row r="50" spans="1:26" ht="15.75" customHeight="1">
      <c r="A50" s="4"/>
      <c r="B50" s="4"/>
      <c r="C50" s="5"/>
      <c r="D50" s="6"/>
      <c r="E50" s="6"/>
      <c r="F50" s="6"/>
      <c r="G50" s="6"/>
      <c r="H50" s="6"/>
      <c r="I50" s="4"/>
      <c r="J50" s="4"/>
      <c r="K50" s="4"/>
      <c r="L50" s="4"/>
      <c r="M50" s="4"/>
      <c r="N50" s="4"/>
      <c r="O50" s="4"/>
      <c r="P50" s="4"/>
      <c r="Q50" s="4"/>
      <c r="R50" s="4"/>
      <c r="S50" s="4"/>
      <c r="T50" s="4"/>
      <c r="U50" s="4"/>
      <c r="V50" s="4"/>
      <c r="W50" s="4"/>
      <c r="X50" s="4"/>
      <c r="Y50" s="4"/>
      <c r="Z50" s="4"/>
    </row>
    <row r="51" spans="1:26" ht="15.75" customHeight="1">
      <c r="A51" s="4"/>
      <c r="B51" s="4"/>
      <c r="C51" s="5"/>
      <c r="D51" s="6"/>
      <c r="E51" s="6"/>
      <c r="F51" s="6"/>
      <c r="G51" s="6"/>
      <c r="H51" s="6"/>
      <c r="I51" s="4"/>
      <c r="J51" s="4"/>
      <c r="K51" s="4"/>
      <c r="L51" s="4"/>
      <c r="M51" s="4"/>
      <c r="N51" s="4"/>
      <c r="O51" s="4"/>
      <c r="P51" s="4"/>
      <c r="Q51" s="4"/>
      <c r="R51" s="4"/>
      <c r="S51" s="4"/>
      <c r="T51" s="4"/>
      <c r="U51" s="4"/>
      <c r="V51" s="4"/>
      <c r="W51" s="4"/>
      <c r="X51" s="4"/>
      <c r="Y51" s="4"/>
      <c r="Z51" s="4"/>
    </row>
    <row r="52" spans="1:26" ht="15.75" customHeight="1">
      <c r="A52" s="4"/>
      <c r="B52" s="4"/>
      <c r="C52" s="5"/>
      <c r="D52" s="6"/>
      <c r="E52" s="6"/>
      <c r="F52" s="6"/>
      <c r="G52" s="6"/>
      <c r="H52" s="6"/>
      <c r="I52" s="4"/>
      <c r="J52" s="4"/>
      <c r="K52" s="4"/>
      <c r="L52" s="4"/>
      <c r="M52" s="4"/>
      <c r="N52" s="4"/>
      <c r="O52" s="4"/>
      <c r="P52" s="4"/>
      <c r="Q52" s="4"/>
      <c r="R52" s="4"/>
      <c r="S52" s="4"/>
      <c r="T52" s="4"/>
      <c r="U52" s="4"/>
      <c r="V52" s="4"/>
      <c r="W52" s="4"/>
      <c r="X52" s="4"/>
      <c r="Y52" s="4"/>
      <c r="Z52" s="4"/>
    </row>
    <row r="53" spans="1:26" ht="15.75" customHeight="1">
      <c r="A53" s="4"/>
      <c r="B53" s="4"/>
      <c r="C53" s="5"/>
      <c r="D53" s="6"/>
      <c r="E53" s="6"/>
      <c r="F53" s="6"/>
      <c r="G53" s="6"/>
      <c r="H53" s="6"/>
      <c r="I53" s="4"/>
      <c r="J53" s="4"/>
      <c r="K53" s="4"/>
      <c r="L53" s="4"/>
      <c r="M53" s="4"/>
      <c r="N53" s="4"/>
      <c r="O53" s="4"/>
      <c r="P53" s="4"/>
      <c r="Q53" s="4"/>
      <c r="R53" s="4"/>
      <c r="S53" s="4"/>
      <c r="T53" s="4"/>
      <c r="U53" s="4"/>
      <c r="V53" s="4"/>
      <c r="W53" s="4"/>
      <c r="X53" s="4"/>
      <c r="Y53" s="4"/>
      <c r="Z53" s="4"/>
    </row>
    <row r="54" spans="1:26" ht="15.75" customHeight="1">
      <c r="A54" s="4"/>
      <c r="B54" s="4"/>
      <c r="C54" s="5"/>
      <c r="D54" s="6"/>
      <c r="E54" s="6"/>
      <c r="F54" s="6"/>
      <c r="G54" s="6"/>
      <c r="H54" s="6"/>
      <c r="I54" s="4"/>
      <c r="J54" s="4"/>
      <c r="K54" s="4"/>
      <c r="L54" s="4"/>
      <c r="M54" s="4"/>
      <c r="N54" s="4"/>
      <c r="O54" s="4"/>
      <c r="P54" s="4"/>
      <c r="Q54" s="4"/>
      <c r="R54" s="4"/>
      <c r="S54" s="4"/>
      <c r="T54" s="4"/>
      <c r="U54" s="4"/>
      <c r="V54" s="4"/>
      <c r="W54" s="4"/>
      <c r="X54" s="4"/>
      <c r="Y54" s="4"/>
      <c r="Z54" s="4"/>
    </row>
    <row r="55" spans="1:26" ht="15.75" customHeight="1">
      <c r="A55" s="4"/>
      <c r="B55" s="4"/>
      <c r="C55" s="5"/>
      <c r="D55" s="6"/>
      <c r="E55" s="6"/>
      <c r="F55" s="6"/>
      <c r="G55" s="6"/>
      <c r="H55" s="6"/>
      <c r="I55" s="4"/>
      <c r="J55" s="4"/>
      <c r="K55" s="4"/>
      <c r="L55" s="4"/>
      <c r="M55" s="4"/>
      <c r="N55" s="4"/>
      <c r="O55" s="4"/>
      <c r="P55" s="4"/>
      <c r="Q55" s="4"/>
      <c r="R55" s="4"/>
      <c r="S55" s="4"/>
      <c r="T55" s="4"/>
      <c r="U55" s="4"/>
      <c r="V55" s="4"/>
      <c r="W55" s="4"/>
      <c r="X55" s="4"/>
      <c r="Y55" s="4"/>
      <c r="Z55" s="4"/>
    </row>
    <row r="56" spans="1:26" ht="15.75" customHeight="1">
      <c r="A56" s="4"/>
      <c r="B56" s="4"/>
      <c r="C56" s="5"/>
      <c r="D56" s="6"/>
      <c r="E56" s="6"/>
      <c r="F56" s="6"/>
      <c r="G56" s="6"/>
      <c r="H56" s="6"/>
      <c r="I56" s="4"/>
      <c r="J56" s="4"/>
      <c r="K56" s="4"/>
      <c r="L56" s="4"/>
      <c r="M56" s="4"/>
      <c r="N56" s="4"/>
      <c r="O56" s="4"/>
      <c r="P56" s="4"/>
      <c r="Q56" s="4"/>
      <c r="R56" s="4"/>
      <c r="S56" s="4"/>
      <c r="T56" s="4"/>
      <c r="U56" s="4"/>
      <c r="V56" s="4"/>
      <c r="W56" s="4"/>
      <c r="X56" s="4"/>
      <c r="Y56" s="4"/>
      <c r="Z56" s="4"/>
    </row>
    <row r="57" spans="1:26" ht="15.75" customHeight="1">
      <c r="A57" s="4"/>
      <c r="B57" s="4"/>
      <c r="C57" s="5"/>
      <c r="D57" s="6"/>
      <c r="E57" s="6"/>
      <c r="F57" s="6"/>
      <c r="G57" s="6"/>
      <c r="H57" s="6"/>
      <c r="I57" s="4"/>
      <c r="J57" s="4"/>
      <c r="K57" s="4"/>
      <c r="L57" s="4"/>
      <c r="M57" s="4"/>
      <c r="N57" s="4"/>
      <c r="O57" s="4"/>
      <c r="P57" s="4"/>
      <c r="Q57" s="4"/>
      <c r="R57" s="4"/>
      <c r="S57" s="4"/>
      <c r="T57" s="4"/>
      <c r="U57" s="4"/>
      <c r="V57" s="4"/>
      <c r="W57" s="4"/>
      <c r="X57" s="4"/>
      <c r="Y57" s="4"/>
      <c r="Z57" s="4"/>
    </row>
    <row r="58" spans="1:26" ht="15.75" customHeight="1">
      <c r="A58" s="4"/>
      <c r="B58" s="4"/>
      <c r="C58" s="5"/>
      <c r="D58" s="6"/>
      <c r="E58" s="6"/>
      <c r="F58" s="6"/>
      <c r="G58" s="6"/>
      <c r="H58" s="6"/>
      <c r="I58" s="4"/>
      <c r="J58" s="4"/>
      <c r="K58" s="4"/>
      <c r="L58" s="4"/>
      <c r="M58" s="4"/>
      <c r="N58" s="4"/>
      <c r="O58" s="4"/>
      <c r="P58" s="4"/>
      <c r="Q58" s="4"/>
      <c r="R58" s="4"/>
      <c r="S58" s="4"/>
      <c r="T58" s="4"/>
      <c r="U58" s="4"/>
      <c r="V58" s="4"/>
      <c r="W58" s="4"/>
      <c r="X58" s="4"/>
      <c r="Y58" s="4"/>
      <c r="Z58" s="4"/>
    </row>
    <row r="59" spans="1:26" ht="15.75" customHeight="1">
      <c r="A59" s="4"/>
      <c r="B59" s="4"/>
      <c r="C59" s="5"/>
      <c r="D59" s="6"/>
      <c r="E59" s="6"/>
      <c r="F59" s="6"/>
      <c r="G59" s="6"/>
      <c r="H59" s="6"/>
      <c r="I59" s="4"/>
      <c r="J59" s="4"/>
      <c r="K59" s="4"/>
      <c r="L59" s="4"/>
      <c r="M59" s="4"/>
      <c r="N59" s="4"/>
      <c r="O59" s="4"/>
      <c r="P59" s="4"/>
      <c r="Q59" s="4"/>
      <c r="R59" s="4"/>
      <c r="S59" s="4"/>
      <c r="T59" s="4"/>
      <c r="U59" s="4"/>
      <c r="V59" s="4"/>
      <c r="W59" s="4"/>
      <c r="X59" s="4"/>
      <c r="Y59" s="4"/>
      <c r="Z59" s="4"/>
    </row>
    <row r="60" spans="1:26" ht="15.75" customHeight="1">
      <c r="A60" s="4"/>
      <c r="B60" s="4"/>
      <c r="C60" s="5"/>
      <c r="D60" s="6"/>
      <c r="E60" s="6"/>
      <c r="F60" s="6"/>
      <c r="G60" s="6"/>
      <c r="H60" s="6"/>
      <c r="I60" s="4"/>
      <c r="J60" s="4"/>
      <c r="K60" s="4"/>
      <c r="L60" s="4"/>
      <c r="M60" s="4"/>
      <c r="N60" s="4"/>
      <c r="O60" s="4"/>
      <c r="P60" s="4"/>
      <c r="Q60" s="4"/>
      <c r="R60" s="4"/>
      <c r="S60" s="4"/>
      <c r="T60" s="4"/>
      <c r="U60" s="4"/>
      <c r="V60" s="4"/>
      <c r="W60" s="4"/>
      <c r="X60" s="4"/>
      <c r="Y60" s="4"/>
      <c r="Z60" s="4"/>
    </row>
    <row r="61" spans="1:26" ht="15.75" customHeight="1">
      <c r="A61" s="4"/>
      <c r="B61" s="4"/>
      <c r="C61" s="5"/>
      <c r="D61" s="6"/>
      <c r="E61" s="6"/>
      <c r="F61" s="6"/>
      <c r="G61" s="6"/>
      <c r="H61" s="6"/>
      <c r="I61" s="4"/>
      <c r="J61" s="4"/>
      <c r="K61" s="4"/>
      <c r="L61" s="4"/>
      <c r="M61" s="4"/>
      <c r="N61" s="4"/>
      <c r="O61" s="4"/>
      <c r="P61" s="4"/>
      <c r="Q61" s="4"/>
      <c r="R61" s="4"/>
      <c r="S61" s="4"/>
      <c r="T61" s="4"/>
      <c r="U61" s="4"/>
      <c r="V61" s="4"/>
      <c r="W61" s="4"/>
      <c r="X61" s="4"/>
      <c r="Y61" s="4"/>
      <c r="Z61" s="4"/>
    </row>
    <row r="62" spans="1:26" ht="15.75" customHeight="1">
      <c r="A62" s="4"/>
      <c r="B62" s="4"/>
      <c r="C62" s="5"/>
      <c r="D62" s="6"/>
      <c r="E62" s="6"/>
      <c r="F62" s="6"/>
      <c r="G62" s="6"/>
      <c r="H62" s="6"/>
      <c r="I62" s="4"/>
      <c r="J62" s="4"/>
      <c r="K62" s="4"/>
      <c r="L62" s="4"/>
      <c r="M62" s="4"/>
      <c r="N62" s="4"/>
      <c r="O62" s="4"/>
      <c r="P62" s="4"/>
      <c r="Q62" s="4"/>
      <c r="R62" s="4"/>
      <c r="S62" s="4"/>
      <c r="T62" s="4"/>
      <c r="U62" s="4"/>
      <c r="V62" s="4"/>
      <c r="W62" s="4"/>
      <c r="X62" s="4"/>
      <c r="Y62" s="4"/>
      <c r="Z62" s="4"/>
    </row>
    <row r="63" spans="1:26" ht="15.75" customHeight="1">
      <c r="A63" s="4"/>
      <c r="B63" s="4"/>
      <c r="C63" s="5"/>
      <c r="D63" s="6"/>
      <c r="E63" s="6"/>
      <c r="F63" s="6"/>
      <c r="G63" s="6"/>
      <c r="H63" s="6"/>
      <c r="I63" s="4"/>
      <c r="J63" s="4"/>
      <c r="K63" s="4"/>
      <c r="L63" s="4"/>
      <c r="M63" s="4"/>
      <c r="N63" s="4"/>
      <c r="O63" s="4"/>
      <c r="P63" s="4"/>
      <c r="Q63" s="4"/>
      <c r="R63" s="4"/>
      <c r="S63" s="4"/>
      <c r="T63" s="4"/>
      <c r="U63" s="4"/>
      <c r="V63" s="4"/>
      <c r="W63" s="4"/>
      <c r="X63" s="4"/>
      <c r="Y63" s="4"/>
      <c r="Z63" s="4"/>
    </row>
    <row r="64" spans="1:26" ht="15.75" customHeight="1">
      <c r="A64" s="4"/>
      <c r="B64" s="4"/>
      <c r="C64" s="5"/>
      <c r="D64" s="6"/>
      <c r="E64" s="6"/>
      <c r="F64" s="6"/>
      <c r="G64" s="6"/>
      <c r="H64" s="6"/>
      <c r="I64" s="4"/>
      <c r="J64" s="4"/>
      <c r="K64" s="4"/>
      <c r="L64" s="4"/>
      <c r="M64" s="4"/>
      <c r="N64" s="4"/>
      <c r="O64" s="4"/>
      <c r="P64" s="4"/>
      <c r="Q64" s="4"/>
      <c r="R64" s="4"/>
      <c r="S64" s="4"/>
      <c r="T64" s="4"/>
      <c r="U64" s="4"/>
      <c r="V64" s="4"/>
      <c r="W64" s="4"/>
      <c r="X64" s="4"/>
      <c r="Y64" s="4"/>
      <c r="Z64" s="4"/>
    </row>
    <row r="65" spans="1:26" ht="15.75" customHeight="1">
      <c r="A65" s="4"/>
      <c r="B65" s="4"/>
      <c r="C65" s="5"/>
      <c r="D65" s="6"/>
      <c r="E65" s="6"/>
      <c r="F65" s="6"/>
      <c r="G65" s="6"/>
      <c r="H65" s="6"/>
      <c r="I65" s="4"/>
      <c r="J65" s="4"/>
      <c r="K65" s="4"/>
      <c r="L65" s="4"/>
      <c r="M65" s="4"/>
      <c r="N65" s="4"/>
      <c r="O65" s="4"/>
      <c r="P65" s="4"/>
      <c r="Q65" s="4"/>
      <c r="R65" s="4"/>
      <c r="S65" s="4"/>
      <c r="T65" s="4"/>
      <c r="U65" s="4"/>
      <c r="V65" s="4"/>
      <c r="W65" s="4"/>
      <c r="X65" s="4"/>
      <c r="Y65" s="4"/>
      <c r="Z65" s="4"/>
    </row>
    <row r="66" spans="1:26" ht="15.75" customHeight="1">
      <c r="A66" s="4"/>
      <c r="B66" s="4"/>
      <c r="C66" s="5"/>
      <c r="D66" s="6"/>
      <c r="E66" s="6"/>
      <c r="F66" s="6"/>
      <c r="G66" s="6"/>
      <c r="H66" s="6"/>
      <c r="I66" s="4"/>
      <c r="J66" s="4"/>
      <c r="K66" s="4"/>
      <c r="L66" s="4"/>
      <c r="M66" s="4"/>
      <c r="N66" s="4"/>
      <c r="O66" s="4"/>
      <c r="P66" s="4"/>
      <c r="Q66" s="4"/>
      <c r="R66" s="4"/>
      <c r="S66" s="4"/>
      <c r="T66" s="4"/>
      <c r="U66" s="4"/>
      <c r="V66" s="4"/>
      <c r="W66" s="4"/>
      <c r="X66" s="4"/>
      <c r="Y66" s="4"/>
      <c r="Z66" s="4"/>
    </row>
    <row r="67" spans="1:26" ht="15.75" customHeight="1">
      <c r="A67" s="4"/>
      <c r="B67" s="4"/>
      <c r="C67" s="5"/>
      <c r="D67" s="6"/>
      <c r="E67" s="6"/>
      <c r="F67" s="6"/>
      <c r="G67" s="6"/>
      <c r="H67" s="6"/>
      <c r="I67" s="4"/>
      <c r="J67" s="4"/>
      <c r="K67" s="4"/>
      <c r="L67" s="4"/>
      <c r="M67" s="4"/>
      <c r="N67" s="4"/>
      <c r="O67" s="4"/>
      <c r="P67" s="4"/>
      <c r="Q67" s="4"/>
      <c r="R67" s="4"/>
      <c r="S67" s="4"/>
      <c r="T67" s="4"/>
      <c r="U67" s="4"/>
      <c r="V67" s="4"/>
      <c r="W67" s="4"/>
      <c r="X67" s="4"/>
      <c r="Y67" s="4"/>
      <c r="Z67" s="4"/>
    </row>
    <row r="68" spans="1:26" ht="15.75" customHeight="1">
      <c r="A68" s="4"/>
      <c r="B68" s="4"/>
      <c r="C68" s="5"/>
      <c r="D68" s="6"/>
      <c r="E68" s="6"/>
      <c r="F68" s="6"/>
      <c r="G68" s="6"/>
      <c r="H68" s="6"/>
      <c r="I68" s="4"/>
      <c r="J68" s="4"/>
      <c r="K68" s="4"/>
      <c r="L68" s="4"/>
      <c r="M68" s="4"/>
      <c r="N68" s="4"/>
      <c r="O68" s="4"/>
      <c r="P68" s="4"/>
      <c r="Q68" s="4"/>
      <c r="R68" s="4"/>
      <c r="S68" s="4"/>
      <c r="T68" s="4"/>
      <c r="U68" s="4"/>
      <c r="V68" s="4"/>
      <c r="W68" s="4"/>
      <c r="X68" s="4"/>
      <c r="Y68" s="4"/>
      <c r="Z68" s="4"/>
    </row>
    <row r="69" spans="1:26" ht="15.75" customHeight="1">
      <c r="A69" s="4"/>
      <c r="B69" s="4"/>
      <c r="C69" s="5"/>
      <c r="D69" s="6"/>
      <c r="E69" s="6"/>
      <c r="F69" s="6"/>
      <c r="G69" s="6"/>
      <c r="H69" s="6"/>
      <c r="I69" s="4"/>
      <c r="J69" s="4"/>
      <c r="K69" s="4"/>
      <c r="L69" s="4"/>
      <c r="M69" s="4"/>
      <c r="N69" s="4"/>
      <c r="O69" s="4"/>
      <c r="P69" s="4"/>
      <c r="Q69" s="4"/>
      <c r="R69" s="4"/>
      <c r="S69" s="4"/>
      <c r="T69" s="4"/>
      <c r="U69" s="4"/>
      <c r="V69" s="4"/>
      <c r="W69" s="4"/>
      <c r="X69" s="4"/>
      <c r="Y69" s="4"/>
      <c r="Z69" s="4"/>
    </row>
    <row r="70" spans="1:26" ht="15.75" customHeight="1">
      <c r="A70" s="4"/>
      <c r="B70" s="4"/>
      <c r="C70" s="5"/>
      <c r="D70" s="6"/>
      <c r="E70" s="6"/>
      <c r="F70" s="6"/>
      <c r="G70" s="6"/>
      <c r="H70" s="6"/>
      <c r="I70" s="4"/>
      <c r="J70" s="4"/>
      <c r="K70" s="4"/>
      <c r="L70" s="4"/>
      <c r="M70" s="4"/>
      <c r="N70" s="4"/>
      <c r="O70" s="4"/>
      <c r="P70" s="4"/>
      <c r="Q70" s="4"/>
      <c r="R70" s="4"/>
      <c r="S70" s="4"/>
      <c r="T70" s="4"/>
      <c r="U70" s="4"/>
      <c r="V70" s="4"/>
      <c r="W70" s="4"/>
      <c r="X70" s="4"/>
      <c r="Y70" s="4"/>
      <c r="Z70" s="4"/>
    </row>
    <row r="71" spans="1:26" ht="15.75" customHeight="1">
      <c r="A71" s="4"/>
      <c r="B71" s="4"/>
      <c r="C71" s="5"/>
      <c r="D71" s="6"/>
      <c r="E71" s="6"/>
      <c r="F71" s="6"/>
      <c r="G71" s="6"/>
      <c r="H71" s="6"/>
      <c r="I71" s="4"/>
      <c r="J71" s="4"/>
      <c r="K71" s="4"/>
      <c r="L71" s="4"/>
      <c r="M71" s="4"/>
      <c r="N71" s="4"/>
      <c r="O71" s="4"/>
      <c r="P71" s="4"/>
      <c r="Q71" s="4"/>
      <c r="R71" s="4"/>
      <c r="S71" s="4"/>
      <c r="T71" s="4"/>
      <c r="U71" s="4"/>
      <c r="V71" s="4"/>
      <c r="W71" s="4"/>
      <c r="X71" s="4"/>
      <c r="Y71" s="4"/>
      <c r="Z71" s="4"/>
    </row>
    <row r="72" spans="1:26" ht="15.75" customHeight="1">
      <c r="A72" s="4"/>
      <c r="B72" s="4"/>
      <c r="C72" s="5"/>
      <c r="D72" s="6"/>
      <c r="E72" s="6"/>
      <c r="F72" s="6"/>
      <c r="G72" s="6"/>
      <c r="H72" s="6"/>
      <c r="I72" s="4"/>
      <c r="J72" s="4"/>
      <c r="K72" s="4"/>
      <c r="L72" s="4"/>
      <c r="M72" s="4"/>
      <c r="N72" s="4"/>
      <c r="O72" s="4"/>
      <c r="P72" s="4"/>
      <c r="Q72" s="4"/>
      <c r="R72" s="4"/>
      <c r="S72" s="4"/>
      <c r="T72" s="4"/>
      <c r="U72" s="4"/>
      <c r="V72" s="4"/>
      <c r="W72" s="4"/>
      <c r="X72" s="4"/>
      <c r="Y72" s="4"/>
      <c r="Z72" s="4"/>
    </row>
    <row r="73" spans="1:26" ht="15.75" customHeight="1">
      <c r="A73" s="4"/>
      <c r="B73" s="4"/>
      <c r="C73" s="5"/>
      <c r="D73" s="6"/>
      <c r="E73" s="6"/>
      <c r="F73" s="6"/>
      <c r="G73" s="6"/>
      <c r="H73" s="6"/>
      <c r="I73" s="4"/>
      <c r="J73" s="4"/>
      <c r="K73" s="4"/>
      <c r="L73" s="4"/>
      <c r="M73" s="4"/>
      <c r="N73" s="4"/>
      <c r="O73" s="4"/>
      <c r="P73" s="4"/>
      <c r="Q73" s="4"/>
      <c r="R73" s="4"/>
      <c r="S73" s="4"/>
      <c r="T73" s="4"/>
      <c r="U73" s="4"/>
      <c r="V73" s="4"/>
      <c r="W73" s="4"/>
      <c r="X73" s="4"/>
      <c r="Y73" s="4"/>
      <c r="Z73" s="4"/>
    </row>
    <row r="74" spans="1:26" ht="15.75" customHeight="1">
      <c r="A74" s="4"/>
      <c r="B74" s="4"/>
      <c r="C74" s="5"/>
      <c r="D74" s="6"/>
      <c r="E74" s="6"/>
      <c r="F74" s="6"/>
      <c r="G74" s="6"/>
      <c r="H74" s="6"/>
      <c r="I74" s="4"/>
      <c r="J74" s="4"/>
      <c r="K74" s="4"/>
      <c r="L74" s="4"/>
      <c r="M74" s="4"/>
      <c r="N74" s="4"/>
      <c r="O74" s="4"/>
      <c r="P74" s="4"/>
      <c r="Q74" s="4"/>
      <c r="R74" s="4"/>
      <c r="S74" s="4"/>
      <c r="T74" s="4"/>
      <c r="U74" s="4"/>
      <c r="V74" s="4"/>
      <c r="W74" s="4"/>
      <c r="X74" s="4"/>
      <c r="Y74" s="4"/>
      <c r="Z74" s="4"/>
    </row>
    <row r="75" spans="1:26" ht="15.75" customHeight="1">
      <c r="A75" s="4"/>
      <c r="B75" s="4"/>
      <c r="C75" s="5"/>
      <c r="D75" s="6"/>
      <c r="E75" s="6"/>
      <c r="F75" s="6"/>
      <c r="G75" s="6"/>
      <c r="H75" s="6"/>
      <c r="I75" s="4"/>
      <c r="J75" s="4"/>
      <c r="K75" s="4"/>
      <c r="L75" s="4"/>
      <c r="M75" s="4"/>
      <c r="N75" s="4"/>
      <c r="O75" s="4"/>
      <c r="P75" s="4"/>
      <c r="Q75" s="4"/>
      <c r="R75" s="4"/>
      <c r="S75" s="4"/>
      <c r="T75" s="4"/>
      <c r="U75" s="4"/>
      <c r="V75" s="4"/>
      <c r="W75" s="4"/>
      <c r="X75" s="4"/>
      <c r="Y75" s="4"/>
      <c r="Z75" s="4"/>
    </row>
    <row r="76" spans="1:26" ht="15.75" customHeight="1">
      <c r="A76" s="4"/>
      <c r="B76" s="4"/>
      <c r="C76" s="5"/>
      <c r="D76" s="6"/>
      <c r="E76" s="6"/>
      <c r="F76" s="6"/>
      <c r="G76" s="6"/>
      <c r="H76" s="6"/>
      <c r="I76" s="4"/>
      <c r="J76" s="4"/>
      <c r="K76" s="4"/>
      <c r="L76" s="4"/>
      <c r="M76" s="4"/>
      <c r="N76" s="4"/>
      <c r="O76" s="4"/>
      <c r="P76" s="4"/>
      <c r="Q76" s="4"/>
      <c r="R76" s="4"/>
      <c r="S76" s="4"/>
      <c r="T76" s="4"/>
      <c r="U76" s="4"/>
      <c r="V76" s="4"/>
      <c r="W76" s="4"/>
      <c r="X76" s="4"/>
      <c r="Y76" s="4"/>
      <c r="Z76" s="4"/>
    </row>
    <row r="77" spans="1:26" ht="15.75" customHeight="1">
      <c r="A77" s="4"/>
      <c r="B77" s="4"/>
      <c r="C77" s="5"/>
      <c r="D77" s="6"/>
      <c r="E77" s="6"/>
      <c r="F77" s="6"/>
      <c r="G77" s="6"/>
      <c r="H77" s="6"/>
      <c r="I77" s="4"/>
      <c r="J77" s="4"/>
      <c r="K77" s="4"/>
      <c r="L77" s="4"/>
      <c r="M77" s="4"/>
      <c r="N77" s="4"/>
      <c r="O77" s="4"/>
      <c r="P77" s="4"/>
      <c r="Q77" s="4"/>
      <c r="R77" s="4"/>
      <c r="S77" s="4"/>
      <c r="T77" s="4"/>
      <c r="U77" s="4"/>
      <c r="V77" s="4"/>
      <c r="W77" s="4"/>
      <c r="X77" s="4"/>
      <c r="Y77" s="4"/>
      <c r="Z77" s="4"/>
    </row>
    <row r="78" spans="1:26" ht="15.75" customHeight="1">
      <c r="A78" s="4"/>
      <c r="B78" s="4"/>
      <c r="C78" s="5"/>
      <c r="D78" s="6"/>
      <c r="E78" s="6"/>
      <c r="F78" s="6"/>
      <c r="G78" s="6"/>
      <c r="H78" s="6"/>
      <c r="I78" s="4"/>
      <c r="J78" s="4"/>
      <c r="K78" s="4"/>
      <c r="L78" s="4"/>
      <c r="M78" s="4"/>
      <c r="N78" s="4"/>
      <c r="O78" s="4"/>
      <c r="P78" s="4"/>
      <c r="Q78" s="4"/>
      <c r="R78" s="4"/>
      <c r="S78" s="4"/>
      <c r="T78" s="4"/>
      <c r="U78" s="4"/>
      <c r="V78" s="4"/>
      <c r="W78" s="4"/>
      <c r="X78" s="4"/>
      <c r="Y78" s="4"/>
      <c r="Z78" s="4"/>
    </row>
    <row r="79" spans="1:26" ht="15.75" customHeight="1">
      <c r="A79" s="4"/>
      <c r="B79" s="4"/>
      <c r="C79" s="5"/>
      <c r="D79" s="6"/>
      <c r="E79" s="6"/>
      <c r="F79" s="6"/>
      <c r="G79" s="6"/>
      <c r="H79" s="6"/>
      <c r="I79" s="4"/>
      <c r="J79" s="4"/>
      <c r="K79" s="4"/>
      <c r="L79" s="4"/>
      <c r="M79" s="4"/>
      <c r="N79" s="4"/>
      <c r="O79" s="4"/>
      <c r="P79" s="4"/>
      <c r="Q79" s="4"/>
      <c r="R79" s="4"/>
      <c r="S79" s="4"/>
      <c r="T79" s="4"/>
      <c r="U79" s="4"/>
      <c r="V79" s="4"/>
      <c r="W79" s="4"/>
      <c r="X79" s="4"/>
      <c r="Y79" s="4"/>
      <c r="Z79" s="4"/>
    </row>
    <row r="80" spans="1:26" ht="15.75" customHeight="1">
      <c r="A80" s="4"/>
      <c r="B80" s="4"/>
      <c r="C80" s="5"/>
      <c r="D80" s="6"/>
      <c r="E80" s="6"/>
      <c r="F80" s="6"/>
      <c r="G80" s="6"/>
      <c r="H80" s="6"/>
      <c r="I80" s="4"/>
      <c r="J80" s="4"/>
      <c r="K80" s="4"/>
      <c r="L80" s="4"/>
      <c r="M80" s="4"/>
      <c r="N80" s="4"/>
      <c r="O80" s="4"/>
      <c r="P80" s="4"/>
      <c r="Q80" s="4"/>
      <c r="R80" s="4"/>
      <c r="S80" s="4"/>
      <c r="T80" s="4"/>
      <c r="U80" s="4"/>
      <c r="V80" s="4"/>
      <c r="W80" s="4"/>
      <c r="X80" s="4"/>
      <c r="Y80" s="4"/>
      <c r="Z80" s="4"/>
    </row>
    <row r="81" spans="1:26" ht="15.75" customHeight="1">
      <c r="A81" s="4"/>
      <c r="B81" s="4"/>
      <c r="C81" s="5"/>
      <c r="D81" s="6"/>
      <c r="E81" s="6"/>
      <c r="F81" s="6"/>
      <c r="G81" s="6"/>
      <c r="H81" s="6"/>
      <c r="I81" s="4"/>
      <c r="J81" s="4"/>
      <c r="K81" s="4"/>
      <c r="L81" s="4"/>
      <c r="M81" s="4"/>
      <c r="N81" s="4"/>
      <c r="O81" s="4"/>
      <c r="P81" s="4"/>
      <c r="Q81" s="4"/>
      <c r="R81" s="4"/>
      <c r="S81" s="4"/>
      <c r="T81" s="4"/>
      <c r="U81" s="4"/>
      <c r="V81" s="4"/>
      <c r="W81" s="4"/>
      <c r="X81" s="4"/>
      <c r="Y81" s="4"/>
      <c r="Z81" s="4"/>
    </row>
    <row r="82" spans="1:26" ht="15.75" customHeight="1">
      <c r="A82" s="4"/>
      <c r="B82" s="4"/>
      <c r="C82" s="5"/>
      <c r="D82" s="6"/>
      <c r="E82" s="6"/>
      <c r="F82" s="6"/>
      <c r="G82" s="6"/>
      <c r="H82" s="6"/>
      <c r="I82" s="4"/>
      <c r="J82" s="4"/>
      <c r="K82" s="4"/>
      <c r="L82" s="4"/>
      <c r="M82" s="4"/>
      <c r="N82" s="4"/>
      <c r="O82" s="4"/>
      <c r="P82" s="4"/>
      <c r="Q82" s="4"/>
      <c r="R82" s="4"/>
      <c r="S82" s="4"/>
      <c r="T82" s="4"/>
      <c r="U82" s="4"/>
      <c r="V82" s="4"/>
      <c r="W82" s="4"/>
      <c r="X82" s="4"/>
      <c r="Y82" s="4"/>
      <c r="Z82" s="4"/>
    </row>
    <row r="83" spans="1:26" ht="15.75" customHeight="1">
      <c r="A83" s="4"/>
      <c r="B83" s="4"/>
      <c r="C83" s="5"/>
      <c r="D83" s="6"/>
      <c r="E83" s="6"/>
      <c r="F83" s="6"/>
      <c r="G83" s="6"/>
      <c r="H83" s="6"/>
      <c r="I83" s="4"/>
      <c r="J83" s="4"/>
      <c r="K83" s="4"/>
      <c r="L83" s="4"/>
      <c r="M83" s="4"/>
      <c r="N83" s="4"/>
      <c r="O83" s="4"/>
      <c r="P83" s="4"/>
      <c r="Q83" s="4"/>
      <c r="R83" s="4"/>
      <c r="S83" s="4"/>
      <c r="T83" s="4"/>
      <c r="U83" s="4"/>
      <c r="V83" s="4"/>
      <c r="W83" s="4"/>
      <c r="X83" s="4"/>
      <c r="Y83" s="4"/>
      <c r="Z83" s="4"/>
    </row>
    <row r="84" spans="1:26" ht="15.75" customHeight="1">
      <c r="A84" s="4"/>
      <c r="B84" s="4"/>
      <c r="C84" s="5"/>
      <c r="D84" s="6"/>
      <c r="E84" s="6"/>
      <c r="F84" s="6"/>
      <c r="G84" s="6"/>
      <c r="H84" s="6"/>
      <c r="I84" s="4"/>
      <c r="J84" s="4"/>
      <c r="K84" s="4"/>
      <c r="L84" s="4"/>
      <c r="M84" s="4"/>
      <c r="N84" s="4"/>
      <c r="O84" s="4"/>
      <c r="P84" s="4"/>
      <c r="Q84" s="4"/>
      <c r="R84" s="4"/>
      <c r="S84" s="4"/>
      <c r="T84" s="4"/>
      <c r="U84" s="4"/>
      <c r="V84" s="4"/>
      <c r="W84" s="4"/>
      <c r="X84" s="4"/>
      <c r="Y84" s="4"/>
      <c r="Z84" s="4"/>
    </row>
    <row r="85" spans="1:26" ht="15.75" customHeight="1">
      <c r="A85" s="4"/>
      <c r="B85" s="4"/>
      <c r="C85" s="5"/>
      <c r="D85" s="6"/>
      <c r="E85" s="6"/>
      <c r="F85" s="6"/>
      <c r="G85" s="6"/>
      <c r="H85" s="6"/>
      <c r="I85" s="4"/>
      <c r="J85" s="4"/>
      <c r="K85" s="4"/>
      <c r="L85" s="4"/>
      <c r="M85" s="4"/>
      <c r="N85" s="4"/>
      <c r="O85" s="4"/>
      <c r="P85" s="4"/>
      <c r="Q85" s="4"/>
      <c r="R85" s="4"/>
      <c r="S85" s="4"/>
      <c r="T85" s="4"/>
      <c r="U85" s="4"/>
      <c r="V85" s="4"/>
      <c r="W85" s="4"/>
      <c r="X85" s="4"/>
      <c r="Y85" s="4"/>
      <c r="Z85" s="4"/>
    </row>
    <row r="86" spans="1:26" ht="15.75" customHeight="1">
      <c r="A86" s="4"/>
      <c r="B86" s="4"/>
      <c r="C86" s="5"/>
      <c r="D86" s="6"/>
      <c r="E86" s="6"/>
      <c r="F86" s="6"/>
      <c r="G86" s="6"/>
      <c r="H86" s="6"/>
      <c r="I86" s="4"/>
      <c r="J86" s="4"/>
      <c r="K86" s="4"/>
      <c r="L86" s="4"/>
      <c r="M86" s="4"/>
      <c r="N86" s="4"/>
      <c r="O86" s="4"/>
      <c r="P86" s="4"/>
      <c r="Q86" s="4"/>
      <c r="R86" s="4"/>
      <c r="S86" s="4"/>
      <c r="T86" s="4"/>
      <c r="U86" s="4"/>
      <c r="V86" s="4"/>
      <c r="W86" s="4"/>
      <c r="X86" s="4"/>
      <c r="Y86" s="4"/>
      <c r="Z86" s="4"/>
    </row>
    <row r="87" spans="1:26" ht="15.75" customHeight="1">
      <c r="A87" s="4"/>
      <c r="B87" s="4"/>
      <c r="C87" s="5"/>
      <c r="D87" s="6"/>
      <c r="E87" s="6"/>
      <c r="F87" s="6"/>
      <c r="G87" s="6"/>
      <c r="H87" s="6"/>
      <c r="I87" s="4"/>
      <c r="J87" s="4"/>
      <c r="K87" s="4"/>
      <c r="L87" s="4"/>
      <c r="M87" s="4"/>
      <c r="N87" s="4"/>
      <c r="O87" s="4"/>
      <c r="P87" s="4"/>
      <c r="Q87" s="4"/>
      <c r="R87" s="4"/>
      <c r="S87" s="4"/>
      <c r="T87" s="4"/>
      <c r="U87" s="4"/>
      <c r="V87" s="4"/>
      <c r="W87" s="4"/>
      <c r="X87" s="4"/>
      <c r="Y87" s="4"/>
      <c r="Z87" s="4"/>
    </row>
    <row r="88" spans="1:26" ht="15.75" customHeight="1">
      <c r="A88" s="4"/>
      <c r="B88" s="4"/>
      <c r="C88" s="5"/>
      <c r="D88" s="6"/>
      <c r="E88" s="6"/>
      <c r="F88" s="6"/>
      <c r="G88" s="6"/>
      <c r="H88" s="6"/>
      <c r="I88" s="4"/>
      <c r="J88" s="4"/>
      <c r="K88" s="4"/>
      <c r="L88" s="4"/>
      <c r="M88" s="4"/>
      <c r="N88" s="4"/>
      <c r="O88" s="4"/>
      <c r="P88" s="4"/>
      <c r="Q88" s="4"/>
      <c r="R88" s="4"/>
      <c r="S88" s="4"/>
      <c r="T88" s="4"/>
      <c r="U88" s="4"/>
      <c r="V88" s="4"/>
      <c r="W88" s="4"/>
      <c r="X88" s="4"/>
      <c r="Y88" s="4"/>
      <c r="Z88" s="4"/>
    </row>
    <row r="89" spans="1:26" ht="15.75" customHeight="1">
      <c r="A89" s="4"/>
      <c r="B89" s="4"/>
      <c r="C89" s="5"/>
      <c r="D89" s="6"/>
      <c r="E89" s="6"/>
      <c r="F89" s="6"/>
      <c r="G89" s="6"/>
      <c r="H89" s="6"/>
      <c r="I89" s="4"/>
      <c r="J89" s="4"/>
      <c r="K89" s="4"/>
      <c r="L89" s="4"/>
      <c r="M89" s="4"/>
      <c r="N89" s="4"/>
      <c r="O89" s="4"/>
      <c r="P89" s="4"/>
      <c r="Q89" s="4"/>
      <c r="R89" s="4"/>
      <c r="S89" s="4"/>
      <c r="T89" s="4"/>
      <c r="U89" s="4"/>
      <c r="V89" s="4"/>
      <c r="W89" s="4"/>
      <c r="X89" s="4"/>
      <c r="Y89" s="4"/>
      <c r="Z89" s="4"/>
    </row>
    <row r="90" spans="1:26" ht="15.75" customHeight="1">
      <c r="A90" s="4"/>
      <c r="B90" s="4"/>
      <c r="C90" s="5"/>
      <c r="D90" s="6"/>
      <c r="E90" s="6"/>
      <c r="F90" s="6"/>
      <c r="G90" s="6"/>
      <c r="H90" s="6"/>
      <c r="I90" s="4"/>
      <c r="J90" s="4"/>
      <c r="K90" s="4"/>
      <c r="L90" s="4"/>
      <c r="M90" s="4"/>
      <c r="N90" s="4"/>
      <c r="O90" s="4"/>
      <c r="P90" s="4"/>
      <c r="Q90" s="4"/>
      <c r="R90" s="4"/>
      <c r="S90" s="4"/>
      <c r="T90" s="4"/>
      <c r="U90" s="4"/>
      <c r="V90" s="4"/>
      <c r="W90" s="4"/>
      <c r="X90" s="4"/>
      <c r="Y90" s="4"/>
      <c r="Z90" s="4"/>
    </row>
    <row r="91" spans="1:26" ht="15.75" customHeight="1">
      <c r="A91" s="4"/>
      <c r="B91" s="4"/>
      <c r="C91" s="5"/>
      <c r="D91" s="6"/>
      <c r="E91" s="6"/>
      <c r="F91" s="6"/>
      <c r="G91" s="6"/>
      <c r="H91" s="6"/>
      <c r="I91" s="4"/>
      <c r="J91" s="4"/>
      <c r="K91" s="4"/>
      <c r="L91" s="4"/>
      <c r="M91" s="4"/>
      <c r="N91" s="4"/>
      <c r="O91" s="4"/>
      <c r="P91" s="4"/>
      <c r="Q91" s="4"/>
      <c r="R91" s="4"/>
      <c r="S91" s="4"/>
      <c r="T91" s="4"/>
      <c r="U91" s="4"/>
      <c r="V91" s="4"/>
      <c r="W91" s="4"/>
      <c r="X91" s="4"/>
      <c r="Y91" s="4"/>
      <c r="Z91" s="4"/>
    </row>
    <row r="92" spans="1:26" ht="15.75" customHeight="1">
      <c r="A92" s="4"/>
      <c r="B92" s="4"/>
      <c r="C92" s="5"/>
      <c r="D92" s="6"/>
      <c r="E92" s="6"/>
      <c r="F92" s="6"/>
      <c r="G92" s="6"/>
      <c r="H92" s="6"/>
      <c r="I92" s="4"/>
      <c r="J92" s="4"/>
      <c r="K92" s="4"/>
      <c r="L92" s="4"/>
      <c r="M92" s="4"/>
      <c r="N92" s="4"/>
      <c r="O92" s="4"/>
      <c r="P92" s="4"/>
      <c r="Q92" s="4"/>
      <c r="R92" s="4"/>
      <c r="S92" s="4"/>
      <c r="T92" s="4"/>
      <c r="U92" s="4"/>
      <c r="V92" s="4"/>
      <c r="W92" s="4"/>
      <c r="X92" s="4"/>
      <c r="Y92" s="4"/>
      <c r="Z92" s="4"/>
    </row>
    <row r="93" spans="1:26" ht="15.75" customHeight="1">
      <c r="A93" s="4"/>
      <c r="B93" s="4"/>
      <c r="C93" s="5"/>
      <c r="D93" s="6"/>
      <c r="E93" s="6"/>
      <c r="F93" s="6"/>
      <c r="G93" s="6"/>
      <c r="H93" s="6"/>
      <c r="I93" s="4"/>
      <c r="J93" s="4"/>
      <c r="K93" s="4"/>
      <c r="L93" s="4"/>
      <c r="M93" s="4"/>
      <c r="N93" s="4"/>
      <c r="O93" s="4"/>
      <c r="P93" s="4"/>
      <c r="Q93" s="4"/>
      <c r="R93" s="4"/>
      <c r="S93" s="4"/>
      <c r="T93" s="4"/>
      <c r="U93" s="4"/>
      <c r="V93" s="4"/>
      <c r="W93" s="4"/>
      <c r="X93" s="4"/>
      <c r="Y93" s="4"/>
      <c r="Z93" s="4"/>
    </row>
    <row r="94" spans="1:26" ht="15.75" customHeight="1">
      <c r="A94" s="4"/>
      <c r="B94" s="4"/>
      <c r="C94" s="5"/>
      <c r="D94" s="6"/>
      <c r="E94" s="6"/>
      <c r="F94" s="6"/>
      <c r="G94" s="6"/>
      <c r="H94" s="6"/>
      <c r="I94" s="4"/>
      <c r="J94" s="4"/>
      <c r="K94" s="4"/>
      <c r="L94" s="4"/>
      <c r="M94" s="4"/>
      <c r="N94" s="4"/>
      <c r="O94" s="4"/>
      <c r="P94" s="4"/>
      <c r="Q94" s="4"/>
      <c r="R94" s="4"/>
      <c r="S94" s="4"/>
      <c r="T94" s="4"/>
      <c r="U94" s="4"/>
      <c r="V94" s="4"/>
      <c r="W94" s="4"/>
      <c r="X94" s="4"/>
      <c r="Y94" s="4"/>
      <c r="Z94" s="4"/>
    </row>
    <row r="95" spans="1:26" ht="15.75" customHeight="1">
      <c r="A95" s="4"/>
      <c r="B95" s="4"/>
      <c r="C95" s="5"/>
      <c r="D95" s="6"/>
      <c r="E95" s="6"/>
      <c r="F95" s="6"/>
      <c r="G95" s="6"/>
      <c r="H95" s="6"/>
      <c r="I95" s="4"/>
      <c r="J95" s="4"/>
      <c r="K95" s="4"/>
      <c r="L95" s="4"/>
      <c r="M95" s="4"/>
      <c r="N95" s="4"/>
      <c r="O95" s="4"/>
      <c r="P95" s="4"/>
      <c r="Q95" s="4"/>
      <c r="R95" s="4"/>
      <c r="S95" s="4"/>
      <c r="T95" s="4"/>
      <c r="U95" s="4"/>
      <c r="V95" s="4"/>
      <c r="W95" s="4"/>
      <c r="X95" s="4"/>
      <c r="Y95" s="4"/>
      <c r="Z95" s="4"/>
    </row>
    <row r="96" spans="1:26" ht="15.75" customHeight="1">
      <c r="A96" s="4"/>
      <c r="B96" s="4"/>
      <c r="C96" s="5"/>
      <c r="D96" s="6"/>
      <c r="E96" s="6"/>
      <c r="F96" s="6"/>
      <c r="G96" s="6"/>
      <c r="H96" s="6"/>
      <c r="I96" s="4"/>
      <c r="J96" s="4"/>
      <c r="K96" s="4"/>
      <c r="L96" s="4"/>
      <c r="M96" s="4"/>
      <c r="N96" s="4"/>
      <c r="O96" s="4"/>
      <c r="P96" s="4"/>
      <c r="Q96" s="4"/>
      <c r="R96" s="4"/>
      <c r="S96" s="4"/>
      <c r="T96" s="4"/>
      <c r="U96" s="4"/>
      <c r="V96" s="4"/>
      <c r="W96" s="4"/>
      <c r="X96" s="4"/>
      <c r="Y96" s="4"/>
      <c r="Z96" s="4"/>
    </row>
    <row r="97" spans="1:26" ht="15.75" customHeight="1">
      <c r="A97" s="4"/>
      <c r="B97" s="4"/>
      <c r="C97" s="5"/>
      <c r="D97" s="6"/>
      <c r="E97" s="6"/>
      <c r="F97" s="6"/>
      <c r="G97" s="6"/>
      <c r="H97" s="6"/>
      <c r="I97" s="4"/>
      <c r="J97" s="4"/>
      <c r="K97" s="4"/>
      <c r="L97" s="4"/>
      <c r="M97" s="4"/>
      <c r="N97" s="4"/>
      <c r="O97" s="4"/>
      <c r="P97" s="4"/>
      <c r="Q97" s="4"/>
      <c r="R97" s="4"/>
      <c r="S97" s="4"/>
      <c r="T97" s="4"/>
      <c r="U97" s="4"/>
      <c r="V97" s="4"/>
      <c r="W97" s="4"/>
      <c r="X97" s="4"/>
      <c r="Y97" s="4"/>
      <c r="Z97" s="4"/>
    </row>
    <row r="98" spans="1:26" ht="15.75" customHeight="1">
      <c r="A98" s="4"/>
      <c r="B98" s="4"/>
      <c r="C98" s="5"/>
      <c r="D98" s="6"/>
      <c r="E98" s="6"/>
      <c r="F98" s="6"/>
      <c r="G98" s="6"/>
      <c r="H98" s="6"/>
      <c r="I98" s="4"/>
      <c r="J98" s="4"/>
      <c r="K98" s="4"/>
      <c r="L98" s="4"/>
      <c r="M98" s="4"/>
      <c r="N98" s="4"/>
      <c r="O98" s="4"/>
      <c r="P98" s="4"/>
      <c r="Q98" s="4"/>
      <c r="R98" s="4"/>
      <c r="S98" s="4"/>
      <c r="T98" s="4"/>
      <c r="U98" s="4"/>
      <c r="V98" s="4"/>
      <c r="W98" s="4"/>
      <c r="X98" s="4"/>
      <c r="Y98" s="4"/>
      <c r="Z98" s="4"/>
    </row>
    <row r="99" spans="1:26" ht="15.75" customHeight="1">
      <c r="A99" s="4"/>
      <c r="B99" s="4"/>
      <c r="C99" s="5"/>
      <c r="D99" s="6"/>
      <c r="E99" s="6"/>
      <c r="F99" s="6"/>
      <c r="G99" s="6"/>
      <c r="H99" s="6"/>
      <c r="I99" s="4"/>
      <c r="J99" s="4"/>
      <c r="K99" s="4"/>
      <c r="L99" s="4"/>
      <c r="M99" s="4"/>
      <c r="N99" s="4"/>
      <c r="O99" s="4"/>
      <c r="P99" s="4"/>
      <c r="Q99" s="4"/>
      <c r="R99" s="4"/>
      <c r="S99" s="4"/>
      <c r="T99" s="4"/>
      <c r="U99" s="4"/>
      <c r="V99" s="4"/>
      <c r="W99" s="4"/>
      <c r="X99" s="4"/>
      <c r="Y99" s="4"/>
      <c r="Z99" s="4"/>
    </row>
    <row r="100" spans="1:26" ht="15.75" customHeight="1">
      <c r="A100" s="4"/>
      <c r="B100" s="4"/>
      <c r="C100" s="5"/>
      <c r="D100" s="6"/>
      <c r="E100" s="6"/>
      <c r="F100" s="6"/>
      <c r="G100" s="6"/>
      <c r="H100" s="6"/>
      <c r="I100" s="4"/>
      <c r="J100" s="4"/>
      <c r="K100" s="4"/>
      <c r="L100" s="4"/>
      <c r="M100" s="4"/>
      <c r="N100" s="4"/>
      <c r="O100" s="4"/>
      <c r="P100" s="4"/>
      <c r="Q100" s="4"/>
      <c r="R100" s="4"/>
      <c r="S100" s="4"/>
      <c r="T100" s="4"/>
      <c r="U100" s="4"/>
      <c r="V100" s="4"/>
      <c r="W100" s="4"/>
      <c r="X100" s="4"/>
      <c r="Y100" s="4"/>
      <c r="Z100" s="4"/>
    </row>
    <row r="101" spans="1:26" ht="15.75" customHeight="1">
      <c r="A101" s="4"/>
      <c r="B101" s="4"/>
      <c r="C101" s="5"/>
      <c r="D101" s="6"/>
      <c r="E101" s="6"/>
      <c r="F101" s="6"/>
      <c r="G101" s="6"/>
      <c r="H101" s="6"/>
      <c r="I101" s="4"/>
      <c r="J101" s="4"/>
      <c r="K101" s="4"/>
      <c r="L101" s="4"/>
      <c r="M101" s="4"/>
      <c r="N101" s="4"/>
      <c r="O101" s="4"/>
      <c r="P101" s="4"/>
      <c r="Q101" s="4"/>
      <c r="R101" s="4"/>
      <c r="S101" s="4"/>
      <c r="T101" s="4"/>
      <c r="U101" s="4"/>
      <c r="V101" s="4"/>
      <c r="W101" s="4"/>
      <c r="X101" s="4"/>
      <c r="Y101" s="4"/>
      <c r="Z101" s="4"/>
    </row>
    <row r="102" spans="1:26" ht="15.75" customHeight="1">
      <c r="A102" s="4"/>
      <c r="B102" s="4"/>
      <c r="C102" s="5"/>
      <c r="D102" s="6"/>
      <c r="E102" s="6"/>
      <c r="F102" s="6"/>
      <c r="G102" s="6"/>
      <c r="H102" s="6"/>
      <c r="I102" s="4"/>
      <c r="J102" s="4"/>
      <c r="K102" s="4"/>
      <c r="L102" s="4"/>
      <c r="M102" s="4"/>
      <c r="N102" s="4"/>
      <c r="O102" s="4"/>
      <c r="P102" s="4"/>
      <c r="Q102" s="4"/>
      <c r="R102" s="4"/>
      <c r="S102" s="4"/>
      <c r="T102" s="4"/>
      <c r="U102" s="4"/>
      <c r="V102" s="4"/>
      <c r="W102" s="4"/>
      <c r="X102" s="4"/>
      <c r="Y102" s="4"/>
      <c r="Z102" s="4"/>
    </row>
    <row r="103" spans="1:26" ht="15.75" customHeight="1">
      <c r="A103" s="4"/>
      <c r="B103" s="4"/>
      <c r="C103" s="5"/>
      <c r="D103" s="6"/>
      <c r="E103" s="6"/>
      <c r="F103" s="6"/>
      <c r="G103" s="6"/>
      <c r="H103" s="6"/>
      <c r="I103" s="4"/>
      <c r="J103" s="4"/>
      <c r="K103" s="4"/>
      <c r="L103" s="4"/>
      <c r="M103" s="4"/>
      <c r="N103" s="4"/>
      <c r="O103" s="4"/>
      <c r="P103" s="4"/>
      <c r="Q103" s="4"/>
      <c r="R103" s="4"/>
      <c r="S103" s="4"/>
      <c r="T103" s="4"/>
      <c r="U103" s="4"/>
      <c r="V103" s="4"/>
      <c r="W103" s="4"/>
      <c r="X103" s="4"/>
      <c r="Y103" s="4"/>
      <c r="Z103" s="4"/>
    </row>
    <row r="104" spans="1:26" ht="15.75" customHeight="1">
      <c r="A104" s="4"/>
      <c r="B104" s="4"/>
      <c r="C104" s="5"/>
      <c r="D104" s="6"/>
      <c r="E104" s="6"/>
      <c r="F104" s="6"/>
      <c r="G104" s="6"/>
      <c r="H104" s="6"/>
      <c r="I104" s="4"/>
      <c r="J104" s="4"/>
      <c r="K104" s="4"/>
      <c r="L104" s="4"/>
      <c r="M104" s="4"/>
      <c r="N104" s="4"/>
      <c r="O104" s="4"/>
      <c r="P104" s="4"/>
      <c r="Q104" s="4"/>
      <c r="R104" s="4"/>
      <c r="S104" s="4"/>
      <c r="T104" s="4"/>
      <c r="U104" s="4"/>
      <c r="V104" s="4"/>
      <c r="W104" s="4"/>
      <c r="X104" s="4"/>
      <c r="Y104" s="4"/>
      <c r="Z104" s="4"/>
    </row>
    <row r="105" spans="1:26" ht="15.75" customHeight="1">
      <c r="A105" s="4"/>
      <c r="B105" s="4"/>
      <c r="C105" s="5"/>
      <c r="D105" s="6"/>
      <c r="E105" s="6"/>
      <c r="F105" s="6"/>
      <c r="G105" s="6"/>
      <c r="H105" s="6"/>
      <c r="I105" s="4"/>
      <c r="J105" s="4"/>
      <c r="K105" s="4"/>
      <c r="L105" s="4"/>
      <c r="M105" s="4"/>
      <c r="N105" s="4"/>
      <c r="O105" s="4"/>
      <c r="P105" s="4"/>
      <c r="Q105" s="4"/>
      <c r="R105" s="4"/>
      <c r="S105" s="4"/>
      <c r="T105" s="4"/>
      <c r="U105" s="4"/>
      <c r="V105" s="4"/>
      <c r="W105" s="4"/>
      <c r="X105" s="4"/>
      <c r="Y105" s="4"/>
      <c r="Z105" s="4"/>
    </row>
    <row r="106" spans="1:26" ht="15.75" customHeight="1">
      <c r="A106" s="4"/>
      <c r="B106" s="4"/>
      <c r="C106" s="5"/>
      <c r="D106" s="6"/>
      <c r="E106" s="6"/>
      <c r="F106" s="6"/>
      <c r="G106" s="6"/>
      <c r="H106" s="6"/>
      <c r="I106" s="4"/>
      <c r="J106" s="4"/>
      <c r="K106" s="4"/>
      <c r="L106" s="4"/>
      <c r="M106" s="4"/>
      <c r="N106" s="4"/>
      <c r="O106" s="4"/>
      <c r="P106" s="4"/>
      <c r="Q106" s="4"/>
      <c r="R106" s="4"/>
      <c r="S106" s="4"/>
      <c r="T106" s="4"/>
      <c r="U106" s="4"/>
      <c r="V106" s="4"/>
      <c r="W106" s="4"/>
      <c r="X106" s="4"/>
      <c r="Y106" s="4"/>
      <c r="Z106" s="4"/>
    </row>
    <row r="107" spans="1:26" ht="15.75" customHeight="1">
      <c r="A107" s="4"/>
      <c r="B107" s="4"/>
      <c r="C107" s="5"/>
      <c r="D107" s="6"/>
      <c r="E107" s="6"/>
      <c r="F107" s="6"/>
      <c r="G107" s="6"/>
      <c r="H107" s="6"/>
      <c r="I107" s="4"/>
      <c r="J107" s="4"/>
      <c r="K107" s="4"/>
      <c r="L107" s="4"/>
      <c r="M107" s="4"/>
      <c r="N107" s="4"/>
      <c r="O107" s="4"/>
      <c r="P107" s="4"/>
      <c r="Q107" s="4"/>
      <c r="R107" s="4"/>
      <c r="S107" s="4"/>
      <c r="T107" s="4"/>
      <c r="U107" s="4"/>
      <c r="V107" s="4"/>
      <c r="W107" s="4"/>
      <c r="X107" s="4"/>
      <c r="Y107" s="4"/>
      <c r="Z107" s="4"/>
    </row>
    <row r="108" spans="1:26" ht="15.75" customHeight="1">
      <c r="A108" s="4"/>
      <c r="B108" s="4"/>
      <c r="C108" s="5"/>
      <c r="D108" s="6"/>
      <c r="E108" s="6"/>
      <c r="F108" s="6"/>
      <c r="G108" s="6"/>
      <c r="H108" s="6"/>
      <c r="I108" s="4"/>
      <c r="J108" s="4"/>
      <c r="K108" s="4"/>
      <c r="L108" s="4"/>
      <c r="M108" s="4"/>
      <c r="N108" s="4"/>
      <c r="O108" s="4"/>
      <c r="P108" s="4"/>
      <c r="Q108" s="4"/>
      <c r="R108" s="4"/>
      <c r="S108" s="4"/>
      <c r="T108" s="4"/>
      <c r="U108" s="4"/>
      <c r="V108" s="4"/>
      <c r="W108" s="4"/>
      <c r="X108" s="4"/>
      <c r="Y108" s="4"/>
      <c r="Z108" s="4"/>
    </row>
    <row r="109" spans="1:26" ht="15.75" customHeight="1">
      <c r="A109" s="4"/>
      <c r="B109" s="4"/>
      <c r="C109" s="5"/>
      <c r="D109" s="6"/>
      <c r="E109" s="6"/>
      <c r="F109" s="6"/>
      <c r="G109" s="6"/>
      <c r="H109" s="6"/>
      <c r="I109" s="4"/>
      <c r="J109" s="4"/>
      <c r="K109" s="4"/>
      <c r="L109" s="4"/>
      <c r="M109" s="4"/>
      <c r="N109" s="4"/>
      <c r="O109" s="4"/>
      <c r="P109" s="4"/>
      <c r="Q109" s="4"/>
      <c r="R109" s="4"/>
      <c r="S109" s="4"/>
      <c r="T109" s="4"/>
      <c r="U109" s="4"/>
      <c r="V109" s="4"/>
      <c r="W109" s="4"/>
      <c r="X109" s="4"/>
      <c r="Y109" s="4"/>
      <c r="Z109" s="4"/>
    </row>
    <row r="110" spans="1:26" ht="15.75" customHeight="1">
      <c r="A110" s="4"/>
      <c r="B110" s="4"/>
      <c r="C110" s="5"/>
      <c r="D110" s="6"/>
      <c r="E110" s="6"/>
      <c r="F110" s="6"/>
      <c r="G110" s="6"/>
      <c r="H110" s="6"/>
      <c r="I110" s="4"/>
      <c r="J110" s="4"/>
      <c r="K110" s="4"/>
      <c r="L110" s="4"/>
      <c r="M110" s="4"/>
      <c r="N110" s="4"/>
      <c r="O110" s="4"/>
      <c r="P110" s="4"/>
      <c r="Q110" s="4"/>
      <c r="R110" s="4"/>
      <c r="S110" s="4"/>
      <c r="T110" s="4"/>
      <c r="U110" s="4"/>
      <c r="V110" s="4"/>
      <c r="W110" s="4"/>
      <c r="X110" s="4"/>
      <c r="Y110" s="4"/>
      <c r="Z110" s="4"/>
    </row>
    <row r="111" spans="1:26" ht="15.75" customHeight="1">
      <c r="A111" s="4"/>
      <c r="B111" s="4"/>
      <c r="C111" s="5"/>
      <c r="D111" s="6"/>
      <c r="E111" s="6"/>
      <c r="F111" s="6"/>
      <c r="G111" s="6"/>
      <c r="H111" s="6"/>
      <c r="I111" s="4"/>
      <c r="J111" s="4"/>
      <c r="K111" s="4"/>
      <c r="L111" s="4"/>
      <c r="M111" s="4"/>
      <c r="N111" s="4"/>
      <c r="O111" s="4"/>
      <c r="P111" s="4"/>
      <c r="Q111" s="4"/>
      <c r="R111" s="4"/>
      <c r="S111" s="4"/>
      <c r="T111" s="4"/>
      <c r="U111" s="4"/>
      <c r="V111" s="4"/>
      <c r="W111" s="4"/>
      <c r="X111" s="4"/>
      <c r="Y111" s="4"/>
      <c r="Z111" s="4"/>
    </row>
    <row r="112" spans="1:26" ht="15.75" customHeight="1">
      <c r="A112" s="4"/>
      <c r="B112" s="4"/>
      <c r="C112" s="5"/>
      <c r="D112" s="6"/>
      <c r="E112" s="6"/>
      <c r="F112" s="6"/>
      <c r="G112" s="6"/>
      <c r="H112" s="6"/>
      <c r="I112" s="4"/>
      <c r="J112" s="4"/>
      <c r="K112" s="4"/>
      <c r="L112" s="4"/>
      <c r="M112" s="4"/>
      <c r="N112" s="4"/>
      <c r="O112" s="4"/>
      <c r="P112" s="4"/>
      <c r="Q112" s="4"/>
      <c r="R112" s="4"/>
      <c r="S112" s="4"/>
      <c r="T112" s="4"/>
      <c r="U112" s="4"/>
      <c r="V112" s="4"/>
      <c r="W112" s="4"/>
      <c r="X112" s="4"/>
      <c r="Y112" s="4"/>
      <c r="Z112" s="4"/>
    </row>
    <row r="113" spans="1:26" ht="15.75" customHeight="1">
      <c r="A113" s="4"/>
      <c r="B113" s="4"/>
      <c r="C113" s="5"/>
      <c r="D113" s="6"/>
      <c r="E113" s="6"/>
      <c r="F113" s="6"/>
      <c r="G113" s="6"/>
      <c r="H113" s="6"/>
      <c r="I113" s="4"/>
      <c r="J113" s="4"/>
      <c r="K113" s="4"/>
      <c r="L113" s="4"/>
      <c r="M113" s="4"/>
      <c r="N113" s="4"/>
      <c r="O113" s="4"/>
      <c r="P113" s="4"/>
      <c r="Q113" s="4"/>
      <c r="R113" s="4"/>
      <c r="S113" s="4"/>
      <c r="T113" s="4"/>
      <c r="U113" s="4"/>
      <c r="V113" s="4"/>
      <c r="W113" s="4"/>
      <c r="X113" s="4"/>
      <c r="Y113" s="4"/>
      <c r="Z113" s="4"/>
    </row>
    <row r="114" spans="1:26" ht="15.75" customHeight="1">
      <c r="A114" s="4"/>
      <c r="B114" s="4"/>
      <c r="C114" s="5"/>
      <c r="D114" s="6"/>
      <c r="E114" s="6"/>
      <c r="F114" s="6"/>
      <c r="G114" s="6"/>
      <c r="H114" s="6"/>
      <c r="I114" s="4"/>
      <c r="J114" s="4"/>
      <c r="K114" s="4"/>
      <c r="L114" s="4"/>
      <c r="M114" s="4"/>
      <c r="N114" s="4"/>
      <c r="O114" s="4"/>
      <c r="P114" s="4"/>
      <c r="Q114" s="4"/>
      <c r="R114" s="4"/>
      <c r="S114" s="4"/>
      <c r="T114" s="4"/>
      <c r="U114" s="4"/>
      <c r="V114" s="4"/>
      <c r="W114" s="4"/>
      <c r="X114" s="4"/>
      <c r="Y114" s="4"/>
      <c r="Z114" s="4"/>
    </row>
    <row r="115" spans="1:26" ht="15.75" customHeight="1">
      <c r="A115" s="4"/>
      <c r="B115" s="4"/>
      <c r="C115" s="5"/>
      <c r="D115" s="6"/>
      <c r="E115" s="6"/>
      <c r="F115" s="6"/>
      <c r="G115" s="6"/>
      <c r="H115" s="6"/>
      <c r="I115" s="4"/>
      <c r="J115" s="4"/>
      <c r="K115" s="4"/>
      <c r="L115" s="4"/>
      <c r="M115" s="4"/>
      <c r="N115" s="4"/>
      <c r="O115" s="4"/>
      <c r="P115" s="4"/>
      <c r="Q115" s="4"/>
      <c r="R115" s="4"/>
      <c r="S115" s="4"/>
      <c r="T115" s="4"/>
      <c r="U115" s="4"/>
      <c r="V115" s="4"/>
      <c r="W115" s="4"/>
      <c r="X115" s="4"/>
      <c r="Y115" s="4"/>
      <c r="Z115" s="4"/>
    </row>
    <row r="116" spans="1:26" ht="15.75" customHeight="1">
      <c r="A116" s="4"/>
      <c r="B116" s="4"/>
      <c r="C116" s="5"/>
      <c r="D116" s="6"/>
      <c r="E116" s="6"/>
      <c r="F116" s="6"/>
      <c r="G116" s="6"/>
      <c r="H116" s="6"/>
      <c r="I116" s="4"/>
      <c r="J116" s="4"/>
      <c r="K116" s="4"/>
      <c r="L116" s="4"/>
      <c r="M116" s="4"/>
      <c r="N116" s="4"/>
      <c r="O116" s="4"/>
      <c r="P116" s="4"/>
      <c r="Q116" s="4"/>
      <c r="R116" s="4"/>
      <c r="S116" s="4"/>
      <c r="T116" s="4"/>
      <c r="U116" s="4"/>
      <c r="V116" s="4"/>
      <c r="W116" s="4"/>
      <c r="X116" s="4"/>
      <c r="Y116" s="4"/>
      <c r="Z116" s="4"/>
    </row>
    <row r="117" spans="1:26" ht="15.75" customHeight="1">
      <c r="A117" s="4"/>
      <c r="B117" s="4"/>
      <c r="C117" s="5"/>
      <c r="D117" s="6"/>
      <c r="E117" s="6"/>
      <c r="F117" s="6"/>
      <c r="G117" s="6"/>
      <c r="H117" s="6"/>
      <c r="I117" s="4"/>
      <c r="J117" s="4"/>
      <c r="K117" s="4"/>
      <c r="L117" s="4"/>
      <c r="M117" s="4"/>
      <c r="N117" s="4"/>
      <c r="O117" s="4"/>
      <c r="P117" s="4"/>
      <c r="Q117" s="4"/>
      <c r="R117" s="4"/>
      <c r="S117" s="4"/>
      <c r="T117" s="4"/>
      <c r="U117" s="4"/>
      <c r="V117" s="4"/>
      <c r="W117" s="4"/>
      <c r="X117" s="4"/>
      <c r="Y117" s="4"/>
      <c r="Z117" s="4"/>
    </row>
    <row r="118" spans="1:26" ht="15.75" customHeight="1">
      <c r="A118" s="4"/>
      <c r="B118" s="4"/>
      <c r="C118" s="5"/>
      <c r="D118" s="6"/>
      <c r="E118" s="6"/>
      <c r="F118" s="6"/>
      <c r="G118" s="6"/>
      <c r="H118" s="6"/>
      <c r="I118" s="4"/>
      <c r="J118" s="4"/>
      <c r="K118" s="4"/>
      <c r="L118" s="4"/>
      <c r="M118" s="4"/>
      <c r="N118" s="4"/>
      <c r="O118" s="4"/>
      <c r="P118" s="4"/>
      <c r="Q118" s="4"/>
      <c r="R118" s="4"/>
      <c r="S118" s="4"/>
      <c r="T118" s="4"/>
      <c r="U118" s="4"/>
      <c r="V118" s="4"/>
      <c r="W118" s="4"/>
      <c r="X118" s="4"/>
      <c r="Y118" s="4"/>
      <c r="Z118" s="4"/>
    </row>
    <row r="119" spans="1:26" ht="15.75" customHeight="1">
      <c r="A119" s="4"/>
      <c r="B119" s="4"/>
      <c r="C119" s="5"/>
      <c r="D119" s="6"/>
      <c r="E119" s="6"/>
      <c r="F119" s="6"/>
      <c r="G119" s="6"/>
      <c r="H119" s="6"/>
      <c r="I119" s="4"/>
      <c r="J119" s="4"/>
      <c r="K119" s="4"/>
      <c r="L119" s="4"/>
      <c r="M119" s="4"/>
      <c r="N119" s="4"/>
      <c r="O119" s="4"/>
      <c r="P119" s="4"/>
      <c r="Q119" s="4"/>
      <c r="R119" s="4"/>
      <c r="S119" s="4"/>
      <c r="T119" s="4"/>
      <c r="U119" s="4"/>
      <c r="V119" s="4"/>
      <c r="W119" s="4"/>
      <c r="X119" s="4"/>
      <c r="Y119" s="4"/>
      <c r="Z119" s="4"/>
    </row>
    <row r="120" spans="1:26" ht="15.75" customHeight="1">
      <c r="A120" s="4"/>
      <c r="B120" s="4"/>
      <c r="C120" s="5"/>
      <c r="D120" s="6"/>
      <c r="E120" s="6"/>
      <c r="F120" s="6"/>
      <c r="G120" s="6"/>
      <c r="H120" s="6"/>
      <c r="I120" s="4"/>
      <c r="J120" s="4"/>
      <c r="K120" s="4"/>
      <c r="L120" s="4"/>
      <c r="M120" s="4"/>
      <c r="N120" s="4"/>
      <c r="O120" s="4"/>
      <c r="P120" s="4"/>
      <c r="Q120" s="4"/>
      <c r="R120" s="4"/>
      <c r="S120" s="4"/>
      <c r="T120" s="4"/>
      <c r="U120" s="4"/>
      <c r="V120" s="4"/>
      <c r="W120" s="4"/>
      <c r="X120" s="4"/>
      <c r="Y120" s="4"/>
      <c r="Z120" s="4"/>
    </row>
    <row r="121" spans="1:26" ht="15.75" customHeight="1">
      <c r="A121" s="4"/>
      <c r="B121" s="4"/>
      <c r="C121" s="5"/>
      <c r="D121" s="6"/>
      <c r="E121" s="6"/>
      <c r="F121" s="6"/>
      <c r="G121" s="6"/>
      <c r="H121" s="6"/>
      <c r="I121" s="4"/>
      <c r="J121" s="4"/>
      <c r="K121" s="4"/>
      <c r="L121" s="4"/>
      <c r="M121" s="4"/>
      <c r="N121" s="4"/>
      <c r="O121" s="4"/>
      <c r="P121" s="4"/>
      <c r="Q121" s="4"/>
      <c r="R121" s="4"/>
      <c r="S121" s="4"/>
      <c r="T121" s="4"/>
      <c r="U121" s="4"/>
      <c r="V121" s="4"/>
      <c r="W121" s="4"/>
      <c r="X121" s="4"/>
      <c r="Y121" s="4"/>
      <c r="Z121" s="4"/>
    </row>
    <row r="122" spans="1:26" ht="15.75" customHeight="1">
      <c r="A122" s="4"/>
      <c r="B122" s="4"/>
      <c r="C122" s="5"/>
      <c r="D122" s="6"/>
      <c r="E122" s="6"/>
      <c r="F122" s="6"/>
      <c r="G122" s="6"/>
      <c r="H122" s="6"/>
      <c r="I122" s="4"/>
      <c r="J122" s="4"/>
      <c r="K122" s="4"/>
      <c r="L122" s="4"/>
      <c r="M122" s="4"/>
      <c r="N122" s="4"/>
      <c r="O122" s="4"/>
      <c r="P122" s="4"/>
      <c r="Q122" s="4"/>
      <c r="R122" s="4"/>
      <c r="S122" s="4"/>
      <c r="T122" s="4"/>
      <c r="U122" s="4"/>
      <c r="V122" s="4"/>
      <c r="W122" s="4"/>
      <c r="X122" s="4"/>
      <c r="Y122" s="4"/>
      <c r="Z122" s="4"/>
    </row>
    <row r="123" spans="1:26" ht="15.75" customHeight="1">
      <c r="A123" s="4"/>
      <c r="B123" s="4"/>
      <c r="C123" s="5"/>
      <c r="D123" s="6"/>
      <c r="E123" s="6"/>
      <c r="F123" s="6"/>
      <c r="G123" s="6"/>
      <c r="H123" s="6"/>
      <c r="I123" s="4"/>
      <c r="J123" s="4"/>
      <c r="K123" s="4"/>
      <c r="L123" s="4"/>
      <c r="M123" s="4"/>
      <c r="N123" s="4"/>
      <c r="O123" s="4"/>
      <c r="P123" s="4"/>
      <c r="Q123" s="4"/>
      <c r="R123" s="4"/>
      <c r="S123" s="4"/>
      <c r="T123" s="4"/>
      <c r="U123" s="4"/>
      <c r="V123" s="4"/>
      <c r="W123" s="4"/>
      <c r="X123" s="4"/>
      <c r="Y123" s="4"/>
      <c r="Z123" s="4"/>
    </row>
    <row r="124" spans="1:26" ht="15.75" customHeight="1">
      <c r="A124" s="4"/>
      <c r="B124" s="4"/>
      <c r="C124" s="5"/>
      <c r="D124" s="6"/>
      <c r="E124" s="6"/>
      <c r="F124" s="6"/>
      <c r="G124" s="6"/>
      <c r="H124" s="6"/>
      <c r="I124" s="4"/>
      <c r="J124" s="4"/>
      <c r="K124" s="4"/>
      <c r="L124" s="4"/>
      <c r="M124" s="4"/>
      <c r="N124" s="4"/>
      <c r="O124" s="4"/>
      <c r="P124" s="4"/>
      <c r="Q124" s="4"/>
      <c r="R124" s="4"/>
      <c r="S124" s="4"/>
      <c r="T124" s="4"/>
      <c r="U124" s="4"/>
      <c r="V124" s="4"/>
      <c r="W124" s="4"/>
      <c r="X124" s="4"/>
      <c r="Y124" s="4"/>
      <c r="Z124" s="4"/>
    </row>
    <row r="125" spans="1:26" ht="15.75" customHeight="1">
      <c r="A125" s="4"/>
      <c r="B125" s="4"/>
      <c r="C125" s="5"/>
      <c r="D125" s="6"/>
      <c r="E125" s="6"/>
      <c r="F125" s="6"/>
      <c r="G125" s="6"/>
      <c r="H125" s="6"/>
      <c r="I125" s="4"/>
      <c r="J125" s="4"/>
      <c r="K125" s="4"/>
      <c r="L125" s="4"/>
      <c r="M125" s="4"/>
      <c r="N125" s="4"/>
      <c r="O125" s="4"/>
      <c r="P125" s="4"/>
      <c r="Q125" s="4"/>
      <c r="R125" s="4"/>
      <c r="S125" s="4"/>
      <c r="T125" s="4"/>
      <c r="U125" s="4"/>
      <c r="V125" s="4"/>
      <c r="W125" s="4"/>
      <c r="X125" s="4"/>
      <c r="Y125" s="4"/>
      <c r="Z125" s="4"/>
    </row>
    <row r="126" spans="1:26" ht="15.75" customHeight="1">
      <c r="A126" s="4"/>
      <c r="B126" s="4"/>
      <c r="C126" s="5"/>
      <c r="D126" s="6"/>
      <c r="E126" s="6"/>
      <c r="F126" s="6"/>
      <c r="G126" s="6"/>
      <c r="H126" s="6"/>
      <c r="I126" s="4"/>
      <c r="J126" s="4"/>
      <c r="K126" s="4"/>
      <c r="L126" s="4"/>
      <c r="M126" s="4"/>
      <c r="N126" s="4"/>
      <c r="O126" s="4"/>
      <c r="P126" s="4"/>
      <c r="Q126" s="4"/>
      <c r="R126" s="4"/>
      <c r="S126" s="4"/>
      <c r="T126" s="4"/>
      <c r="U126" s="4"/>
      <c r="V126" s="4"/>
      <c r="W126" s="4"/>
      <c r="X126" s="4"/>
      <c r="Y126" s="4"/>
      <c r="Z126" s="4"/>
    </row>
    <row r="127" spans="1:26" ht="15.75" customHeight="1">
      <c r="A127" s="4"/>
      <c r="B127" s="4"/>
      <c r="C127" s="5"/>
      <c r="D127" s="6"/>
      <c r="E127" s="6"/>
      <c r="F127" s="6"/>
      <c r="G127" s="6"/>
      <c r="H127" s="6"/>
      <c r="I127" s="4"/>
      <c r="J127" s="4"/>
      <c r="K127" s="4"/>
      <c r="L127" s="4"/>
      <c r="M127" s="4"/>
      <c r="N127" s="4"/>
      <c r="O127" s="4"/>
      <c r="P127" s="4"/>
      <c r="Q127" s="4"/>
      <c r="R127" s="4"/>
      <c r="S127" s="4"/>
      <c r="T127" s="4"/>
      <c r="U127" s="4"/>
      <c r="V127" s="4"/>
      <c r="W127" s="4"/>
      <c r="X127" s="4"/>
      <c r="Y127" s="4"/>
      <c r="Z127" s="4"/>
    </row>
    <row r="128" spans="1:26" ht="15.75" customHeight="1">
      <c r="A128" s="4"/>
      <c r="B128" s="4"/>
      <c r="C128" s="5"/>
      <c r="D128" s="6"/>
      <c r="E128" s="6"/>
      <c r="F128" s="6"/>
      <c r="G128" s="6"/>
      <c r="H128" s="6"/>
      <c r="I128" s="4"/>
      <c r="J128" s="4"/>
      <c r="K128" s="4"/>
      <c r="L128" s="4"/>
      <c r="M128" s="4"/>
      <c r="N128" s="4"/>
      <c r="O128" s="4"/>
      <c r="P128" s="4"/>
      <c r="Q128" s="4"/>
      <c r="R128" s="4"/>
      <c r="S128" s="4"/>
      <c r="T128" s="4"/>
      <c r="U128" s="4"/>
      <c r="V128" s="4"/>
      <c r="W128" s="4"/>
      <c r="X128" s="4"/>
      <c r="Y128" s="4"/>
      <c r="Z128" s="4"/>
    </row>
    <row r="129" spans="1:26" ht="15.75" customHeight="1">
      <c r="A129" s="4"/>
      <c r="B129" s="4"/>
      <c r="C129" s="5"/>
      <c r="D129" s="6"/>
      <c r="E129" s="6"/>
      <c r="F129" s="6"/>
      <c r="G129" s="6"/>
      <c r="H129" s="6"/>
      <c r="I129" s="4"/>
      <c r="J129" s="4"/>
      <c r="K129" s="4"/>
      <c r="L129" s="4"/>
      <c r="M129" s="4"/>
      <c r="N129" s="4"/>
      <c r="O129" s="4"/>
      <c r="P129" s="4"/>
      <c r="Q129" s="4"/>
      <c r="R129" s="4"/>
      <c r="S129" s="4"/>
      <c r="T129" s="4"/>
      <c r="U129" s="4"/>
      <c r="V129" s="4"/>
      <c r="W129" s="4"/>
      <c r="X129" s="4"/>
      <c r="Y129" s="4"/>
      <c r="Z129" s="4"/>
    </row>
    <row r="130" spans="1:26" ht="15.75" customHeight="1">
      <c r="A130" s="4"/>
      <c r="B130" s="4"/>
      <c r="C130" s="5"/>
      <c r="D130" s="6"/>
      <c r="E130" s="6"/>
      <c r="F130" s="6"/>
      <c r="G130" s="6"/>
      <c r="H130" s="6"/>
      <c r="I130" s="4"/>
      <c r="J130" s="4"/>
      <c r="K130" s="4"/>
      <c r="L130" s="4"/>
      <c r="M130" s="4"/>
      <c r="N130" s="4"/>
      <c r="O130" s="4"/>
      <c r="P130" s="4"/>
      <c r="Q130" s="4"/>
      <c r="R130" s="4"/>
      <c r="S130" s="4"/>
      <c r="T130" s="4"/>
      <c r="U130" s="4"/>
      <c r="V130" s="4"/>
      <c r="W130" s="4"/>
      <c r="X130" s="4"/>
      <c r="Y130" s="4"/>
      <c r="Z130" s="4"/>
    </row>
    <row r="131" spans="1:26" ht="15.75" customHeight="1">
      <c r="A131" s="4"/>
      <c r="B131" s="4"/>
      <c r="C131" s="5"/>
      <c r="D131" s="6"/>
      <c r="E131" s="6"/>
      <c r="F131" s="6"/>
      <c r="G131" s="6"/>
      <c r="H131" s="6"/>
      <c r="I131" s="4"/>
      <c r="J131" s="4"/>
      <c r="K131" s="4"/>
      <c r="L131" s="4"/>
      <c r="M131" s="4"/>
      <c r="N131" s="4"/>
      <c r="O131" s="4"/>
      <c r="P131" s="4"/>
      <c r="Q131" s="4"/>
      <c r="R131" s="4"/>
      <c r="S131" s="4"/>
      <c r="T131" s="4"/>
      <c r="U131" s="4"/>
      <c r="V131" s="4"/>
      <c r="W131" s="4"/>
      <c r="X131" s="4"/>
      <c r="Y131" s="4"/>
      <c r="Z131" s="4"/>
    </row>
    <row r="132" spans="1:26" ht="15.75" customHeight="1">
      <c r="A132" s="4"/>
      <c r="B132" s="4"/>
      <c r="C132" s="5"/>
      <c r="D132" s="6"/>
      <c r="E132" s="6"/>
      <c r="F132" s="6"/>
      <c r="G132" s="6"/>
      <c r="H132" s="6"/>
      <c r="I132" s="4"/>
      <c r="J132" s="4"/>
      <c r="K132" s="4"/>
      <c r="L132" s="4"/>
      <c r="M132" s="4"/>
      <c r="N132" s="4"/>
      <c r="O132" s="4"/>
      <c r="P132" s="4"/>
      <c r="Q132" s="4"/>
      <c r="R132" s="4"/>
      <c r="S132" s="4"/>
      <c r="T132" s="4"/>
      <c r="U132" s="4"/>
      <c r="V132" s="4"/>
      <c r="W132" s="4"/>
      <c r="X132" s="4"/>
      <c r="Y132" s="4"/>
      <c r="Z132" s="4"/>
    </row>
    <row r="133" spans="1:26" ht="15.75" customHeight="1">
      <c r="A133" s="4"/>
      <c r="B133" s="4"/>
      <c r="C133" s="5"/>
      <c r="D133" s="6"/>
      <c r="E133" s="6"/>
      <c r="F133" s="6"/>
      <c r="G133" s="6"/>
      <c r="H133" s="6"/>
      <c r="I133" s="4"/>
      <c r="J133" s="4"/>
      <c r="K133" s="4"/>
      <c r="L133" s="4"/>
      <c r="M133" s="4"/>
      <c r="N133" s="4"/>
      <c r="O133" s="4"/>
      <c r="P133" s="4"/>
      <c r="Q133" s="4"/>
      <c r="R133" s="4"/>
      <c r="S133" s="4"/>
      <c r="T133" s="4"/>
      <c r="U133" s="4"/>
      <c r="V133" s="4"/>
      <c r="W133" s="4"/>
      <c r="X133" s="4"/>
      <c r="Y133" s="4"/>
      <c r="Z133" s="4"/>
    </row>
    <row r="134" spans="1:26" ht="15.75" customHeight="1">
      <c r="A134" s="4"/>
      <c r="B134" s="4"/>
      <c r="C134" s="5"/>
      <c r="D134" s="6"/>
      <c r="E134" s="6"/>
      <c r="F134" s="6"/>
      <c r="G134" s="6"/>
      <c r="H134" s="6"/>
      <c r="I134" s="4"/>
      <c r="J134" s="4"/>
      <c r="K134" s="4"/>
      <c r="L134" s="4"/>
      <c r="M134" s="4"/>
      <c r="N134" s="4"/>
      <c r="O134" s="4"/>
      <c r="P134" s="4"/>
      <c r="Q134" s="4"/>
      <c r="R134" s="4"/>
      <c r="S134" s="4"/>
      <c r="T134" s="4"/>
      <c r="U134" s="4"/>
      <c r="V134" s="4"/>
      <c r="W134" s="4"/>
      <c r="X134" s="4"/>
      <c r="Y134" s="4"/>
      <c r="Z134" s="4"/>
    </row>
    <row r="135" spans="1:26" ht="15.75" customHeight="1">
      <c r="A135" s="4"/>
      <c r="B135" s="4"/>
      <c r="C135" s="5"/>
      <c r="D135" s="6"/>
      <c r="E135" s="6"/>
      <c r="F135" s="6"/>
      <c r="G135" s="6"/>
      <c r="H135" s="6"/>
      <c r="I135" s="4"/>
      <c r="J135" s="4"/>
      <c r="K135" s="4"/>
      <c r="L135" s="4"/>
      <c r="M135" s="4"/>
      <c r="N135" s="4"/>
      <c r="O135" s="4"/>
      <c r="P135" s="4"/>
      <c r="Q135" s="4"/>
      <c r="R135" s="4"/>
      <c r="S135" s="4"/>
      <c r="T135" s="4"/>
      <c r="U135" s="4"/>
      <c r="V135" s="4"/>
      <c r="W135" s="4"/>
      <c r="X135" s="4"/>
      <c r="Y135" s="4"/>
      <c r="Z135" s="4"/>
    </row>
    <row r="136" spans="1:26" ht="15.75" customHeight="1">
      <c r="A136" s="4"/>
      <c r="B136" s="4"/>
      <c r="C136" s="5"/>
      <c r="D136" s="6"/>
      <c r="E136" s="6"/>
      <c r="F136" s="6"/>
      <c r="G136" s="6"/>
      <c r="H136" s="6"/>
      <c r="I136" s="4"/>
      <c r="J136" s="4"/>
      <c r="K136" s="4"/>
      <c r="L136" s="4"/>
      <c r="M136" s="4"/>
      <c r="N136" s="4"/>
      <c r="O136" s="4"/>
      <c r="P136" s="4"/>
      <c r="Q136" s="4"/>
      <c r="R136" s="4"/>
      <c r="S136" s="4"/>
      <c r="T136" s="4"/>
      <c r="U136" s="4"/>
      <c r="V136" s="4"/>
      <c r="W136" s="4"/>
      <c r="X136" s="4"/>
      <c r="Y136" s="4"/>
      <c r="Z136" s="4"/>
    </row>
    <row r="137" spans="1:26" ht="15.75" customHeight="1">
      <c r="A137" s="4"/>
      <c r="B137" s="4"/>
      <c r="C137" s="5"/>
      <c r="D137" s="6"/>
      <c r="E137" s="6"/>
      <c r="F137" s="6"/>
      <c r="G137" s="6"/>
      <c r="H137" s="6"/>
      <c r="I137" s="4"/>
      <c r="J137" s="4"/>
      <c r="K137" s="4"/>
      <c r="L137" s="4"/>
      <c r="M137" s="4"/>
      <c r="N137" s="4"/>
      <c r="O137" s="4"/>
      <c r="P137" s="4"/>
      <c r="Q137" s="4"/>
      <c r="R137" s="4"/>
      <c r="S137" s="4"/>
      <c r="T137" s="4"/>
      <c r="U137" s="4"/>
      <c r="V137" s="4"/>
      <c r="W137" s="4"/>
      <c r="X137" s="4"/>
      <c r="Y137" s="4"/>
      <c r="Z137" s="4"/>
    </row>
    <row r="138" spans="1:26" ht="15.75" customHeight="1">
      <c r="A138" s="4"/>
      <c r="B138" s="4"/>
      <c r="C138" s="5"/>
      <c r="D138" s="6"/>
      <c r="E138" s="6"/>
      <c r="F138" s="6"/>
      <c r="G138" s="6"/>
      <c r="H138" s="6"/>
      <c r="I138" s="4"/>
      <c r="J138" s="4"/>
      <c r="K138" s="4"/>
      <c r="L138" s="4"/>
      <c r="M138" s="4"/>
      <c r="N138" s="4"/>
      <c r="O138" s="4"/>
      <c r="P138" s="4"/>
      <c r="Q138" s="4"/>
      <c r="R138" s="4"/>
      <c r="S138" s="4"/>
      <c r="T138" s="4"/>
      <c r="U138" s="4"/>
      <c r="V138" s="4"/>
      <c r="W138" s="4"/>
      <c r="X138" s="4"/>
      <c r="Y138" s="4"/>
      <c r="Z138" s="4"/>
    </row>
    <row r="139" spans="1:26" ht="15.75" customHeight="1">
      <c r="A139" s="4"/>
      <c r="B139" s="4"/>
      <c r="C139" s="5"/>
      <c r="D139" s="6"/>
      <c r="E139" s="6"/>
      <c r="F139" s="6"/>
      <c r="G139" s="6"/>
      <c r="H139" s="6"/>
      <c r="I139" s="4"/>
      <c r="J139" s="4"/>
      <c r="K139" s="4"/>
      <c r="L139" s="4"/>
      <c r="M139" s="4"/>
      <c r="N139" s="4"/>
      <c r="O139" s="4"/>
      <c r="P139" s="4"/>
      <c r="Q139" s="4"/>
      <c r="R139" s="4"/>
      <c r="S139" s="4"/>
      <c r="T139" s="4"/>
      <c r="U139" s="4"/>
      <c r="V139" s="4"/>
      <c r="W139" s="4"/>
      <c r="X139" s="4"/>
      <c r="Y139" s="4"/>
      <c r="Z139" s="4"/>
    </row>
    <row r="140" spans="1:26" ht="15.75" customHeight="1">
      <c r="A140" s="4"/>
      <c r="B140" s="4"/>
      <c r="C140" s="5"/>
      <c r="D140" s="6"/>
      <c r="E140" s="6"/>
      <c r="F140" s="6"/>
      <c r="G140" s="6"/>
      <c r="H140" s="6"/>
      <c r="I140" s="4"/>
      <c r="J140" s="4"/>
      <c r="K140" s="4"/>
      <c r="L140" s="4"/>
      <c r="M140" s="4"/>
      <c r="N140" s="4"/>
      <c r="O140" s="4"/>
      <c r="P140" s="4"/>
      <c r="Q140" s="4"/>
      <c r="R140" s="4"/>
      <c r="S140" s="4"/>
      <c r="T140" s="4"/>
      <c r="U140" s="4"/>
      <c r="V140" s="4"/>
      <c r="W140" s="4"/>
      <c r="X140" s="4"/>
      <c r="Y140" s="4"/>
      <c r="Z140" s="4"/>
    </row>
    <row r="141" spans="1:26" ht="15.75" customHeight="1">
      <c r="A141" s="4"/>
      <c r="B141" s="4"/>
      <c r="C141" s="5"/>
      <c r="D141" s="6"/>
      <c r="E141" s="6"/>
      <c r="F141" s="6"/>
      <c r="G141" s="6"/>
      <c r="H141" s="6"/>
      <c r="I141" s="4"/>
      <c r="J141" s="4"/>
      <c r="K141" s="4"/>
      <c r="L141" s="4"/>
      <c r="M141" s="4"/>
      <c r="N141" s="4"/>
      <c r="O141" s="4"/>
      <c r="P141" s="4"/>
      <c r="Q141" s="4"/>
      <c r="R141" s="4"/>
      <c r="S141" s="4"/>
      <c r="T141" s="4"/>
      <c r="U141" s="4"/>
      <c r="V141" s="4"/>
      <c r="W141" s="4"/>
      <c r="X141" s="4"/>
      <c r="Y141" s="4"/>
      <c r="Z141" s="4"/>
    </row>
    <row r="142" spans="1:26" ht="15.75" customHeight="1">
      <c r="A142" s="4"/>
      <c r="B142" s="4"/>
      <c r="C142" s="5"/>
      <c r="D142" s="6"/>
      <c r="E142" s="6"/>
      <c r="F142" s="6"/>
      <c r="G142" s="6"/>
      <c r="H142" s="6"/>
      <c r="I142" s="4"/>
      <c r="J142" s="4"/>
      <c r="K142" s="4"/>
      <c r="L142" s="4"/>
      <c r="M142" s="4"/>
      <c r="N142" s="4"/>
      <c r="O142" s="4"/>
      <c r="P142" s="4"/>
      <c r="Q142" s="4"/>
      <c r="R142" s="4"/>
      <c r="S142" s="4"/>
      <c r="T142" s="4"/>
      <c r="U142" s="4"/>
      <c r="V142" s="4"/>
      <c r="W142" s="4"/>
      <c r="X142" s="4"/>
      <c r="Y142" s="4"/>
      <c r="Z142" s="4"/>
    </row>
    <row r="143" spans="1:26" ht="15.75" customHeight="1">
      <c r="A143" s="4"/>
      <c r="B143" s="4"/>
      <c r="C143" s="5"/>
      <c r="D143" s="6"/>
      <c r="E143" s="6"/>
      <c r="F143" s="6"/>
      <c r="G143" s="6"/>
      <c r="H143" s="6"/>
      <c r="I143" s="4"/>
      <c r="J143" s="4"/>
      <c r="K143" s="4"/>
      <c r="L143" s="4"/>
      <c r="M143" s="4"/>
      <c r="N143" s="4"/>
      <c r="O143" s="4"/>
      <c r="P143" s="4"/>
      <c r="Q143" s="4"/>
      <c r="R143" s="4"/>
      <c r="S143" s="4"/>
      <c r="T143" s="4"/>
      <c r="U143" s="4"/>
      <c r="V143" s="4"/>
      <c r="W143" s="4"/>
      <c r="X143" s="4"/>
      <c r="Y143" s="4"/>
      <c r="Z143" s="4"/>
    </row>
    <row r="144" spans="1:26" ht="15.75" customHeight="1">
      <c r="A144" s="4"/>
      <c r="B144" s="4"/>
      <c r="C144" s="5"/>
      <c r="D144" s="6"/>
      <c r="E144" s="6"/>
      <c r="F144" s="6"/>
      <c r="G144" s="6"/>
      <c r="H144" s="6"/>
      <c r="I144" s="4"/>
      <c r="J144" s="4"/>
      <c r="K144" s="4"/>
      <c r="L144" s="4"/>
      <c r="M144" s="4"/>
      <c r="N144" s="4"/>
      <c r="O144" s="4"/>
      <c r="P144" s="4"/>
      <c r="Q144" s="4"/>
      <c r="R144" s="4"/>
      <c r="S144" s="4"/>
      <c r="T144" s="4"/>
      <c r="U144" s="4"/>
      <c r="V144" s="4"/>
      <c r="W144" s="4"/>
      <c r="X144" s="4"/>
      <c r="Y144" s="4"/>
      <c r="Z144" s="4"/>
    </row>
    <row r="145" spans="1:26" ht="15.75" customHeight="1">
      <c r="A145" s="4"/>
      <c r="B145" s="4"/>
      <c r="C145" s="5"/>
      <c r="D145" s="6"/>
      <c r="E145" s="6"/>
      <c r="F145" s="6"/>
      <c r="G145" s="6"/>
      <c r="H145" s="6"/>
      <c r="I145" s="4"/>
      <c r="J145" s="4"/>
      <c r="K145" s="4"/>
      <c r="L145" s="4"/>
      <c r="M145" s="4"/>
      <c r="N145" s="4"/>
      <c r="O145" s="4"/>
      <c r="P145" s="4"/>
      <c r="Q145" s="4"/>
      <c r="R145" s="4"/>
      <c r="S145" s="4"/>
      <c r="T145" s="4"/>
      <c r="U145" s="4"/>
      <c r="V145" s="4"/>
      <c r="W145" s="4"/>
      <c r="X145" s="4"/>
      <c r="Y145" s="4"/>
      <c r="Z145" s="4"/>
    </row>
    <row r="146" spans="1:26" ht="15.75" customHeight="1">
      <c r="A146" s="4"/>
      <c r="B146" s="4"/>
      <c r="C146" s="5"/>
      <c r="D146" s="6"/>
      <c r="E146" s="6"/>
      <c r="F146" s="6"/>
      <c r="G146" s="6"/>
      <c r="H146" s="6"/>
      <c r="I146" s="4"/>
      <c r="J146" s="4"/>
      <c r="K146" s="4"/>
      <c r="L146" s="4"/>
      <c r="M146" s="4"/>
      <c r="N146" s="4"/>
      <c r="O146" s="4"/>
      <c r="P146" s="4"/>
      <c r="Q146" s="4"/>
      <c r="R146" s="4"/>
      <c r="S146" s="4"/>
      <c r="T146" s="4"/>
      <c r="U146" s="4"/>
      <c r="V146" s="4"/>
      <c r="W146" s="4"/>
      <c r="X146" s="4"/>
      <c r="Y146" s="4"/>
      <c r="Z146" s="4"/>
    </row>
    <row r="147" spans="1:26" ht="15.75" customHeight="1">
      <c r="A147" s="4"/>
      <c r="B147" s="4"/>
      <c r="C147" s="5"/>
      <c r="D147" s="6"/>
      <c r="E147" s="6"/>
      <c r="F147" s="6"/>
      <c r="G147" s="6"/>
      <c r="H147" s="6"/>
      <c r="I147" s="4"/>
      <c r="J147" s="4"/>
      <c r="K147" s="4"/>
      <c r="L147" s="4"/>
      <c r="M147" s="4"/>
      <c r="N147" s="4"/>
      <c r="O147" s="4"/>
      <c r="P147" s="4"/>
      <c r="Q147" s="4"/>
      <c r="R147" s="4"/>
      <c r="S147" s="4"/>
      <c r="T147" s="4"/>
      <c r="U147" s="4"/>
      <c r="V147" s="4"/>
      <c r="W147" s="4"/>
      <c r="X147" s="4"/>
      <c r="Y147" s="4"/>
      <c r="Z147" s="4"/>
    </row>
    <row r="148" spans="1:26" ht="15.75" customHeight="1">
      <c r="A148" s="4"/>
      <c r="B148" s="4"/>
      <c r="C148" s="5"/>
      <c r="D148" s="6"/>
      <c r="E148" s="6"/>
      <c r="F148" s="6"/>
      <c r="G148" s="6"/>
      <c r="H148" s="6"/>
      <c r="I148" s="4"/>
      <c r="J148" s="4"/>
      <c r="K148" s="4"/>
      <c r="L148" s="4"/>
      <c r="M148" s="4"/>
      <c r="N148" s="4"/>
      <c r="O148" s="4"/>
      <c r="P148" s="4"/>
      <c r="Q148" s="4"/>
      <c r="R148" s="4"/>
      <c r="S148" s="4"/>
      <c r="T148" s="4"/>
      <c r="U148" s="4"/>
      <c r="V148" s="4"/>
      <c r="W148" s="4"/>
      <c r="X148" s="4"/>
      <c r="Y148" s="4"/>
      <c r="Z148" s="4"/>
    </row>
    <row r="149" spans="1:26" ht="15.75" customHeight="1">
      <c r="A149" s="4"/>
      <c r="B149" s="4"/>
      <c r="C149" s="5"/>
      <c r="D149" s="6"/>
      <c r="E149" s="6"/>
      <c r="F149" s="6"/>
      <c r="G149" s="6"/>
      <c r="H149" s="6"/>
      <c r="I149" s="4"/>
      <c r="J149" s="4"/>
      <c r="K149" s="4"/>
      <c r="L149" s="4"/>
      <c r="M149" s="4"/>
      <c r="N149" s="4"/>
      <c r="O149" s="4"/>
      <c r="P149" s="4"/>
      <c r="Q149" s="4"/>
      <c r="R149" s="4"/>
      <c r="S149" s="4"/>
      <c r="T149" s="4"/>
      <c r="U149" s="4"/>
      <c r="V149" s="4"/>
      <c r="W149" s="4"/>
      <c r="X149" s="4"/>
      <c r="Y149" s="4"/>
      <c r="Z149" s="4"/>
    </row>
    <row r="150" spans="1:26" ht="15.75" customHeight="1">
      <c r="A150" s="4"/>
      <c r="B150" s="4"/>
      <c r="C150" s="5"/>
      <c r="D150" s="6"/>
      <c r="E150" s="6"/>
      <c r="F150" s="6"/>
      <c r="G150" s="6"/>
      <c r="H150" s="6"/>
      <c r="I150" s="4"/>
      <c r="J150" s="4"/>
      <c r="K150" s="4"/>
      <c r="L150" s="4"/>
      <c r="M150" s="4"/>
      <c r="N150" s="4"/>
      <c r="O150" s="4"/>
      <c r="P150" s="4"/>
      <c r="Q150" s="4"/>
      <c r="R150" s="4"/>
      <c r="S150" s="4"/>
      <c r="T150" s="4"/>
      <c r="U150" s="4"/>
      <c r="V150" s="4"/>
      <c r="W150" s="4"/>
      <c r="X150" s="4"/>
      <c r="Y150" s="4"/>
      <c r="Z150" s="4"/>
    </row>
    <row r="151" spans="1:26" ht="15.75" customHeight="1">
      <c r="A151" s="4"/>
      <c r="B151" s="4"/>
      <c r="C151" s="5"/>
      <c r="D151" s="6"/>
      <c r="E151" s="6"/>
      <c r="F151" s="6"/>
      <c r="G151" s="6"/>
      <c r="H151" s="6"/>
      <c r="I151" s="4"/>
      <c r="J151" s="4"/>
      <c r="K151" s="4"/>
      <c r="L151" s="4"/>
      <c r="M151" s="4"/>
      <c r="N151" s="4"/>
      <c r="O151" s="4"/>
      <c r="P151" s="4"/>
      <c r="Q151" s="4"/>
      <c r="R151" s="4"/>
      <c r="S151" s="4"/>
      <c r="T151" s="4"/>
      <c r="U151" s="4"/>
      <c r="V151" s="4"/>
      <c r="W151" s="4"/>
      <c r="X151" s="4"/>
      <c r="Y151" s="4"/>
      <c r="Z151" s="4"/>
    </row>
    <row r="152" spans="1:26" ht="15.75" customHeight="1">
      <c r="A152" s="4"/>
      <c r="B152" s="4"/>
      <c r="C152" s="5"/>
      <c r="D152" s="6"/>
      <c r="E152" s="6"/>
      <c r="F152" s="6"/>
      <c r="G152" s="6"/>
      <c r="H152" s="6"/>
      <c r="I152" s="4"/>
      <c r="J152" s="4"/>
      <c r="K152" s="4"/>
      <c r="L152" s="4"/>
      <c r="M152" s="4"/>
      <c r="N152" s="4"/>
      <c r="O152" s="4"/>
      <c r="P152" s="4"/>
      <c r="Q152" s="4"/>
      <c r="R152" s="4"/>
      <c r="S152" s="4"/>
      <c r="T152" s="4"/>
      <c r="U152" s="4"/>
      <c r="V152" s="4"/>
      <c r="W152" s="4"/>
      <c r="X152" s="4"/>
      <c r="Y152" s="4"/>
      <c r="Z152" s="4"/>
    </row>
    <row r="153" spans="1:26" ht="15.75" customHeight="1">
      <c r="A153" s="4"/>
      <c r="B153" s="4"/>
      <c r="C153" s="5"/>
      <c r="D153" s="6"/>
      <c r="E153" s="6"/>
      <c r="F153" s="6"/>
      <c r="G153" s="6"/>
      <c r="H153" s="6"/>
      <c r="I153" s="4"/>
      <c r="J153" s="4"/>
      <c r="K153" s="4"/>
      <c r="L153" s="4"/>
      <c r="M153" s="4"/>
      <c r="N153" s="4"/>
      <c r="O153" s="4"/>
      <c r="P153" s="4"/>
      <c r="Q153" s="4"/>
      <c r="R153" s="4"/>
      <c r="S153" s="4"/>
      <c r="T153" s="4"/>
      <c r="U153" s="4"/>
      <c r="V153" s="4"/>
      <c r="W153" s="4"/>
      <c r="X153" s="4"/>
      <c r="Y153" s="4"/>
      <c r="Z153" s="4"/>
    </row>
    <row r="154" spans="1:26" ht="15.75" customHeight="1">
      <c r="A154" s="4"/>
      <c r="B154" s="4"/>
      <c r="C154" s="5"/>
      <c r="D154" s="6"/>
      <c r="E154" s="6"/>
      <c r="F154" s="6"/>
      <c r="G154" s="6"/>
      <c r="H154" s="6"/>
      <c r="I154" s="4"/>
      <c r="J154" s="4"/>
      <c r="K154" s="4"/>
      <c r="L154" s="4"/>
      <c r="M154" s="4"/>
      <c r="N154" s="4"/>
      <c r="O154" s="4"/>
      <c r="P154" s="4"/>
      <c r="Q154" s="4"/>
      <c r="R154" s="4"/>
      <c r="S154" s="4"/>
      <c r="T154" s="4"/>
      <c r="U154" s="4"/>
      <c r="V154" s="4"/>
      <c r="W154" s="4"/>
      <c r="X154" s="4"/>
      <c r="Y154" s="4"/>
      <c r="Z154" s="4"/>
    </row>
    <row r="155" spans="1:26" ht="15.75" customHeight="1">
      <c r="A155" s="4"/>
      <c r="B155" s="4"/>
      <c r="C155" s="5"/>
      <c r="D155" s="6"/>
      <c r="E155" s="6"/>
      <c r="F155" s="6"/>
      <c r="G155" s="6"/>
      <c r="H155" s="6"/>
      <c r="I155" s="4"/>
      <c r="J155" s="4"/>
      <c r="K155" s="4"/>
      <c r="L155" s="4"/>
      <c r="M155" s="4"/>
      <c r="N155" s="4"/>
      <c r="O155" s="4"/>
      <c r="P155" s="4"/>
      <c r="Q155" s="4"/>
      <c r="R155" s="4"/>
      <c r="S155" s="4"/>
      <c r="T155" s="4"/>
      <c r="U155" s="4"/>
      <c r="V155" s="4"/>
      <c r="W155" s="4"/>
      <c r="X155" s="4"/>
      <c r="Y155" s="4"/>
      <c r="Z155" s="4"/>
    </row>
    <row r="156" spans="1:26" ht="15.75" customHeight="1">
      <c r="A156" s="4"/>
      <c r="B156" s="4"/>
      <c r="C156" s="5"/>
      <c r="D156" s="6"/>
      <c r="E156" s="6"/>
      <c r="F156" s="6"/>
      <c r="G156" s="6"/>
      <c r="H156" s="6"/>
      <c r="I156" s="4"/>
      <c r="J156" s="4"/>
      <c r="K156" s="4"/>
      <c r="L156" s="4"/>
      <c r="M156" s="4"/>
      <c r="N156" s="4"/>
      <c r="O156" s="4"/>
      <c r="P156" s="4"/>
      <c r="Q156" s="4"/>
      <c r="R156" s="4"/>
      <c r="S156" s="4"/>
      <c r="T156" s="4"/>
      <c r="U156" s="4"/>
      <c r="V156" s="4"/>
      <c r="W156" s="4"/>
      <c r="X156" s="4"/>
      <c r="Y156" s="4"/>
      <c r="Z156" s="4"/>
    </row>
    <row r="157" spans="1:26" ht="15.75" customHeight="1">
      <c r="A157" s="4"/>
      <c r="B157" s="4"/>
      <c r="C157" s="5"/>
      <c r="D157" s="6"/>
      <c r="E157" s="6"/>
      <c r="F157" s="6"/>
      <c r="G157" s="6"/>
      <c r="H157" s="6"/>
      <c r="I157" s="4"/>
      <c r="J157" s="4"/>
      <c r="K157" s="4"/>
      <c r="L157" s="4"/>
      <c r="M157" s="4"/>
      <c r="N157" s="4"/>
      <c r="O157" s="4"/>
      <c r="P157" s="4"/>
      <c r="Q157" s="4"/>
      <c r="R157" s="4"/>
      <c r="S157" s="4"/>
      <c r="T157" s="4"/>
      <c r="U157" s="4"/>
      <c r="V157" s="4"/>
      <c r="W157" s="4"/>
      <c r="X157" s="4"/>
      <c r="Y157" s="4"/>
      <c r="Z157" s="4"/>
    </row>
    <row r="158" spans="1:26" ht="15.75" customHeight="1">
      <c r="A158" s="4"/>
      <c r="B158" s="4"/>
      <c r="C158" s="5"/>
      <c r="D158" s="6"/>
      <c r="E158" s="6"/>
      <c r="F158" s="6"/>
      <c r="G158" s="6"/>
      <c r="H158" s="6"/>
      <c r="I158" s="4"/>
      <c r="J158" s="4"/>
      <c r="K158" s="4"/>
      <c r="L158" s="4"/>
      <c r="M158" s="4"/>
      <c r="N158" s="4"/>
      <c r="O158" s="4"/>
      <c r="P158" s="4"/>
      <c r="Q158" s="4"/>
      <c r="R158" s="4"/>
      <c r="S158" s="4"/>
      <c r="T158" s="4"/>
      <c r="U158" s="4"/>
      <c r="V158" s="4"/>
      <c r="W158" s="4"/>
      <c r="X158" s="4"/>
      <c r="Y158" s="4"/>
      <c r="Z158" s="4"/>
    </row>
    <row r="159" spans="1:26" ht="15.75" customHeight="1">
      <c r="A159" s="4"/>
      <c r="B159" s="4"/>
      <c r="C159" s="5"/>
      <c r="D159" s="6"/>
      <c r="E159" s="6"/>
      <c r="F159" s="6"/>
      <c r="G159" s="6"/>
      <c r="H159" s="6"/>
      <c r="I159" s="4"/>
      <c r="J159" s="4"/>
      <c r="K159" s="4"/>
      <c r="L159" s="4"/>
      <c r="M159" s="4"/>
      <c r="N159" s="4"/>
      <c r="O159" s="4"/>
      <c r="P159" s="4"/>
      <c r="Q159" s="4"/>
      <c r="R159" s="4"/>
      <c r="S159" s="4"/>
      <c r="T159" s="4"/>
      <c r="U159" s="4"/>
      <c r="V159" s="4"/>
      <c r="W159" s="4"/>
      <c r="X159" s="4"/>
      <c r="Y159" s="4"/>
      <c r="Z159" s="4"/>
    </row>
    <row r="160" spans="1:26" ht="15.75" customHeight="1">
      <c r="A160" s="4"/>
      <c r="B160" s="4"/>
      <c r="C160" s="5"/>
      <c r="D160" s="6"/>
      <c r="E160" s="6"/>
      <c r="F160" s="6"/>
      <c r="G160" s="6"/>
      <c r="H160" s="6"/>
      <c r="I160" s="4"/>
      <c r="J160" s="4"/>
      <c r="K160" s="4"/>
      <c r="L160" s="4"/>
      <c r="M160" s="4"/>
      <c r="N160" s="4"/>
      <c r="O160" s="4"/>
      <c r="P160" s="4"/>
      <c r="Q160" s="4"/>
      <c r="R160" s="4"/>
      <c r="S160" s="4"/>
      <c r="T160" s="4"/>
      <c r="U160" s="4"/>
      <c r="V160" s="4"/>
      <c r="W160" s="4"/>
      <c r="X160" s="4"/>
      <c r="Y160" s="4"/>
      <c r="Z160" s="4"/>
    </row>
    <row r="161" spans="1:26" ht="15.75" customHeight="1">
      <c r="A161" s="4"/>
      <c r="B161" s="4"/>
      <c r="C161" s="5"/>
      <c r="D161" s="6"/>
      <c r="E161" s="6"/>
      <c r="F161" s="6"/>
      <c r="G161" s="6"/>
      <c r="H161" s="6"/>
      <c r="I161" s="4"/>
      <c r="J161" s="4"/>
      <c r="K161" s="4"/>
      <c r="L161" s="4"/>
      <c r="M161" s="4"/>
      <c r="N161" s="4"/>
      <c r="O161" s="4"/>
      <c r="P161" s="4"/>
      <c r="Q161" s="4"/>
      <c r="R161" s="4"/>
      <c r="S161" s="4"/>
      <c r="T161" s="4"/>
      <c r="U161" s="4"/>
      <c r="V161" s="4"/>
      <c r="W161" s="4"/>
      <c r="X161" s="4"/>
      <c r="Y161" s="4"/>
      <c r="Z161" s="4"/>
    </row>
    <row r="162" spans="1:26" ht="15.75" customHeight="1">
      <c r="A162" s="4"/>
      <c r="B162" s="4"/>
      <c r="C162" s="5"/>
      <c r="D162" s="6"/>
      <c r="E162" s="6"/>
      <c r="F162" s="6"/>
      <c r="G162" s="6"/>
      <c r="H162" s="6"/>
      <c r="I162" s="4"/>
      <c r="J162" s="4"/>
      <c r="K162" s="4"/>
      <c r="L162" s="4"/>
      <c r="M162" s="4"/>
      <c r="N162" s="4"/>
      <c r="O162" s="4"/>
      <c r="P162" s="4"/>
      <c r="Q162" s="4"/>
      <c r="R162" s="4"/>
      <c r="S162" s="4"/>
      <c r="T162" s="4"/>
      <c r="U162" s="4"/>
      <c r="V162" s="4"/>
      <c r="W162" s="4"/>
      <c r="X162" s="4"/>
      <c r="Y162" s="4"/>
      <c r="Z162" s="4"/>
    </row>
    <row r="163" spans="1:26" ht="15.75" customHeight="1">
      <c r="A163" s="4"/>
      <c r="B163" s="4"/>
      <c r="C163" s="5"/>
      <c r="D163" s="6"/>
      <c r="E163" s="6"/>
      <c r="F163" s="6"/>
      <c r="G163" s="6"/>
      <c r="H163" s="6"/>
      <c r="I163" s="4"/>
      <c r="J163" s="4"/>
      <c r="K163" s="4"/>
      <c r="L163" s="4"/>
      <c r="M163" s="4"/>
      <c r="N163" s="4"/>
      <c r="O163" s="4"/>
      <c r="P163" s="4"/>
      <c r="Q163" s="4"/>
      <c r="R163" s="4"/>
      <c r="S163" s="4"/>
      <c r="T163" s="4"/>
      <c r="U163" s="4"/>
      <c r="V163" s="4"/>
      <c r="W163" s="4"/>
      <c r="X163" s="4"/>
      <c r="Y163" s="4"/>
      <c r="Z163" s="4"/>
    </row>
    <row r="164" spans="1:26" ht="15.75" customHeight="1">
      <c r="A164" s="4"/>
      <c r="B164" s="4"/>
      <c r="C164" s="5"/>
      <c r="D164" s="6"/>
      <c r="E164" s="6"/>
      <c r="F164" s="6"/>
      <c r="G164" s="6"/>
      <c r="H164" s="6"/>
      <c r="I164" s="4"/>
      <c r="J164" s="4"/>
      <c r="K164" s="4"/>
      <c r="L164" s="4"/>
      <c r="M164" s="4"/>
      <c r="N164" s="4"/>
      <c r="O164" s="4"/>
      <c r="P164" s="4"/>
      <c r="Q164" s="4"/>
      <c r="R164" s="4"/>
      <c r="S164" s="4"/>
      <c r="T164" s="4"/>
      <c r="U164" s="4"/>
      <c r="V164" s="4"/>
      <c r="W164" s="4"/>
      <c r="X164" s="4"/>
      <c r="Y164" s="4"/>
      <c r="Z164" s="4"/>
    </row>
    <row r="165" spans="1:26" ht="15.75" customHeight="1">
      <c r="A165" s="4"/>
      <c r="B165" s="4"/>
      <c r="C165" s="5"/>
      <c r="D165" s="6"/>
      <c r="E165" s="6"/>
      <c r="F165" s="6"/>
      <c r="G165" s="6"/>
      <c r="H165" s="6"/>
      <c r="I165" s="4"/>
      <c r="J165" s="4"/>
      <c r="K165" s="4"/>
      <c r="L165" s="4"/>
      <c r="M165" s="4"/>
      <c r="N165" s="4"/>
      <c r="O165" s="4"/>
      <c r="P165" s="4"/>
      <c r="Q165" s="4"/>
      <c r="R165" s="4"/>
      <c r="S165" s="4"/>
      <c r="T165" s="4"/>
      <c r="U165" s="4"/>
      <c r="V165" s="4"/>
      <c r="W165" s="4"/>
      <c r="X165" s="4"/>
      <c r="Y165" s="4"/>
      <c r="Z165" s="4"/>
    </row>
    <row r="166" spans="1:26" ht="15.75" customHeight="1">
      <c r="A166" s="4"/>
      <c r="B166" s="4"/>
      <c r="C166" s="5"/>
      <c r="D166" s="6"/>
      <c r="E166" s="6"/>
      <c r="F166" s="6"/>
      <c r="G166" s="6"/>
      <c r="H166" s="6"/>
      <c r="I166" s="4"/>
      <c r="J166" s="4"/>
      <c r="K166" s="4"/>
      <c r="L166" s="4"/>
      <c r="M166" s="4"/>
      <c r="N166" s="4"/>
      <c r="O166" s="4"/>
      <c r="P166" s="4"/>
      <c r="Q166" s="4"/>
      <c r="R166" s="4"/>
      <c r="S166" s="4"/>
      <c r="T166" s="4"/>
      <c r="U166" s="4"/>
      <c r="V166" s="4"/>
      <c r="W166" s="4"/>
      <c r="X166" s="4"/>
      <c r="Y166" s="4"/>
      <c r="Z166" s="4"/>
    </row>
    <row r="167" spans="1:26" ht="15.75" customHeight="1">
      <c r="A167" s="4"/>
      <c r="B167" s="4"/>
      <c r="C167" s="5"/>
      <c r="D167" s="6"/>
      <c r="E167" s="6"/>
      <c r="F167" s="6"/>
      <c r="G167" s="6"/>
      <c r="H167" s="6"/>
      <c r="I167" s="4"/>
      <c r="J167" s="4"/>
      <c r="K167" s="4"/>
      <c r="L167" s="4"/>
      <c r="M167" s="4"/>
      <c r="N167" s="4"/>
      <c r="O167" s="4"/>
      <c r="P167" s="4"/>
      <c r="Q167" s="4"/>
      <c r="R167" s="4"/>
      <c r="S167" s="4"/>
      <c r="T167" s="4"/>
      <c r="U167" s="4"/>
      <c r="V167" s="4"/>
      <c r="W167" s="4"/>
      <c r="X167" s="4"/>
      <c r="Y167" s="4"/>
      <c r="Z167" s="4"/>
    </row>
    <row r="168" spans="1:26" ht="15.75" customHeight="1">
      <c r="A168" s="4"/>
      <c r="B168" s="4"/>
      <c r="C168" s="5"/>
      <c r="D168" s="6"/>
      <c r="E168" s="6"/>
      <c r="F168" s="6"/>
      <c r="G168" s="6"/>
      <c r="H168" s="6"/>
      <c r="I168" s="4"/>
      <c r="J168" s="4"/>
      <c r="K168" s="4"/>
      <c r="L168" s="4"/>
      <c r="M168" s="4"/>
      <c r="N168" s="4"/>
      <c r="O168" s="4"/>
      <c r="P168" s="4"/>
      <c r="Q168" s="4"/>
      <c r="R168" s="4"/>
      <c r="S168" s="4"/>
      <c r="T168" s="4"/>
      <c r="U168" s="4"/>
      <c r="V168" s="4"/>
      <c r="W168" s="4"/>
      <c r="X168" s="4"/>
      <c r="Y168" s="4"/>
      <c r="Z168" s="4"/>
    </row>
    <row r="169" spans="1:26" ht="15.75" customHeight="1">
      <c r="A169" s="4"/>
      <c r="B169" s="4"/>
      <c r="C169" s="5"/>
      <c r="D169" s="6"/>
      <c r="E169" s="6"/>
      <c r="F169" s="6"/>
      <c r="G169" s="6"/>
      <c r="H169" s="6"/>
      <c r="I169" s="4"/>
      <c r="J169" s="4"/>
      <c r="K169" s="4"/>
      <c r="L169" s="4"/>
      <c r="M169" s="4"/>
      <c r="N169" s="4"/>
      <c r="O169" s="4"/>
      <c r="P169" s="4"/>
      <c r="Q169" s="4"/>
      <c r="R169" s="4"/>
      <c r="S169" s="4"/>
      <c r="T169" s="4"/>
      <c r="U169" s="4"/>
      <c r="V169" s="4"/>
      <c r="W169" s="4"/>
      <c r="X169" s="4"/>
      <c r="Y169" s="4"/>
      <c r="Z169" s="4"/>
    </row>
    <row r="170" spans="1:26" ht="15.75" customHeight="1">
      <c r="A170" s="4"/>
      <c r="B170" s="4"/>
      <c r="C170" s="5"/>
      <c r="D170" s="6"/>
      <c r="E170" s="6"/>
      <c r="F170" s="6"/>
      <c r="G170" s="6"/>
      <c r="H170" s="6"/>
      <c r="I170" s="4"/>
      <c r="J170" s="4"/>
      <c r="K170" s="4"/>
      <c r="L170" s="4"/>
      <c r="M170" s="4"/>
      <c r="N170" s="4"/>
      <c r="O170" s="4"/>
      <c r="P170" s="4"/>
      <c r="Q170" s="4"/>
      <c r="R170" s="4"/>
      <c r="S170" s="4"/>
      <c r="T170" s="4"/>
      <c r="U170" s="4"/>
      <c r="V170" s="4"/>
      <c r="W170" s="4"/>
      <c r="X170" s="4"/>
      <c r="Y170" s="4"/>
      <c r="Z170" s="4"/>
    </row>
    <row r="171" spans="1:26" ht="15.75" customHeight="1">
      <c r="A171" s="4"/>
      <c r="B171" s="4"/>
      <c r="C171" s="5"/>
      <c r="D171" s="6"/>
      <c r="E171" s="6"/>
      <c r="F171" s="6"/>
      <c r="G171" s="6"/>
      <c r="H171" s="6"/>
      <c r="I171" s="4"/>
      <c r="J171" s="4"/>
      <c r="K171" s="4"/>
      <c r="L171" s="4"/>
      <c r="M171" s="4"/>
      <c r="N171" s="4"/>
      <c r="O171" s="4"/>
      <c r="P171" s="4"/>
      <c r="Q171" s="4"/>
      <c r="R171" s="4"/>
      <c r="S171" s="4"/>
      <c r="T171" s="4"/>
      <c r="U171" s="4"/>
      <c r="V171" s="4"/>
      <c r="W171" s="4"/>
      <c r="X171" s="4"/>
      <c r="Y171" s="4"/>
      <c r="Z171" s="4"/>
    </row>
    <row r="172" spans="1:26" ht="15.75" customHeight="1">
      <c r="A172" s="4"/>
      <c r="B172" s="4"/>
      <c r="C172" s="5"/>
      <c r="D172" s="6"/>
      <c r="E172" s="6"/>
      <c r="F172" s="6"/>
      <c r="G172" s="6"/>
      <c r="H172" s="6"/>
      <c r="I172" s="4"/>
      <c r="J172" s="4"/>
      <c r="K172" s="4"/>
      <c r="L172" s="4"/>
      <c r="M172" s="4"/>
      <c r="N172" s="4"/>
      <c r="O172" s="4"/>
      <c r="P172" s="4"/>
      <c r="Q172" s="4"/>
      <c r="R172" s="4"/>
      <c r="S172" s="4"/>
      <c r="T172" s="4"/>
      <c r="U172" s="4"/>
      <c r="V172" s="4"/>
      <c r="W172" s="4"/>
      <c r="X172" s="4"/>
      <c r="Y172" s="4"/>
      <c r="Z172" s="4"/>
    </row>
    <row r="173" spans="1:26" ht="15.75" customHeight="1">
      <c r="A173" s="4"/>
      <c r="B173" s="4"/>
      <c r="C173" s="5"/>
      <c r="D173" s="6"/>
      <c r="E173" s="6"/>
      <c r="F173" s="6"/>
      <c r="G173" s="6"/>
      <c r="H173" s="6"/>
      <c r="I173" s="4"/>
      <c r="J173" s="4"/>
      <c r="K173" s="4"/>
      <c r="L173" s="4"/>
      <c r="M173" s="4"/>
      <c r="N173" s="4"/>
      <c r="O173" s="4"/>
      <c r="P173" s="4"/>
      <c r="Q173" s="4"/>
      <c r="R173" s="4"/>
      <c r="S173" s="4"/>
      <c r="T173" s="4"/>
      <c r="U173" s="4"/>
      <c r="V173" s="4"/>
      <c r="W173" s="4"/>
      <c r="X173" s="4"/>
      <c r="Y173" s="4"/>
      <c r="Z173" s="4"/>
    </row>
    <row r="174" spans="1:26" ht="15.75" customHeight="1">
      <c r="A174" s="4"/>
      <c r="B174" s="4"/>
      <c r="C174" s="5"/>
      <c r="D174" s="6"/>
      <c r="E174" s="6"/>
      <c r="F174" s="6"/>
      <c r="G174" s="6"/>
      <c r="H174" s="6"/>
      <c r="I174" s="4"/>
      <c r="J174" s="4"/>
      <c r="K174" s="4"/>
      <c r="L174" s="4"/>
      <c r="M174" s="4"/>
      <c r="N174" s="4"/>
      <c r="O174" s="4"/>
      <c r="P174" s="4"/>
      <c r="Q174" s="4"/>
      <c r="R174" s="4"/>
      <c r="S174" s="4"/>
      <c r="T174" s="4"/>
      <c r="U174" s="4"/>
      <c r="V174" s="4"/>
      <c r="W174" s="4"/>
      <c r="X174" s="4"/>
      <c r="Y174" s="4"/>
      <c r="Z174" s="4"/>
    </row>
    <row r="175" spans="1:26" ht="15.75" customHeight="1">
      <c r="A175" s="4"/>
      <c r="B175" s="4"/>
      <c r="C175" s="5"/>
      <c r="D175" s="6"/>
      <c r="E175" s="6"/>
      <c r="F175" s="6"/>
      <c r="G175" s="6"/>
      <c r="H175" s="6"/>
      <c r="I175" s="4"/>
      <c r="J175" s="4"/>
      <c r="K175" s="4"/>
      <c r="L175" s="4"/>
      <c r="M175" s="4"/>
      <c r="N175" s="4"/>
      <c r="O175" s="4"/>
      <c r="P175" s="4"/>
      <c r="Q175" s="4"/>
      <c r="R175" s="4"/>
      <c r="S175" s="4"/>
      <c r="T175" s="4"/>
      <c r="U175" s="4"/>
      <c r="V175" s="4"/>
      <c r="W175" s="4"/>
      <c r="X175" s="4"/>
      <c r="Y175" s="4"/>
      <c r="Z175" s="4"/>
    </row>
    <row r="176" spans="1:26" ht="15.75" customHeight="1">
      <c r="A176" s="4"/>
      <c r="B176" s="4"/>
      <c r="C176" s="5"/>
      <c r="D176" s="6"/>
      <c r="E176" s="6"/>
      <c r="F176" s="6"/>
      <c r="G176" s="6"/>
      <c r="H176" s="6"/>
      <c r="I176" s="4"/>
      <c r="J176" s="4"/>
      <c r="K176" s="4"/>
      <c r="L176" s="4"/>
      <c r="M176" s="4"/>
      <c r="N176" s="4"/>
      <c r="O176" s="4"/>
      <c r="P176" s="4"/>
      <c r="Q176" s="4"/>
      <c r="R176" s="4"/>
      <c r="S176" s="4"/>
      <c r="T176" s="4"/>
      <c r="U176" s="4"/>
      <c r="V176" s="4"/>
      <c r="W176" s="4"/>
      <c r="X176" s="4"/>
      <c r="Y176" s="4"/>
      <c r="Z176" s="4"/>
    </row>
    <row r="177" spans="1:26" ht="15.75" customHeight="1">
      <c r="A177" s="4"/>
      <c r="B177" s="4"/>
      <c r="C177" s="5"/>
      <c r="D177" s="6"/>
      <c r="E177" s="6"/>
      <c r="F177" s="6"/>
      <c r="G177" s="6"/>
      <c r="H177" s="6"/>
      <c r="I177" s="4"/>
      <c r="J177" s="4"/>
      <c r="K177" s="4"/>
      <c r="L177" s="4"/>
      <c r="M177" s="4"/>
      <c r="N177" s="4"/>
      <c r="O177" s="4"/>
      <c r="P177" s="4"/>
      <c r="Q177" s="4"/>
      <c r="R177" s="4"/>
      <c r="S177" s="4"/>
      <c r="T177" s="4"/>
      <c r="U177" s="4"/>
      <c r="V177" s="4"/>
      <c r="W177" s="4"/>
      <c r="X177" s="4"/>
      <c r="Y177" s="4"/>
      <c r="Z177" s="4"/>
    </row>
    <row r="178" spans="1:26" ht="15.75" customHeight="1">
      <c r="A178" s="4"/>
      <c r="B178" s="4"/>
      <c r="C178" s="5"/>
      <c r="D178" s="6"/>
      <c r="E178" s="6"/>
      <c r="F178" s="6"/>
      <c r="G178" s="6"/>
      <c r="H178" s="6"/>
      <c r="I178" s="4"/>
      <c r="J178" s="4"/>
      <c r="K178" s="4"/>
      <c r="L178" s="4"/>
      <c r="M178" s="4"/>
      <c r="N178" s="4"/>
      <c r="O178" s="4"/>
      <c r="P178" s="4"/>
      <c r="Q178" s="4"/>
      <c r="R178" s="4"/>
      <c r="S178" s="4"/>
      <c r="T178" s="4"/>
      <c r="U178" s="4"/>
      <c r="V178" s="4"/>
      <c r="W178" s="4"/>
      <c r="X178" s="4"/>
      <c r="Y178" s="4"/>
      <c r="Z178" s="4"/>
    </row>
    <row r="179" spans="1:26" ht="15.75" customHeight="1">
      <c r="A179" s="4"/>
      <c r="B179" s="4"/>
      <c r="C179" s="5"/>
      <c r="D179" s="6"/>
      <c r="E179" s="6"/>
      <c r="F179" s="6"/>
      <c r="G179" s="6"/>
      <c r="H179" s="6"/>
      <c r="I179" s="4"/>
      <c r="J179" s="4"/>
      <c r="K179" s="4"/>
      <c r="L179" s="4"/>
      <c r="M179" s="4"/>
      <c r="N179" s="4"/>
      <c r="O179" s="4"/>
      <c r="P179" s="4"/>
      <c r="Q179" s="4"/>
      <c r="R179" s="4"/>
      <c r="S179" s="4"/>
      <c r="T179" s="4"/>
      <c r="U179" s="4"/>
      <c r="V179" s="4"/>
      <c r="W179" s="4"/>
      <c r="X179" s="4"/>
      <c r="Y179" s="4"/>
      <c r="Z179" s="4"/>
    </row>
    <row r="180" spans="1:26" ht="15.75" customHeight="1">
      <c r="A180" s="4"/>
      <c r="B180" s="4"/>
      <c r="C180" s="5"/>
      <c r="D180" s="6"/>
      <c r="E180" s="6"/>
      <c r="F180" s="6"/>
      <c r="G180" s="6"/>
      <c r="H180" s="6"/>
      <c r="I180" s="4"/>
      <c r="J180" s="4"/>
      <c r="K180" s="4"/>
      <c r="L180" s="4"/>
      <c r="M180" s="4"/>
      <c r="N180" s="4"/>
      <c r="O180" s="4"/>
      <c r="P180" s="4"/>
      <c r="Q180" s="4"/>
      <c r="R180" s="4"/>
      <c r="S180" s="4"/>
      <c r="T180" s="4"/>
      <c r="U180" s="4"/>
      <c r="V180" s="4"/>
      <c r="W180" s="4"/>
      <c r="X180" s="4"/>
      <c r="Y180" s="4"/>
      <c r="Z180" s="4"/>
    </row>
    <row r="181" spans="1:26" ht="15.75" customHeight="1">
      <c r="A181" s="4"/>
      <c r="B181" s="4"/>
      <c r="C181" s="5"/>
      <c r="D181" s="6"/>
      <c r="E181" s="6"/>
      <c r="F181" s="6"/>
      <c r="G181" s="6"/>
      <c r="H181" s="6"/>
      <c r="I181" s="4"/>
      <c r="J181" s="4"/>
      <c r="K181" s="4"/>
      <c r="L181" s="4"/>
      <c r="M181" s="4"/>
      <c r="N181" s="4"/>
      <c r="O181" s="4"/>
      <c r="P181" s="4"/>
      <c r="Q181" s="4"/>
      <c r="R181" s="4"/>
      <c r="S181" s="4"/>
      <c r="T181" s="4"/>
      <c r="U181" s="4"/>
      <c r="V181" s="4"/>
      <c r="W181" s="4"/>
      <c r="X181" s="4"/>
      <c r="Y181" s="4"/>
      <c r="Z181" s="4"/>
    </row>
    <row r="182" spans="1:26" ht="15.75" customHeight="1">
      <c r="A182" s="4"/>
      <c r="B182" s="4"/>
      <c r="C182" s="5"/>
      <c r="D182" s="6"/>
      <c r="E182" s="6"/>
      <c r="F182" s="6"/>
      <c r="G182" s="6"/>
      <c r="H182" s="6"/>
      <c r="I182" s="4"/>
      <c r="J182" s="4"/>
      <c r="K182" s="4"/>
      <c r="L182" s="4"/>
      <c r="M182" s="4"/>
      <c r="N182" s="4"/>
      <c r="O182" s="4"/>
      <c r="P182" s="4"/>
      <c r="Q182" s="4"/>
      <c r="R182" s="4"/>
      <c r="S182" s="4"/>
      <c r="T182" s="4"/>
      <c r="U182" s="4"/>
      <c r="V182" s="4"/>
      <c r="W182" s="4"/>
      <c r="X182" s="4"/>
      <c r="Y182" s="4"/>
      <c r="Z182" s="4"/>
    </row>
    <row r="183" spans="1:26" ht="15.75" customHeight="1">
      <c r="A183" s="4"/>
      <c r="B183" s="4"/>
      <c r="C183" s="5"/>
      <c r="D183" s="6"/>
      <c r="E183" s="6"/>
      <c r="F183" s="6"/>
      <c r="G183" s="6"/>
      <c r="H183" s="6"/>
      <c r="I183" s="4"/>
      <c r="J183" s="4"/>
      <c r="K183" s="4"/>
      <c r="L183" s="4"/>
      <c r="M183" s="4"/>
      <c r="N183" s="4"/>
      <c r="O183" s="4"/>
      <c r="P183" s="4"/>
      <c r="Q183" s="4"/>
      <c r="R183" s="4"/>
      <c r="S183" s="4"/>
      <c r="T183" s="4"/>
      <c r="U183" s="4"/>
      <c r="V183" s="4"/>
      <c r="W183" s="4"/>
      <c r="X183" s="4"/>
      <c r="Y183" s="4"/>
      <c r="Z183" s="4"/>
    </row>
    <row r="184" spans="1:26" ht="15.75" customHeight="1">
      <c r="A184" s="4"/>
      <c r="B184" s="4"/>
      <c r="C184" s="5"/>
      <c r="D184" s="6"/>
      <c r="E184" s="6"/>
      <c r="F184" s="6"/>
      <c r="G184" s="6"/>
      <c r="H184" s="6"/>
      <c r="I184" s="4"/>
      <c r="J184" s="4"/>
      <c r="K184" s="4"/>
      <c r="L184" s="4"/>
      <c r="M184" s="4"/>
      <c r="N184" s="4"/>
      <c r="O184" s="4"/>
      <c r="P184" s="4"/>
      <c r="Q184" s="4"/>
      <c r="R184" s="4"/>
      <c r="S184" s="4"/>
      <c r="T184" s="4"/>
      <c r="U184" s="4"/>
      <c r="V184" s="4"/>
      <c r="W184" s="4"/>
      <c r="X184" s="4"/>
      <c r="Y184" s="4"/>
      <c r="Z184" s="4"/>
    </row>
    <row r="185" spans="1:26" ht="15.75" customHeight="1">
      <c r="A185" s="4"/>
      <c r="B185" s="4"/>
      <c r="C185" s="5"/>
      <c r="D185" s="6"/>
      <c r="E185" s="6"/>
      <c r="F185" s="6"/>
      <c r="G185" s="6"/>
      <c r="H185" s="6"/>
      <c r="I185" s="4"/>
      <c r="J185" s="4"/>
      <c r="K185" s="4"/>
      <c r="L185" s="4"/>
      <c r="M185" s="4"/>
      <c r="N185" s="4"/>
      <c r="O185" s="4"/>
      <c r="P185" s="4"/>
      <c r="Q185" s="4"/>
      <c r="R185" s="4"/>
      <c r="S185" s="4"/>
      <c r="T185" s="4"/>
      <c r="U185" s="4"/>
      <c r="V185" s="4"/>
      <c r="W185" s="4"/>
      <c r="X185" s="4"/>
      <c r="Y185" s="4"/>
      <c r="Z185" s="4"/>
    </row>
    <row r="186" spans="1:26" ht="15.75" customHeight="1">
      <c r="A186" s="4"/>
      <c r="B186" s="4"/>
      <c r="C186" s="5"/>
      <c r="D186" s="6"/>
      <c r="E186" s="6"/>
      <c r="F186" s="6"/>
      <c r="G186" s="6"/>
      <c r="H186" s="6"/>
      <c r="I186" s="4"/>
      <c r="J186" s="4"/>
      <c r="K186" s="4"/>
      <c r="L186" s="4"/>
      <c r="M186" s="4"/>
      <c r="N186" s="4"/>
      <c r="O186" s="4"/>
      <c r="P186" s="4"/>
      <c r="Q186" s="4"/>
      <c r="R186" s="4"/>
      <c r="S186" s="4"/>
      <c r="T186" s="4"/>
      <c r="U186" s="4"/>
      <c r="V186" s="4"/>
      <c r="W186" s="4"/>
      <c r="X186" s="4"/>
      <c r="Y186" s="4"/>
      <c r="Z186" s="4"/>
    </row>
    <row r="187" spans="1:26" ht="15.75" customHeight="1">
      <c r="A187" s="4"/>
      <c r="B187" s="4"/>
      <c r="C187" s="5"/>
      <c r="D187" s="6"/>
      <c r="E187" s="6"/>
      <c r="F187" s="6"/>
      <c r="G187" s="6"/>
      <c r="H187" s="6"/>
      <c r="I187" s="4"/>
      <c r="J187" s="4"/>
      <c r="K187" s="4"/>
      <c r="L187" s="4"/>
      <c r="M187" s="4"/>
      <c r="N187" s="4"/>
      <c r="O187" s="4"/>
      <c r="P187" s="4"/>
      <c r="Q187" s="4"/>
      <c r="R187" s="4"/>
      <c r="S187" s="4"/>
      <c r="T187" s="4"/>
      <c r="U187" s="4"/>
      <c r="V187" s="4"/>
      <c r="W187" s="4"/>
      <c r="X187" s="4"/>
      <c r="Y187" s="4"/>
      <c r="Z187" s="4"/>
    </row>
    <row r="188" spans="1:26" ht="15.75" customHeight="1">
      <c r="A188" s="4"/>
      <c r="B188" s="4"/>
      <c r="C188" s="5"/>
      <c r="D188" s="6"/>
      <c r="E188" s="6"/>
      <c r="F188" s="6"/>
      <c r="G188" s="6"/>
      <c r="H188" s="6"/>
      <c r="I188" s="4"/>
      <c r="J188" s="4"/>
      <c r="K188" s="4"/>
      <c r="L188" s="4"/>
      <c r="M188" s="4"/>
      <c r="N188" s="4"/>
      <c r="O188" s="4"/>
      <c r="P188" s="4"/>
      <c r="Q188" s="4"/>
      <c r="R188" s="4"/>
      <c r="S188" s="4"/>
      <c r="T188" s="4"/>
      <c r="U188" s="4"/>
      <c r="V188" s="4"/>
      <c r="W188" s="4"/>
      <c r="X188" s="4"/>
      <c r="Y188" s="4"/>
      <c r="Z188" s="4"/>
    </row>
    <row r="189" spans="1:26" ht="15.75" customHeight="1">
      <c r="A189" s="4"/>
      <c r="B189" s="4"/>
      <c r="C189" s="5"/>
      <c r="D189" s="6"/>
      <c r="E189" s="6"/>
      <c r="F189" s="6"/>
      <c r="G189" s="6"/>
      <c r="H189" s="6"/>
      <c r="I189" s="4"/>
      <c r="J189" s="4"/>
      <c r="K189" s="4"/>
      <c r="L189" s="4"/>
      <c r="M189" s="4"/>
      <c r="N189" s="4"/>
      <c r="O189" s="4"/>
      <c r="P189" s="4"/>
      <c r="Q189" s="4"/>
      <c r="R189" s="4"/>
      <c r="S189" s="4"/>
      <c r="T189" s="4"/>
      <c r="U189" s="4"/>
      <c r="V189" s="4"/>
      <c r="W189" s="4"/>
      <c r="X189" s="4"/>
      <c r="Y189" s="4"/>
      <c r="Z189" s="4"/>
    </row>
    <row r="190" spans="1:26" ht="15.75" customHeight="1">
      <c r="A190" s="4"/>
      <c r="B190" s="4"/>
      <c r="C190" s="5"/>
      <c r="D190" s="6"/>
      <c r="E190" s="6"/>
      <c r="F190" s="6"/>
      <c r="G190" s="6"/>
      <c r="H190" s="6"/>
      <c r="I190" s="4"/>
      <c r="J190" s="4"/>
      <c r="K190" s="4"/>
      <c r="L190" s="4"/>
      <c r="M190" s="4"/>
      <c r="N190" s="4"/>
      <c r="O190" s="4"/>
      <c r="P190" s="4"/>
      <c r="Q190" s="4"/>
      <c r="R190" s="4"/>
      <c r="S190" s="4"/>
      <c r="T190" s="4"/>
      <c r="U190" s="4"/>
      <c r="V190" s="4"/>
      <c r="W190" s="4"/>
      <c r="X190" s="4"/>
      <c r="Y190" s="4"/>
      <c r="Z190" s="4"/>
    </row>
    <row r="191" spans="1:26" ht="15.75" customHeight="1">
      <c r="A191" s="4"/>
      <c r="B191" s="4"/>
      <c r="C191" s="5"/>
      <c r="D191" s="6"/>
      <c r="E191" s="6"/>
      <c r="F191" s="6"/>
      <c r="G191" s="6"/>
      <c r="H191" s="6"/>
      <c r="I191" s="4"/>
      <c r="J191" s="4"/>
      <c r="K191" s="4"/>
      <c r="L191" s="4"/>
      <c r="M191" s="4"/>
      <c r="N191" s="4"/>
      <c r="O191" s="4"/>
      <c r="P191" s="4"/>
      <c r="Q191" s="4"/>
      <c r="R191" s="4"/>
      <c r="S191" s="4"/>
      <c r="T191" s="4"/>
      <c r="U191" s="4"/>
      <c r="V191" s="4"/>
      <c r="W191" s="4"/>
      <c r="X191" s="4"/>
      <c r="Y191" s="4"/>
      <c r="Z191" s="4"/>
    </row>
    <row r="192" spans="1:26" ht="15.75" customHeight="1">
      <c r="A192" s="4"/>
      <c r="B192" s="4"/>
      <c r="C192" s="5"/>
      <c r="D192" s="6"/>
      <c r="E192" s="6"/>
      <c r="F192" s="6"/>
      <c r="G192" s="6"/>
      <c r="H192" s="6"/>
      <c r="I192" s="4"/>
      <c r="J192" s="4"/>
      <c r="K192" s="4"/>
      <c r="L192" s="4"/>
      <c r="M192" s="4"/>
      <c r="N192" s="4"/>
      <c r="O192" s="4"/>
      <c r="P192" s="4"/>
      <c r="Q192" s="4"/>
      <c r="R192" s="4"/>
      <c r="S192" s="4"/>
      <c r="T192" s="4"/>
      <c r="U192" s="4"/>
      <c r="V192" s="4"/>
      <c r="W192" s="4"/>
      <c r="X192" s="4"/>
      <c r="Y192" s="4"/>
      <c r="Z192" s="4"/>
    </row>
    <row r="193" spans="1:26" ht="15.75" customHeight="1">
      <c r="A193" s="4"/>
      <c r="B193" s="4"/>
      <c r="C193" s="5"/>
      <c r="D193" s="6"/>
      <c r="E193" s="6"/>
      <c r="F193" s="6"/>
      <c r="G193" s="6"/>
      <c r="H193" s="6"/>
      <c r="I193" s="4"/>
      <c r="J193" s="4"/>
      <c r="K193" s="4"/>
      <c r="L193" s="4"/>
      <c r="M193" s="4"/>
      <c r="N193" s="4"/>
      <c r="O193" s="4"/>
      <c r="P193" s="4"/>
      <c r="Q193" s="4"/>
      <c r="R193" s="4"/>
      <c r="S193" s="4"/>
      <c r="T193" s="4"/>
      <c r="U193" s="4"/>
      <c r="V193" s="4"/>
      <c r="W193" s="4"/>
      <c r="X193" s="4"/>
      <c r="Y193" s="4"/>
      <c r="Z193" s="4"/>
    </row>
    <row r="194" spans="1:26" ht="15.75" customHeight="1">
      <c r="A194" s="4"/>
      <c r="B194" s="4"/>
      <c r="C194" s="5"/>
      <c r="D194" s="6"/>
      <c r="E194" s="6"/>
      <c r="F194" s="6"/>
      <c r="G194" s="6"/>
      <c r="H194" s="6"/>
      <c r="I194" s="4"/>
      <c r="J194" s="4"/>
      <c r="K194" s="4"/>
      <c r="L194" s="4"/>
      <c r="M194" s="4"/>
      <c r="N194" s="4"/>
      <c r="O194" s="4"/>
      <c r="P194" s="4"/>
      <c r="Q194" s="4"/>
      <c r="R194" s="4"/>
      <c r="S194" s="4"/>
      <c r="T194" s="4"/>
      <c r="U194" s="4"/>
      <c r="V194" s="4"/>
      <c r="W194" s="4"/>
      <c r="X194" s="4"/>
      <c r="Y194" s="4"/>
      <c r="Z194" s="4"/>
    </row>
    <row r="195" spans="1:26" ht="15.75" customHeight="1">
      <c r="A195" s="4"/>
      <c r="B195" s="4"/>
      <c r="C195" s="5"/>
      <c r="D195" s="6"/>
      <c r="E195" s="6"/>
      <c r="F195" s="6"/>
      <c r="G195" s="6"/>
      <c r="H195" s="6"/>
      <c r="I195" s="4"/>
      <c r="J195" s="4"/>
      <c r="K195" s="4"/>
      <c r="L195" s="4"/>
      <c r="M195" s="4"/>
      <c r="N195" s="4"/>
      <c r="O195" s="4"/>
      <c r="P195" s="4"/>
      <c r="Q195" s="4"/>
      <c r="R195" s="4"/>
      <c r="S195" s="4"/>
      <c r="T195" s="4"/>
      <c r="U195" s="4"/>
      <c r="V195" s="4"/>
      <c r="W195" s="4"/>
      <c r="X195" s="4"/>
      <c r="Y195" s="4"/>
      <c r="Z195" s="4"/>
    </row>
    <row r="196" spans="1:26" ht="15.75" customHeight="1">
      <c r="A196" s="4"/>
      <c r="B196" s="4"/>
      <c r="C196" s="5"/>
      <c r="D196" s="6"/>
      <c r="E196" s="6"/>
      <c r="F196" s="6"/>
      <c r="G196" s="6"/>
      <c r="H196" s="6"/>
      <c r="I196" s="4"/>
      <c r="J196" s="4"/>
      <c r="K196" s="4"/>
      <c r="L196" s="4"/>
      <c r="M196" s="4"/>
      <c r="N196" s="4"/>
      <c r="O196" s="4"/>
      <c r="P196" s="4"/>
      <c r="Q196" s="4"/>
      <c r="R196" s="4"/>
      <c r="S196" s="4"/>
      <c r="T196" s="4"/>
      <c r="U196" s="4"/>
      <c r="V196" s="4"/>
      <c r="W196" s="4"/>
      <c r="X196" s="4"/>
      <c r="Y196" s="4"/>
      <c r="Z196" s="4"/>
    </row>
    <row r="197" spans="1:26" ht="15.75" customHeight="1">
      <c r="A197" s="4"/>
      <c r="B197" s="4"/>
      <c r="C197" s="5"/>
      <c r="D197" s="6"/>
      <c r="E197" s="6"/>
      <c r="F197" s="6"/>
      <c r="G197" s="6"/>
      <c r="H197" s="6"/>
      <c r="I197" s="4"/>
      <c r="J197" s="4"/>
      <c r="K197" s="4"/>
      <c r="L197" s="4"/>
      <c r="M197" s="4"/>
      <c r="N197" s="4"/>
      <c r="O197" s="4"/>
      <c r="P197" s="4"/>
      <c r="Q197" s="4"/>
      <c r="R197" s="4"/>
      <c r="S197" s="4"/>
      <c r="T197" s="4"/>
      <c r="U197" s="4"/>
      <c r="V197" s="4"/>
      <c r="W197" s="4"/>
      <c r="X197" s="4"/>
      <c r="Y197" s="4"/>
      <c r="Z197" s="4"/>
    </row>
    <row r="198" spans="1:26" ht="15.75" customHeight="1">
      <c r="A198" s="4"/>
      <c r="B198" s="4"/>
      <c r="C198" s="5"/>
      <c r="D198" s="6"/>
      <c r="E198" s="6"/>
      <c r="F198" s="6"/>
      <c r="G198" s="6"/>
      <c r="H198" s="6"/>
      <c r="I198" s="4"/>
      <c r="J198" s="4"/>
      <c r="K198" s="4"/>
      <c r="L198" s="4"/>
      <c r="M198" s="4"/>
      <c r="N198" s="4"/>
      <c r="O198" s="4"/>
      <c r="P198" s="4"/>
      <c r="Q198" s="4"/>
      <c r="R198" s="4"/>
      <c r="S198" s="4"/>
      <c r="T198" s="4"/>
      <c r="U198" s="4"/>
      <c r="V198" s="4"/>
      <c r="W198" s="4"/>
      <c r="X198" s="4"/>
      <c r="Y198" s="4"/>
      <c r="Z198" s="4"/>
    </row>
    <row r="199" spans="1:26" ht="15.75" customHeight="1">
      <c r="A199" s="4"/>
      <c r="B199" s="4"/>
      <c r="C199" s="5"/>
      <c r="D199" s="6"/>
      <c r="E199" s="6"/>
      <c r="F199" s="6"/>
      <c r="G199" s="6"/>
      <c r="H199" s="6"/>
      <c r="I199" s="4"/>
      <c r="J199" s="4"/>
      <c r="K199" s="4"/>
      <c r="L199" s="4"/>
      <c r="M199" s="4"/>
      <c r="N199" s="4"/>
      <c r="O199" s="4"/>
      <c r="P199" s="4"/>
      <c r="Q199" s="4"/>
      <c r="R199" s="4"/>
      <c r="S199" s="4"/>
      <c r="T199" s="4"/>
      <c r="U199" s="4"/>
      <c r="V199" s="4"/>
      <c r="W199" s="4"/>
      <c r="X199" s="4"/>
      <c r="Y199" s="4"/>
      <c r="Z199" s="4"/>
    </row>
    <row r="200" spans="1:26" ht="15.75" customHeight="1">
      <c r="A200" s="4"/>
      <c r="B200" s="4"/>
      <c r="C200" s="5"/>
      <c r="D200" s="6"/>
      <c r="E200" s="6"/>
      <c r="F200" s="6"/>
      <c r="G200" s="6"/>
      <c r="H200" s="6"/>
      <c r="I200" s="4"/>
      <c r="J200" s="4"/>
      <c r="K200" s="4"/>
      <c r="L200" s="4"/>
      <c r="M200" s="4"/>
      <c r="N200" s="4"/>
      <c r="O200" s="4"/>
      <c r="P200" s="4"/>
      <c r="Q200" s="4"/>
      <c r="R200" s="4"/>
      <c r="S200" s="4"/>
      <c r="T200" s="4"/>
      <c r="U200" s="4"/>
      <c r="V200" s="4"/>
      <c r="W200" s="4"/>
      <c r="X200" s="4"/>
      <c r="Y200" s="4"/>
      <c r="Z200" s="4"/>
    </row>
    <row r="201" spans="1:26" ht="15.75" customHeight="1">
      <c r="A201" s="4"/>
      <c r="B201" s="4"/>
      <c r="C201" s="5"/>
      <c r="D201" s="6"/>
      <c r="E201" s="6"/>
      <c r="F201" s="6"/>
      <c r="G201" s="6"/>
      <c r="H201" s="6"/>
      <c r="I201" s="4"/>
      <c r="J201" s="4"/>
      <c r="K201" s="4"/>
      <c r="L201" s="4"/>
      <c r="M201" s="4"/>
      <c r="N201" s="4"/>
      <c r="O201" s="4"/>
      <c r="P201" s="4"/>
      <c r="Q201" s="4"/>
      <c r="R201" s="4"/>
      <c r="S201" s="4"/>
      <c r="T201" s="4"/>
      <c r="U201" s="4"/>
      <c r="V201" s="4"/>
      <c r="W201" s="4"/>
      <c r="X201" s="4"/>
      <c r="Y201" s="4"/>
      <c r="Z201" s="4"/>
    </row>
    <row r="202" spans="1:26" ht="15.75" customHeight="1">
      <c r="A202" s="4"/>
      <c r="B202" s="4"/>
      <c r="C202" s="5"/>
      <c r="D202" s="6"/>
      <c r="E202" s="6"/>
      <c r="F202" s="6"/>
      <c r="G202" s="6"/>
      <c r="H202" s="6"/>
      <c r="I202" s="4"/>
      <c r="J202" s="4"/>
      <c r="K202" s="4"/>
      <c r="L202" s="4"/>
      <c r="M202" s="4"/>
      <c r="N202" s="4"/>
      <c r="O202" s="4"/>
      <c r="P202" s="4"/>
      <c r="Q202" s="4"/>
      <c r="R202" s="4"/>
      <c r="S202" s="4"/>
      <c r="T202" s="4"/>
      <c r="U202" s="4"/>
      <c r="V202" s="4"/>
      <c r="W202" s="4"/>
      <c r="X202" s="4"/>
      <c r="Y202" s="4"/>
      <c r="Z202" s="4"/>
    </row>
    <row r="203" spans="1:26" ht="15.75" customHeight="1">
      <c r="A203" s="4"/>
      <c r="B203" s="4"/>
      <c r="C203" s="5"/>
      <c r="D203" s="6"/>
      <c r="E203" s="6"/>
      <c r="F203" s="6"/>
      <c r="G203" s="6"/>
      <c r="H203" s="6"/>
      <c r="I203" s="4"/>
      <c r="J203" s="4"/>
      <c r="K203" s="4"/>
      <c r="L203" s="4"/>
      <c r="M203" s="4"/>
      <c r="N203" s="4"/>
      <c r="O203" s="4"/>
      <c r="P203" s="4"/>
      <c r="Q203" s="4"/>
      <c r="R203" s="4"/>
      <c r="S203" s="4"/>
      <c r="T203" s="4"/>
      <c r="U203" s="4"/>
      <c r="V203" s="4"/>
      <c r="W203" s="4"/>
      <c r="X203" s="4"/>
      <c r="Y203" s="4"/>
      <c r="Z203" s="4"/>
    </row>
    <row r="204" spans="1:26" ht="15.75" customHeight="1">
      <c r="A204" s="4"/>
      <c r="B204" s="4"/>
      <c r="C204" s="5"/>
      <c r="D204" s="6"/>
      <c r="E204" s="6"/>
      <c r="F204" s="6"/>
      <c r="G204" s="6"/>
      <c r="H204" s="6"/>
      <c r="I204" s="4"/>
      <c r="J204" s="4"/>
      <c r="K204" s="4"/>
      <c r="L204" s="4"/>
      <c r="M204" s="4"/>
      <c r="N204" s="4"/>
      <c r="O204" s="4"/>
      <c r="P204" s="4"/>
      <c r="Q204" s="4"/>
      <c r="R204" s="4"/>
      <c r="S204" s="4"/>
      <c r="T204" s="4"/>
      <c r="U204" s="4"/>
      <c r="V204" s="4"/>
      <c r="W204" s="4"/>
      <c r="X204" s="4"/>
      <c r="Y204" s="4"/>
      <c r="Z204" s="4"/>
    </row>
    <row r="205" spans="1:26" ht="15.75" customHeight="1">
      <c r="A205" s="4"/>
      <c r="B205" s="4"/>
      <c r="C205" s="5"/>
      <c r="D205" s="6"/>
      <c r="E205" s="6"/>
      <c r="F205" s="6"/>
      <c r="G205" s="6"/>
      <c r="H205" s="6"/>
      <c r="I205" s="4"/>
      <c r="J205" s="4"/>
      <c r="K205" s="4"/>
      <c r="L205" s="4"/>
      <c r="M205" s="4"/>
      <c r="N205" s="4"/>
      <c r="O205" s="4"/>
      <c r="P205" s="4"/>
      <c r="Q205" s="4"/>
      <c r="R205" s="4"/>
      <c r="S205" s="4"/>
      <c r="T205" s="4"/>
      <c r="U205" s="4"/>
      <c r="V205" s="4"/>
      <c r="W205" s="4"/>
      <c r="X205" s="4"/>
      <c r="Y205" s="4"/>
      <c r="Z205" s="4"/>
    </row>
    <row r="206" spans="1:26" ht="15.75" customHeight="1">
      <c r="A206" s="4"/>
      <c r="B206" s="4"/>
      <c r="C206" s="5"/>
      <c r="D206" s="6"/>
      <c r="E206" s="6"/>
      <c r="F206" s="6"/>
      <c r="G206" s="6"/>
      <c r="H206" s="6"/>
      <c r="I206" s="4"/>
      <c r="J206" s="4"/>
      <c r="K206" s="4"/>
      <c r="L206" s="4"/>
      <c r="M206" s="4"/>
      <c r="N206" s="4"/>
      <c r="O206" s="4"/>
      <c r="P206" s="4"/>
      <c r="Q206" s="4"/>
      <c r="R206" s="4"/>
      <c r="S206" s="4"/>
      <c r="T206" s="4"/>
      <c r="U206" s="4"/>
      <c r="V206" s="4"/>
      <c r="W206" s="4"/>
      <c r="X206" s="4"/>
      <c r="Y206" s="4"/>
      <c r="Z206" s="4"/>
    </row>
    <row r="207" spans="1:26" ht="15.75" customHeight="1">
      <c r="A207" s="4"/>
      <c r="B207" s="4"/>
      <c r="C207" s="5"/>
      <c r="D207" s="6"/>
      <c r="E207" s="6"/>
      <c r="F207" s="6"/>
      <c r="G207" s="6"/>
      <c r="H207" s="6"/>
      <c r="I207" s="4"/>
      <c r="J207" s="4"/>
      <c r="K207" s="4"/>
      <c r="L207" s="4"/>
      <c r="M207" s="4"/>
      <c r="N207" s="4"/>
      <c r="O207" s="4"/>
      <c r="P207" s="4"/>
      <c r="Q207" s="4"/>
      <c r="R207" s="4"/>
      <c r="S207" s="4"/>
      <c r="T207" s="4"/>
      <c r="U207" s="4"/>
      <c r="V207" s="4"/>
      <c r="W207" s="4"/>
      <c r="X207" s="4"/>
      <c r="Y207" s="4"/>
      <c r="Z207" s="4"/>
    </row>
    <row r="208" spans="1:26" ht="15.75" customHeight="1">
      <c r="A208" s="4"/>
      <c r="B208" s="4"/>
      <c r="C208" s="5"/>
      <c r="D208" s="6"/>
      <c r="E208" s="6"/>
      <c r="F208" s="6"/>
      <c r="G208" s="6"/>
      <c r="H208" s="6"/>
      <c r="I208" s="4"/>
      <c r="J208" s="4"/>
      <c r="K208" s="4"/>
      <c r="L208" s="4"/>
      <c r="M208" s="4"/>
      <c r="N208" s="4"/>
      <c r="O208" s="4"/>
      <c r="P208" s="4"/>
      <c r="Q208" s="4"/>
      <c r="R208" s="4"/>
      <c r="S208" s="4"/>
      <c r="T208" s="4"/>
      <c r="U208" s="4"/>
      <c r="V208" s="4"/>
      <c r="W208" s="4"/>
      <c r="X208" s="4"/>
      <c r="Y208" s="4"/>
      <c r="Z208" s="4"/>
    </row>
    <row r="209" spans="1:26" ht="15.75" customHeight="1">
      <c r="A209" s="4"/>
      <c r="B209" s="4"/>
      <c r="C209" s="5"/>
      <c r="D209" s="6"/>
      <c r="E209" s="6"/>
      <c r="F209" s="6"/>
      <c r="G209" s="6"/>
      <c r="H209" s="6"/>
      <c r="I209" s="4"/>
      <c r="J209" s="4"/>
      <c r="K209" s="4"/>
      <c r="L209" s="4"/>
      <c r="M209" s="4"/>
      <c r="N209" s="4"/>
      <c r="O209" s="4"/>
      <c r="P209" s="4"/>
      <c r="Q209" s="4"/>
      <c r="R209" s="4"/>
      <c r="S209" s="4"/>
      <c r="T209" s="4"/>
      <c r="U209" s="4"/>
      <c r="V209" s="4"/>
      <c r="W209" s="4"/>
      <c r="X209" s="4"/>
      <c r="Y209" s="4"/>
      <c r="Z209" s="4"/>
    </row>
    <row r="210" spans="1:26" ht="15.75" customHeight="1">
      <c r="A210" s="4"/>
      <c r="B210" s="4"/>
      <c r="C210" s="5"/>
      <c r="D210" s="6"/>
      <c r="E210" s="6"/>
      <c r="F210" s="6"/>
      <c r="G210" s="6"/>
      <c r="H210" s="6"/>
      <c r="I210" s="4"/>
      <c r="J210" s="4"/>
      <c r="K210" s="4"/>
      <c r="L210" s="4"/>
      <c r="M210" s="4"/>
      <c r="N210" s="4"/>
      <c r="O210" s="4"/>
      <c r="P210" s="4"/>
      <c r="Q210" s="4"/>
      <c r="R210" s="4"/>
      <c r="S210" s="4"/>
      <c r="T210" s="4"/>
      <c r="U210" s="4"/>
      <c r="V210" s="4"/>
      <c r="W210" s="4"/>
      <c r="X210" s="4"/>
      <c r="Y210" s="4"/>
      <c r="Z210" s="4"/>
    </row>
    <row r="211" spans="1:26" ht="15.75" customHeight="1">
      <c r="A211" s="4"/>
      <c r="B211" s="4"/>
      <c r="C211" s="5"/>
      <c r="D211" s="6"/>
      <c r="E211" s="6"/>
      <c r="F211" s="6"/>
      <c r="G211" s="6"/>
      <c r="H211" s="6"/>
      <c r="I211" s="4"/>
      <c r="J211" s="4"/>
      <c r="K211" s="4"/>
      <c r="L211" s="4"/>
      <c r="M211" s="4"/>
      <c r="N211" s="4"/>
      <c r="O211" s="4"/>
      <c r="P211" s="4"/>
      <c r="Q211" s="4"/>
      <c r="R211" s="4"/>
      <c r="S211" s="4"/>
      <c r="T211" s="4"/>
      <c r="U211" s="4"/>
      <c r="V211" s="4"/>
      <c r="W211" s="4"/>
      <c r="X211" s="4"/>
      <c r="Y211" s="4"/>
      <c r="Z211" s="4"/>
    </row>
    <row r="212" spans="1:26" ht="15.75" customHeight="1">
      <c r="A212" s="4"/>
      <c r="B212" s="4"/>
      <c r="C212" s="5"/>
      <c r="D212" s="6"/>
      <c r="E212" s="6"/>
      <c r="F212" s="6"/>
      <c r="G212" s="6"/>
      <c r="H212" s="6"/>
      <c r="I212" s="4"/>
      <c r="J212" s="4"/>
      <c r="K212" s="4"/>
      <c r="L212" s="4"/>
      <c r="M212" s="4"/>
      <c r="N212" s="4"/>
      <c r="O212" s="4"/>
      <c r="P212" s="4"/>
      <c r="Q212" s="4"/>
      <c r="R212" s="4"/>
      <c r="S212" s="4"/>
      <c r="T212" s="4"/>
      <c r="U212" s="4"/>
      <c r="V212" s="4"/>
      <c r="W212" s="4"/>
      <c r="X212" s="4"/>
      <c r="Y212" s="4"/>
      <c r="Z212" s="4"/>
    </row>
    <row r="213" spans="1:26" ht="15.75" customHeight="1">
      <c r="A213" s="4"/>
      <c r="B213" s="4"/>
      <c r="C213" s="5"/>
      <c r="D213" s="6"/>
      <c r="E213" s="6"/>
      <c r="F213" s="6"/>
      <c r="G213" s="6"/>
      <c r="H213" s="6"/>
      <c r="I213" s="4"/>
      <c r="J213" s="4"/>
      <c r="K213" s="4"/>
      <c r="L213" s="4"/>
      <c r="M213" s="4"/>
      <c r="N213" s="4"/>
      <c r="O213" s="4"/>
      <c r="P213" s="4"/>
      <c r="Q213" s="4"/>
      <c r="R213" s="4"/>
      <c r="S213" s="4"/>
      <c r="T213" s="4"/>
      <c r="U213" s="4"/>
      <c r="V213" s="4"/>
      <c r="W213" s="4"/>
      <c r="X213" s="4"/>
      <c r="Y213" s="4"/>
      <c r="Z213" s="4"/>
    </row>
    <row r="214" spans="1:26" ht="15.75" customHeight="1">
      <c r="A214" s="4"/>
      <c r="B214" s="4"/>
      <c r="C214" s="5"/>
      <c r="D214" s="6"/>
      <c r="E214" s="6"/>
      <c r="F214" s="6"/>
      <c r="G214" s="6"/>
      <c r="H214" s="6"/>
      <c r="I214" s="4"/>
      <c r="J214" s="4"/>
      <c r="K214" s="4"/>
      <c r="L214" s="4"/>
      <c r="M214" s="4"/>
      <c r="N214" s="4"/>
      <c r="O214" s="4"/>
      <c r="P214" s="4"/>
      <c r="Q214" s="4"/>
      <c r="R214" s="4"/>
      <c r="S214" s="4"/>
      <c r="T214" s="4"/>
      <c r="U214" s="4"/>
      <c r="V214" s="4"/>
      <c r="W214" s="4"/>
      <c r="X214" s="4"/>
      <c r="Y214" s="4"/>
      <c r="Z214" s="4"/>
    </row>
    <row r="215" spans="1:26" ht="15.75" customHeight="1">
      <c r="A215" s="4"/>
      <c r="B215" s="4"/>
      <c r="C215" s="5"/>
      <c r="D215" s="6"/>
      <c r="E215" s="6"/>
      <c r="F215" s="6"/>
      <c r="G215" s="6"/>
      <c r="H215" s="6"/>
      <c r="I215" s="4"/>
      <c r="J215" s="4"/>
      <c r="K215" s="4"/>
      <c r="L215" s="4"/>
      <c r="M215" s="4"/>
      <c r="N215" s="4"/>
      <c r="O215" s="4"/>
      <c r="P215" s="4"/>
      <c r="Q215" s="4"/>
      <c r="R215" s="4"/>
      <c r="S215" s="4"/>
      <c r="T215" s="4"/>
      <c r="U215" s="4"/>
      <c r="V215" s="4"/>
      <c r="W215" s="4"/>
      <c r="X215" s="4"/>
      <c r="Y215" s="4"/>
      <c r="Z215" s="4"/>
    </row>
    <row r="216" spans="1:26" ht="15.75" customHeight="1">
      <c r="A216" s="4"/>
      <c r="B216" s="4"/>
      <c r="C216" s="5"/>
      <c r="D216" s="6"/>
      <c r="E216" s="6"/>
      <c r="F216" s="6"/>
      <c r="G216" s="6"/>
      <c r="H216" s="6"/>
      <c r="I216" s="4"/>
      <c r="J216" s="4"/>
      <c r="K216" s="4"/>
      <c r="L216" s="4"/>
      <c r="M216" s="4"/>
      <c r="N216" s="4"/>
      <c r="O216" s="4"/>
      <c r="P216" s="4"/>
      <c r="Q216" s="4"/>
      <c r="R216" s="4"/>
      <c r="S216" s="4"/>
      <c r="T216" s="4"/>
      <c r="U216" s="4"/>
      <c r="V216" s="4"/>
      <c r="W216" s="4"/>
      <c r="X216" s="4"/>
      <c r="Y216" s="4"/>
      <c r="Z216" s="4"/>
    </row>
    <row r="217" spans="1:26" ht="15.75" customHeight="1">
      <c r="A217" s="4"/>
      <c r="B217" s="4"/>
      <c r="C217" s="5"/>
      <c r="D217" s="6"/>
      <c r="E217" s="6"/>
      <c r="F217" s="6"/>
      <c r="G217" s="6"/>
      <c r="H217" s="6"/>
      <c r="I217" s="4"/>
      <c r="J217" s="4"/>
      <c r="K217" s="4"/>
      <c r="L217" s="4"/>
      <c r="M217" s="4"/>
      <c r="N217" s="4"/>
      <c r="O217" s="4"/>
      <c r="P217" s="4"/>
      <c r="Q217" s="4"/>
      <c r="R217" s="4"/>
      <c r="S217" s="4"/>
      <c r="T217" s="4"/>
      <c r="U217" s="4"/>
      <c r="V217" s="4"/>
      <c r="W217" s="4"/>
      <c r="X217" s="4"/>
      <c r="Y217" s="4"/>
      <c r="Z217" s="4"/>
    </row>
    <row r="218" spans="1:26" ht="15.75" customHeight="1">
      <c r="A218" s="4"/>
      <c r="B218" s="4"/>
      <c r="C218" s="5"/>
      <c r="D218" s="6"/>
      <c r="E218" s="6"/>
      <c r="F218" s="6"/>
      <c r="G218" s="6"/>
      <c r="H218" s="6"/>
      <c r="I218" s="4"/>
      <c r="J218" s="4"/>
      <c r="K218" s="4"/>
      <c r="L218" s="4"/>
      <c r="M218" s="4"/>
      <c r="N218" s="4"/>
      <c r="O218" s="4"/>
      <c r="P218" s="4"/>
      <c r="Q218" s="4"/>
      <c r="R218" s="4"/>
      <c r="S218" s="4"/>
      <c r="T218" s="4"/>
      <c r="U218" s="4"/>
      <c r="V218" s="4"/>
      <c r="W218" s="4"/>
      <c r="X218" s="4"/>
      <c r="Y218" s="4"/>
      <c r="Z218" s="4"/>
    </row>
    <row r="219" spans="1:26" ht="15.75" customHeight="1">
      <c r="A219" s="4"/>
      <c r="B219" s="4"/>
      <c r="C219" s="5"/>
      <c r="D219" s="6"/>
      <c r="E219" s="6"/>
      <c r="F219" s="6"/>
      <c r="G219" s="6"/>
      <c r="H219" s="6"/>
      <c r="I219" s="4"/>
      <c r="J219" s="4"/>
      <c r="K219" s="4"/>
      <c r="L219" s="4"/>
      <c r="M219" s="4"/>
      <c r="N219" s="4"/>
      <c r="O219" s="4"/>
      <c r="P219" s="4"/>
      <c r="Q219" s="4"/>
      <c r="R219" s="4"/>
      <c r="S219" s="4"/>
      <c r="T219" s="4"/>
      <c r="U219" s="4"/>
      <c r="V219" s="4"/>
      <c r="W219" s="4"/>
      <c r="X219" s="4"/>
      <c r="Y219" s="4"/>
      <c r="Z219" s="4"/>
    </row>
    <row r="220" spans="1:26" ht="15.75" customHeight="1">
      <c r="A220" s="4"/>
      <c r="B220" s="4"/>
      <c r="C220" s="5"/>
      <c r="D220" s="6"/>
      <c r="E220" s="6"/>
      <c r="F220" s="6"/>
      <c r="G220" s="6"/>
      <c r="H220" s="6"/>
      <c r="I220" s="4"/>
      <c r="J220" s="4"/>
      <c r="K220" s="4"/>
      <c r="L220" s="4"/>
      <c r="M220" s="4"/>
      <c r="N220" s="4"/>
      <c r="O220" s="4"/>
      <c r="P220" s="4"/>
      <c r="Q220" s="4"/>
      <c r="R220" s="4"/>
      <c r="S220" s="4"/>
      <c r="T220" s="4"/>
      <c r="U220" s="4"/>
      <c r="V220" s="4"/>
      <c r="W220" s="4"/>
      <c r="X220" s="4"/>
      <c r="Y220" s="4"/>
      <c r="Z220" s="4"/>
    </row>
    <row r="221" spans="1:26" ht="15.75" customHeight="1">
      <c r="A221" s="4"/>
      <c r="B221" s="4"/>
      <c r="C221" s="5"/>
      <c r="D221" s="6"/>
      <c r="E221" s="6"/>
      <c r="F221" s="6"/>
      <c r="G221" s="6"/>
      <c r="H221" s="6"/>
      <c r="I221" s="4"/>
      <c r="J221" s="4"/>
      <c r="K221" s="4"/>
      <c r="L221" s="4"/>
      <c r="M221" s="4"/>
      <c r="N221" s="4"/>
      <c r="O221" s="4"/>
      <c r="P221" s="4"/>
      <c r="Q221" s="4"/>
      <c r="R221" s="4"/>
      <c r="S221" s="4"/>
      <c r="T221" s="4"/>
      <c r="U221" s="4"/>
      <c r="V221" s="4"/>
      <c r="W221" s="4"/>
      <c r="X221" s="4"/>
      <c r="Y221" s="4"/>
      <c r="Z221" s="4"/>
    </row>
    <row r="222" spans="1:26" ht="15.75" customHeight="1">
      <c r="A222" s="4"/>
      <c r="B222" s="4"/>
      <c r="C222" s="5"/>
      <c r="D222" s="6"/>
      <c r="E222" s="6"/>
      <c r="F222" s="6"/>
      <c r="G222" s="6"/>
      <c r="H222" s="6"/>
      <c r="I222" s="4"/>
      <c r="J222" s="4"/>
      <c r="K222" s="4"/>
      <c r="L222" s="4"/>
      <c r="M222" s="4"/>
      <c r="N222" s="4"/>
      <c r="O222" s="4"/>
      <c r="P222" s="4"/>
      <c r="Q222" s="4"/>
      <c r="R222" s="4"/>
      <c r="S222" s="4"/>
      <c r="T222" s="4"/>
      <c r="U222" s="4"/>
      <c r="V222" s="4"/>
      <c r="W222" s="4"/>
      <c r="X222" s="4"/>
      <c r="Y222" s="4"/>
      <c r="Z222" s="4"/>
    </row>
    <row r="223" spans="1:26" ht="15.75" customHeight="1">
      <c r="A223" s="4"/>
      <c r="B223" s="4"/>
      <c r="C223" s="5"/>
      <c r="D223" s="6"/>
      <c r="E223" s="6"/>
      <c r="F223" s="6"/>
      <c r="G223" s="6"/>
      <c r="H223" s="6"/>
      <c r="I223" s="4"/>
      <c r="J223" s="4"/>
      <c r="K223" s="4"/>
      <c r="L223" s="4"/>
      <c r="M223" s="4"/>
      <c r="N223" s="4"/>
      <c r="O223" s="4"/>
      <c r="P223" s="4"/>
      <c r="Q223" s="4"/>
      <c r="R223" s="4"/>
      <c r="S223" s="4"/>
      <c r="T223" s="4"/>
      <c r="U223" s="4"/>
      <c r="V223" s="4"/>
      <c r="W223" s="4"/>
      <c r="X223" s="4"/>
      <c r="Y223" s="4"/>
      <c r="Z223" s="4"/>
    </row>
    <row r="224" spans="1:26" ht="15.75" customHeight="1">
      <c r="A224" s="4"/>
      <c r="B224" s="4"/>
      <c r="C224" s="5"/>
      <c r="D224" s="6"/>
      <c r="E224" s="6"/>
      <c r="F224" s="6"/>
      <c r="G224" s="6"/>
      <c r="H224" s="6"/>
      <c r="I224" s="4"/>
      <c r="J224" s="4"/>
      <c r="K224" s="4"/>
      <c r="L224" s="4"/>
      <c r="M224" s="4"/>
      <c r="N224" s="4"/>
      <c r="O224" s="4"/>
      <c r="P224" s="4"/>
      <c r="Q224" s="4"/>
      <c r="R224" s="4"/>
      <c r="S224" s="4"/>
      <c r="T224" s="4"/>
      <c r="U224" s="4"/>
      <c r="V224" s="4"/>
      <c r="W224" s="4"/>
      <c r="X224" s="4"/>
      <c r="Y224" s="4"/>
      <c r="Z224" s="4"/>
    </row>
    <row r="225" spans="1:26" ht="15.75" customHeight="1">
      <c r="A225" s="4"/>
      <c r="B225" s="4"/>
      <c r="C225" s="5"/>
      <c r="D225" s="6"/>
      <c r="E225" s="6"/>
      <c r="F225" s="6"/>
      <c r="G225" s="6"/>
      <c r="H225" s="6"/>
      <c r="I225" s="4"/>
      <c r="J225" s="4"/>
      <c r="K225" s="4"/>
      <c r="L225" s="4"/>
      <c r="M225" s="4"/>
      <c r="N225" s="4"/>
      <c r="O225" s="4"/>
      <c r="P225" s="4"/>
      <c r="Q225" s="4"/>
      <c r="R225" s="4"/>
      <c r="S225" s="4"/>
      <c r="T225" s="4"/>
      <c r="U225" s="4"/>
      <c r="V225" s="4"/>
      <c r="W225" s="4"/>
      <c r="X225" s="4"/>
      <c r="Y225" s="4"/>
      <c r="Z225" s="4"/>
    </row>
    <row r="226" spans="1:26" ht="15.75" customHeight="1">
      <c r="A226" s="4"/>
      <c r="B226" s="4"/>
      <c r="C226" s="5"/>
      <c r="D226" s="6"/>
      <c r="E226" s="6"/>
      <c r="F226" s="6"/>
      <c r="G226" s="6"/>
      <c r="H226" s="6"/>
      <c r="I226" s="4"/>
      <c r="J226" s="4"/>
      <c r="K226" s="4"/>
      <c r="L226" s="4"/>
      <c r="M226" s="4"/>
      <c r="N226" s="4"/>
      <c r="O226" s="4"/>
      <c r="P226" s="4"/>
      <c r="Q226" s="4"/>
      <c r="R226" s="4"/>
      <c r="S226" s="4"/>
      <c r="T226" s="4"/>
      <c r="U226" s="4"/>
      <c r="V226" s="4"/>
      <c r="W226" s="4"/>
      <c r="X226" s="4"/>
      <c r="Y226" s="4"/>
      <c r="Z226" s="4"/>
    </row>
    <row r="227" spans="1:26" ht="15.75" customHeight="1">
      <c r="A227" s="4"/>
      <c r="B227" s="4"/>
      <c r="C227" s="5"/>
      <c r="D227" s="6"/>
      <c r="E227" s="6"/>
      <c r="F227" s="6"/>
      <c r="G227" s="6"/>
      <c r="H227" s="6"/>
      <c r="I227" s="4"/>
      <c r="J227" s="4"/>
      <c r="K227" s="4"/>
      <c r="L227" s="4"/>
      <c r="M227" s="4"/>
      <c r="N227" s="4"/>
      <c r="O227" s="4"/>
      <c r="P227" s="4"/>
      <c r="Q227" s="4"/>
      <c r="R227" s="4"/>
      <c r="S227" s="4"/>
      <c r="T227" s="4"/>
      <c r="U227" s="4"/>
      <c r="V227" s="4"/>
      <c r="W227" s="4"/>
      <c r="X227" s="4"/>
      <c r="Y227" s="4"/>
      <c r="Z227" s="4"/>
    </row>
    <row r="228" spans="1:26" ht="15.75" customHeight="1">
      <c r="A228" s="4"/>
      <c r="B228" s="4"/>
      <c r="C228" s="5"/>
      <c r="D228" s="6"/>
      <c r="E228" s="6"/>
      <c r="F228" s="6"/>
      <c r="G228" s="6"/>
      <c r="H228" s="6"/>
      <c r="I228" s="4"/>
      <c r="J228" s="4"/>
      <c r="K228" s="4"/>
      <c r="L228" s="4"/>
      <c r="M228" s="4"/>
      <c r="N228" s="4"/>
      <c r="O228" s="4"/>
      <c r="P228" s="4"/>
      <c r="Q228" s="4"/>
      <c r="R228" s="4"/>
      <c r="S228" s="4"/>
      <c r="T228" s="4"/>
      <c r="U228" s="4"/>
      <c r="V228" s="4"/>
      <c r="W228" s="4"/>
      <c r="X228" s="4"/>
      <c r="Y228" s="4"/>
      <c r="Z228" s="4"/>
    </row>
    <row r="229" spans="1:26" ht="15.75" customHeight="1">
      <c r="A229" s="4"/>
      <c r="B229" s="4"/>
      <c r="C229" s="5"/>
      <c r="D229" s="6"/>
      <c r="E229" s="6"/>
      <c r="F229" s="6"/>
      <c r="G229" s="6"/>
      <c r="H229" s="6"/>
      <c r="I229" s="4"/>
      <c r="J229" s="4"/>
      <c r="K229" s="4"/>
      <c r="L229" s="4"/>
      <c r="M229" s="4"/>
      <c r="N229" s="4"/>
      <c r="O229" s="4"/>
      <c r="P229" s="4"/>
      <c r="Q229" s="4"/>
      <c r="R229" s="4"/>
      <c r="S229" s="4"/>
      <c r="T229" s="4"/>
      <c r="U229" s="4"/>
      <c r="V229" s="4"/>
      <c r="W229" s="4"/>
      <c r="X229" s="4"/>
      <c r="Y229" s="4"/>
      <c r="Z229" s="4"/>
    </row>
    <row r="230" spans="1:26" ht="15.75" customHeight="1">
      <c r="A230" s="4"/>
      <c r="B230" s="4"/>
      <c r="C230" s="5"/>
      <c r="D230" s="6"/>
      <c r="E230" s="6"/>
      <c r="F230" s="6"/>
      <c r="G230" s="6"/>
      <c r="H230" s="6"/>
      <c r="I230" s="4"/>
      <c r="J230" s="4"/>
      <c r="K230" s="4"/>
      <c r="L230" s="4"/>
      <c r="M230" s="4"/>
      <c r="N230" s="4"/>
      <c r="O230" s="4"/>
      <c r="P230" s="4"/>
      <c r="Q230" s="4"/>
      <c r="R230" s="4"/>
      <c r="S230" s="4"/>
      <c r="T230" s="4"/>
      <c r="U230" s="4"/>
      <c r="V230" s="4"/>
      <c r="W230" s="4"/>
      <c r="X230" s="4"/>
      <c r="Y230" s="4"/>
      <c r="Z230" s="4"/>
    </row>
    <row r="231" spans="1:26" ht="15.75" customHeight="1">
      <c r="A231" s="4"/>
      <c r="B231" s="4"/>
      <c r="C231" s="5"/>
      <c r="D231" s="6"/>
      <c r="E231" s="6"/>
      <c r="F231" s="6"/>
      <c r="G231" s="6"/>
      <c r="H231" s="6"/>
      <c r="I231" s="4"/>
      <c r="J231" s="4"/>
      <c r="K231" s="4"/>
      <c r="L231" s="4"/>
      <c r="M231" s="4"/>
      <c r="N231" s="4"/>
      <c r="O231" s="4"/>
      <c r="P231" s="4"/>
      <c r="Q231" s="4"/>
      <c r="R231" s="4"/>
      <c r="S231" s="4"/>
      <c r="T231" s="4"/>
      <c r="U231" s="4"/>
      <c r="V231" s="4"/>
      <c r="W231" s="4"/>
      <c r="X231" s="4"/>
      <c r="Y231" s="4"/>
      <c r="Z231" s="4"/>
    </row>
    <row r="232" spans="1:26" ht="15.75" customHeight="1">
      <c r="A232" s="4"/>
      <c r="B232" s="4"/>
      <c r="C232" s="5"/>
      <c r="D232" s="6"/>
      <c r="E232" s="6"/>
      <c r="F232" s="6"/>
      <c r="G232" s="6"/>
      <c r="H232" s="6"/>
      <c r="I232" s="4"/>
      <c r="J232" s="4"/>
      <c r="K232" s="4"/>
      <c r="L232" s="4"/>
      <c r="M232" s="4"/>
      <c r="N232" s="4"/>
      <c r="O232" s="4"/>
      <c r="P232" s="4"/>
      <c r="Q232" s="4"/>
      <c r="R232" s="4"/>
      <c r="S232" s="4"/>
      <c r="T232" s="4"/>
      <c r="U232" s="4"/>
      <c r="V232" s="4"/>
      <c r="W232" s="4"/>
      <c r="X232" s="4"/>
      <c r="Y232" s="4"/>
      <c r="Z232" s="4"/>
    </row>
    <row r="233" spans="1:26" ht="15.75" customHeight="1">
      <c r="A233" s="4"/>
      <c r="B233" s="4"/>
      <c r="C233" s="5"/>
      <c r="D233" s="6"/>
      <c r="E233" s="6"/>
      <c r="F233" s="6"/>
      <c r="G233" s="6"/>
      <c r="H233" s="6"/>
      <c r="I233" s="4"/>
      <c r="J233" s="4"/>
      <c r="K233" s="4"/>
      <c r="L233" s="4"/>
      <c r="M233" s="4"/>
      <c r="N233" s="4"/>
      <c r="O233" s="4"/>
      <c r="P233" s="4"/>
      <c r="Q233" s="4"/>
      <c r="R233" s="4"/>
      <c r="S233" s="4"/>
      <c r="T233" s="4"/>
      <c r="U233" s="4"/>
      <c r="V233" s="4"/>
      <c r="W233" s="4"/>
      <c r="X233" s="4"/>
      <c r="Y233" s="4"/>
      <c r="Z233" s="4"/>
    </row>
    <row r="234" spans="1:26" ht="15.75" customHeight="1">
      <c r="A234" s="4"/>
      <c r="B234" s="4"/>
      <c r="C234" s="5"/>
      <c r="D234" s="6"/>
      <c r="E234" s="6"/>
      <c r="F234" s="6"/>
      <c r="G234" s="6"/>
      <c r="H234" s="6"/>
      <c r="I234" s="4"/>
      <c r="J234" s="4"/>
      <c r="K234" s="4"/>
      <c r="L234" s="4"/>
      <c r="M234" s="4"/>
      <c r="N234" s="4"/>
      <c r="O234" s="4"/>
      <c r="P234" s="4"/>
      <c r="Q234" s="4"/>
      <c r="R234" s="4"/>
      <c r="S234" s="4"/>
      <c r="T234" s="4"/>
      <c r="U234" s="4"/>
      <c r="V234" s="4"/>
      <c r="W234" s="4"/>
      <c r="X234" s="4"/>
      <c r="Y234" s="4"/>
      <c r="Z234" s="4"/>
    </row>
    <row r="235" spans="1:26" ht="15.75" customHeight="1">
      <c r="A235" s="4"/>
      <c r="B235" s="4"/>
      <c r="C235" s="5"/>
      <c r="D235" s="6"/>
      <c r="E235" s="6"/>
      <c r="F235" s="6"/>
      <c r="G235" s="6"/>
      <c r="H235" s="6"/>
      <c r="I235" s="4"/>
      <c r="J235" s="4"/>
      <c r="K235" s="4"/>
      <c r="L235" s="4"/>
      <c r="M235" s="4"/>
      <c r="N235" s="4"/>
      <c r="O235" s="4"/>
      <c r="P235" s="4"/>
      <c r="Q235" s="4"/>
      <c r="R235" s="4"/>
      <c r="S235" s="4"/>
      <c r="T235" s="4"/>
      <c r="U235" s="4"/>
      <c r="V235" s="4"/>
      <c r="W235" s="4"/>
      <c r="X235" s="4"/>
      <c r="Y235" s="4"/>
      <c r="Z235" s="4"/>
    </row>
    <row r="236" spans="1:26" ht="15.75" customHeight="1">
      <c r="A236" s="4"/>
      <c r="B236" s="4"/>
      <c r="C236" s="5"/>
      <c r="D236" s="6"/>
      <c r="E236" s="6"/>
      <c r="F236" s="6"/>
      <c r="G236" s="6"/>
      <c r="H236" s="6"/>
      <c r="I236" s="4"/>
      <c r="J236" s="4"/>
      <c r="K236" s="4"/>
      <c r="L236" s="4"/>
      <c r="M236" s="4"/>
      <c r="N236" s="4"/>
      <c r="O236" s="4"/>
      <c r="P236" s="4"/>
      <c r="Q236" s="4"/>
      <c r="R236" s="4"/>
      <c r="S236" s="4"/>
      <c r="T236" s="4"/>
      <c r="U236" s="4"/>
      <c r="V236" s="4"/>
      <c r="W236" s="4"/>
      <c r="X236" s="4"/>
      <c r="Y236" s="4"/>
      <c r="Z236" s="4"/>
    </row>
    <row r="237" spans="1:26" ht="15.75" customHeight="1">
      <c r="A237" s="4"/>
      <c r="B237" s="4"/>
      <c r="C237" s="5"/>
      <c r="D237" s="6"/>
      <c r="E237" s="6"/>
      <c r="F237" s="6"/>
      <c r="G237" s="6"/>
      <c r="H237" s="6"/>
      <c r="I237" s="4"/>
      <c r="J237" s="4"/>
      <c r="K237" s="4"/>
      <c r="L237" s="4"/>
      <c r="M237" s="4"/>
      <c r="N237" s="4"/>
      <c r="O237" s="4"/>
      <c r="P237" s="4"/>
      <c r="Q237" s="4"/>
      <c r="R237" s="4"/>
      <c r="S237" s="4"/>
      <c r="T237" s="4"/>
      <c r="U237" s="4"/>
      <c r="V237" s="4"/>
      <c r="W237" s="4"/>
      <c r="X237" s="4"/>
      <c r="Y237" s="4"/>
      <c r="Z237" s="4"/>
    </row>
    <row r="238" spans="1:26" ht="15.75" customHeight="1">
      <c r="A238" s="4"/>
      <c r="B238" s="4"/>
      <c r="C238" s="5"/>
      <c r="D238" s="6"/>
      <c r="E238" s="6"/>
      <c r="F238" s="6"/>
      <c r="G238" s="6"/>
      <c r="H238" s="6"/>
      <c r="I238" s="4"/>
      <c r="J238" s="4"/>
      <c r="K238" s="4"/>
      <c r="L238" s="4"/>
      <c r="M238" s="4"/>
      <c r="N238" s="4"/>
      <c r="O238" s="4"/>
      <c r="P238" s="4"/>
      <c r="Q238" s="4"/>
      <c r="R238" s="4"/>
      <c r="S238" s="4"/>
      <c r="T238" s="4"/>
      <c r="U238" s="4"/>
      <c r="V238" s="4"/>
      <c r="W238" s="4"/>
      <c r="X238" s="4"/>
      <c r="Y238" s="4"/>
      <c r="Z238" s="4"/>
    </row>
    <row r="239" spans="1:26" ht="15.75" customHeight="1">
      <c r="A239" s="4"/>
      <c r="B239" s="4"/>
      <c r="C239" s="5"/>
      <c r="D239" s="6"/>
      <c r="E239" s="6"/>
      <c r="F239" s="6"/>
      <c r="G239" s="6"/>
      <c r="H239" s="6"/>
      <c r="I239" s="4"/>
      <c r="J239" s="4"/>
      <c r="K239" s="4"/>
      <c r="L239" s="4"/>
      <c r="M239" s="4"/>
      <c r="N239" s="4"/>
      <c r="O239" s="4"/>
      <c r="P239" s="4"/>
      <c r="Q239" s="4"/>
      <c r="R239" s="4"/>
      <c r="S239" s="4"/>
      <c r="T239" s="4"/>
      <c r="U239" s="4"/>
      <c r="V239" s="4"/>
      <c r="W239" s="4"/>
      <c r="X239" s="4"/>
      <c r="Y239" s="4"/>
      <c r="Z239" s="4"/>
    </row>
    <row r="240" spans="1:26" ht="15.75" customHeight="1">
      <c r="A240" s="4"/>
      <c r="B240" s="4"/>
      <c r="C240" s="5"/>
      <c r="D240" s="6"/>
      <c r="E240" s="6"/>
      <c r="F240" s="6"/>
      <c r="G240" s="6"/>
      <c r="H240" s="6"/>
      <c r="I240" s="4"/>
      <c r="J240" s="4"/>
      <c r="K240" s="4"/>
      <c r="L240" s="4"/>
      <c r="M240" s="4"/>
      <c r="N240" s="4"/>
      <c r="O240" s="4"/>
      <c r="P240" s="4"/>
      <c r="Q240" s="4"/>
      <c r="R240" s="4"/>
      <c r="S240" s="4"/>
      <c r="T240" s="4"/>
      <c r="U240" s="4"/>
      <c r="V240" s="4"/>
      <c r="W240" s="4"/>
      <c r="X240" s="4"/>
      <c r="Y240" s="4"/>
      <c r="Z240" s="4"/>
    </row>
    <row r="241" spans="1:26" ht="15.75" customHeight="1">
      <c r="A241" s="4"/>
      <c r="B241" s="4"/>
      <c r="C241" s="5"/>
      <c r="D241" s="6"/>
      <c r="E241" s="6"/>
      <c r="F241" s="6"/>
      <c r="G241" s="6"/>
      <c r="H241" s="6"/>
      <c r="I241" s="4"/>
      <c r="J241" s="4"/>
      <c r="K241" s="4"/>
      <c r="L241" s="4"/>
      <c r="M241" s="4"/>
      <c r="N241" s="4"/>
      <c r="O241" s="4"/>
      <c r="P241" s="4"/>
      <c r="Q241" s="4"/>
      <c r="R241" s="4"/>
      <c r="S241" s="4"/>
      <c r="T241" s="4"/>
      <c r="U241" s="4"/>
      <c r="V241" s="4"/>
      <c r="W241" s="4"/>
      <c r="X241" s="4"/>
      <c r="Y241" s="4"/>
      <c r="Z241" s="4"/>
    </row>
    <row r="242" spans="1:26" ht="15.75" customHeight="1"/>
    <row r="243" spans="1:26" ht="15.75" customHeight="1"/>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H2"/>
    <mergeCell ref="I2:M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A1001"/>
  <sheetViews>
    <sheetView showGridLines="0" topLeftCell="B1" workbookViewId="0">
      <selection activeCell="I14" sqref="I14"/>
    </sheetView>
  </sheetViews>
  <sheetFormatPr defaultColWidth="10.1796875" defaultRowHeight="15" customHeight="1"/>
  <cols>
    <col min="1" max="1" width="10.1796875" hidden="1" customWidth="1"/>
    <col min="2" max="2" width="2.453125" customWidth="1"/>
    <col min="3" max="3" width="38.453125" customWidth="1"/>
    <col min="4" max="6" width="10.1796875" customWidth="1"/>
    <col min="14" max="14" width="10.1796875" customWidth="1"/>
    <col min="15" max="15" width="10.1796875" hidden="1" customWidth="1"/>
  </cols>
  <sheetData>
    <row r="1" spans="1:27" ht="15" customHeight="1">
      <c r="A1" s="4"/>
      <c r="B1" s="2" t="s">
        <v>252</v>
      </c>
      <c r="C1" s="4"/>
      <c r="D1" s="5"/>
      <c r="E1" s="6"/>
      <c r="F1" s="6"/>
      <c r="G1" s="6"/>
      <c r="H1" s="6"/>
      <c r="I1" s="6"/>
      <c r="J1" s="4"/>
      <c r="K1" s="4"/>
      <c r="L1" s="4"/>
      <c r="M1" s="4"/>
      <c r="N1" s="4"/>
      <c r="O1" s="4"/>
      <c r="P1" s="4"/>
      <c r="Q1" s="4"/>
      <c r="R1" s="4"/>
      <c r="S1" s="4"/>
      <c r="T1" s="4"/>
      <c r="U1" s="4"/>
      <c r="V1" s="4"/>
      <c r="W1" s="4"/>
      <c r="X1" s="4"/>
      <c r="Y1" s="4"/>
      <c r="Z1" s="4"/>
      <c r="AA1" s="4"/>
    </row>
    <row r="2" spans="1:27" ht="15" customHeight="1">
      <c r="A2" s="9"/>
      <c r="B2" s="214"/>
      <c r="C2" s="215"/>
      <c r="D2" s="216"/>
      <c r="E2" s="478" t="s">
        <v>4</v>
      </c>
      <c r="F2" s="479"/>
      <c r="G2" s="479"/>
      <c r="H2" s="479"/>
      <c r="I2" s="480"/>
      <c r="J2" s="481" t="s">
        <v>6</v>
      </c>
      <c r="K2" s="479"/>
      <c r="L2" s="479"/>
      <c r="M2" s="479"/>
      <c r="N2" s="482"/>
      <c r="O2" s="9"/>
      <c r="P2" s="4"/>
      <c r="Q2" s="9"/>
      <c r="R2" s="9"/>
      <c r="S2" s="9"/>
      <c r="T2" s="9"/>
      <c r="U2" s="9"/>
      <c r="V2" s="9"/>
      <c r="W2" s="9"/>
      <c r="X2" s="9"/>
      <c r="Y2" s="9"/>
      <c r="Z2" s="9"/>
      <c r="AA2" s="9"/>
    </row>
    <row r="3" spans="1:27" ht="15" customHeight="1">
      <c r="A3" s="9"/>
      <c r="B3" s="218" t="s">
        <v>257</v>
      </c>
      <c r="C3" s="219"/>
      <c r="D3" s="220" t="s">
        <v>10</v>
      </c>
      <c r="E3" s="221" t="s">
        <v>12</v>
      </c>
      <c r="F3" s="221" t="s">
        <v>13</v>
      </c>
      <c r="G3" s="221" t="s">
        <v>14</v>
      </c>
      <c r="H3" s="221" t="s">
        <v>16</v>
      </c>
      <c r="I3" s="221" t="s">
        <v>17</v>
      </c>
      <c r="J3" s="222" t="s">
        <v>18</v>
      </c>
      <c r="K3" s="223" t="s">
        <v>19</v>
      </c>
      <c r="L3" s="223" t="s">
        <v>20</v>
      </c>
      <c r="M3" s="223" t="s">
        <v>21</v>
      </c>
      <c r="N3" s="224" t="s">
        <v>22</v>
      </c>
      <c r="O3" s="9"/>
      <c r="P3" s="225" t="s">
        <v>259</v>
      </c>
      <c r="Q3" s="9"/>
      <c r="R3" s="9"/>
      <c r="S3" s="9"/>
      <c r="T3" s="9"/>
      <c r="U3" s="9"/>
      <c r="V3" s="9"/>
      <c r="W3" s="9"/>
      <c r="X3" s="9"/>
      <c r="Y3" s="9"/>
      <c r="Z3" s="9"/>
      <c r="AA3" s="9"/>
    </row>
    <row r="4" spans="1:27" ht="15" customHeight="1">
      <c r="A4" s="4"/>
      <c r="B4" s="26"/>
      <c r="C4" s="45" t="s">
        <v>261</v>
      </c>
      <c r="D4" s="5" t="s">
        <v>29</v>
      </c>
      <c r="E4" s="99">
        <v>0</v>
      </c>
      <c r="F4" s="47">
        <f t="shared" ref="F4:N4" si="0">E8</f>
        <v>3669.1929999999998</v>
      </c>
      <c r="G4" s="47">
        <f t="shared" si="0"/>
        <v>3442.444</v>
      </c>
      <c r="H4" s="47">
        <f t="shared" si="0"/>
        <v>3204.4229999999998</v>
      </c>
      <c r="I4" s="47">
        <f t="shared" si="0"/>
        <v>7945.7089999999989</v>
      </c>
      <c r="J4" s="100">
        <f t="shared" si="0"/>
        <v>16723.633999999998</v>
      </c>
      <c r="K4" s="47">
        <f t="shared" si="0"/>
        <v>21366.756999999998</v>
      </c>
      <c r="L4" s="47">
        <f t="shared" si="0"/>
        <v>21009.883999999998</v>
      </c>
      <c r="M4" s="47">
        <f t="shared" si="0"/>
        <v>20653.010999999999</v>
      </c>
      <c r="N4" s="101">
        <f t="shared" si="0"/>
        <v>20330.303</v>
      </c>
      <c r="O4" s="4"/>
      <c r="P4" s="232"/>
      <c r="Q4" s="232"/>
      <c r="R4" s="232"/>
      <c r="S4" s="232"/>
      <c r="T4" s="232"/>
      <c r="U4" s="232"/>
      <c r="V4" s="232"/>
      <c r="W4" s="4"/>
      <c r="X4" s="4"/>
      <c r="Y4" s="4"/>
      <c r="Z4" s="4"/>
      <c r="AA4" s="4"/>
    </row>
    <row r="5" spans="1:27" ht="15" customHeight="1">
      <c r="A5" s="4"/>
      <c r="B5" s="26"/>
      <c r="C5" s="236" t="s">
        <v>264</v>
      </c>
      <c r="D5" s="5" t="s">
        <v>29</v>
      </c>
      <c r="E5" s="49">
        <f>'Cash Flow'!D34</f>
        <v>0</v>
      </c>
      <c r="F5" s="49">
        <f>'Cash Flow'!E34</f>
        <v>0</v>
      </c>
      <c r="G5" s="49">
        <f>'Cash Flow'!F34</f>
        <v>0</v>
      </c>
      <c r="H5" s="49">
        <f>'Cash Flow'!G34</f>
        <v>5000</v>
      </c>
      <c r="I5" s="49">
        <f>'Cash Flow'!H34</f>
        <v>9032.6710000000003</v>
      </c>
      <c r="J5" s="239">
        <v>5000</v>
      </c>
      <c r="K5" s="186">
        <v>0</v>
      </c>
      <c r="L5" s="186">
        <v>0</v>
      </c>
      <c r="M5" s="186">
        <v>0</v>
      </c>
      <c r="N5" s="241">
        <v>0</v>
      </c>
      <c r="O5" s="4"/>
      <c r="P5" s="483" t="s">
        <v>267</v>
      </c>
      <c r="Q5" s="451"/>
      <c r="R5" s="451"/>
      <c r="S5" s="451"/>
      <c r="T5" s="451"/>
      <c r="U5" s="451"/>
      <c r="V5" s="37"/>
      <c r="W5" s="85"/>
      <c r="X5" s="85"/>
      <c r="Y5" s="85"/>
      <c r="Z5" s="85"/>
      <c r="AA5" s="4"/>
    </row>
    <row r="6" spans="1:27" ht="15" customHeight="1">
      <c r="A6" s="4"/>
      <c r="B6" s="26"/>
      <c r="C6" s="236" t="s">
        <v>268</v>
      </c>
      <c r="D6" s="5" t="s">
        <v>29</v>
      </c>
      <c r="E6" s="49">
        <f>'Cash Flow'!D33</f>
        <v>-213.92699999999999</v>
      </c>
      <c r="F6" s="49">
        <f>'Cash Flow'!E33</f>
        <v>-226.749</v>
      </c>
      <c r="G6" s="49">
        <f>'Cash Flow'!F33</f>
        <v>-238.02099999999999</v>
      </c>
      <c r="H6" s="49">
        <f>'Cash Flow'!G33</f>
        <v>-258.714</v>
      </c>
      <c r="I6" s="49">
        <f>'Cash Flow'!H33</f>
        <v>-267.70299999999997</v>
      </c>
      <c r="J6" s="54">
        <f t="shared" ref="J6:N6" si="1">I10*-1</f>
        <v>-356.87700000000001</v>
      </c>
      <c r="K6" s="56">
        <f t="shared" si="1"/>
        <v>-356.87300000000005</v>
      </c>
      <c r="L6" s="56">
        <f t="shared" si="1"/>
        <v>-356.87300000000005</v>
      </c>
      <c r="M6" s="56">
        <f t="shared" si="1"/>
        <v>-322.70800000000003</v>
      </c>
      <c r="N6" s="247">
        <f t="shared" si="1"/>
        <v>-275</v>
      </c>
      <c r="O6" s="4"/>
      <c r="P6" s="451"/>
      <c r="Q6" s="451"/>
      <c r="R6" s="451"/>
      <c r="S6" s="451"/>
      <c r="T6" s="451"/>
      <c r="U6" s="451"/>
      <c r="V6" s="37"/>
      <c r="W6" s="85"/>
      <c r="X6" s="85"/>
      <c r="Y6" s="85"/>
      <c r="Z6" s="85"/>
      <c r="AA6" s="4"/>
    </row>
    <row r="7" spans="1:27" ht="15" customHeight="1">
      <c r="A7" s="4"/>
      <c r="B7" s="26"/>
      <c r="C7" s="52" t="s">
        <v>271</v>
      </c>
      <c r="D7" s="5" t="s">
        <v>29</v>
      </c>
      <c r="E7" s="6">
        <v>0</v>
      </c>
      <c r="F7" s="49">
        <f t="shared" ref="F7:I7" si="2">(F10+F11)-SUM(F4:F6)</f>
        <v>0</v>
      </c>
      <c r="G7" s="49">
        <f t="shared" si="2"/>
        <v>0</v>
      </c>
      <c r="H7" s="49">
        <f t="shared" si="2"/>
        <v>9.2520000000013169</v>
      </c>
      <c r="I7" s="49">
        <f t="shared" si="2"/>
        <v>12.957000000002154</v>
      </c>
      <c r="J7" s="54">
        <v>0</v>
      </c>
      <c r="K7" s="56">
        <v>0</v>
      </c>
      <c r="L7" s="56">
        <v>0</v>
      </c>
      <c r="M7" s="56">
        <v>0</v>
      </c>
      <c r="N7" s="247">
        <v>0</v>
      </c>
      <c r="O7" s="4"/>
      <c r="P7" s="232"/>
      <c r="Q7" s="232"/>
      <c r="R7" s="232"/>
      <c r="S7" s="232"/>
      <c r="T7" s="232"/>
      <c r="U7" s="232"/>
      <c r="V7" s="232"/>
      <c r="W7" s="4"/>
      <c r="X7" s="4"/>
      <c r="Y7" s="4"/>
      <c r="Z7" s="4"/>
      <c r="AA7" s="4"/>
    </row>
    <row r="8" spans="1:27" ht="15" customHeight="1">
      <c r="A8" s="4"/>
      <c r="B8" s="26"/>
      <c r="C8" s="45" t="s">
        <v>274</v>
      </c>
      <c r="D8" s="46" t="s">
        <v>29</v>
      </c>
      <c r="E8" s="47">
        <f>E10+E11</f>
        <v>3669.1929999999998</v>
      </c>
      <c r="F8" s="47">
        <f>F4+F5+F6</f>
        <v>3442.444</v>
      </c>
      <c r="G8" s="47">
        <f>SUM(G4:G6)</f>
        <v>3204.4229999999998</v>
      </c>
      <c r="H8" s="47">
        <f>H4+H5+H6</f>
        <v>7945.7089999999989</v>
      </c>
      <c r="I8" s="47">
        <f t="shared" ref="I8:N8" si="3">SUM(I4:I7)</f>
        <v>16723.633999999998</v>
      </c>
      <c r="J8" s="100">
        <f t="shared" si="3"/>
        <v>21366.756999999998</v>
      </c>
      <c r="K8" s="47">
        <f t="shared" si="3"/>
        <v>21009.883999999998</v>
      </c>
      <c r="L8" s="47">
        <f t="shared" si="3"/>
        <v>20653.010999999999</v>
      </c>
      <c r="M8" s="47">
        <f t="shared" si="3"/>
        <v>20330.303</v>
      </c>
      <c r="N8" s="101">
        <f t="shared" si="3"/>
        <v>20055.303</v>
      </c>
      <c r="O8" s="4"/>
      <c r="P8" s="232"/>
      <c r="Q8" s="232"/>
      <c r="R8" s="232"/>
      <c r="S8" s="232"/>
      <c r="T8" s="232"/>
      <c r="U8" s="232"/>
      <c r="V8" s="232"/>
      <c r="W8" s="4"/>
      <c r="X8" s="4"/>
      <c r="Y8" s="4"/>
      <c r="Z8" s="4"/>
      <c r="AA8" s="4"/>
    </row>
    <row r="9" spans="1:27" ht="15" customHeight="1">
      <c r="A9" s="4"/>
      <c r="B9" s="26"/>
      <c r="C9" s="250"/>
      <c r="D9" s="251"/>
      <c r="E9" s="252"/>
      <c r="F9" s="252"/>
      <c r="G9" s="252"/>
      <c r="H9" s="252"/>
      <c r="I9" s="252"/>
      <c r="J9" s="253"/>
      <c r="K9" s="254"/>
      <c r="L9" s="254"/>
      <c r="M9" s="255"/>
      <c r="N9" s="256"/>
      <c r="O9" s="4"/>
      <c r="P9" s="232"/>
      <c r="Q9" s="232"/>
      <c r="R9" s="232"/>
      <c r="S9" s="232"/>
      <c r="T9" s="232"/>
      <c r="U9" s="232"/>
      <c r="V9" s="232"/>
      <c r="W9" s="4"/>
      <c r="X9" s="4"/>
      <c r="Y9" s="4"/>
      <c r="Z9" s="4"/>
      <c r="AA9" s="4"/>
    </row>
    <row r="10" spans="1:27" ht="15" customHeight="1">
      <c r="A10" s="4"/>
      <c r="B10" s="26"/>
      <c r="C10" s="4" t="s">
        <v>279</v>
      </c>
      <c r="D10" s="5" t="s">
        <v>29</v>
      </c>
      <c r="E10" s="49">
        <f>'Balance Sheet'!D34</f>
        <v>226.749</v>
      </c>
      <c r="F10" s="49">
        <f>'Balance Sheet'!E34</f>
        <v>238.02099999999999</v>
      </c>
      <c r="G10" s="49">
        <f>'Balance Sheet'!F34</f>
        <v>249.46199999999999</v>
      </c>
      <c r="H10" s="49">
        <f>'Balance Sheet'!G34</f>
        <v>261.55799999999999</v>
      </c>
      <c r="I10" s="49">
        <f>'Balance Sheet'!H34</f>
        <v>356.87700000000001</v>
      </c>
      <c r="J10" s="54">
        <f t="shared" ref="J10:K10" si="4">274.877+(6.833*12)</f>
        <v>356.87300000000005</v>
      </c>
      <c r="K10" s="254">
        <f t="shared" si="4"/>
        <v>356.87300000000005</v>
      </c>
      <c r="L10" s="254">
        <f>274.877+(6.833*7)</f>
        <v>322.70800000000003</v>
      </c>
      <c r="M10" s="56">
        <v>275</v>
      </c>
      <c r="N10" s="247">
        <v>275</v>
      </c>
      <c r="O10" s="4"/>
      <c r="P10" s="484" t="s">
        <v>282</v>
      </c>
      <c r="Q10" s="451"/>
      <c r="R10" s="451"/>
      <c r="S10" s="451"/>
      <c r="T10" s="451"/>
      <c r="U10" s="451"/>
      <c r="V10" s="232"/>
      <c r="W10" s="4"/>
      <c r="X10" s="4"/>
      <c r="Y10" s="4"/>
      <c r="Z10" s="4"/>
      <c r="AA10" s="4"/>
    </row>
    <row r="11" spans="1:27" ht="15" customHeight="1">
      <c r="A11" s="4"/>
      <c r="B11" s="26"/>
      <c r="C11" s="4" t="s">
        <v>284</v>
      </c>
      <c r="D11" s="5" t="s">
        <v>29</v>
      </c>
      <c r="E11" s="49">
        <f>'Balance Sheet'!D39</f>
        <v>3442.444</v>
      </c>
      <c r="F11" s="49">
        <f>'Balance Sheet'!E39</f>
        <v>3204.4229999999998</v>
      </c>
      <c r="G11" s="49">
        <f>'Balance Sheet'!F39</f>
        <v>2954.9609999999998</v>
      </c>
      <c r="H11" s="49">
        <f>'Balance Sheet'!G39</f>
        <v>7693.4030000000002</v>
      </c>
      <c r="I11" s="49">
        <f>'Balance Sheet'!H39</f>
        <v>16366.757</v>
      </c>
      <c r="J11" s="54">
        <f t="shared" ref="J11:N11" si="5">J8-J10</f>
        <v>21009.883999999998</v>
      </c>
      <c r="K11" s="56">
        <f t="shared" si="5"/>
        <v>20653.010999999999</v>
      </c>
      <c r="L11" s="56">
        <f t="shared" si="5"/>
        <v>20330.303</v>
      </c>
      <c r="M11" s="56">
        <f t="shared" si="5"/>
        <v>20055.303</v>
      </c>
      <c r="N11" s="56">
        <f t="shared" si="5"/>
        <v>19780.303</v>
      </c>
      <c r="O11" s="4"/>
      <c r="P11" s="485"/>
      <c r="Q11" s="451"/>
      <c r="R11" s="451"/>
      <c r="S11" s="451"/>
      <c r="T11" s="451"/>
      <c r="U11" s="451"/>
      <c r="V11" s="232"/>
      <c r="W11" s="4"/>
      <c r="X11" s="4"/>
      <c r="Y11" s="4"/>
      <c r="Z11" s="4"/>
      <c r="AA11" s="4"/>
    </row>
    <row r="12" spans="1:27" ht="15" customHeight="1">
      <c r="A12" s="4"/>
      <c r="B12" s="26"/>
      <c r="C12" s="4" t="s">
        <v>287</v>
      </c>
      <c r="D12" s="5" t="s">
        <v>29</v>
      </c>
      <c r="E12" s="49">
        <v>0</v>
      </c>
      <c r="F12" s="49">
        <f t="shared" ref="F12:N12" si="6">(F4+F8)/2</f>
        <v>3555.8184999999999</v>
      </c>
      <c r="G12" s="49">
        <f t="shared" si="6"/>
        <v>3323.4335000000001</v>
      </c>
      <c r="H12" s="49">
        <f t="shared" si="6"/>
        <v>5575.0659999999989</v>
      </c>
      <c r="I12" s="49">
        <f t="shared" si="6"/>
        <v>12334.671499999999</v>
      </c>
      <c r="J12" s="54">
        <f t="shared" si="6"/>
        <v>19045.195499999998</v>
      </c>
      <c r="K12" s="56">
        <f t="shared" si="6"/>
        <v>21188.320499999998</v>
      </c>
      <c r="L12" s="56">
        <f t="shared" si="6"/>
        <v>20831.447499999998</v>
      </c>
      <c r="M12" s="56">
        <f t="shared" si="6"/>
        <v>20491.656999999999</v>
      </c>
      <c r="N12" s="247">
        <f t="shared" si="6"/>
        <v>20192.803</v>
      </c>
      <c r="O12" s="4"/>
      <c r="P12" s="232"/>
      <c r="Q12" s="232"/>
      <c r="R12" s="232"/>
      <c r="S12" s="232"/>
      <c r="T12" s="232"/>
      <c r="U12" s="232"/>
      <c r="V12" s="232"/>
      <c r="W12" s="4"/>
      <c r="X12" s="4"/>
      <c r="Y12" s="4"/>
      <c r="Z12" s="4"/>
      <c r="AA12" s="4"/>
    </row>
    <row r="13" spans="1:27">
      <c r="B13" s="102"/>
      <c r="C13" s="45" t="s">
        <v>166</v>
      </c>
      <c r="D13" s="46" t="s">
        <v>29</v>
      </c>
      <c r="E13" s="47">
        <f>'Cash Flow'!D9-E24</f>
        <v>185.33700000000005</v>
      </c>
      <c r="F13" s="47">
        <f>'Cash Flow'!E9-F24</f>
        <v>173.52199999999999</v>
      </c>
      <c r="G13" s="47">
        <f>'Cash Flow'!F9-G24</f>
        <v>163.07600000000002</v>
      </c>
      <c r="H13" s="47">
        <f>'Cash Flow'!G9-H24</f>
        <v>142.19499999999999</v>
      </c>
      <c r="I13" s="47">
        <f>'Cash Flow'!H9-I24</f>
        <v>151.22899999999998</v>
      </c>
      <c r="J13" s="189">
        <f t="shared" ref="J13:N13" si="7">J12*$E$16</f>
        <v>198.23495009160118</v>
      </c>
      <c r="K13" s="34">
        <f t="shared" si="7"/>
        <v>220.54200792227888</v>
      </c>
      <c r="L13" s="34">
        <f t="shared" si="7"/>
        <v>216.8274384738298</v>
      </c>
      <c r="M13" s="34">
        <f t="shared" si="7"/>
        <v>213.29067494682374</v>
      </c>
      <c r="N13" s="258">
        <f t="shared" si="7"/>
        <v>210.18000549873773</v>
      </c>
      <c r="P13" s="483" t="s">
        <v>291</v>
      </c>
      <c r="Q13" s="451"/>
      <c r="R13" s="451"/>
      <c r="S13" s="451"/>
      <c r="T13" s="451"/>
      <c r="U13" s="451"/>
      <c r="V13" s="451"/>
    </row>
    <row r="14" spans="1:27">
      <c r="B14" s="102"/>
      <c r="E14" s="259"/>
      <c r="F14" s="259"/>
      <c r="G14" s="259"/>
      <c r="H14" s="259"/>
      <c r="I14" s="569"/>
      <c r="J14" s="9"/>
      <c r="N14" s="260"/>
      <c r="P14" s="451"/>
      <c r="Q14" s="451"/>
      <c r="R14" s="451"/>
      <c r="S14" s="451"/>
      <c r="T14" s="451"/>
      <c r="U14" s="451"/>
      <c r="V14" s="451"/>
    </row>
    <row r="15" spans="1:27" ht="15.6">
      <c r="A15" s="4"/>
      <c r="B15" s="26"/>
      <c r="C15" s="45"/>
      <c r="D15" s="5"/>
      <c r="E15" s="261"/>
      <c r="F15" s="99" t="s">
        <v>259</v>
      </c>
      <c r="G15" s="50"/>
      <c r="H15" s="50"/>
      <c r="I15" s="50"/>
      <c r="J15" s="50"/>
      <c r="K15" s="50"/>
      <c r="L15" s="50"/>
      <c r="M15" s="50"/>
      <c r="N15" s="262"/>
      <c r="O15" s="4"/>
      <c r="P15" s="232"/>
      <c r="Q15" s="232"/>
      <c r="R15" s="232"/>
      <c r="S15" s="232"/>
      <c r="T15" s="232"/>
      <c r="U15" s="232"/>
      <c r="V15" s="232"/>
      <c r="W15" s="4"/>
      <c r="X15" s="4"/>
      <c r="Y15" s="4"/>
      <c r="Z15" s="4"/>
      <c r="AA15" s="4"/>
    </row>
    <row r="16" spans="1:27" ht="15.6">
      <c r="A16" s="4"/>
      <c r="B16" s="26"/>
      <c r="C16" s="45" t="s">
        <v>294</v>
      </c>
      <c r="D16" s="5"/>
      <c r="E16" s="261">
        <f>E19/AVERAGE(I12,I8)</f>
        <v>1.0408659238578108E-2</v>
      </c>
      <c r="F16" s="202"/>
      <c r="G16" s="50"/>
      <c r="H16" s="50"/>
      <c r="I16" s="50"/>
      <c r="J16" s="50"/>
      <c r="K16" s="50"/>
      <c r="L16" s="50"/>
      <c r="M16" s="50"/>
      <c r="N16" s="262"/>
      <c r="O16" s="4"/>
      <c r="P16" s="232"/>
      <c r="Q16" s="232"/>
      <c r="R16" s="232"/>
      <c r="S16" s="232"/>
      <c r="T16" s="232"/>
      <c r="U16" s="232"/>
      <c r="V16" s="232"/>
      <c r="W16" s="4"/>
      <c r="X16" s="4"/>
      <c r="Y16" s="4"/>
      <c r="Z16" s="4"/>
      <c r="AA16" s="4"/>
    </row>
    <row r="17" spans="1:27">
      <c r="B17" s="102"/>
      <c r="C17" s="52" t="s">
        <v>295</v>
      </c>
      <c r="E17" s="49">
        <f>'Income Statement'!H33*-1</f>
        <v>406.154</v>
      </c>
      <c r="I17" s="263"/>
      <c r="N17" s="260"/>
      <c r="P17" s="232"/>
      <c r="Q17" s="264"/>
      <c r="R17" s="264"/>
      <c r="S17" s="264"/>
      <c r="T17" s="264"/>
      <c r="U17" s="264"/>
      <c r="V17" s="264"/>
    </row>
    <row r="18" spans="1:27" ht="15.6">
      <c r="A18" s="4"/>
      <c r="B18" s="26"/>
      <c r="C18" s="52" t="s">
        <v>297</v>
      </c>
      <c r="D18" s="6"/>
      <c r="E18" s="49">
        <v>254.92500000000001</v>
      </c>
      <c r="F18" s="5" t="s">
        <v>298</v>
      </c>
      <c r="G18" s="6"/>
      <c r="H18" s="6"/>
      <c r="I18" s="6"/>
      <c r="J18" s="4"/>
      <c r="K18" s="4"/>
      <c r="L18" s="4"/>
      <c r="M18" s="4"/>
      <c r="N18" s="265"/>
      <c r="O18" s="4"/>
      <c r="P18" s="232"/>
      <c r="Q18" s="232"/>
      <c r="R18" s="232"/>
      <c r="S18" s="232"/>
      <c r="T18" s="232"/>
      <c r="U18" s="232"/>
      <c r="V18" s="232"/>
      <c r="W18" s="4"/>
      <c r="X18" s="4"/>
      <c r="Y18" s="4"/>
      <c r="Z18" s="4"/>
      <c r="AA18" s="4"/>
    </row>
    <row r="19" spans="1:27">
      <c r="A19" s="4"/>
      <c r="B19" s="266"/>
      <c r="C19" s="267" t="s">
        <v>299</v>
      </c>
      <c r="D19" s="268"/>
      <c r="E19" s="29">
        <f>E17-E18</f>
        <v>151.22899999999998</v>
      </c>
      <c r="F19" s="269"/>
      <c r="G19" s="179"/>
      <c r="H19" s="179"/>
      <c r="I19" s="179"/>
      <c r="J19" s="144"/>
      <c r="K19" s="144"/>
      <c r="L19" s="144"/>
      <c r="M19" s="144"/>
      <c r="N19" s="270"/>
      <c r="O19" s="4"/>
      <c r="P19" s="232"/>
      <c r="Q19" s="232"/>
      <c r="R19" s="232"/>
      <c r="S19" s="232"/>
      <c r="T19" s="232"/>
      <c r="U19" s="232"/>
      <c r="V19" s="232"/>
      <c r="W19" s="4"/>
      <c r="X19" s="4"/>
      <c r="Y19" s="4"/>
      <c r="Z19" s="4"/>
      <c r="AA19" s="4"/>
    </row>
    <row r="20" spans="1:27">
      <c r="A20" s="4"/>
      <c r="B20" s="4"/>
      <c r="C20" s="271"/>
      <c r="D20" s="99"/>
      <c r="E20" s="99"/>
      <c r="F20" s="6"/>
      <c r="G20" s="6"/>
      <c r="H20" s="6"/>
      <c r="I20" s="6"/>
      <c r="J20" s="4"/>
      <c r="K20" s="4"/>
      <c r="L20" s="4"/>
      <c r="M20" s="4"/>
      <c r="N20" s="4"/>
      <c r="O20" s="4"/>
      <c r="P20" s="4"/>
      <c r="Q20" s="4"/>
      <c r="R20" s="4"/>
      <c r="S20" s="4"/>
      <c r="T20" s="4"/>
      <c r="U20" s="4"/>
      <c r="V20" s="4"/>
      <c r="W20" s="4"/>
      <c r="X20" s="4"/>
      <c r="Y20" s="4"/>
      <c r="Z20" s="4"/>
      <c r="AA20" s="4"/>
    </row>
    <row r="21" spans="1:27" ht="15.6">
      <c r="A21" s="4"/>
      <c r="B21" s="214"/>
      <c r="C21" s="215"/>
      <c r="D21" s="216"/>
      <c r="E21" s="478" t="s">
        <v>4</v>
      </c>
      <c r="F21" s="479"/>
      <c r="G21" s="479"/>
      <c r="H21" s="479"/>
      <c r="I21" s="480"/>
      <c r="J21" s="481" t="s">
        <v>6</v>
      </c>
      <c r="K21" s="479"/>
      <c r="L21" s="479"/>
      <c r="M21" s="479"/>
      <c r="N21" s="482"/>
      <c r="O21" s="4"/>
      <c r="P21" s="4"/>
      <c r="Q21" s="4"/>
      <c r="R21" s="4"/>
      <c r="S21" s="4"/>
      <c r="T21" s="4"/>
      <c r="U21" s="4"/>
      <c r="V21" s="4"/>
      <c r="W21" s="4"/>
      <c r="X21" s="4"/>
      <c r="Y21" s="4"/>
      <c r="Z21" s="4"/>
      <c r="AA21" s="4"/>
    </row>
    <row r="22" spans="1:27" ht="15.75" customHeight="1">
      <c r="A22" s="4"/>
      <c r="B22" s="218" t="s">
        <v>303</v>
      </c>
      <c r="C22" s="219"/>
      <c r="D22" s="220" t="s">
        <v>10</v>
      </c>
      <c r="E22" s="221" t="s">
        <v>12</v>
      </c>
      <c r="F22" s="221" t="s">
        <v>13</v>
      </c>
      <c r="G22" s="221" t="s">
        <v>14</v>
      </c>
      <c r="H22" s="221" t="s">
        <v>16</v>
      </c>
      <c r="I22" s="221" t="s">
        <v>17</v>
      </c>
      <c r="J22" s="222" t="s">
        <v>18</v>
      </c>
      <c r="K22" s="223" t="s">
        <v>19</v>
      </c>
      <c r="L22" s="223" t="s">
        <v>20</v>
      </c>
      <c r="M22" s="223" t="s">
        <v>21</v>
      </c>
      <c r="N22" s="224" t="s">
        <v>22</v>
      </c>
      <c r="O22" s="4" t="s">
        <v>304</v>
      </c>
      <c r="P22" s="225" t="s">
        <v>259</v>
      </c>
      <c r="Q22" s="4"/>
      <c r="R22" s="4"/>
      <c r="S22" s="4"/>
      <c r="T22" s="4"/>
      <c r="U22" s="4"/>
      <c r="V22" s="4"/>
      <c r="W22" s="4"/>
      <c r="X22" s="4"/>
      <c r="Y22" s="4"/>
      <c r="Z22" s="4"/>
      <c r="AA22" s="4"/>
    </row>
    <row r="23" spans="1:27" ht="15.75" customHeight="1">
      <c r="A23" s="4"/>
      <c r="B23" s="26"/>
      <c r="C23" s="45" t="s">
        <v>305</v>
      </c>
      <c r="D23" s="46" t="s">
        <v>29</v>
      </c>
      <c r="E23" s="49">
        <v>0</v>
      </c>
      <c r="F23" s="49">
        <f t="shared" ref="F23:O23" si="8">E29</f>
        <v>1843.9259999999999</v>
      </c>
      <c r="G23" s="49">
        <f t="shared" si="8"/>
        <v>2075.2709999999997</v>
      </c>
      <c r="H23" s="49">
        <f t="shared" si="8"/>
        <v>3675.6530000000002</v>
      </c>
      <c r="I23" s="49">
        <f t="shared" si="8"/>
        <v>4018.2779999999993</v>
      </c>
      <c r="J23" s="48">
        <f t="shared" si="8"/>
        <v>4459.143</v>
      </c>
      <c r="K23" s="49">
        <f t="shared" si="8"/>
        <v>3112.4655728528487</v>
      </c>
      <c r="L23" s="49">
        <f t="shared" si="8"/>
        <v>3453.6918189173357</v>
      </c>
      <c r="M23" s="49">
        <f t="shared" si="8"/>
        <v>3595.9527972691931</v>
      </c>
      <c r="N23" s="90">
        <f t="shared" si="8"/>
        <v>3626.1085156369168</v>
      </c>
      <c r="O23" s="247">
        <f t="shared" si="8"/>
        <v>3593.0994944468703</v>
      </c>
      <c r="P23" s="274"/>
      <c r="Q23" s="274"/>
      <c r="R23" s="274"/>
      <c r="S23" s="232"/>
      <c r="T23" s="232"/>
      <c r="U23" s="232"/>
      <c r="V23" s="4"/>
      <c r="W23" s="4"/>
      <c r="X23" s="4"/>
      <c r="Y23" s="4"/>
      <c r="Z23" s="4"/>
      <c r="AA23" s="4"/>
    </row>
    <row r="24" spans="1:27" ht="15.75" customHeight="1">
      <c r="A24" s="4"/>
      <c r="B24" s="26"/>
      <c r="C24" s="236" t="s">
        <v>306</v>
      </c>
      <c r="D24" s="5" t="s">
        <v>29</v>
      </c>
      <c r="E24" s="49">
        <v>85.21</v>
      </c>
      <c r="F24" s="49">
        <v>98.656999999999996</v>
      </c>
      <c r="G24" s="49">
        <v>159.858</v>
      </c>
      <c r="H24" s="49">
        <v>181.21899999999999</v>
      </c>
      <c r="I24" s="49">
        <v>254.92500000000001</v>
      </c>
      <c r="J24" s="54">
        <f t="shared" ref="J24:O24" si="9">J23*$D$39</f>
        <v>282.89407285284898</v>
      </c>
      <c r="K24" s="56">
        <f t="shared" si="9"/>
        <v>197.45903249091094</v>
      </c>
      <c r="L24" s="56">
        <f t="shared" si="9"/>
        <v>219.10688781052531</v>
      </c>
      <c r="M24" s="56">
        <f t="shared" si="9"/>
        <v>228.13211700232023</v>
      </c>
      <c r="N24" s="247">
        <f t="shared" si="9"/>
        <v>230.04523662841177</v>
      </c>
      <c r="O24" s="247">
        <f t="shared" si="9"/>
        <v>227.95109960581837</v>
      </c>
      <c r="P24" s="484" t="s">
        <v>307</v>
      </c>
      <c r="Q24" s="451"/>
      <c r="R24" s="451"/>
      <c r="S24" s="451"/>
      <c r="T24" s="451"/>
      <c r="U24" s="451"/>
      <c r="V24" s="4"/>
      <c r="W24" s="4"/>
      <c r="X24" s="4"/>
      <c r="Y24" s="4"/>
      <c r="Z24" s="4"/>
      <c r="AA24" s="4"/>
    </row>
    <row r="25" spans="1:27" ht="15.75" customHeight="1">
      <c r="A25" s="4"/>
      <c r="B25" s="26"/>
      <c r="C25" s="236" t="s">
        <v>308</v>
      </c>
      <c r="D25" s="5" t="s">
        <v>29</v>
      </c>
      <c r="E25" s="49">
        <v>352.101</v>
      </c>
      <c r="F25" s="49">
        <v>708.99800000000005</v>
      </c>
      <c r="G25" s="49">
        <v>2542.0010000000002</v>
      </c>
      <c r="H25" s="49">
        <v>1728.5740000000001</v>
      </c>
      <c r="I25" s="49">
        <v>2480.4380000000001</v>
      </c>
      <c r="J25" s="54">
        <v>600</v>
      </c>
      <c r="K25" s="56">
        <f t="shared" ref="K25:N25" si="10">-K47</f>
        <v>1700</v>
      </c>
      <c r="L25" s="56">
        <f t="shared" si="10"/>
        <v>1650</v>
      </c>
      <c r="M25" s="56">
        <f t="shared" si="10"/>
        <v>1600</v>
      </c>
      <c r="N25" s="247">
        <f t="shared" si="10"/>
        <v>1550</v>
      </c>
      <c r="O25" s="4">
        <v>1500</v>
      </c>
      <c r="P25" s="485"/>
      <c r="Q25" s="451"/>
      <c r="R25" s="451"/>
      <c r="S25" s="451"/>
      <c r="T25" s="451"/>
      <c r="U25" s="451"/>
      <c r="V25" s="4"/>
      <c r="W25" s="4"/>
      <c r="X25" s="4"/>
      <c r="Y25" s="4"/>
      <c r="Z25" s="4"/>
      <c r="AA25" s="4"/>
    </row>
    <row r="26" spans="1:27" ht="15.75" customHeight="1">
      <c r="A26" s="4"/>
      <c r="B26" s="26"/>
      <c r="C26" s="52" t="s">
        <v>309</v>
      </c>
      <c r="D26" s="5" t="s">
        <v>29</v>
      </c>
      <c r="E26" s="49">
        <v>0</v>
      </c>
      <c r="F26" s="49">
        <f t="shared" ref="F26:I26" si="11">SUM(F34:F35)-SUM(F23:F25,F27)</f>
        <v>13.617999999999483</v>
      </c>
      <c r="G26" s="49">
        <f t="shared" si="11"/>
        <v>0</v>
      </c>
      <c r="H26" s="49">
        <f t="shared" si="11"/>
        <v>-171.91500000000042</v>
      </c>
      <c r="I26" s="49">
        <f t="shared" si="11"/>
        <v>-124.55999999999949</v>
      </c>
      <c r="J26" s="54">
        <v>0</v>
      </c>
      <c r="K26" s="56">
        <v>0</v>
      </c>
      <c r="L26" s="56">
        <v>0</v>
      </c>
      <c r="M26" s="56">
        <v>0</v>
      </c>
      <c r="N26" s="247">
        <v>0</v>
      </c>
      <c r="O26" s="4"/>
      <c r="P26" s="485"/>
      <c r="Q26" s="451"/>
      <c r="R26" s="451"/>
      <c r="S26" s="451"/>
      <c r="T26" s="451"/>
      <c r="U26" s="451"/>
      <c r="V26" s="4"/>
      <c r="W26" s="4"/>
      <c r="X26" s="4"/>
      <c r="Y26" s="4"/>
      <c r="Z26" s="4"/>
      <c r="AA26" s="4"/>
    </row>
    <row r="27" spans="1:27" ht="15.75" customHeight="1">
      <c r="A27" s="4"/>
      <c r="B27" s="26"/>
      <c r="C27" s="52" t="s">
        <v>290</v>
      </c>
      <c r="D27" s="5" t="s">
        <v>29</v>
      </c>
      <c r="E27" s="49">
        <f>'Cash Flow'!D36</f>
        <v>-618.11199999999997</v>
      </c>
      <c r="F27" s="49">
        <f>'Cash Flow'!E36</f>
        <v>-589.928</v>
      </c>
      <c r="G27" s="49">
        <f>'Cash Flow'!F36</f>
        <v>-1101.4770000000001</v>
      </c>
      <c r="H27" s="49">
        <f>'Cash Flow'!G36</f>
        <v>-1395.2529999999999</v>
      </c>
      <c r="I27" s="49">
        <f>'Cash Flow'!H36</f>
        <v>-2169.9380000000001</v>
      </c>
      <c r="J27" s="54">
        <f t="shared" ref="J27:O27" si="12">-(J28*J23)</f>
        <v>-2229.5715</v>
      </c>
      <c r="K27" s="56">
        <f t="shared" si="12"/>
        <v>-1556.2327864264244</v>
      </c>
      <c r="L27" s="56">
        <f t="shared" si="12"/>
        <v>-1726.8459094586678</v>
      </c>
      <c r="M27" s="56">
        <f t="shared" si="12"/>
        <v>-1797.9763986345965</v>
      </c>
      <c r="N27" s="247">
        <f t="shared" si="12"/>
        <v>-1813.0542578184584</v>
      </c>
      <c r="O27" s="247">
        <f t="shared" si="12"/>
        <v>-1796.5497472234351</v>
      </c>
      <c r="P27" s="486" t="s">
        <v>310</v>
      </c>
      <c r="Q27" s="451"/>
      <c r="R27" s="451"/>
      <c r="S27" s="451"/>
      <c r="T27" s="451"/>
      <c r="U27" s="451"/>
      <c r="V27" s="4"/>
      <c r="W27" s="4"/>
      <c r="X27" s="4"/>
      <c r="Y27" s="4"/>
      <c r="Z27" s="4"/>
      <c r="AA27" s="4"/>
    </row>
    <row r="28" spans="1:27" ht="15.75" customHeight="1">
      <c r="A28" s="4"/>
      <c r="B28" s="26"/>
      <c r="C28" s="276" t="s">
        <v>311</v>
      </c>
      <c r="D28" s="5" t="s">
        <v>32</v>
      </c>
      <c r="E28" s="277" t="s">
        <v>36</v>
      </c>
      <c r="F28" s="278">
        <f t="shared" ref="F28:I28" si="13">-F27/F23</f>
        <v>0.31993040935482225</v>
      </c>
      <c r="G28" s="278">
        <f t="shared" si="13"/>
        <v>0.53076297023376717</v>
      </c>
      <c r="H28" s="278">
        <f t="shared" si="13"/>
        <v>0.37959323146118523</v>
      </c>
      <c r="I28" s="278">
        <f t="shared" si="13"/>
        <v>0.54001689280831255</v>
      </c>
      <c r="J28" s="279">
        <v>0.5</v>
      </c>
      <c r="K28" s="278">
        <v>0.5</v>
      </c>
      <c r="L28" s="278">
        <v>0.5</v>
      </c>
      <c r="M28" s="278">
        <v>0.5</v>
      </c>
      <c r="N28" s="280">
        <v>0.5</v>
      </c>
      <c r="O28" s="280">
        <v>0.5</v>
      </c>
      <c r="P28" s="275"/>
      <c r="Q28" s="274"/>
      <c r="R28" s="274"/>
      <c r="S28" s="232"/>
      <c r="T28" s="232"/>
      <c r="U28" s="232"/>
      <c r="V28" s="4"/>
      <c r="W28" s="4"/>
      <c r="X28" s="4"/>
      <c r="Y28" s="4"/>
      <c r="Z28" s="4"/>
      <c r="AA28" s="4"/>
    </row>
    <row r="29" spans="1:27" ht="15.75" customHeight="1">
      <c r="A29" s="4"/>
      <c r="B29" s="26"/>
      <c r="C29" s="27" t="s">
        <v>312</v>
      </c>
      <c r="D29" s="28" t="s">
        <v>29</v>
      </c>
      <c r="E29" s="29">
        <f>E34+E35</f>
        <v>1843.9259999999999</v>
      </c>
      <c r="F29" s="29">
        <f t="shared" ref="F29:O29" si="14">SUM(F23:F27)</f>
        <v>2075.2709999999997</v>
      </c>
      <c r="G29" s="29">
        <f t="shared" si="14"/>
        <v>3675.6530000000002</v>
      </c>
      <c r="H29" s="29">
        <f t="shared" si="14"/>
        <v>4018.2779999999993</v>
      </c>
      <c r="I29" s="29">
        <f t="shared" si="14"/>
        <v>4459.143</v>
      </c>
      <c r="J29" s="30">
        <f t="shared" si="14"/>
        <v>3112.4655728528487</v>
      </c>
      <c r="K29" s="29">
        <f t="shared" si="14"/>
        <v>3453.6918189173357</v>
      </c>
      <c r="L29" s="29">
        <f t="shared" si="14"/>
        <v>3595.9527972691931</v>
      </c>
      <c r="M29" s="29">
        <f t="shared" si="14"/>
        <v>3626.1085156369168</v>
      </c>
      <c r="N29" s="281">
        <f t="shared" si="14"/>
        <v>3593.0994944468703</v>
      </c>
      <c r="O29" s="281">
        <f t="shared" si="14"/>
        <v>3524.500846829254</v>
      </c>
      <c r="P29" s="274"/>
      <c r="Q29" s="274"/>
      <c r="R29" s="274"/>
      <c r="S29" s="232"/>
      <c r="T29" s="232"/>
      <c r="U29" s="232"/>
      <c r="V29" s="4"/>
      <c r="W29" s="4"/>
      <c r="X29" s="4"/>
      <c r="Y29" s="4"/>
      <c r="Z29" s="4"/>
      <c r="AA29" s="4"/>
    </row>
    <row r="30" spans="1:27" ht="15.75" customHeight="1">
      <c r="A30" s="4"/>
      <c r="B30" s="26"/>
      <c r="C30" s="144"/>
      <c r="D30" s="109"/>
      <c r="E30" s="49"/>
      <c r="F30" s="49"/>
      <c r="G30" s="49"/>
      <c r="H30" s="49"/>
      <c r="I30" s="49"/>
      <c r="J30" s="112"/>
      <c r="K30" s="113"/>
      <c r="L30" s="113"/>
      <c r="M30" s="113"/>
      <c r="N30" s="282"/>
      <c r="O30" s="4"/>
      <c r="P30" s="274"/>
      <c r="Q30" s="274"/>
      <c r="R30" s="274"/>
      <c r="S30" s="232"/>
      <c r="T30" s="232"/>
      <c r="U30" s="232"/>
      <c r="V30" s="4"/>
      <c r="W30" s="4"/>
      <c r="X30" s="4"/>
      <c r="Y30" s="4"/>
      <c r="Z30" s="4"/>
      <c r="AA30" s="4"/>
    </row>
    <row r="31" spans="1:27" ht="15.75" customHeight="1">
      <c r="A31" s="4"/>
      <c r="B31" s="26"/>
      <c r="C31" s="52" t="s">
        <v>313</v>
      </c>
      <c r="D31" s="5" t="s">
        <v>29</v>
      </c>
      <c r="E31" s="283">
        <f t="shared" ref="E31:O31" si="15">-E27-E32</f>
        <v>532.90199999999993</v>
      </c>
      <c r="F31" s="283">
        <f t="shared" si="15"/>
        <v>491.27100000000002</v>
      </c>
      <c r="G31" s="283">
        <f t="shared" si="15"/>
        <v>941.61900000000014</v>
      </c>
      <c r="H31" s="283">
        <f t="shared" si="15"/>
        <v>1214.0339999999999</v>
      </c>
      <c r="I31" s="284">
        <f t="shared" si="15"/>
        <v>1915.0130000000001</v>
      </c>
      <c r="J31" s="56">
        <f t="shared" si="15"/>
        <v>1946.6774271471511</v>
      </c>
      <c r="K31" s="56">
        <f t="shared" si="15"/>
        <v>1358.7737539355135</v>
      </c>
      <c r="L31" s="56">
        <f t="shared" si="15"/>
        <v>1507.7390216481426</v>
      </c>
      <c r="M31" s="56">
        <f t="shared" si="15"/>
        <v>1569.8442816322763</v>
      </c>
      <c r="N31" s="247">
        <f t="shared" si="15"/>
        <v>1583.0090211900465</v>
      </c>
      <c r="O31" s="247">
        <f t="shared" si="15"/>
        <v>1568.5986476176167</v>
      </c>
      <c r="P31" s="483"/>
      <c r="Q31" s="451"/>
      <c r="R31" s="451"/>
      <c r="S31" s="232"/>
      <c r="T31" s="232"/>
      <c r="U31" s="232"/>
      <c r="V31" s="4"/>
      <c r="W31" s="4"/>
      <c r="X31" s="4"/>
      <c r="Y31" s="4"/>
      <c r="Z31" s="4"/>
      <c r="AA31" s="4"/>
    </row>
    <row r="32" spans="1:27" ht="15.75" customHeight="1">
      <c r="A32" s="4"/>
      <c r="B32" s="26"/>
      <c r="C32" s="52" t="s">
        <v>314</v>
      </c>
      <c r="D32" s="5" t="s">
        <v>29</v>
      </c>
      <c r="E32" s="285">
        <f t="shared" ref="E32:O32" si="16">E24</f>
        <v>85.21</v>
      </c>
      <c r="F32" s="285">
        <f t="shared" si="16"/>
        <v>98.656999999999996</v>
      </c>
      <c r="G32" s="285">
        <f t="shared" si="16"/>
        <v>159.858</v>
      </c>
      <c r="H32" s="285">
        <f t="shared" si="16"/>
        <v>181.21899999999999</v>
      </c>
      <c r="I32" s="93">
        <f t="shared" si="16"/>
        <v>254.92500000000001</v>
      </c>
      <c r="J32" s="54">
        <f t="shared" si="16"/>
        <v>282.89407285284898</v>
      </c>
      <c r="K32" s="56">
        <f t="shared" si="16"/>
        <v>197.45903249091094</v>
      </c>
      <c r="L32" s="56">
        <f t="shared" si="16"/>
        <v>219.10688781052531</v>
      </c>
      <c r="M32" s="56">
        <f t="shared" si="16"/>
        <v>228.13211700232023</v>
      </c>
      <c r="N32" s="247">
        <f t="shared" si="16"/>
        <v>230.04523662841177</v>
      </c>
      <c r="O32" s="247">
        <f t="shared" si="16"/>
        <v>227.95109960581837</v>
      </c>
      <c r="P32" s="451"/>
      <c r="Q32" s="451"/>
      <c r="R32" s="451"/>
      <c r="S32" s="232"/>
      <c r="T32" s="232"/>
      <c r="U32" s="232"/>
      <c r="V32" s="4"/>
      <c r="W32" s="4"/>
      <c r="X32" s="4"/>
      <c r="Y32" s="4"/>
      <c r="Z32" s="4"/>
      <c r="AA32" s="4"/>
    </row>
    <row r="33" spans="1:27" ht="15.75" customHeight="1">
      <c r="A33" s="4"/>
      <c r="B33" s="26"/>
      <c r="C33" s="250"/>
      <c r="D33" s="251"/>
      <c r="E33" s="110"/>
      <c r="F33" s="110"/>
      <c r="G33" s="110"/>
      <c r="H33" s="110"/>
      <c r="I33" s="252"/>
      <c r="J33" s="286"/>
      <c r="K33" s="254"/>
      <c r="L33" s="254"/>
      <c r="M33" s="254"/>
      <c r="N33" s="287"/>
      <c r="O33" s="4"/>
      <c r="P33" s="232"/>
      <c r="Q33" s="232"/>
      <c r="R33" s="232"/>
      <c r="S33" s="232"/>
      <c r="T33" s="232"/>
      <c r="U33" s="232"/>
      <c r="V33" s="4"/>
      <c r="W33" s="4"/>
      <c r="X33" s="4"/>
      <c r="Y33" s="4"/>
      <c r="Z33" s="4"/>
      <c r="AA33" s="4"/>
    </row>
    <row r="34" spans="1:27" ht="15.75" customHeight="1">
      <c r="A34" s="4"/>
      <c r="B34" s="26"/>
      <c r="C34" s="45" t="s">
        <v>315</v>
      </c>
      <c r="D34" s="46" t="s">
        <v>29</v>
      </c>
      <c r="E34" s="47">
        <f>'Balance Sheet'!D33</f>
        <v>322.14800000000002</v>
      </c>
      <c r="F34" s="47">
        <f>'Balance Sheet'!E33</f>
        <v>564.03099999999995</v>
      </c>
      <c r="G34" s="47">
        <f>'Balance Sheet'!F33</f>
        <v>1172.8920000000001</v>
      </c>
      <c r="H34" s="47">
        <f>'Balance Sheet'!G33</f>
        <v>1447.3119999999999</v>
      </c>
      <c r="I34" s="47">
        <f>'Balance Sheet'!H33</f>
        <v>1888.9290000000001</v>
      </c>
      <c r="J34" s="286">
        <f t="shared" ref="J34:N34" si="17">-K27-K32</f>
        <v>1358.7737539355135</v>
      </c>
      <c r="K34" s="254">
        <f t="shared" si="17"/>
        <v>1507.7390216481426</v>
      </c>
      <c r="L34" s="254">
        <f t="shared" si="17"/>
        <v>1569.8442816322763</v>
      </c>
      <c r="M34" s="254">
        <f t="shared" si="17"/>
        <v>1583.0090211900465</v>
      </c>
      <c r="N34" s="287">
        <f t="shared" si="17"/>
        <v>1568.5986476176167</v>
      </c>
      <c r="O34" s="4"/>
      <c r="P34" s="232"/>
      <c r="Q34" s="232"/>
      <c r="R34" s="232"/>
      <c r="S34" s="232"/>
      <c r="T34" s="232"/>
      <c r="U34" s="232"/>
      <c r="V34" s="4"/>
      <c r="W34" s="4"/>
      <c r="X34" s="4"/>
      <c r="Y34" s="4"/>
      <c r="Z34" s="4"/>
      <c r="AA34" s="4"/>
    </row>
    <row r="35" spans="1:27" ht="15.75" customHeight="1">
      <c r="A35" s="4"/>
      <c r="B35" s="26"/>
      <c r="C35" s="45" t="s">
        <v>316</v>
      </c>
      <c r="D35" s="46" t="s">
        <v>29</v>
      </c>
      <c r="E35" s="47">
        <f>'Balance Sheet'!D38</f>
        <v>1521.778</v>
      </c>
      <c r="F35" s="47">
        <f>'Balance Sheet'!E38</f>
        <v>1511.24</v>
      </c>
      <c r="G35" s="47">
        <f>'Balance Sheet'!F38</f>
        <v>2502.761</v>
      </c>
      <c r="H35" s="47">
        <f>'Balance Sheet'!G38</f>
        <v>2570.9659999999999</v>
      </c>
      <c r="I35" s="47">
        <f>'Balance Sheet'!H38</f>
        <v>2570.2139999999999</v>
      </c>
      <c r="J35" s="112">
        <f t="shared" ref="J35:N35" si="18">J29-J34</f>
        <v>1753.6918189173352</v>
      </c>
      <c r="K35" s="113">
        <f t="shared" si="18"/>
        <v>1945.9527972691931</v>
      </c>
      <c r="L35" s="113">
        <f t="shared" si="18"/>
        <v>2026.1085156369168</v>
      </c>
      <c r="M35" s="113">
        <f t="shared" si="18"/>
        <v>2043.0994944468703</v>
      </c>
      <c r="N35" s="282">
        <f t="shared" si="18"/>
        <v>2024.5008468292535</v>
      </c>
      <c r="O35" s="4"/>
      <c r="P35" s="232"/>
      <c r="Q35" s="232"/>
      <c r="R35" s="232"/>
      <c r="S35" s="232"/>
      <c r="T35" s="232"/>
      <c r="U35" s="232"/>
      <c r="V35" s="4"/>
      <c r="W35" s="4"/>
      <c r="X35" s="4"/>
      <c r="Y35" s="4"/>
      <c r="Z35" s="4"/>
      <c r="AA35" s="4"/>
    </row>
    <row r="36" spans="1:27" ht="15.75" customHeight="1">
      <c r="A36" s="4"/>
      <c r="B36" s="102"/>
      <c r="C36" s="288"/>
      <c r="D36" s="289"/>
      <c r="E36" s="290"/>
      <c r="F36" s="290"/>
      <c r="G36" s="290"/>
      <c r="H36" s="290"/>
      <c r="I36" s="290"/>
      <c r="J36" s="112"/>
      <c r="K36" s="113"/>
      <c r="L36" s="113"/>
      <c r="M36" s="113"/>
      <c r="N36" s="282"/>
      <c r="O36" s="4"/>
      <c r="P36" s="232"/>
      <c r="Q36" s="232"/>
      <c r="R36" s="232"/>
      <c r="S36" s="232"/>
      <c r="T36" s="232"/>
      <c r="U36" s="232"/>
      <c r="V36" s="4"/>
      <c r="W36" s="4"/>
      <c r="X36" s="4"/>
      <c r="Y36" s="4"/>
      <c r="Z36" s="4"/>
      <c r="AA36" s="4"/>
    </row>
    <row r="37" spans="1:27" ht="15.75" customHeight="1">
      <c r="A37" s="4"/>
      <c r="B37" s="102"/>
      <c r="C37" s="45" t="s">
        <v>317</v>
      </c>
      <c r="D37" s="291" t="s">
        <v>32</v>
      </c>
      <c r="E37" s="292">
        <f>E24/(E34+E35)</f>
        <v>4.6211182010557905E-2</v>
      </c>
      <c r="F37" s="292">
        <f t="shared" ref="F37:N37" si="19">F24/F23</f>
        <v>5.3503774012623066E-2</v>
      </c>
      <c r="G37" s="292">
        <f t="shared" si="19"/>
        <v>7.7029939704260322E-2</v>
      </c>
      <c r="H37" s="292">
        <f t="shared" si="19"/>
        <v>4.9302532094297254E-2</v>
      </c>
      <c r="I37" s="292">
        <f t="shared" si="19"/>
        <v>6.3441354729563276E-2</v>
      </c>
      <c r="J37" s="293">
        <f t="shared" si="19"/>
        <v>6.3441354729563276E-2</v>
      </c>
      <c r="K37" s="292">
        <f t="shared" si="19"/>
        <v>6.3441354729563276E-2</v>
      </c>
      <c r="L37" s="292">
        <f t="shared" si="19"/>
        <v>6.3441354729563276E-2</v>
      </c>
      <c r="M37" s="292">
        <f t="shared" si="19"/>
        <v>6.3441354729563276E-2</v>
      </c>
      <c r="N37" s="294">
        <f t="shared" si="19"/>
        <v>6.3441354729563276E-2</v>
      </c>
      <c r="O37" s="4"/>
      <c r="P37" s="232"/>
      <c r="Q37" s="232"/>
      <c r="R37" s="232"/>
      <c r="S37" s="232"/>
      <c r="T37" s="232"/>
      <c r="U37" s="232"/>
      <c r="V37" s="4"/>
      <c r="W37" s="4"/>
      <c r="X37" s="4"/>
      <c r="Y37" s="4"/>
      <c r="Z37" s="4"/>
      <c r="AA37" s="4"/>
    </row>
    <row r="38" spans="1:27" ht="15.75" customHeight="1">
      <c r="A38" s="4"/>
      <c r="B38" s="26"/>
      <c r="C38" s="52"/>
      <c r="D38" s="5"/>
      <c r="F38" s="50"/>
      <c r="G38" s="50"/>
      <c r="H38" s="50"/>
      <c r="I38" s="50"/>
      <c r="J38" s="50"/>
      <c r="K38" s="50"/>
      <c r="L38" s="50"/>
      <c r="M38" s="50"/>
      <c r="N38" s="262"/>
      <c r="O38" s="4"/>
      <c r="P38" s="232"/>
      <c r="Q38" s="232"/>
      <c r="R38" s="232"/>
      <c r="S38" s="232"/>
      <c r="T38" s="232"/>
      <c r="U38" s="232"/>
      <c r="V38" s="4"/>
      <c r="W38" s="4"/>
      <c r="X38" s="4"/>
      <c r="Y38" s="4"/>
      <c r="Z38" s="4"/>
      <c r="AA38" s="4"/>
    </row>
    <row r="39" spans="1:27" ht="15.75" customHeight="1">
      <c r="A39" s="4"/>
      <c r="B39" s="26"/>
      <c r="C39" s="45" t="s">
        <v>317</v>
      </c>
      <c r="D39" s="292">
        <f>D40/D41</f>
        <v>6.3441354729563276E-2</v>
      </c>
      <c r="E39" s="295"/>
      <c r="F39" s="6"/>
      <c r="G39" s="6"/>
      <c r="H39" s="6"/>
      <c r="I39" s="6"/>
      <c r="J39" s="4"/>
      <c r="K39" s="4"/>
      <c r="L39" s="4"/>
      <c r="M39" s="4"/>
      <c r="N39" s="265"/>
      <c r="O39" s="4"/>
      <c r="P39" s="232"/>
      <c r="Q39" s="232"/>
      <c r="R39" s="232"/>
      <c r="S39" s="232"/>
      <c r="T39" s="232"/>
      <c r="U39" s="232"/>
      <c r="V39" s="4"/>
      <c r="W39" s="4"/>
      <c r="X39" s="4"/>
      <c r="Y39" s="4"/>
      <c r="Z39" s="4"/>
      <c r="AA39" s="4"/>
    </row>
    <row r="40" spans="1:27" ht="15.75" customHeight="1">
      <c r="A40" s="4"/>
      <c r="B40" s="26"/>
      <c r="C40" s="4" t="s">
        <v>318</v>
      </c>
      <c r="D40" s="49">
        <f>I24</f>
        <v>254.92500000000001</v>
      </c>
      <c r="E40" s="296"/>
      <c r="F40" s="296"/>
      <c r="G40" s="296"/>
      <c r="H40" s="296"/>
      <c r="I40" s="296"/>
      <c r="J40" s="296"/>
      <c r="K40" s="296"/>
      <c r="L40" s="296"/>
      <c r="M40" s="296"/>
      <c r="N40" s="297"/>
      <c r="O40" s="4"/>
      <c r="P40" s="232"/>
      <c r="Q40" s="232"/>
      <c r="R40" s="232"/>
      <c r="S40" s="232"/>
      <c r="T40" s="232"/>
      <c r="U40" s="232"/>
      <c r="V40" s="4"/>
      <c r="W40" s="4"/>
      <c r="X40" s="4"/>
      <c r="Y40" s="4"/>
      <c r="Z40" s="4"/>
      <c r="AA40" s="4"/>
    </row>
    <row r="41" spans="1:27" ht="15.75" customHeight="1">
      <c r="A41" s="4"/>
      <c r="B41" s="266"/>
      <c r="C41" s="144" t="s">
        <v>319</v>
      </c>
      <c r="D41" s="110">
        <f>I23</f>
        <v>4018.2779999999993</v>
      </c>
      <c r="E41" s="298"/>
      <c r="F41" s="298"/>
      <c r="G41" s="298"/>
      <c r="H41" s="298"/>
      <c r="I41" s="298"/>
      <c r="J41" s="298"/>
      <c r="K41" s="298"/>
      <c r="L41" s="298"/>
      <c r="M41" s="298"/>
      <c r="N41" s="299"/>
      <c r="O41" s="4"/>
      <c r="P41" s="232"/>
      <c r="Q41" s="232"/>
      <c r="R41" s="232"/>
      <c r="S41" s="232"/>
      <c r="T41" s="232"/>
      <c r="U41" s="232"/>
      <c r="V41" s="4"/>
      <c r="W41" s="4"/>
      <c r="X41" s="4"/>
      <c r="Y41" s="4"/>
      <c r="Z41" s="4"/>
      <c r="AA41" s="4"/>
    </row>
    <row r="42" spans="1:27" ht="15.75" customHeight="1">
      <c r="A42" s="4"/>
      <c r="B42" s="300"/>
      <c r="C42" s="300"/>
      <c r="D42" s="301"/>
      <c r="E42" s="302"/>
      <c r="F42" s="302"/>
      <c r="G42" s="302"/>
      <c r="H42" s="302"/>
      <c r="I42" s="302"/>
      <c r="J42" s="303"/>
      <c r="K42" s="303"/>
      <c r="L42" s="303"/>
      <c r="M42" s="303"/>
      <c r="N42" s="303"/>
      <c r="O42" s="4"/>
      <c r="P42" s="4"/>
      <c r="Q42" s="4"/>
      <c r="R42" s="4"/>
      <c r="S42" s="4"/>
      <c r="T42" s="4"/>
      <c r="U42" s="4"/>
      <c r="V42" s="4"/>
      <c r="W42" s="4"/>
      <c r="X42" s="4"/>
      <c r="Y42" s="4"/>
      <c r="Z42" s="4"/>
      <c r="AA42" s="4"/>
    </row>
    <row r="43" spans="1:27" ht="15.75" customHeight="1">
      <c r="A43" s="4"/>
      <c r="B43" s="304"/>
      <c r="C43" s="304"/>
      <c r="D43" s="305"/>
      <c r="E43" s="478" t="s">
        <v>4</v>
      </c>
      <c r="F43" s="479"/>
      <c r="G43" s="479"/>
      <c r="H43" s="479"/>
      <c r="I43" s="480"/>
      <c r="J43" s="481" t="s">
        <v>6</v>
      </c>
      <c r="K43" s="479"/>
      <c r="L43" s="479"/>
      <c r="M43" s="479"/>
      <c r="N43" s="482"/>
      <c r="O43" s="4"/>
      <c r="P43" s="4"/>
      <c r="Q43" s="4"/>
      <c r="R43" s="4"/>
      <c r="S43" s="4"/>
      <c r="T43" s="4"/>
      <c r="U43" s="4"/>
      <c r="V43" s="4"/>
      <c r="W43" s="4"/>
      <c r="X43" s="4"/>
      <c r="Y43" s="4"/>
      <c r="Z43" s="4"/>
      <c r="AA43" s="4"/>
    </row>
    <row r="44" spans="1:27" ht="15.75" customHeight="1">
      <c r="A44" s="4"/>
      <c r="B44" s="3" t="s">
        <v>320</v>
      </c>
      <c r="C44" s="306"/>
      <c r="D44" s="306"/>
      <c r="E44" s="221" t="s">
        <v>12</v>
      </c>
      <c r="F44" s="221" t="s">
        <v>13</v>
      </c>
      <c r="G44" s="221" t="s">
        <v>14</v>
      </c>
      <c r="H44" s="221" t="s">
        <v>16</v>
      </c>
      <c r="I44" s="221" t="s">
        <v>17</v>
      </c>
      <c r="J44" s="222" t="s">
        <v>18</v>
      </c>
      <c r="K44" s="223" t="s">
        <v>19</v>
      </c>
      <c r="L44" s="223" t="s">
        <v>20</v>
      </c>
      <c r="M44" s="223" t="s">
        <v>21</v>
      </c>
      <c r="N44" s="224" t="s">
        <v>22</v>
      </c>
      <c r="O44" s="9"/>
      <c r="P44" s="225" t="s">
        <v>259</v>
      </c>
      <c r="Q44" s="4"/>
      <c r="R44" s="4"/>
      <c r="S44" s="4"/>
      <c r="T44" s="4"/>
      <c r="U44" s="4"/>
      <c r="V44" s="4"/>
      <c r="W44" s="4"/>
      <c r="X44" s="4"/>
      <c r="Y44" s="4"/>
      <c r="Z44" s="4"/>
      <c r="AA44" s="4"/>
    </row>
    <row r="45" spans="1:27" ht="15" customHeight="1">
      <c r="A45" s="4"/>
      <c r="B45" s="102"/>
      <c r="C45" s="45" t="s">
        <v>321</v>
      </c>
      <c r="D45" s="5" t="s">
        <v>29</v>
      </c>
      <c r="E45" s="49">
        <v>0</v>
      </c>
      <c r="F45" s="49">
        <f t="shared" ref="F45:N45" si="20">E49</f>
        <v>1701.1769999999999</v>
      </c>
      <c r="G45" s="49">
        <f t="shared" si="20"/>
        <v>1937.5319999999999</v>
      </c>
      <c r="H45" s="49">
        <f t="shared" si="20"/>
        <v>3468.7270000000003</v>
      </c>
      <c r="I45" s="49">
        <f t="shared" si="20"/>
        <v>3759.0130000000004</v>
      </c>
      <c r="J45" s="48">
        <f t="shared" si="20"/>
        <v>4240.8500000000004</v>
      </c>
      <c r="K45" s="49">
        <f t="shared" si="20"/>
        <v>2940.8500000000004</v>
      </c>
      <c r="L45" s="49">
        <f t="shared" si="20"/>
        <v>2940.8500000000004</v>
      </c>
      <c r="M45" s="49">
        <f t="shared" si="20"/>
        <v>2940.8500000000004</v>
      </c>
      <c r="N45" s="90">
        <f t="shared" si="20"/>
        <v>2940.8500000000004</v>
      </c>
      <c r="O45" s="9"/>
      <c r="P45" s="476" t="s">
        <v>307</v>
      </c>
      <c r="Q45" s="451"/>
      <c r="R45" s="451"/>
      <c r="S45" s="451"/>
      <c r="T45" s="451"/>
      <c r="U45" s="451"/>
      <c r="V45" s="451"/>
      <c r="W45" s="451"/>
      <c r="X45" s="451"/>
      <c r="Y45" s="4"/>
      <c r="Z45" s="4"/>
      <c r="AA45" s="4"/>
    </row>
    <row r="46" spans="1:27" ht="15.75" customHeight="1">
      <c r="A46" s="4"/>
      <c r="B46" s="102"/>
      <c r="C46" s="52" t="s">
        <v>322</v>
      </c>
      <c r="D46" s="5" t="s">
        <v>29</v>
      </c>
      <c r="E46" s="49">
        <f t="shared" ref="E46:N46" si="21">E25</f>
        <v>352.101</v>
      </c>
      <c r="F46" s="49">
        <f t="shared" si="21"/>
        <v>708.99800000000005</v>
      </c>
      <c r="G46" s="49">
        <f t="shared" si="21"/>
        <v>2542.0010000000002</v>
      </c>
      <c r="H46" s="49">
        <f t="shared" si="21"/>
        <v>1728.5740000000001</v>
      </c>
      <c r="I46" s="49">
        <f t="shared" si="21"/>
        <v>2480.4380000000001</v>
      </c>
      <c r="J46" s="54">
        <f t="shared" si="21"/>
        <v>600</v>
      </c>
      <c r="K46" s="56">
        <f t="shared" si="21"/>
        <v>1700</v>
      </c>
      <c r="L46" s="56">
        <f t="shared" si="21"/>
        <v>1650</v>
      </c>
      <c r="M46" s="56">
        <f t="shared" si="21"/>
        <v>1600</v>
      </c>
      <c r="N46" s="247">
        <f t="shared" si="21"/>
        <v>1550</v>
      </c>
      <c r="O46" s="9"/>
      <c r="P46" s="451"/>
      <c r="Q46" s="451"/>
      <c r="R46" s="451"/>
      <c r="S46" s="451"/>
      <c r="T46" s="451"/>
      <c r="U46" s="451"/>
      <c r="V46" s="451"/>
      <c r="W46" s="451"/>
      <c r="X46" s="451"/>
      <c r="Y46" s="4"/>
      <c r="Z46" s="4"/>
      <c r="AA46" s="4"/>
    </row>
    <row r="47" spans="1:27" ht="15.75" customHeight="1">
      <c r="A47" s="4"/>
      <c r="B47" s="102"/>
      <c r="C47" s="52" t="s">
        <v>323</v>
      </c>
      <c r="D47" s="5" t="s">
        <v>29</v>
      </c>
      <c r="E47" s="49">
        <f>-'Balance Assumptions'!D72</f>
        <v>-351.036</v>
      </c>
      <c r="F47" s="49">
        <f>-'Balance Assumptions'!E72</f>
        <v>-486.26299999999998</v>
      </c>
      <c r="G47" s="49">
        <f>-'Balance Assumptions'!F72</f>
        <v>-1010.806</v>
      </c>
      <c r="H47" s="49">
        <f>-'Balance Assumptions'!G72</f>
        <v>-1438.288</v>
      </c>
      <c r="I47" s="49">
        <f>-'Balance Assumptions'!H72</f>
        <v>-1977.6310000000001</v>
      </c>
      <c r="J47" s="54">
        <f>-'Balance Assumptions'!I72</f>
        <v>-1900</v>
      </c>
      <c r="K47" s="56">
        <f>-'Balance Assumptions'!J72</f>
        <v>-1700</v>
      </c>
      <c r="L47" s="56">
        <f>-'Balance Assumptions'!K72</f>
        <v>-1650</v>
      </c>
      <c r="M47" s="56">
        <f>-'Balance Assumptions'!L72</f>
        <v>-1600</v>
      </c>
      <c r="N47" s="247">
        <f>-'Balance Assumptions'!M72</f>
        <v>-1550</v>
      </c>
      <c r="O47" s="9"/>
      <c r="P47" s="477" t="s">
        <v>324</v>
      </c>
      <c r="Q47" s="451"/>
      <c r="R47" s="451"/>
      <c r="S47" s="451"/>
      <c r="T47" s="307"/>
      <c r="U47" s="307"/>
      <c r="V47" s="307"/>
      <c r="W47" s="307"/>
      <c r="X47" s="307"/>
      <c r="Y47" s="4"/>
      <c r="Z47" s="4"/>
      <c r="AA47" s="4"/>
    </row>
    <row r="48" spans="1:27" ht="15.75" customHeight="1">
      <c r="A48" s="4"/>
      <c r="B48" s="102"/>
      <c r="C48" s="52" t="s">
        <v>271</v>
      </c>
      <c r="D48" s="5" t="s">
        <v>29</v>
      </c>
      <c r="E48" s="49"/>
      <c r="F48" s="49">
        <f>F51-SUM(F45:F47)</f>
        <v>13.619999999999663</v>
      </c>
      <c r="G48" s="49"/>
      <c r="H48" s="49"/>
      <c r="I48" s="49">
        <f>I51-SUM(I45:I47)</f>
        <v>-20.970000000000255</v>
      </c>
      <c r="J48" s="48"/>
      <c r="K48" s="49"/>
      <c r="L48" s="49"/>
      <c r="M48" s="49"/>
      <c r="N48" s="90"/>
      <c r="O48" s="9"/>
      <c r="P48" s="307"/>
      <c r="Q48" s="307"/>
      <c r="R48" s="307"/>
      <c r="S48" s="307"/>
      <c r="T48" s="307"/>
      <c r="U48" s="307"/>
      <c r="V48" s="307"/>
      <c r="W48" s="307"/>
      <c r="X48" s="307"/>
      <c r="Y48" s="4"/>
      <c r="Z48" s="4"/>
      <c r="AA48" s="4"/>
    </row>
    <row r="49" spans="1:27" ht="15.75" customHeight="1">
      <c r="A49" s="4"/>
      <c r="B49" s="102"/>
      <c r="C49" s="45" t="s">
        <v>325</v>
      </c>
      <c r="D49" s="46" t="s">
        <v>29</v>
      </c>
      <c r="E49" s="47">
        <f>'Balance Sheet'!D21</f>
        <v>1701.1769999999999</v>
      </c>
      <c r="F49" s="47">
        <f t="shared" ref="F49:I49" si="22">SUM(F45:F48)</f>
        <v>1937.5319999999999</v>
      </c>
      <c r="G49" s="47">
        <f t="shared" si="22"/>
        <v>3468.7270000000003</v>
      </c>
      <c r="H49" s="47">
        <f t="shared" si="22"/>
        <v>3759.0130000000004</v>
      </c>
      <c r="I49" s="47">
        <f t="shared" si="22"/>
        <v>4240.8500000000004</v>
      </c>
      <c r="J49" s="100">
        <f t="shared" ref="J49:N49" si="23">SUM(J45:J47)</f>
        <v>2940.8500000000004</v>
      </c>
      <c r="K49" s="47">
        <f t="shared" si="23"/>
        <v>2940.8500000000004</v>
      </c>
      <c r="L49" s="47">
        <f t="shared" si="23"/>
        <v>2940.8500000000004</v>
      </c>
      <c r="M49" s="47">
        <f t="shared" si="23"/>
        <v>2940.8500000000004</v>
      </c>
      <c r="N49" s="101">
        <f t="shared" si="23"/>
        <v>2940.8500000000004</v>
      </c>
      <c r="O49" s="9"/>
      <c r="P49" s="307"/>
      <c r="Q49" s="307"/>
      <c r="R49" s="307"/>
      <c r="S49" s="307"/>
      <c r="T49" s="307"/>
      <c r="U49" s="307"/>
      <c r="V49" s="307"/>
      <c r="W49" s="307"/>
      <c r="X49" s="307"/>
      <c r="Y49" s="4"/>
      <c r="Z49" s="4"/>
      <c r="AA49" s="4"/>
    </row>
    <row r="50" spans="1:27" ht="15.75" customHeight="1">
      <c r="A50" s="4"/>
      <c r="B50" s="102"/>
      <c r="C50" s="9"/>
      <c r="D50" s="9"/>
      <c r="E50" s="9"/>
      <c r="F50" s="9"/>
      <c r="G50" s="9"/>
      <c r="H50" s="9"/>
      <c r="I50" s="9"/>
      <c r="J50" s="102"/>
      <c r="K50" s="9"/>
      <c r="L50" s="9"/>
      <c r="M50" s="9"/>
      <c r="N50" s="260"/>
      <c r="O50" s="9"/>
      <c r="P50" s="307"/>
      <c r="Q50" s="307"/>
      <c r="R50" s="307"/>
      <c r="S50" s="307"/>
      <c r="T50" s="307"/>
      <c r="U50" s="307"/>
      <c r="V50" s="307"/>
      <c r="W50" s="307"/>
      <c r="X50" s="307"/>
      <c r="Y50" s="4"/>
      <c r="Z50" s="4"/>
      <c r="AA50" s="4"/>
    </row>
    <row r="51" spans="1:27" ht="15.75" customHeight="1">
      <c r="A51" s="4"/>
      <c r="B51" s="102"/>
      <c r="C51" s="45" t="s">
        <v>326</v>
      </c>
      <c r="D51" s="46" t="s">
        <v>29</v>
      </c>
      <c r="E51" s="47">
        <f>'Balance Sheet'!D21</f>
        <v>1701.1769999999999</v>
      </c>
      <c r="F51" s="47">
        <f>'Balance Sheet'!E21</f>
        <v>1937.5319999999999</v>
      </c>
      <c r="G51" s="47">
        <f>'Balance Sheet'!F21</f>
        <v>3468.7269999999999</v>
      </c>
      <c r="H51" s="47">
        <f>'Balance Sheet'!G21</f>
        <v>3759.0129999999999</v>
      </c>
      <c r="I51" s="47">
        <f>'Balance Sheet'!H21</f>
        <v>4240.8500000000004</v>
      </c>
      <c r="J51" s="102"/>
      <c r="K51" s="9"/>
      <c r="L51" s="9"/>
      <c r="M51" s="9"/>
      <c r="N51" s="260"/>
      <c r="O51" s="9"/>
      <c r="P51" s="307"/>
      <c r="Q51" s="307"/>
      <c r="R51" s="307"/>
      <c r="S51" s="307"/>
      <c r="T51" s="307"/>
      <c r="U51" s="307"/>
      <c r="V51" s="307"/>
      <c r="W51" s="307"/>
      <c r="X51" s="307"/>
      <c r="Y51" s="4"/>
      <c r="Z51" s="4"/>
      <c r="AA51" s="4"/>
    </row>
    <row r="52" spans="1:27" ht="15.75" customHeight="1">
      <c r="A52" s="4"/>
      <c r="B52" s="308"/>
      <c r="C52" s="128"/>
      <c r="D52" s="109" t="s">
        <v>327</v>
      </c>
      <c r="E52" s="110">
        <f t="shared" ref="E52:I52" si="24">E49-E51</f>
        <v>0</v>
      </c>
      <c r="F52" s="110">
        <f t="shared" si="24"/>
        <v>0</v>
      </c>
      <c r="G52" s="110">
        <f t="shared" si="24"/>
        <v>0</v>
      </c>
      <c r="H52" s="110">
        <f t="shared" si="24"/>
        <v>0</v>
      </c>
      <c r="I52" s="110">
        <f t="shared" si="24"/>
        <v>0</v>
      </c>
      <c r="J52" s="308"/>
      <c r="K52" s="128"/>
      <c r="L52" s="128"/>
      <c r="M52" s="128"/>
      <c r="N52" s="309"/>
      <c r="O52" s="9"/>
      <c r="P52" s="307"/>
      <c r="Q52" s="307"/>
      <c r="R52" s="307"/>
      <c r="S52" s="307"/>
      <c r="T52" s="307"/>
      <c r="U52" s="307"/>
      <c r="V52" s="307"/>
      <c r="W52" s="307"/>
      <c r="X52" s="307"/>
      <c r="Y52" s="4"/>
      <c r="Z52" s="4"/>
      <c r="AA52" s="4"/>
    </row>
    <row r="53" spans="1:27" ht="15.75" customHeight="1">
      <c r="A53" s="4"/>
      <c r="B53" s="4"/>
      <c r="C53" s="4"/>
      <c r="D53" s="6"/>
      <c r="E53" s="6"/>
      <c r="F53" s="6"/>
      <c r="G53" s="6"/>
      <c r="H53" s="6"/>
      <c r="I53" s="6"/>
      <c r="J53" s="4"/>
      <c r="K53" s="4"/>
      <c r="L53" s="4"/>
      <c r="M53" s="4"/>
      <c r="N53" s="4"/>
      <c r="O53" s="4"/>
      <c r="P53" s="4"/>
      <c r="Q53" s="4"/>
      <c r="R53" s="4"/>
      <c r="S53" s="4"/>
      <c r="T53" s="4"/>
      <c r="U53" s="4"/>
      <c r="V53" s="4"/>
      <c r="W53" s="4"/>
      <c r="X53" s="4"/>
      <c r="Y53" s="4"/>
      <c r="Z53" s="4"/>
      <c r="AA53" s="4"/>
    </row>
    <row r="54" spans="1:27" ht="15.75" customHeight="1">
      <c r="A54" s="4"/>
      <c r="B54" s="4"/>
      <c r="C54" s="4"/>
      <c r="D54" s="6"/>
      <c r="E54" s="6"/>
      <c r="F54" s="6"/>
      <c r="G54" s="6"/>
      <c r="H54" s="6"/>
      <c r="I54" s="6"/>
      <c r="J54" s="4"/>
      <c r="K54" s="4"/>
      <c r="L54" s="4"/>
      <c r="M54" s="4"/>
      <c r="N54" s="4"/>
      <c r="O54" s="4"/>
      <c r="P54" s="4"/>
      <c r="Q54" s="4"/>
      <c r="R54" s="4"/>
      <c r="S54" s="4"/>
      <c r="T54" s="4"/>
      <c r="U54" s="4"/>
      <c r="V54" s="4"/>
      <c r="W54" s="4"/>
      <c r="X54" s="4"/>
      <c r="Y54" s="4"/>
      <c r="Z54" s="4"/>
      <c r="AA54" s="4"/>
    </row>
    <row r="55" spans="1:27" ht="15.75" customHeight="1">
      <c r="A55" s="4"/>
      <c r="B55" s="4"/>
      <c r="C55" s="4"/>
      <c r="D55" s="6"/>
      <c r="E55" s="6"/>
      <c r="F55" s="6"/>
      <c r="G55" s="6"/>
      <c r="H55" s="6"/>
      <c r="I55" s="6"/>
      <c r="J55" s="4"/>
      <c r="K55" s="4"/>
      <c r="L55" s="4"/>
      <c r="M55" s="4"/>
      <c r="N55" s="4"/>
      <c r="O55" s="4"/>
      <c r="P55" s="4"/>
      <c r="Q55" s="4"/>
      <c r="R55" s="4"/>
      <c r="S55" s="4"/>
      <c r="T55" s="4"/>
      <c r="U55" s="4"/>
      <c r="V55" s="4"/>
      <c r="W55" s="4"/>
      <c r="X55" s="4"/>
      <c r="Y55" s="4"/>
      <c r="Z55" s="4"/>
      <c r="AA55" s="4"/>
    </row>
    <row r="56" spans="1:27" ht="15.75" customHeight="1">
      <c r="A56" s="4"/>
      <c r="B56" s="4"/>
      <c r="C56" s="4"/>
      <c r="D56" s="6"/>
      <c r="E56" s="6"/>
      <c r="F56" s="6"/>
      <c r="G56" s="6"/>
      <c r="H56" s="6"/>
      <c r="I56" s="6"/>
      <c r="J56" s="4"/>
      <c r="K56" s="4"/>
      <c r="L56" s="4"/>
      <c r="M56" s="4"/>
      <c r="N56" s="4"/>
      <c r="O56" s="4"/>
      <c r="P56" s="4"/>
      <c r="Q56" s="4"/>
      <c r="R56" s="4"/>
      <c r="S56" s="4"/>
      <c r="T56" s="4"/>
      <c r="U56" s="4"/>
      <c r="V56" s="4"/>
      <c r="W56" s="4"/>
      <c r="X56" s="4"/>
      <c r="Y56" s="4"/>
      <c r="Z56" s="4"/>
      <c r="AA56" s="4"/>
    </row>
    <row r="57" spans="1:27" ht="15.75" customHeight="1">
      <c r="A57" s="4"/>
      <c r="B57" s="4"/>
      <c r="C57" s="4"/>
      <c r="D57" s="6"/>
      <c r="E57" s="6"/>
      <c r="F57" s="6"/>
      <c r="G57" s="6"/>
      <c r="H57" s="6"/>
      <c r="I57" s="6"/>
      <c r="J57" s="4"/>
      <c r="K57" s="4"/>
      <c r="L57" s="4"/>
      <c r="M57" s="4"/>
      <c r="N57" s="4"/>
      <c r="O57" s="4"/>
      <c r="P57" s="4"/>
      <c r="Q57" s="4"/>
      <c r="R57" s="4"/>
      <c r="S57" s="4"/>
      <c r="T57" s="4"/>
      <c r="U57" s="4"/>
      <c r="V57" s="4"/>
      <c r="W57" s="4"/>
      <c r="X57" s="4"/>
      <c r="Y57" s="4"/>
      <c r="Z57" s="4"/>
      <c r="AA57" s="4"/>
    </row>
    <row r="58" spans="1:27" ht="15.75" customHeight="1">
      <c r="A58" s="4"/>
      <c r="B58" s="4"/>
      <c r="C58" s="4"/>
      <c r="D58" s="6"/>
      <c r="E58" s="6"/>
      <c r="F58" s="6"/>
      <c r="G58" s="6"/>
      <c r="H58" s="6"/>
      <c r="I58" s="6"/>
      <c r="J58" s="4"/>
      <c r="K58" s="4"/>
      <c r="L58" s="4"/>
      <c r="M58" s="4"/>
      <c r="N58" s="4"/>
      <c r="O58" s="4"/>
      <c r="P58" s="4"/>
      <c r="Q58" s="4"/>
      <c r="R58" s="4"/>
      <c r="S58" s="4"/>
      <c r="T58" s="4"/>
      <c r="U58" s="4"/>
      <c r="V58" s="4"/>
      <c r="W58" s="4"/>
      <c r="X58" s="4"/>
      <c r="Y58" s="4"/>
      <c r="Z58" s="4"/>
      <c r="AA58" s="4"/>
    </row>
    <row r="59" spans="1:27" ht="15.75" customHeight="1">
      <c r="A59" s="4"/>
      <c r="B59" s="4"/>
      <c r="C59" s="4"/>
      <c r="D59" s="6"/>
      <c r="E59" s="6"/>
      <c r="F59" s="6"/>
      <c r="G59" s="6"/>
      <c r="H59" s="6"/>
      <c r="I59" s="6"/>
      <c r="J59" s="4"/>
      <c r="K59" s="4"/>
      <c r="L59" s="4"/>
      <c r="M59" s="4"/>
      <c r="N59" s="4"/>
      <c r="O59" s="4"/>
      <c r="P59" s="4"/>
      <c r="Q59" s="4"/>
      <c r="R59" s="4"/>
      <c r="S59" s="4"/>
      <c r="T59" s="4"/>
      <c r="U59" s="4"/>
      <c r="V59" s="4"/>
      <c r="W59" s="4"/>
      <c r="X59" s="4"/>
      <c r="Y59" s="4"/>
      <c r="Z59" s="4"/>
      <c r="AA59" s="4"/>
    </row>
    <row r="60" spans="1:27" ht="15.75" customHeight="1">
      <c r="A60" s="4"/>
      <c r="B60" s="4"/>
      <c r="C60" s="4"/>
      <c r="D60" s="6"/>
      <c r="E60" s="6"/>
      <c r="F60" s="6"/>
      <c r="G60" s="6"/>
      <c r="H60" s="6"/>
      <c r="I60" s="6"/>
      <c r="J60" s="4"/>
      <c r="K60" s="4"/>
      <c r="L60" s="4"/>
      <c r="M60" s="4"/>
      <c r="N60" s="4"/>
      <c r="O60" s="4"/>
      <c r="P60" s="4"/>
      <c r="Q60" s="4"/>
      <c r="R60" s="4"/>
      <c r="S60" s="4"/>
      <c r="T60" s="4"/>
      <c r="U60" s="4"/>
      <c r="V60" s="4"/>
      <c r="W60" s="4"/>
      <c r="X60" s="4"/>
      <c r="Y60" s="4"/>
      <c r="Z60" s="4"/>
      <c r="AA60" s="4"/>
    </row>
    <row r="61" spans="1:27" ht="15.75" customHeight="1">
      <c r="A61" s="4"/>
      <c r="B61" s="4"/>
      <c r="C61" s="4"/>
      <c r="D61" s="6"/>
      <c r="E61" s="6"/>
      <c r="F61" s="6"/>
      <c r="G61" s="6"/>
      <c r="H61" s="6"/>
      <c r="I61" s="6"/>
      <c r="J61" s="4"/>
      <c r="K61" s="4"/>
      <c r="L61" s="4"/>
      <c r="M61" s="4"/>
      <c r="N61" s="4"/>
      <c r="O61" s="4"/>
      <c r="P61" s="4"/>
      <c r="Q61" s="4"/>
      <c r="R61" s="4"/>
      <c r="S61" s="4"/>
      <c r="T61" s="4"/>
      <c r="U61" s="4"/>
      <c r="V61" s="4"/>
      <c r="W61" s="4"/>
      <c r="X61" s="4"/>
      <c r="Y61" s="4"/>
      <c r="Z61" s="4"/>
      <c r="AA61" s="4"/>
    </row>
    <row r="62" spans="1:27" ht="15.75" customHeight="1">
      <c r="A62" s="4"/>
      <c r="B62" s="4"/>
      <c r="C62" s="4"/>
      <c r="D62" s="6"/>
      <c r="E62" s="6"/>
      <c r="F62" s="6"/>
      <c r="G62" s="6"/>
      <c r="H62" s="6"/>
      <c r="I62" s="6"/>
      <c r="J62" s="4"/>
      <c r="K62" s="4"/>
      <c r="L62" s="4"/>
      <c r="M62" s="4"/>
      <c r="N62" s="4"/>
      <c r="O62" s="4"/>
      <c r="P62" s="4"/>
      <c r="Q62" s="4"/>
      <c r="R62" s="4"/>
      <c r="S62" s="4"/>
      <c r="T62" s="4"/>
      <c r="U62" s="4"/>
      <c r="V62" s="4"/>
      <c r="W62" s="4"/>
      <c r="X62" s="4"/>
      <c r="Y62" s="4"/>
      <c r="Z62" s="4"/>
      <c r="AA62" s="4"/>
    </row>
    <row r="63" spans="1:27" ht="15.75" customHeight="1">
      <c r="A63" s="4"/>
      <c r="B63" s="4"/>
      <c r="C63" s="4"/>
      <c r="D63" s="6"/>
      <c r="E63" s="6"/>
      <c r="F63" s="6"/>
      <c r="G63" s="6"/>
      <c r="H63" s="6"/>
      <c r="I63" s="6"/>
      <c r="J63" s="4"/>
      <c r="K63" s="4"/>
      <c r="L63" s="4"/>
      <c r="M63" s="4"/>
      <c r="N63" s="4"/>
      <c r="O63" s="4"/>
      <c r="P63" s="4"/>
      <c r="Q63" s="4"/>
      <c r="R63" s="4"/>
      <c r="S63" s="4"/>
      <c r="T63" s="4"/>
      <c r="U63" s="4"/>
      <c r="V63" s="4"/>
      <c r="W63" s="4"/>
      <c r="X63" s="4"/>
      <c r="Y63" s="4"/>
      <c r="Z63" s="4"/>
      <c r="AA63" s="4"/>
    </row>
    <row r="64" spans="1:27" ht="15.75" customHeight="1">
      <c r="A64" s="4"/>
      <c r="B64" s="4"/>
      <c r="C64" s="4"/>
      <c r="D64" s="6"/>
      <c r="E64" s="6"/>
      <c r="F64" s="6"/>
      <c r="G64" s="6"/>
      <c r="H64" s="6"/>
      <c r="I64" s="6"/>
      <c r="J64" s="4"/>
      <c r="K64" s="4"/>
      <c r="L64" s="4"/>
      <c r="M64" s="4"/>
      <c r="N64" s="4"/>
      <c r="O64" s="4"/>
      <c r="P64" s="4"/>
      <c r="Q64" s="4"/>
      <c r="R64" s="4"/>
      <c r="S64" s="4"/>
      <c r="T64" s="4"/>
      <c r="U64" s="4"/>
      <c r="V64" s="4"/>
      <c r="W64" s="4"/>
      <c r="X64" s="4"/>
      <c r="Y64" s="4"/>
      <c r="Z64" s="4"/>
      <c r="AA64" s="4"/>
    </row>
    <row r="65" spans="1:27" ht="15.75" customHeight="1">
      <c r="A65" s="4"/>
      <c r="B65" s="4"/>
      <c r="C65" s="4"/>
      <c r="D65" s="6"/>
      <c r="E65" s="6"/>
      <c r="F65" s="6"/>
      <c r="G65" s="6"/>
      <c r="H65" s="6"/>
      <c r="I65" s="6"/>
      <c r="J65" s="4"/>
      <c r="K65" s="4"/>
      <c r="L65" s="4"/>
      <c r="M65" s="4"/>
      <c r="N65" s="4"/>
      <c r="O65" s="4"/>
      <c r="P65" s="4"/>
      <c r="Q65" s="4"/>
      <c r="R65" s="4"/>
      <c r="S65" s="4"/>
      <c r="T65" s="4"/>
      <c r="U65" s="4"/>
      <c r="V65" s="4"/>
      <c r="W65" s="4"/>
      <c r="X65" s="4"/>
      <c r="Y65" s="4"/>
      <c r="Z65" s="4"/>
      <c r="AA65" s="4"/>
    </row>
    <row r="66" spans="1:27" ht="15.75" customHeight="1">
      <c r="A66" s="4"/>
      <c r="B66" s="4"/>
      <c r="C66" s="4"/>
      <c r="D66" s="6"/>
      <c r="E66" s="6"/>
      <c r="F66" s="6"/>
      <c r="G66" s="6"/>
      <c r="H66" s="6"/>
      <c r="I66" s="6"/>
      <c r="J66" s="4"/>
      <c r="K66" s="4"/>
      <c r="L66" s="4"/>
      <c r="M66" s="4"/>
      <c r="N66" s="4"/>
      <c r="O66" s="4"/>
      <c r="P66" s="4"/>
      <c r="Q66" s="4"/>
      <c r="R66" s="4"/>
      <c r="S66" s="4"/>
      <c r="T66" s="4"/>
      <c r="U66" s="4"/>
      <c r="V66" s="4"/>
      <c r="W66" s="4"/>
      <c r="X66" s="4"/>
      <c r="Y66" s="4"/>
      <c r="Z66" s="4"/>
      <c r="AA66" s="4"/>
    </row>
    <row r="67" spans="1:27" ht="15.75" customHeight="1">
      <c r="A67" s="4"/>
      <c r="B67" s="4"/>
      <c r="C67" s="4"/>
      <c r="D67" s="6"/>
      <c r="E67" s="6"/>
      <c r="F67" s="6"/>
      <c r="G67" s="6"/>
      <c r="H67" s="6"/>
      <c r="I67" s="6"/>
      <c r="J67" s="4"/>
      <c r="K67" s="4"/>
      <c r="L67" s="4"/>
      <c r="M67" s="4"/>
      <c r="N67" s="4"/>
      <c r="O67" s="4"/>
      <c r="P67" s="4"/>
      <c r="Q67" s="4"/>
      <c r="R67" s="4"/>
      <c r="S67" s="4"/>
      <c r="T67" s="4"/>
      <c r="U67" s="4"/>
      <c r="V67" s="4"/>
      <c r="W67" s="4"/>
      <c r="X67" s="4"/>
      <c r="Y67" s="4"/>
      <c r="Z67" s="4"/>
      <c r="AA67" s="4"/>
    </row>
    <row r="68" spans="1:27" ht="15.75" customHeight="1">
      <c r="A68" s="4"/>
      <c r="B68" s="4"/>
      <c r="C68" s="4"/>
      <c r="D68" s="6"/>
      <c r="E68" s="6"/>
      <c r="F68" s="6"/>
      <c r="G68" s="6"/>
      <c r="H68" s="6"/>
      <c r="I68" s="6"/>
      <c r="J68" s="4"/>
      <c r="K68" s="4"/>
      <c r="L68" s="4"/>
      <c r="M68" s="4"/>
      <c r="N68" s="4"/>
      <c r="O68" s="4"/>
      <c r="P68" s="4"/>
      <c r="Q68" s="4"/>
      <c r="R68" s="4"/>
      <c r="S68" s="4"/>
      <c r="T68" s="4"/>
      <c r="U68" s="4"/>
      <c r="V68" s="4"/>
      <c r="W68" s="4"/>
      <c r="X68" s="4"/>
      <c r="Y68" s="4"/>
      <c r="Z68" s="4"/>
      <c r="AA68" s="4"/>
    </row>
    <row r="69" spans="1:27" ht="15.75" customHeight="1">
      <c r="A69" s="4"/>
      <c r="B69" s="4"/>
      <c r="C69" s="4"/>
      <c r="D69" s="6"/>
      <c r="E69" s="6"/>
      <c r="F69" s="6"/>
      <c r="G69" s="6"/>
      <c r="H69" s="6"/>
      <c r="I69" s="6"/>
      <c r="J69" s="4"/>
      <c r="K69" s="4"/>
      <c r="L69" s="4"/>
      <c r="M69" s="4"/>
      <c r="N69" s="4"/>
      <c r="O69" s="4"/>
      <c r="P69" s="4"/>
      <c r="Q69" s="4"/>
      <c r="R69" s="4"/>
      <c r="S69" s="4"/>
      <c r="T69" s="4"/>
      <c r="U69" s="4"/>
      <c r="V69" s="4"/>
      <c r="W69" s="4"/>
      <c r="X69" s="4"/>
      <c r="Y69" s="4"/>
      <c r="Z69" s="4"/>
      <c r="AA69" s="4"/>
    </row>
    <row r="70" spans="1:27" ht="15.75" customHeight="1">
      <c r="A70" s="4"/>
      <c r="B70" s="4"/>
      <c r="C70" s="4"/>
      <c r="D70" s="6"/>
      <c r="E70" s="6"/>
      <c r="F70" s="6"/>
      <c r="G70" s="6"/>
      <c r="H70" s="6"/>
      <c r="I70" s="6"/>
      <c r="J70" s="4"/>
      <c r="K70" s="4"/>
      <c r="L70" s="4"/>
      <c r="M70" s="4"/>
      <c r="N70" s="4"/>
      <c r="O70" s="4"/>
      <c r="P70" s="4"/>
      <c r="Q70" s="4"/>
      <c r="R70" s="4"/>
      <c r="S70" s="4"/>
      <c r="T70" s="4"/>
      <c r="U70" s="4"/>
      <c r="V70" s="4"/>
      <c r="W70" s="4"/>
      <c r="X70" s="4"/>
      <c r="Y70" s="4"/>
      <c r="Z70" s="4"/>
      <c r="AA70" s="4"/>
    </row>
    <row r="71" spans="1:27" ht="15.75" customHeight="1">
      <c r="A71" s="4"/>
      <c r="B71" s="4"/>
      <c r="C71" s="4"/>
      <c r="D71" s="6"/>
      <c r="E71" s="6"/>
      <c r="F71" s="6"/>
      <c r="G71" s="6"/>
      <c r="H71" s="6"/>
      <c r="I71" s="6"/>
      <c r="J71" s="4"/>
      <c r="K71" s="4"/>
      <c r="L71" s="4"/>
      <c r="M71" s="4"/>
      <c r="N71" s="4"/>
      <c r="O71" s="4"/>
      <c r="P71" s="4"/>
      <c r="Q71" s="4"/>
      <c r="R71" s="4"/>
      <c r="S71" s="4"/>
      <c r="T71" s="4"/>
      <c r="U71" s="4"/>
      <c r="V71" s="4"/>
      <c r="W71" s="4"/>
      <c r="X71" s="4"/>
      <c r="Y71" s="4"/>
      <c r="Z71" s="4"/>
      <c r="AA71" s="4"/>
    </row>
    <row r="72" spans="1:27" ht="15.75" customHeight="1">
      <c r="A72" s="4"/>
      <c r="B72" s="4"/>
      <c r="C72" s="4"/>
      <c r="D72" s="6"/>
      <c r="E72" s="6"/>
      <c r="F72" s="6"/>
      <c r="G72" s="6"/>
      <c r="H72" s="6"/>
      <c r="I72" s="6"/>
      <c r="J72" s="4"/>
      <c r="K72" s="4"/>
      <c r="L72" s="4"/>
      <c r="M72" s="4"/>
      <c r="N72" s="4"/>
      <c r="O72" s="4"/>
      <c r="P72" s="4"/>
      <c r="Q72" s="4"/>
      <c r="R72" s="4"/>
      <c r="S72" s="4"/>
      <c r="T72" s="4"/>
      <c r="U72" s="4"/>
      <c r="V72" s="4"/>
      <c r="W72" s="4"/>
      <c r="X72" s="4"/>
      <c r="Y72" s="4"/>
      <c r="Z72" s="4"/>
      <c r="AA72" s="4"/>
    </row>
    <row r="73" spans="1:27" ht="15.75" customHeight="1">
      <c r="A73" s="4"/>
      <c r="B73" s="4"/>
      <c r="C73" s="4"/>
      <c r="D73" s="6"/>
      <c r="E73" s="6"/>
      <c r="F73" s="6"/>
      <c r="G73" s="6"/>
      <c r="H73" s="6"/>
      <c r="I73" s="6"/>
      <c r="J73" s="4"/>
      <c r="K73" s="4"/>
      <c r="L73" s="4"/>
      <c r="M73" s="4"/>
      <c r="N73" s="4"/>
      <c r="O73" s="4"/>
      <c r="P73" s="4"/>
      <c r="Q73" s="4"/>
      <c r="R73" s="4"/>
      <c r="S73" s="4"/>
      <c r="T73" s="4"/>
      <c r="U73" s="4"/>
      <c r="V73" s="4"/>
      <c r="W73" s="4"/>
      <c r="X73" s="4"/>
      <c r="Y73" s="4"/>
      <c r="Z73" s="4"/>
      <c r="AA73" s="4"/>
    </row>
    <row r="74" spans="1:27" ht="15.75" customHeight="1">
      <c r="A74" s="4"/>
      <c r="B74" s="4"/>
      <c r="C74" s="4"/>
      <c r="D74" s="6"/>
      <c r="E74" s="6"/>
      <c r="F74" s="6"/>
      <c r="G74" s="6"/>
      <c r="H74" s="6"/>
      <c r="I74" s="6"/>
      <c r="J74" s="4"/>
      <c r="K74" s="4"/>
      <c r="L74" s="4"/>
      <c r="M74" s="4"/>
      <c r="N74" s="4"/>
      <c r="O74" s="4"/>
      <c r="P74" s="4"/>
      <c r="Q74" s="4"/>
      <c r="R74" s="4"/>
      <c r="S74" s="4"/>
      <c r="T74" s="4"/>
      <c r="U74" s="4"/>
      <c r="V74" s="4"/>
      <c r="W74" s="4"/>
      <c r="X74" s="4"/>
      <c r="Y74" s="4"/>
      <c r="Z74" s="4"/>
      <c r="AA74" s="4"/>
    </row>
    <row r="75" spans="1:27" ht="15.75" customHeight="1">
      <c r="A75" s="4"/>
      <c r="B75" s="4"/>
      <c r="C75" s="4"/>
      <c r="D75" s="6"/>
      <c r="E75" s="6"/>
      <c r="F75" s="6"/>
      <c r="G75" s="6"/>
      <c r="H75" s="6"/>
      <c r="I75" s="6"/>
      <c r="J75" s="4"/>
      <c r="K75" s="4"/>
      <c r="L75" s="4"/>
      <c r="M75" s="4"/>
      <c r="N75" s="4"/>
      <c r="O75" s="4"/>
      <c r="P75" s="4"/>
      <c r="Q75" s="4"/>
      <c r="R75" s="4"/>
      <c r="S75" s="4"/>
      <c r="T75" s="4"/>
      <c r="U75" s="4"/>
      <c r="V75" s="4"/>
      <c r="W75" s="4"/>
      <c r="X75" s="4"/>
      <c r="Y75" s="4"/>
      <c r="Z75" s="4"/>
      <c r="AA75" s="4"/>
    </row>
    <row r="76" spans="1:27" ht="15.75" customHeight="1">
      <c r="A76" s="4"/>
      <c r="B76" s="4"/>
      <c r="C76" s="4"/>
      <c r="D76" s="6"/>
      <c r="E76" s="6"/>
      <c r="F76" s="6"/>
      <c r="G76" s="6"/>
      <c r="H76" s="6"/>
      <c r="I76" s="6"/>
      <c r="J76" s="4"/>
      <c r="K76" s="4"/>
      <c r="L76" s="4"/>
      <c r="M76" s="4"/>
      <c r="N76" s="4"/>
      <c r="O76" s="4"/>
      <c r="P76" s="4"/>
      <c r="Q76" s="4"/>
      <c r="R76" s="4"/>
      <c r="S76" s="4"/>
      <c r="T76" s="4"/>
      <c r="U76" s="4"/>
      <c r="V76" s="4"/>
      <c r="W76" s="4"/>
      <c r="X76" s="4"/>
      <c r="Y76" s="4"/>
      <c r="Z76" s="4"/>
      <c r="AA76" s="4"/>
    </row>
    <row r="77" spans="1:27" ht="15.75" customHeight="1">
      <c r="A77" s="4"/>
      <c r="B77" s="4"/>
      <c r="C77" s="4"/>
      <c r="D77" s="6"/>
      <c r="E77" s="6"/>
      <c r="F77" s="6"/>
      <c r="G77" s="6"/>
      <c r="H77" s="6"/>
      <c r="I77" s="6"/>
      <c r="J77" s="4"/>
      <c r="K77" s="4"/>
      <c r="L77" s="4"/>
      <c r="M77" s="4"/>
      <c r="N77" s="4"/>
      <c r="O77" s="4"/>
      <c r="P77" s="4"/>
      <c r="Q77" s="4"/>
      <c r="R77" s="4"/>
      <c r="S77" s="4"/>
      <c r="T77" s="4"/>
      <c r="U77" s="4"/>
      <c r="V77" s="4"/>
      <c r="W77" s="4"/>
      <c r="X77" s="4"/>
      <c r="Y77" s="4"/>
      <c r="Z77" s="4"/>
      <c r="AA77" s="4"/>
    </row>
    <row r="78" spans="1:27" ht="15.75" customHeight="1">
      <c r="A78" s="4"/>
      <c r="B78" s="4"/>
      <c r="C78" s="4"/>
      <c r="D78" s="6"/>
      <c r="E78" s="6"/>
      <c r="F78" s="6"/>
      <c r="G78" s="6"/>
      <c r="H78" s="6"/>
      <c r="I78" s="6"/>
      <c r="J78" s="4"/>
      <c r="K78" s="4"/>
      <c r="L78" s="4"/>
      <c r="M78" s="4"/>
      <c r="N78" s="4"/>
      <c r="O78" s="4"/>
      <c r="P78" s="4"/>
      <c r="Q78" s="4"/>
      <c r="R78" s="4"/>
      <c r="S78" s="4"/>
      <c r="T78" s="4"/>
      <c r="U78" s="4"/>
      <c r="V78" s="4"/>
      <c r="W78" s="4"/>
      <c r="X78" s="4"/>
      <c r="Y78" s="4"/>
      <c r="Z78" s="4"/>
      <c r="AA78" s="4"/>
    </row>
    <row r="79" spans="1:27" ht="15.75" customHeight="1">
      <c r="A79" s="4"/>
      <c r="B79" s="4"/>
      <c r="C79" s="4"/>
      <c r="D79" s="6"/>
      <c r="E79" s="6"/>
      <c r="F79" s="6"/>
      <c r="G79" s="6"/>
      <c r="H79" s="6"/>
      <c r="I79" s="6"/>
      <c r="J79" s="4"/>
      <c r="K79" s="4"/>
      <c r="L79" s="4"/>
      <c r="M79" s="4"/>
      <c r="N79" s="4"/>
      <c r="O79" s="4"/>
      <c r="P79" s="4"/>
      <c r="Q79" s="4"/>
      <c r="R79" s="4"/>
      <c r="S79" s="4"/>
      <c r="T79" s="4"/>
      <c r="U79" s="4"/>
      <c r="V79" s="4"/>
      <c r="W79" s="4"/>
      <c r="X79" s="4"/>
      <c r="Y79" s="4"/>
      <c r="Z79" s="4"/>
      <c r="AA79" s="4"/>
    </row>
    <row r="80" spans="1:27" ht="15.75" customHeight="1">
      <c r="A80" s="4"/>
      <c r="B80" s="4"/>
      <c r="C80" s="4"/>
      <c r="D80" s="6"/>
      <c r="E80" s="6"/>
      <c r="F80" s="6"/>
      <c r="G80" s="6"/>
      <c r="H80" s="6"/>
      <c r="I80" s="6"/>
      <c r="J80" s="4"/>
      <c r="K80" s="4"/>
      <c r="L80" s="4"/>
      <c r="M80" s="4"/>
      <c r="N80" s="4"/>
      <c r="O80" s="4"/>
      <c r="P80" s="4"/>
      <c r="Q80" s="4"/>
      <c r="R80" s="4"/>
      <c r="S80" s="4"/>
      <c r="T80" s="4"/>
      <c r="U80" s="4"/>
      <c r="V80" s="4"/>
      <c r="W80" s="4"/>
      <c r="X80" s="4"/>
      <c r="Y80" s="4"/>
      <c r="Z80" s="4"/>
      <c r="AA80" s="4"/>
    </row>
    <row r="81" spans="1:27" ht="15.75" customHeight="1">
      <c r="A81" s="4"/>
      <c r="B81" s="4"/>
      <c r="C81" s="4"/>
      <c r="D81" s="6"/>
      <c r="E81" s="6"/>
      <c r="F81" s="6"/>
      <c r="G81" s="6"/>
      <c r="H81" s="6"/>
      <c r="I81" s="6"/>
      <c r="J81" s="4"/>
      <c r="K81" s="4"/>
      <c r="L81" s="4"/>
      <c r="M81" s="4"/>
      <c r="N81" s="4"/>
      <c r="O81" s="4"/>
      <c r="P81" s="4"/>
      <c r="Q81" s="4"/>
      <c r="R81" s="4"/>
      <c r="S81" s="4"/>
      <c r="T81" s="4"/>
      <c r="U81" s="4"/>
      <c r="V81" s="4"/>
      <c r="W81" s="4"/>
      <c r="X81" s="4"/>
      <c r="Y81" s="4"/>
      <c r="Z81" s="4"/>
      <c r="AA81" s="4"/>
    </row>
    <row r="82" spans="1:27" ht="15.75" customHeight="1">
      <c r="A82" s="4"/>
      <c r="B82" s="4"/>
      <c r="C82" s="4"/>
      <c r="D82" s="6"/>
      <c r="E82" s="6"/>
      <c r="F82" s="6"/>
      <c r="G82" s="6"/>
      <c r="H82" s="6"/>
      <c r="I82" s="6"/>
      <c r="J82" s="4"/>
      <c r="K82" s="4"/>
      <c r="L82" s="4"/>
      <c r="M82" s="4"/>
      <c r="N82" s="4"/>
      <c r="O82" s="4"/>
      <c r="P82" s="4"/>
      <c r="Q82" s="4"/>
      <c r="R82" s="4"/>
      <c r="S82" s="4"/>
      <c r="T82" s="4"/>
      <c r="U82" s="4"/>
      <c r="V82" s="4"/>
      <c r="W82" s="4"/>
      <c r="X82" s="4"/>
      <c r="Y82" s="4"/>
      <c r="Z82" s="4"/>
      <c r="AA82" s="4"/>
    </row>
    <row r="83" spans="1:27" ht="15.75" customHeight="1">
      <c r="A83" s="4"/>
      <c r="B83" s="4"/>
      <c r="C83" s="4"/>
      <c r="D83" s="6"/>
      <c r="E83" s="6"/>
      <c r="F83" s="6"/>
      <c r="G83" s="6"/>
      <c r="H83" s="6"/>
      <c r="I83" s="6"/>
      <c r="J83" s="4"/>
      <c r="K83" s="4"/>
      <c r="L83" s="4"/>
      <c r="M83" s="4"/>
      <c r="N83" s="4"/>
      <c r="O83" s="4"/>
      <c r="P83" s="4"/>
      <c r="Q83" s="4"/>
      <c r="R83" s="4"/>
      <c r="S83" s="4"/>
      <c r="T83" s="4"/>
      <c r="U83" s="4"/>
      <c r="V83" s="4"/>
      <c r="W83" s="4"/>
      <c r="X83" s="4"/>
      <c r="Y83" s="4"/>
      <c r="Z83" s="4"/>
      <c r="AA83" s="4"/>
    </row>
    <row r="84" spans="1:27" ht="15.75" customHeight="1">
      <c r="A84" s="4"/>
      <c r="B84" s="4"/>
      <c r="C84" s="4"/>
      <c r="D84" s="6"/>
      <c r="E84" s="6"/>
      <c r="F84" s="6"/>
      <c r="G84" s="6"/>
      <c r="H84" s="6"/>
      <c r="I84" s="6"/>
      <c r="J84" s="4"/>
      <c r="K84" s="4"/>
      <c r="L84" s="4"/>
      <c r="M84" s="4"/>
      <c r="N84" s="4"/>
      <c r="O84" s="4"/>
      <c r="P84" s="4"/>
      <c r="Q84" s="4"/>
      <c r="R84" s="4"/>
      <c r="S84" s="4"/>
      <c r="T84" s="4"/>
      <c r="U84" s="4"/>
      <c r="V84" s="4"/>
      <c r="W84" s="4"/>
      <c r="X84" s="4"/>
      <c r="Y84" s="4"/>
      <c r="Z84" s="4"/>
      <c r="AA84" s="4"/>
    </row>
    <row r="85" spans="1:27" ht="15.75" customHeight="1">
      <c r="A85" s="4"/>
      <c r="B85" s="4"/>
      <c r="C85" s="4"/>
      <c r="D85" s="6"/>
      <c r="E85" s="6"/>
      <c r="F85" s="6"/>
      <c r="G85" s="6"/>
      <c r="H85" s="6"/>
      <c r="I85" s="6"/>
      <c r="J85" s="4"/>
      <c r="K85" s="4"/>
      <c r="L85" s="4"/>
      <c r="M85" s="4"/>
      <c r="N85" s="4"/>
      <c r="O85" s="4"/>
      <c r="P85" s="4"/>
      <c r="Q85" s="4"/>
      <c r="R85" s="4"/>
      <c r="S85" s="4"/>
      <c r="T85" s="4"/>
      <c r="U85" s="4"/>
      <c r="V85" s="4"/>
      <c r="W85" s="4"/>
      <c r="X85" s="4"/>
      <c r="Y85" s="4"/>
      <c r="Z85" s="4"/>
      <c r="AA85" s="4"/>
    </row>
    <row r="86" spans="1:27" ht="15.75" customHeight="1">
      <c r="A86" s="4"/>
      <c r="B86" s="4"/>
      <c r="C86" s="4"/>
      <c r="D86" s="6"/>
      <c r="E86" s="6"/>
      <c r="F86" s="6"/>
      <c r="G86" s="6"/>
      <c r="H86" s="6"/>
      <c r="I86" s="6"/>
      <c r="J86" s="4"/>
      <c r="K86" s="4"/>
      <c r="L86" s="4"/>
      <c r="M86" s="4"/>
      <c r="N86" s="4"/>
      <c r="O86" s="4"/>
      <c r="P86" s="4"/>
      <c r="Q86" s="4"/>
      <c r="R86" s="4"/>
      <c r="S86" s="4"/>
      <c r="T86" s="4"/>
      <c r="U86" s="4"/>
      <c r="V86" s="4"/>
      <c r="W86" s="4"/>
      <c r="X86" s="4"/>
      <c r="Y86" s="4"/>
      <c r="Z86" s="4"/>
      <c r="AA86" s="4"/>
    </row>
    <row r="87" spans="1:27" ht="15.75" customHeight="1">
      <c r="A87" s="4"/>
      <c r="B87" s="4"/>
      <c r="C87" s="4"/>
      <c r="D87" s="6"/>
      <c r="E87" s="6"/>
      <c r="F87" s="6"/>
      <c r="G87" s="6"/>
      <c r="H87" s="6"/>
      <c r="I87" s="6"/>
      <c r="J87" s="4"/>
      <c r="K87" s="4"/>
      <c r="L87" s="4"/>
      <c r="M87" s="4"/>
      <c r="N87" s="4"/>
      <c r="O87" s="4"/>
      <c r="P87" s="4"/>
      <c r="Q87" s="4"/>
      <c r="R87" s="4"/>
      <c r="S87" s="4"/>
      <c r="T87" s="4"/>
      <c r="U87" s="4"/>
      <c r="V87" s="4"/>
      <c r="W87" s="4"/>
      <c r="X87" s="4"/>
      <c r="Y87" s="4"/>
      <c r="Z87" s="4"/>
      <c r="AA87" s="4"/>
    </row>
    <row r="88" spans="1:27" ht="15.75" customHeight="1">
      <c r="A88" s="4"/>
      <c r="B88" s="4"/>
      <c r="C88" s="4"/>
      <c r="D88" s="6"/>
      <c r="E88" s="6"/>
      <c r="F88" s="6"/>
      <c r="G88" s="6"/>
      <c r="H88" s="6"/>
      <c r="I88" s="6"/>
      <c r="J88" s="4"/>
      <c r="K88" s="4"/>
      <c r="L88" s="4"/>
      <c r="M88" s="4"/>
      <c r="N88" s="4"/>
      <c r="O88" s="4"/>
      <c r="P88" s="4"/>
      <c r="Q88" s="4"/>
      <c r="R88" s="4"/>
      <c r="S88" s="4"/>
      <c r="T88" s="4"/>
      <c r="U88" s="4"/>
      <c r="V88" s="4"/>
      <c r="W88" s="4"/>
      <c r="X88" s="4"/>
      <c r="Y88" s="4"/>
      <c r="Z88" s="4"/>
      <c r="AA88" s="4"/>
    </row>
    <row r="89" spans="1:27" ht="15.75" customHeight="1">
      <c r="A89" s="4"/>
      <c r="B89" s="4"/>
      <c r="C89" s="4"/>
      <c r="D89" s="6"/>
      <c r="E89" s="6"/>
      <c r="F89" s="6"/>
      <c r="G89" s="6"/>
      <c r="H89" s="6"/>
      <c r="I89" s="6"/>
      <c r="J89" s="4"/>
      <c r="K89" s="4"/>
      <c r="L89" s="4"/>
      <c r="M89" s="4"/>
      <c r="N89" s="4"/>
      <c r="O89" s="4"/>
      <c r="P89" s="4"/>
      <c r="Q89" s="4"/>
      <c r="R89" s="4"/>
      <c r="S89" s="4"/>
      <c r="T89" s="4"/>
      <c r="U89" s="4"/>
      <c r="V89" s="4"/>
      <c r="W89" s="4"/>
      <c r="X89" s="4"/>
      <c r="Y89" s="4"/>
      <c r="Z89" s="4"/>
      <c r="AA89" s="4"/>
    </row>
    <row r="90" spans="1:27" ht="15.75" customHeight="1">
      <c r="A90" s="4"/>
      <c r="B90" s="4"/>
      <c r="C90" s="4"/>
      <c r="D90" s="6"/>
      <c r="E90" s="6"/>
      <c r="F90" s="6"/>
      <c r="G90" s="6"/>
      <c r="H90" s="6"/>
      <c r="I90" s="6"/>
      <c r="J90" s="4"/>
      <c r="K90" s="4"/>
      <c r="L90" s="4"/>
      <c r="M90" s="4"/>
      <c r="N90" s="4"/>
      <c r="O90" s="4"/>
      <c r="P90" s="4"/>
      <c r="Q90" s="4"/>
      <c r="R90" s="4"/>
      <c r="S90" s="4"/>
      <c r="T90" s="4"/>
      <c r="U90" s="4"/>
      <c r="V90" s="4"/>
      <c r="W90" s="4"/>
      <c r="X90" s="4"/>
      <c r="Y90" s="4"/>
      <c r="Z90" s="4"/>
      <c r="AA90" s="4"/>
    </row>
    <row r="91" spans="1:27" ht="15.75" customHeight="1">
      <c r="A91" s="4"/>
      <c r="B91" s="4"/>
      <c r="C91" s="4"/>
      <c r="D91" s="6"/>
      <c r="E91" s="6"/>
      <c r="F91" s="6"/>
      <c r="G91" s="6"/>
      <c r="H91" s="6"/>
      <c r="I91" s="6"/>
      <c r="J91" s="4"/>
      <c r="K91" s="4"/>
      <c r="L91" s="4"/>
      <c r="M91" s="4"/>
      <c r="N91" s="4"/>
      <c r="O91" s="4"/>
      <c r="P91" s="4"/>
      <c r="Q91" s="4"/>
      <c r="R91" s="4"/>
      <c r="S91" s="4"/>
      <c r="T91" s="4"/>
      <c r="U91" s="4"/>
      <c r="V91" s="4"/>
      <c r="W91" s="4"/>
      <c r="X91" s="4"/>
      <c r="Y91" s="4"/>
      <c r="Z91" s="4"/>
      <c r="AA91" s="4"/>
    </row>
    <row r="92" spans="1:27" ht="15.75" customHeight="1">
      <c r="A92" s="4"/>
      <c r="B92" s="4"/>
      <c r="C92" s="4"/>
      <c r="D92" s="6"/>
      <c r="E92" s="6"/>
      <c r="F92" s="6"/>
      <c r="G92" s="6"/>
      <c r="H92" s="6"/>
      <c r="I92" s="6"/>
      <c r="J92" s="4"/>
      <c r="K92" s="4"/>
      <c r="L92" s="4"/>
      <c r="M92" s="4"/>
      <c r="N92" s="4"/>
      <c r="O92" s="4"/>
      <c r="P92" s="4"/>
      <c r="Q92" s="4"/>
      <c r="R92" s="4"/>
      <c r="S92" s="4"/>
      <c r="T92" s="4"/>
      <c r="U92" s="4"/>
      <c r="V92" s="4"/>
      <c r="W92" s="4"/>
      <c r="X92" s="4"/>
      <c r="Y92" s="4"/>
      <c r="Z92" s="4"/>
      <c r="AA92" s="4"/>
    </row>
    <row r="93" spans="1:27" ht="15.75" customHeight="1">
      <c r="A93" s="4"/>
      <c r="B93" s="4"/>
      <c r="C93" s="4"/>
      <c r="D93" s="6"/>
      <c r="E93" s="6"/>
      <c r="F93" s="6"/>
      <c r="G93" s="6"/>
      <c r="H93" s="6"/>
      <c r="I93" s="6"/>
      <c r="J93" s="4"/>
      <c r="K93" s="4"/>
      <c r="L93" s="4"/>
      <c r="M93" s="4"/>
      <c r="N93" s="4"/>
      <c r="O93" s="4"/>
      <c r="P93" s="4"/>
      <c r="Q93" s="4"/>
      <c r="R93" s="4"/>
      <c r="S93" s="4"/>
      <c r="T93" s="4"/>
      <c r="U93" s="4"/>
      <c r="V93" s="4"/>
      <c r="W93" s="4"/>
      <c r="X93" s="4"/>
      <c r="Y93" s="4"/>
      <c r="Z93" s="4"/>
      <c r="AA93" s="4"/>
    </row>
    <row r="94" spans="1:27" ht="15.75" customHeight="1">
      <c r="A94" s="4"/>
      <c r="B94" s="4"/>
      <c r="C94" s="4"/>
      <c r="D94" s="6"/>
      <c r="E94" s="6"/>
      <c r="F94" s="6"/>
      <c r="G94" s="6"/>
      <c r="H94" s="6"/>
      <c r="I94" s="6"/>
      <c r="J94" s="4"/>
      <c r="K94" s="4"/>
      <c r="L94" s="4"/>
      <c r="M94" s="4"/>
      <c r="N94" s="4"/>
      <c r="O94" s="4"/>
      <c r="P94" s="4"/>
      <c r="Q94" s="4"/>
      <c r="R94" s="4"/>
      <c r="S94" s="4"/>
      <c r="T94" s="4"/>
      <c r="U94" s="4"/>
      <c r="V94" s="4"/>
      <c r="W94" s="4"/>
      <c r="X94" s="4"/>
      <c r="Y94" s="4"/>
      <c r="Z94" s="4"/>
      <c r="AA94" s="4"/>
    </row>
    <row r="95" spans="1:27" ht="15.75" customHeight="1">
      <c r="A95" s="4"/>
      <c r="B95" s="4"/>
      <c r="C95" s="4"/>
      <c r="D95" s="6"/>
      <c r="E95" s="6"/>
      <c r="F95" s="6"/>
      <c r="G95" s="6"/>
      <c r="H95" s="6"/>
      <c r="I95" s="6"/>
      <c r="J95" s="4"/>
      <c r="K95" s="4"/>
      <c r="L95" s="4"/>
      <c r="M95" s="4"/>
      <c r="N95" s="4"/>
      <c r="O95" s="4"/>
      <c r="P95" s="4"/>
      <c r="Q95" s="4"/>
      <c r="R95" s="4"/>
      <c r="S95" s="4"/>
      <c r="T95" s="4"/>
      <c r="U95" s="4"/>
      <c r="V95" s="4"/>
      <c r="W95" s="4"/>
      <c r="X95" s="4"/>
      <c r="Y95" s="4"/>
      <c r="Z95" s="4"/>
      <c r="AA95" s="4"/>
    </row>
    <row r="96" spans="1:27" ht="15.75" customHeight="1">
      <c r="A96" s="4"/>
      <c r="B96" s="4"/>
      <c r="C96" s="4"/>
      <c r="D96" s="6"/>
      <c r="E96" s="6"/>
      <c r="F96" s="6"/>
      <c r="G96" s="6"/>
      <c r="H96" s="6"/>
      <c r="I96" s="6"/>
      <c r="J96" s="4"/>
      <c r="K96" s="4"/>
      <c r="L96" s="4"/>
      <c r="M96" s="4"/>
      <c r="N96" s="4"/>
      <c r="O96" s="4"/>
      <c r="P96" s="4"/>
      <c r="Q96" s="4"/>
      <c r="R96" s="4"/>
      <c r="S96" s="4"/>
      <c r="T96" s="4"/>
      <c r="U96" s="4"/>
      <c r="V96" s="4"/>
      <c r="W96" s="4"/>
      <c r="X96" s="4"/>
      <c r="Y96" s="4"/>
      <c r="Z96" s="4"/>
      <c r="AA96" s="4"/>
    </row>
    <row r="97" spans="1:27" ht="15.75" customHeight="1">
      <c r="A97" s="4"/>
      <c r="B97" s="4"/>
      <c r="C97" s="4"/>
      <c r="D97" s="6"/>
      <c r="E97" s="6"/>
      <c r="F97" s="6"/>
      <c r="G97" s="6"/>
      <c r="H97" s="6"/>
      <c r="I97" s="6"/>
      <c r="J97" s="4"/>
      <c r="K97" s="4"/>
      <c r="L97" s="4"/>
      <c r="M97" s="4"/>
      <c r="N97" s="4"/>
      <c r="O97" s="4"/>
      <c r="P97" s="4"/>
      <c r="Q97" s="4"/>
      <c r="R97" s="4"/>
      <c r="S97" s="4"/>
      <c r="T97" s="4"/>
      <c r="U97" s="4"/>
      <c r="V97" s="4"/>
      <c r="W97" s="4"/>
      <c r="X97" s="4"/>
      <c r="Y97" s="4"/>
      <c r="Z97" s="4"/>
      <c r="AA97" s="4"/>
    </row>
    <row r="98" spans="1:27" ht="15.75" customHeight="1">
      <c r="A98" s="4"/>
      <c r="B98" s="4"/>
      <c r="C98" s="4"/>
      <c r="D98" s="6"/>
      <c r="E98" s="6"/>
      <c r="F98" s="6"/>
      <c r="G98" s="6"/>
      <c r="H98" s="6"/>
      <c r="I98" s="6"/>
      <c r="J98" s="4"/>
      <c r="K98" s="4"/>
      <c r="L98" s="4"/>
      <c r="M98" s="4"/>
      <c r="N98" s="4"/>
      <c r="O98" s="4"/>
      <c r="P98" s="4"/>
      <c r="Q98" s="4"/>
      <c r="R98" s="4"/>
      <c r="S98" s="4"/>
      <c r="T98" s="4"/>
      <c r="U98" s="4"/>
      <c r="V98" s="4"/>
      <c r="W98" s="4"/>
      <c r="X98" s="4"/>
      <c r="Y98" s="4"/>
      <c r="Z98" s="4"/>
      <c r="AA98" s="4"/>
    </row>
    <row r="99" spans="1:27" ht="15.75" customHeight="1">
      <c r="A99" s="4"/>
      <c r="B99" s="4"/>
      <c r="C99" s="4"/>
      <c r="D99" s="6"/>
      <c r="E99" s="6"/>
      <c r="F99" s="6"/>
      <c r="G99" s="6"/>
      <c r="H99" s="6"/>
      <c r="I99" s="6"/>
      <c r="J99" s="4"/>
      <c r="K99" s="4"/>
      <c r="L99" s="4"/>
      <c r="M99" s="4"/>
      <c r="N99" s="4"/>
      <c r="O99" s="4"/>
      <c r="P99" s="4"/>
      <c r="Q99" s="4"/>
      <c r="R99" s="4"/>
      <c r="S99" s="4"/>
      <c r="T99" s="4"/>
      <c r="U99" s="4"/>
      <c r="V99" s="4"/>
      <c r="W99" s="4"/>
      <c r="X99" s="4"/>
      <c r="Y99" s="4"/>
      <c r="Z99" s="4"/>
      <c r="AA99" s="4"/>
    </row>
    <row r="100" spans="1:27" ht="15.75" customHeight="1">
      <c r="A100" s="4"/>
      <c r="B100" s="4"/>
      <c r="C100" s="4"/>
      <c r="D100" s="6"/>
      <c r="E100" s="6"/>
      <c r="F100" s="6"/>
      <c r="G100" s="6"/>
      <c r="H100" s="6"/>
      <c r="I100" s="6"/>
      <c r="J100" s="4"/>
      <c r="K100" s="4"/>
      <c r="L100" s="4"/>
      <c r="M100" s="4"/>
      <c r="N100" s="4"/>
      <c r="O100" s="4"/>
      <c r="P100" s="4"/>
      <c r="Q100" s="4"/>
      <c r="R100" s="4"/>
      <c r="S100" s="4"/>
      <c r="T100" s="4"/>
      <c r="U100" s="4"/>
      <c r="V100" s="4"/>
      <c r="W100" s="4"/>
      <c r="X100" s="4"/>
      <c r="Y100" s="4"/>
      <c r="Z100" s="4"/>
      <c r="AA100" s="4"/>
    </row>
    <row r="101" spans="1:27" ht="15.75" customHeight="1">
      <c r="A101" s="4"/>
      <c r="B101" s="4"/>
      <c r="C101" s="4"/>
      <c r="D101" s="6"/>
      <c r="E101" s="6"/>
      <c r="F101" s="6"/>
      <c r="G101" s="6"/>
      <c r="H101" s="6"/>
      <c r="I101" s="6"/>
      <c r="J101" s="4"/>
      <c r="K101" s="4"/>
      <c r="L101" s="4"/>
      <c r="M101" s="4"/>
      <c r="N101" s="4"/>
      <c r="O101" s="4"/>
      <c r="P101" s="4"/>
      <c r="Q101" s="4"/>
      <c r="R101" s="4"/>
      <c r="S101" s="4"/>
      <c r="T101" s="4"/>
      <c r="U101" s="4"/>
      <c r="V101" s="4"/>
      <c r="W101" s="4"/>
      <c r="X101" s="4"/>
      <c r="Y101" s="4"/>
      <c r="Z101" s="4"/>
      <c r="AA101" s="4"/>
    </row>
    <row r="102" spans="1:27" ht="15.75" customHeight="1">
      <c r="A102" s="4"/>
      <c r="B102" s="4"/>
      <c r="C102" s="4"/>
      <c r="D102" s="6"/>
      <c r="E102" s="6"/>
      <c r="F102" s="6"/>
      <c r="G102" s="6"/>
      <c r="H102" s="6"/>
      <c r="I102" s="6"/>
      <c r="J102" s="4"/>
      <c r="K102" s="4"/>
      <c r="L102" s="4"/>
      <c r="M102" s="4"/>
      <c r="N102" s="4"/>
      <c r="O102" s="4"/>
      <c r="P102" s="4"/>
      <c r="Q102" s="4"/>
      <c r="R102" s="4"/>
      <c r="S102" s="4"/>
      <c r="T102" s="4"/>
      <c r="U102" s="4"/>
      <c r="V102" s="4"/>
      <c r="W102" s="4"/>
      <c r="X102" s="4"/>
      <c r="Y102" s="4"/>
      <c r="Z102" s="4"/>
      <c r="AA102" s="4"/>
    </row>
    <row r="103" spans="1:27" ht="15.75" customHeight="1">
      <c r="A103" s="4"/>
      <c r="B103" s="4"/>
      <c r="C103" s="4"/>
      <c r="D103" s="6"/>
      <c r="E103" s="6"/>
      <c r="F103" s="6"/>
      <c r="G103" s="6"/>
      <c r="H103" s="6"/>
      <c r="I103" s="6"/>
      <c r="J103" s="4"/>
      <c r="K103" s="4"/>
      <c r="L103" s="4"/>
      <c r="M103" s="4"/>
      <c r="N103" s="4"/>
      <c r="O103" s="4"/>
      <c r="P103" s="4"/>
      <c r="Q103" s="4"/>
      <c r="R103" s="4"/>
      <c r="S103" s="4"/>
      <c r="T103" s="4"/>
      <c r="U103" s="4"/>
      <c r="V103" s="4"/>
      <c r="W103" s="4"/>
      <c r="X103" s="4"/>
      <c r="Y103" s="4"/>
      <c r="Z103" s="4"/>
      <c r="AA103" s="4"/>
    </row>
    <row r="104" spans="1:27" ht="15.75" customHeight="1">
      <c r="A104" s="4"/>
      <c r="B104" s="4"/>
      <c r="C104" s="4"/>
      <c r="D104" s="6"/>
      <c r="E104" s="6"/>
      <c r="F104" s="6"/>
      <c r="G104" s="6"/>
      <c r="H104" s="6"/>
      <c r="I104" s="6"/>
      <c r="J104" s="4"/>
      <c r="K104" s="4"/>
      <c r="L104" s="4"/>
      <c r="M104" s="4"/>
      <c r="N104" s="4"/>
      <c r="O104" s="4"/>
      <c r="P104" s="4"/>
      <c r="Q104" s="4"/>
      <c r="R104" s="4"/>
      <c r="S104" s="4"/>
      <c r="T104" s="4"/>
      <c r="U104" s="4"/>
      <c r="V104" s="4"/>
      <c r="W104" s="4"/>
      <c r="X104" s="4"/>
      <c r="Y104" s="4"/>
      <c r="Z104" s="4"/>
      <c r="AA104" s="4"/>
    </row>
    <row r="105" spans="1:27" ht="15.75" customHeight="1">
      <c r="A105" s="4"/>
      <c r="B105" s="4"/>
      <c r="C105" s="4"/>
      <c r="D105" s="6"/>
      <c r="E105" s="6"/>
      <c r="F105" s="6"/>
      <c r="G105" s="6"/>
      <c r="H105" s="6"/>
      <c r="I105" s="6"/>
      <c r="J105" s="4"/>
      <c r="K105" s="4"/>
      <c r="L105" s="4"/>
      <c r="M105" s="4"/>
      <c r="N105" s="4"/>
      <c r="O105" s="4"/>
      <c r="P105" s="4"/>
      <c r="Q105" s="4"/>
      <c r="R105" s="4"/>
      <c r="S105" s="4"/>
      <c r="T105" s="4"/>
      <c r="U105" s="4"/>
      <c r="V105" s="4"/>
      <c r="W105" s="4"/>
      <c r="X105" s="4"/>
      <c r="Y105" s="4"/>
      <c r="Z105" s="4"/>
      <c r="AA105" s="4"/>
    </row>
    <row r="106" spans="1:27" ht="15.75" customHeight="1">
      <c r="A106" s="4"/>
      <c r="B106" s="4"/>
      <c r="C106" s="4"/>
      <c r="D106" s="6"/>
      <c r="E106" s="6"/>
      <c r="F106" s="6"/>
      <c r="G106" s="6"/>
      <c r="H106" s="6"/>
      <c r="I106" s="6"/>
      <c r="J106" s="4"/>
      <c r="K106" s="4"/>
      <c r="L106" s="4"/>
      <c r="M106" s="4"/>
      <c r="N106" s="4"/>
      <c r="O106" s="4"/>
      <c r="P106" s="4"/>
      <c r="Q106" s="4"/>
      <c r="R106" s="4"/>
      <c r="S106" s="4"/>
      <c r="T106" s="4"/>
      <c r="U106" s="4"/>
      <c r="V106" s="4"/>
      <c r="W106" s="4"/>
      <c r="X106" s="4"/>
      <c r="Y106" s="4"/>
      <c r="Z106" s="4"/>
      <c r="AA106" s="4"/>
    </row>
    <row r="107" spans="1:27" ht="15.75" customHeight="1">
      <c r="A107" s="4"/>
      <c r="B107" s="4"/>
      <c r="C107" s="4"/>
      <c r="D107" s="6"/>
      <c r="E107" s="6"/>
      <c r="F107" s="6"/>
      <c r="G107" s="6"/>
      <c r="H107" s="6"/>
      <c r="I107" s="6"/>
      <c r="J107" s="4"/>
      <c r="K107" s="4"/>
      <c r="L107" s="4"/>
      <c r="M107" s="4"/>
      <c r="N107" s="4"/>
      <c r="O107" s="4"/>
      <c r="P107" s="4"/>
      <c r="Q107" s="4"/>
      <c r="R107" s="4"/>
      <c r="S107" s="4"/>
      <c r="T107" s="4"/>
      <c r="U107" s="4"/>
      <c r="V107" s="4"/>
      <c r="W107" s="4"/>
      <c r="X107" s="4"/>
      <c r="Y107" s="4"/>
      <c r="Z107" s="4"/>
      <c r="AA107" s="4"/>
    </row>
    <row r="108" spans="1:27" ht="15.75" customHeight="1">
      <c r="A108" s="4"/>
      <c r="B108" s="4"/>
      <c r="C108" s="4"/>
      <c r="D108" s="6"/>
      <c r="E108" s="6"/>
      <c r="F108" s="6"/>
      <c r="G108" s="6"/>
      <c r="H108" s="6"/>
      <c r="I108" s="6"/>
      <c r="J108" s="4"/>
      <c r="K108" s="4"/>
      <c r="L108" s="4"/>
      <c r="M108" s="4"/>
      <c r="N108" s="4"/>
      <c r="O108" s="4"/>
      <c r="P108" s="4"/>
      <c r="Q108" s="4"/>
      <c r="R108" s="4"/>
      <c r="S108" s="4"/>
      <c r="T108" s="4"/>
      <c r="U108" s="4"/>
      <c r="V108" s="4"/>
      <c r="W108" s="4"/>
      <c r="X108" s="4"/>
      <c r="Y108" s="4"/>
      <c r="Z108" s="4"/>
      <c r="AA108" s="4"/>
    </row>
    <row r="109" spans="1:27" ht="15.75" customHeight="1">
      <c r="A109" s="4"/>
      <c r="B109" s="4"/>
      <c r="C109" s="4"/>
      <c r="D109" s="6"/>
      <c r="E109" s="6"/>
      <c r="F109" s="6"/>
      <c r="G109" s="6"/>
      <c r="H109" s="6"/>
      <c r="I109" s="6"/>
      <c r="J109" s="4"/>
      <c r="K109" s="4"/>
      <c r="L109" s="4"/>
      <c r="M109" s="4"/>
      <c r="N109" s="4"/>
      <c r="O109" s="4"/>
      <c r="P109" s="4"/>
      <c r="Q109" s="4"/>
      <c r="R109" s="4"/>
      <c r="S109" s="4"/>
      <c r="T109" s="4"/>
      <c r="U109" s="4"/>
      <c r="V109" s="4"/>
      <c r="W109" s="4"/>
      <c r="X109" s="4"/>
      <c r="Y109" s="4"/>
      <c r="Z109" s="4"/>
      <c r="AA109" s="4"/>
    </row>
    <row r="110" spans="1:27" ht="15.75" customHeight="1">
      <c r="A110" s="4"/>
      <c r="B110" s="4"/>
      <c r="C110" s="4"/>
      <c r="D110" s="6"/>
      <c r="E110" s="6"/>
      <c r="F110" s="6"/>
      <c r="G110" s="6"/>
      <c r="H110" s="6"/>
      <c r="I110" s="6"/>
      <c r="J110" s="4"/>
      <c r="K110" s="4"/>
      <c r="L110" s="4"/>
      <c r="M110" s="4"/>
      <c r="N110" s="4"/>
      <c r="O110" s="4"/>
      <c r="P110" s="4"/>
      <c r="Q110" s="4"/>
      <c r="R110" s="4"/>
      <c r="S110" s="4"/>
      <c r="T110" s="4"/>
      <c r="U110" s="4"/>
      <c r="V110" s="4"/>
      <c r="W110" s="4"/>
      <c r="X110" s="4"/>
      <c r="Y110" s="4"/>
      <c r="Z110" s="4"/>
      <c r="AA110" s="4"/>
    </row>
    <row r="111" spans="1:27" ht="15.75" customHeight="1">
      <c r="A111" s="4"/>
      <c r="B111" s="4"/>
      <c r="C111" s="4"/>
      <c r="D111" s="6"/>
      <c r="E111" s="6"/>
      <c r="F111" s="6"/>
      <c r="G111" s="6"/>
      <c r="H111" s="6"/>
      <c r="I111" s="6"/>
      <c r="J111" s="4"/>
      <c r="K111" s="4"/>
      <c r="L111" s="4"/>
      <c r="M111" s="4"/>
      <c r="N111" s="4"/>
      <c r="O111" s="4"/>
      <c r="P111" s="4"/>
      <c r="Q111" s="4"/>
      <c r="R111" s="4"/>
      <c r="S111" s="4"/>
      <c r="T111" s="4"/>
      <c r="U111" s="4"/>
      <c r="V111" s="4"/>
      <c r="W111" s="4"/>
      <c r="X111" s="4"/>
      <c r="Y111" s="4"/>
      <c r="Z111" s="4"/>
      <c r="AA111" s="4"/>
    </row>
    <row r="112" spans="1:27" ht="15.75" customHeight="1">
      <c r="A112" s="4"/>
      <c r="B112" s="4"/>
      <c r="C112" s="4"/>
      <c r="D112" s="6"/>
      <c r="E112" s="6"/>
      <c r="F112" s="6"/>
      <c r="G112" s="6"/>
      <c r="H112" s="6"/>
      <c r="I112" s="6"/>
      <c r="J112" s="4"/>
      <c r="K112" s="4"/>
      <c r="L112" s="4"/>
      <c r="M112" s="4"/>
      <c r="N112" s="4"/>
      <c r="O112" s="4"/>
      <c r="P112" s="4"/>
      <c r="Q112" s="4"/>
      <c r="R112" s="4"/>
      <c r="S112" s="4"/>
      <c r="T112" s="4"/>
      <c r="U112" s="4"/>
      <c r="V112" s="4"/>
      <c r="W112" s="4"/>
      <c r="X112" s="4"/>
      <c r="Y112" s="4"/>
      <c r="Z112" s="4"/>
      <c r="AA112" s="4"/>
    </row>
    <row r="113" spans="1:27" ht="15.75" customHeight="1">
      <c r="A113" s="4"/>
      <c r="B113" s="4"/>
      <c r="C113" s="4"/>
      <c r="D113" s="6"/>
      <c r="E113" s="6"/>
      <c r="F113" s="6"/>
      <c r="G113" s="6"/>
      <c r="H113" s="6"/>
      <c r="I113" s="6"/>
      <c r="J113" s="4"/>
      <c r="K113" s="4"/>
      <c r="L113" s="4"/>
      <c r="M113" s="4"/>
      <c r="N113" s="4"/>
      <c r="O113" s="4"/>
      <c r="P113" s="4"/>
      <c r="Q113" s="4"/>
      <c r="R113" s="4"/>
      <c r="S113" s="4"/>
      <c r="T113" s="4"/>
      <c r="U113" s="4"/>
      <c r="V113" s="4"/>
      <c r="W113" s="4"/>
      <c r="X113" s="4"/>
      <c r="Y113" s="4"/>
      <c r="Z113" s="4"/>
      <c r="AA113" s="4"/>
    </row>
    <row r="114" spans="1:27" ht="15.75" customHeight="1">
      <c r="A114" s="4"/>
      <c r="B114" s="4"/>
      <c r="C114" s="4"/>
      <c r="D114" s="6"/>
      <c r="E114" s="6"/>
      <c r="F114" s="6"/>
      <c r="G114" s="6"/>
      <c r="H114" s="6"/>
      <c r="I114" s="6"/>
      <c r="J114" s="4"/>
      <c r="K114" s="4"/>
      <c r="L114" s="4"/>
      <c r="M114" s="4"/>
      <c r="N114" s="4"/>
      <c r="O114" s="4"/>
      <c r="P114" s="4"/>
      <c r="Q114" s="4"/>
      <c r="R114" s="4"/>
      <c r="S114" s="4"/>
      <c r="T114" s="4"/>
      <c r="U114" s="4"/>
      <c r="V114" s="4"/>
      <c r="W114" s="4"/>
      <c r="X114" s="4"/>
      <c r="Y114" s="4"/>
      <c r="Z114" s="4"/>
      <c r="AA114" s="4"/>
    </row>
    <row r="115" spans="1:27" ht="15.75" customHeight="1">
      <c r="A115" s="4"/>
      <c r="B115" s="4"/>
      <c r="C115" s="4"/>
      <c r="D115" s="6"/>
      <c r="E115" s="6"/>
      <c r="F115" s="6"/>
      <c r="G115" s="6"/>
      <c r="H115" s="6"/>
      <c r="I115" s="6"/>
      <c r="J115" s="4"/>
      <c r="K115" s="4"/>
      <c r="L115" s="4"/>
      <c r="M115" s="4"/>
      <c r="N115" s="4"/>
      <c r="O115" s="4"/>
      <c r="P115" s="4"/>
      <c r="Q115" s="4"/>
      <c r="R115" s="4"/>
      <c r="S115" s="4"/>
      <c r="T115" s="4"/>
      <c r="U115" s="4"/>
      <c r="V115" s="4"/>
      <c r="W115" s="4"/>
      <c r="X115" s="4"/>
      <c r="Y115" s="4"/>
      <c r="Z115" s="4"/>
      <c r="AA115" s="4"/>
    </row>
    <row r="116" spans="1:27" ht="15.75" customHeight="1">
      <c r="A116" s="4"/>
      <c r="B116" s="4"/>
      <c r="C116" s="4"/>
      <c r="D116" s="6"/>
      <c r="E116" s="6"/>
      <c r="F116" s="6"/>
      <c r="G116" s="6"/>
      <c r="H116" s="6"/>
      <c r="I116" s="6"/>
      <c r="J116" s="4"/>
      <c r="K116" s="4"/>
      <c r="L116" s="4"/>
      <c r="M116" s="4"/>
      <c r="N116" s="4"/>
      <c r="O116" s="4"/>
      <c r="P116" s="4"/>
      <c r="Q116" s="4"/>
      <c r="R116" s="4"/>
      <c r="S116" s="4"/>
      <c r="T116" s="4"/>
      <c r="U116" s="4"/>
      <c r="V116" s="4"/>
      <c r="W116" s="4"/>
      <c r="X116" s="4"/>
      <c r="Y116" s="4"/>
      <c r="Z116" s="4"/>
      <c r="AA116" s="4"/>
    </row>
    <row r="117" spans="1:27" ht="15.75" customHeight="1">
      <c r="A117" s="4"/>
      <c r="B117" s="4"/>
      <c r="C117" s="4"/>
      <c r="D117" s="6"/>
      <c r="E117" s="6"/>
      <c r="F117" s="6"/>
      <c r="G117" s="6"/>
      <c r="H117" s="6"/>
      <c r="I117" s="6"/>
      <c r="J117" s="4"/>
      <c r="K117" s="4"/>
      <c r="L117" s="4"/>
      <c r="M117" s="4"/>
      <c r="N117" s="4"/>
      <c r="O117" s="4"/>
      <c r="P117" s="4"/>
      <c r="Q117" s="4"/>
      <c r="R117" s="4"/>
      <c r="S117" s="4"/>
      <c r="T117" s="4"/>
      <c r="U117" s="4"/>
      <c r="V117" s="4"/>
      <c r="W117" s="4"/>
      <c r="X117" s="4"/>
      <c r="Y117" s="4"/>
      <c r="Z117" s="4"/>
      <c r="AA117" s="4"/>
    </row>
    <row r="118" spans="1:27" ht="15.75" customHeight="1">
      <c r="A118" s="4"/>
      <c r="B118" s="4"/>
      <c r="C118" s="4"/>
      <c r="D118" s="6"/>
      <c r="E118" s="6"/>
      <c r="F118" s="6"/>
      <c r="G118" s="6"/>
      <c r="H118" s="6"/>
      <c r="I118" s="6"/>
      <c r="J118" s="4"/>
      <c r="K118" s="4"/>
      <c r="L118" s="4"/>
      <c r="M118" s="4"/>
      <c r="N118" s="4"/>
      <c r="O118" s="4"/>
      <c r="P118" s="4"/>
      <c r="Q118" s="4"/>
      <c r="R118" s="4"/>
      <c r="S118" s="4"/>
      <c r="T118" s="4"/>
      <c r="U118" s="4"/>
      <c r="V118" s="4"/>
      <c r="W118" s="4"/>
      <c r="X118" s="4"/>
      <c r="Y118" s="4"/>
      <c r="Z118" s="4"/>
      <c r="AA118" s="4"/>
    </row>
    <row r="119" spans="1:27" ht="15.75" customHeight="1">
      <c r="A119" s="4"/>
      <c r="B119" s="4"/>
      <c r="C119" s="4"/>
      <c r="D119" s="6"/>
      <c r="E119" s="6"/>
      <c r="F119" s="6"/>
      <c r="G119" s="6"/>
      <c r="H119" s="6"/>
      <c r="I119" s="6"/>
      <c r="J119" s="4"/>
      <c r="K119" s="4"/>
      <c r="L119" s="4"/>
      <c r="M119" s="4"/>
      <c r="N119" s="4"/>
      <c r="O119" s="4"/>
      <c r="P119" s="4"/>
      <c r="Q119" s="4"/>
      <c r="R119" s="4"/>
      <c r="S119" s="4"/>
      <c r="T119" s="4"/>
      <c r="U119" s="4"/>
      <c r="V119" s="4"/>
      <c r="W119" s="4"/>
      <c r="X119" s="4"/>
      <c r="Y119" s="4"/>
      <c r="Z119" s="4"/>
      <c r="AA119" s="4"/>
    </row>
    <row r="120" spans="1:27" ht="15.75" customHeight="1">
      <c r="A120" s="4"/>
      <c r="B120" s="4"/>
      <c r="C120" s="4"/>
      <c r="D120" s="6"/>
      <c r="E120" s="6"/>
      <c r="F120" s="6"/>
      <c r="G120" s="6"/>
      <c r="H120" s="6"/>
      <c r="I120" s="6"/>
      <c r="J120" s="4"/>
      <c r="K120" s="4"/>
      <c r="L120" s="4"/>
      <c r="M120" s="4"/>
      <c r="N120" s="4"/>
      <c r="O120" s="4"/>
      <c r="P120" s="4"/>
      <c r="Q120" s="4"/>
      <c r="R120" s="4"/>
      <c r="S120" s="4"/>
      <c r="T120" s="4"/>
      <c r="U120" s="4"/>
      <c r="V120" s="4"/>
      <c r="W120" s="4"/>
      <c r="X120" s="4"/>
      <c r="Y120" s="4"/>
      <c r="Z120" s="4"/>
      <c r="AA120" s="4"/>
    </row>
    <row r="121" spans="1:27" ht="15.75" customHeight="1">
      <c r="A121" s="4"/>
      <c r="B121" s="4"/>
      <c r="C121" s="4"/>
      <c r="D121" s="6"/>
      <c r="E121" s="6"/>
      <c r="F121" s="6"/>
      <c r="G121" s="6"/>
      <c r="H121" s="6"/>
      <c r="I121" s="6"/>
      <c r="J121" s="4"/>
      <c r="K121" s="4"/>
      <c r="L121" s="4"/>
      <c r="M121" s="4"/>
      <c r="N121" s="4"/>
      <c r="O121" s="4"/>
      <c r="P121" s="4"/>
      <c r="Q121" s="4"/>
      <c r="R121" s="4"/>
      <c r="S121" s="4"/>
      <c r="T121" s="4"/>
      <c r="U121" s="4"/>
      <c r="V121" s="4"/>
      <c r="W121" s="4"/>
      <c r="X121" s="4"/>
      <c r="Y121" s="4"/>
      <c r="Z121" s="4"/>
      <c r="AA121" s="4"/>
    </row>
    <row r="122" spans="1:27" ht="15.75" customHeight="1">
      <c r="A122" s="4"/>
      <c r="B122" s="4"/>
      <c r="C122" s="4"/>
      <c r="D122" s="6"/>
      <c r="E122" s="6"/>
      <c r="F122" s="6"/>
      <c r="G122" s="6"/>
      <c r="H122" s="6"/>
      <c r="I122" s="6"/>
      <c r="J122" s="4"/>
      <c r="K122" s="4"/>
      <c r="L122" s="4"/>
      <c r="M122" s="4"/>
      <c r="N122" s="4"/>
      <c r="O122" s="4"/>
      <c r="P122" s="4"/>
      <c r="Q122" s="4"/>
      <c r="R122" s="4"/>
      <c r="S122" s="4"/>
      <c r="T122" s="4"/>
      <c r="U122" s="4"/>
      <c r="V122" s="4"/>
      <c r="W122" s="4"/>
      <c r="X122" s="4"/>
      <c r="Y122" s="4"/>
      <c r="Z122" s="4"/>
      <c r="AA122" s="4"/>
    </row>
    <row r="123" spans="1:27" ht="15.75" customHeight="1">
      <c r="A123" s="4"/>
      <c r="B123" s="4"/>
      <c r="C123" s="4"/>
      <c r="D123" s="6"/>
      <c r="E123" s="6"/>
      <c r="F123" s="6"/>
      <c r="G123" s="6"/>
      <c r="H123" s="6"/>
      <c r="I123" s="6"/>
      <c r="J123" s="4"/>
      <c r="K123" s="4"/>
      <c r="L123" s="4"/>
      <c r="M123" s="4"/>
      <c r="N123" s="4"/>
      <c r="O123" s="4"/>
      <c r="P123" s="4"/>
      <c r="Q123" s="4"/>
      <c r="R123" s="4"/>
      <c r="S123" s="4"/>
      <c r="T123" s="4"/>
      <c r="U123" s="4"/>
      <c r="V123" s="4"/>
      <c r="W123" s="4"/>
      <c r="X123" s="4"/>
      <c r="Y123" s="4"/>
      <c r="Z123" s="4"/>
      <c r="AA123" s="4"/>
    </row>
    <row r="124" spans="1:27" ht="15.75" customHeight="1">
      <c r="A124" s="4"/>
      <c r="B124" s="4"/>
      <c r="C124" s="4"/>
      <c r="D124" s="6"/>
      <c r="E124" s="6"/>
      <c r="F124" s="6"/>
      <c r="G124" s="6"/>
      <c r="H124" s="6"/>
      <c r="I124" s="6"/>
      <c r="J124" s="4"/>
      <c r="K124" s="4"/>
      <c r="L124" s="4"/>
      <c r="M124" s="4"/>
      <c r="N124" s="4"/>
      <c r="O124" s="4"/>
      <c r="P124" s="4"/>
      <c r="Q124" s="4"/>
      <c r="R124" s="4"/>
      <c r="S124" s="4"/>
      <c r="T124" s="4"/>
      <c r="U124" s="4"/>
      <c r="V124" s="4"/>
      <c r="W124" s="4"/>
      <c r="X124" s="4"/>
      <c r="Y124" s="4"/>
      <c r="Z124" s="4"/>
      <c r="AA124" s="4"/>
    </row>
    <row r="125" spans="1:27" ht="15.75" customHeight="1">
      <c r="A125" s="4"/>
      <c r="B125" s="4"/>
      <c r="C125" s="4"/>
      <c r="D125" s="6"/>
      <c r="E125" s="6"/>
      <c r="F125" s="6"/>
      <c r="G125" s="6"/>
      <c r="H125" s="6"/>
      <c r="I125" s="6"/>
      <c r="J125" s="4"/>
      <c r="K125" s="4"/>
      <c r="L125" s="4"/>
      <c r="M125" s="4"/>
      <c r="N125" s="4"/>
      <c r="O125" s="4"/>
      <c r="P125" s="4"/>
      <c r="Q125" s="4"/>
      <c r="R125" s="4"/>
      <c r="S125" s="4"/>
      <c r="T125" s="4"/>
      <c r="U125" s="4"/>
      <c r="V125" s="4"/>
      <c r="W125" s="4"/>
      <c r="X125" s="4"/>
      <c r="Y125" s="4"/>
      <c r="Z125" s="4"/>
      <c r="AA125" s="4"/>
    </row>
    <row r="126" spans="1:27" ht="15.75" customHeight="1">
      <c r="A126" s="4"/>
      <c r="B126" s="4"/>
      <c r="C126" s="4"/>
      <c r="D126" s="6"/>
      <c r="E126" s="6"/>
      <c r="F126" s="6"/>
      <c r="G126" s="6"/>
      <c r="H126" s="6"/>
      <c r="I126" s="6"/>
      <c r="J126" s="4"/>
      <c r="K126" s="4"/>
      <c r="L126" s="4"/>
      <c r="M126" s="4"/>
      <c r="N126" s="4"/>
      <c r="O126" s="4"/>
      <c r="P126" s="4"/>
      <c r="Q126" s="4"/>
      <c r="R126" s="4"/>
      <c r="S126" s="4"/>
      <c r="T126" s="4"/>
      <c r="U126" s="4"/>
      <c r="V126" s="4"/>
      <c r="W126" s="4"/>
      <c r="X126" s="4"/>
      <c r="Y126" s="4"/>
      <c r="Z126" s="4"/>
      <c r="AA126" s="4"/>
    </row>
    <row r="127" spans="1:27" ht="15.75" customHeight="1">
      <c r="A127" s="4"/>
      <c r="B127" s="4"/>
      <c r="C127" s="4"/>
      <c r="D127" s="6"/>
      <c r="E127" s="6"/>
      <c r="F127" s="6"/>
      <c r="G127" s="6"/>
      <c r="H127" s="6"/>
      <c r="I127" s="6"/>
      <c r="J127" s="4"/>
      <c r="K127" s="4"/>
      <c r="L127" s="4"/>
      <c r="M127" s="4"/>
      <c r="N127" s="4"/>
      <c r="O127" s="4"/>
      <c r="P127" s="4"/>
      <c r="Q127" s="4"/>
      <c r="R127" s="4"/>
      <c r="S127" s="4"/>
      <c r="T127" s="4"/>
      <c r="U127" s="4"/>
      <c r="V127" s="4"/>
      <c r="W127" s="4"/>
      <c r="X127" s="4"/>
      <c r="Y127" s="4"/>
      <c r="Z127" s="4"/>
      <c r="AA127" s="4"/>
    </row>
    <row r="128" spans="1:27" ht="15.75" customHeight="1">
      <c r="A128" s="4"/>
      <c r="B128" s="4"/>
      <c r="C128" s="4"/>
      <c r="D128" s="6"/>
      <c r="E128" s="6"/>
      <c r="F128" s="6"/>
      <c r="G128" s="6"/>
      <c r="H128" s="6"/>
      <c r="I128" s="6"/>
      <c r="J128" s="4"/>
      <c r="K128" s="4"/>
      <c r="L128" s="4"/>
      <c r="M128" s="4"/>
      <c r="N128" s="4"/>
      <c r="O128" s="4"/>
      <c r="P128" s="4"/>
      <c r="Q128" s="4"/>
      <c r="R128" s="4"/>
      <c r="S128" s="4"/>
      <c r="T128" s="4"/>
      <c r="U128" s="4"/>
      <c r="V128" s="4"/>
      <c r="W128" s="4"/>
      <c r="X128" s="4"/>
      <c r="Y128" s="4"/>
      <c r="Z128" s="4"/>
      <c r="AA128" s="4"/>
    </row>
    <row r="129" spans="1:27" ht="15.75" customHeight="1">
      <c r="A129" s="4"/>
      <c r="B129" s="4"/>
      <c r="C129" s="4"/>
      <c r="D129" s="6"/>
      <c r="E129" s="6"/>
      <c r="F129" s="6"/>
      <c r="G129" s="6"/>
      <c r="H129" s="6"/>
      <c r="I129" s="6"/>
      <c r="J129" s="4"/>
      <c r="K129" s="4"/>
      <c r="L129" s="4"/>
      <c r="M129" s="4"/>
      <c r="N129" s="4"/>
      <c r="O129" s="4"/>
      <c r="P129" s="4"/>
      <c r="Q129" s="4"/>
      <c r="R129" s="4"/>
      <c r="S129" s="4"/>
      <c r="T129" s="4"/>
      <c r="U129" s="4"/>
      <c r="V129" s="4"/>
      <c r="W129" s="4"/>
      <c r="X129" s="4"/>
      <c r="Y129" s="4"/>
      <c r="Z129" s="4"/>
      <c r="AA129" s="4"/>
    </row>
    <row r="130" spans="1:27" ht="15.75" customHeight="1">
      <c r="A130" s="4"/>
      <c r="B130" s="4"/>
      <c r="C130" s="4"/>
      <c r="D130" s="6"/>
      <c r="E130" s="6"/>
      <c r="F130" s="6"/>
      <c r="G130" s="6"/>
      <c r="H130" s="6"/>
      <c r="I130" s="6"/>
      <c r="J130" s="4"/>
      <c r="K130" s="4"/>
      <c r="L130" s="4"/>
      <c r="M130" s="4"/>
      <c r="N130" s="4"/>
      <c r="O130" s="4"/>
      <c r="P130" s="4"/>
      <c r="Q130" s="4"/>
      <c r="R130" s="4"/>
      <c r="S130" s="4"/>
      <c r="T130" s="4"/>
      <c r="U130" s="4"/>
      <c r="V130" s="4"/>
      <c r="W130" s="4"/>
      <c r="X130" s="4"/>
      <c r="Y130" s="4"/>
      <c r="Z130" s="4"/>
      <c r="AA130" s="4"/>
    </row>
    <row r="131" spans="1:27" ht="15.75" customHeight="1">
      <c r="A131" s="4"/>
      <c r="B131" s="4"/>
      <c r="C131" s="4"/>
      <c r="D131" s="6"/>
      <c r="E131" s="6"/>
      <c r="F131" s="6"/>
      <c r="G131" s="6"/>
      <c r="H131" s="6"/>
      <c r="I131" s="6"/>
      <c r="J131" s="4"/>
      <c r="K131" s="4"/>
      <c r="L131" s="4"/>
      <c r="M131" s="4"/>
      <c r="N131" s="4"/>
      <c r="O131" s="4"/>
      <c r="P131" s="4"/>
      <c r="Q131" s="4"/>
      <c r="R131" s="4"/>
      <c r="S131" s="4"/>
      <c r="T131" s="4"/>
      <c r="U131" s="4"/>
      <c r="V131" s="4"/>
      <c r="W131" s="4"/>
      <c r="X131" s="4"/>
      <c r="Y131" s="4"/>
      <c r="Z131" s="4"/>
      <c r="AA131" s="4"/>
    </row>
    <row r="132" spans="1:27" ht="15.75" customHeight="1">
      <c r="A132" s="4"/>
      <c r="B132" s="4"/>
      <c r="C132" s="4"/>
      <c r="D132" s="6"/>
      <c r="E132" s="6"/>
      <c r="F132" s="6"/>
      <c r="G132" s="6"/>
      <c r="H132" s="6"/>
      <c r="I132" s="6"/>
      <c r="J132" s="4"/>
      <c r="K132" s="4"/>
      <c r="L132" s="4"/>
      <c r="M132" s="4"/>
      <c r="N132" s="4"/>
      <c r="O132" s="4"/>
      <c r="P132" s="4"/>
      <c r="Q132" s="4"/>
      <c r="R132" s="4"/>
      <c r="S132" s="4"/>
      <c r="T132" s="4"/>
      <c r="U132" s="4"/>
      <c r="V132" s="4"/>
      <c r="W132" s="4"/>
      <c r="X132" s="4"/>
      <c r="Y132" s="4"/>
      <c r="Z132" s="4"/>
      <c r="AA132" s="4"/>
    </row>
    <row r="133" spans="1:27" ht="15.75" customHeight="1">
      <c r="A133" s="4"/>
      <c r="B133" s="4"/>
      <c r="C133" s="4"/>
      <c r="D133" s="6"/>
      <c r="E133" s="6"/>
      <c r="F133" s="6"/>
      <c r="G133" s="6"/>
      <c r="H133" s="6"/>
      <c r="I133" s="6"/>
      <c r="J133" s="4"/>
      <c r="K133" s="4"/>
      <c r="L133" s="4"/>
      <c r="M133" s="4"/>
      <c r="N133" s="4"/>
      <c r="O133" s="4"/>
      <c r="P133" s="4"/>
      <c r="Q133" s="4"/>
      <c r="R133" s="4"/>
      <c r="S133" s="4"/>
      <c r="T133" s="4"/>
      <c r="U133" s="4"/>
      <c r="V133" s="4"/>
      <c r="W133" s="4"/>
      <c r="X133" s="4"/>
      <c r="Y133" s="4"/>
      <c r="Z133" s="4"/>
      <c r="AA133" s="4"/>
    </row>
    <row r="134" spans="1:27" ht="15.75" customHeight="1">
      <c r="A134" s="4"/>
      <c r="B134" s="4"/>
      <c r="C134" s="4"/>
      <c r="D134" s="6"/>
      <c r="E134" s="6"/>
      <c r="F134" s="6"/>
      <c r="G134" s="6"/>
      <c r="H134" s="6"/>
      <c r="I134" s="6"/>
      <c r="J134" s="4"/>
      <c r="K134" s="4"/>
      <c r="L134" s="4"/>
      <c r="M134" s="4"/>
      <c r="N134" s="4"/>
      <c r="O134" s="4"/>
      <c r="P134" s="4"/>
      <c r="Q134" s="4"/>
      <c r="R134" s="4"/>
      <c r="S134" s="4"/>
      <c r="T134" s="4"/>
      <c r="U134" s="4"/>
      <c r="V134" s="4"/>
      <c r="W134" s="4"/>
      <c r="X134" s="4"/>
      <c r="Y134" s="4"/>
      <c r="Z134" s="4"/>
      <c r="AA134" s="4"/>
    </row>
    <row r="135" spans="1:27" ht="15.75" customHeight="1">
      <c r="A135" s="4"/>
      <c r="B135" s="4"/>
      <c r="C135" s="4"/>
      <c r="D135" s="6"/>
      <c r="E135" s="6"/>
      <c r="F135" s="6"/>
      <c r="G135" s="6"/>
      <c r="H135" s="6"/>
      <c r="I135" s="6"/>
      <c r="J135" s="4"/>
      <c r="K135" s="4"/>
      <c r="L135" s="4"/>
      <c r="M135" s="4"/>
      <c r="N135" s="4"/>
      <c r="O135" s="4"/>
      <c r="P135" s="4"/>
      <c r="Q135" s="4"/>
      <c r="R135" s="4"/>
      <c r="S135" s="4"/>
      <c r="T135" s="4"/>
      <c r="U135" s="4"/>
      <c r="V135" s="4"/>
      <c r="W135" s="4"/>
      <c r="X135" s="4"/>
      <c r="Y135" s="4"/>
      <c r="Z135" s="4"/>
      <c r="AA135" s="4"/>
    </row>
    <row r="136" spans="1:27" ht="15.75" customHeight="1">
      <c r="A136" s="4"/>
      <c r="B136" s="4"/>
      <c r="C136" s="4"/>
      <c r="D136" s="6"/>
      <c r="E136" s="6"/>
      <c r="F136" s="6"/>
      <c r="G136" s="6"/>
      <c r="H136" s="6"/>
      <c r="I136" s="6"/>
      <c r="J136" s="4"/>
      <c r="K136" s="4"/>
      <c r="L136" s="4"/>
      <c r="M136" s="4"/>
      <c r="N136" s="4"/>
      <c r="O136" s="4"/>
      <c r="P136" s="4"/>
      <c r="Q136" s="4"/>
      <c r="R136" s="4"/>
      <c r="S136" s="4"/>
      <c r="T136" s="4"/>
      <c r="U136" s="4"/>
      <c r="V136" s="4"/>
      <c r="W136" s="4"/>
      <c r="X136" s="4"/>
      <c r="Y136" s="4"/>
      <c r="Z136" s="4"/>
      <c r="AA136" s="4"/>
    </row>
    <row r="137" spans="1:27" ht="15.75" customHeight="1">
      <c r="A137" s="4"/>
      <c r="B137" s="4"/>
      <c r="C137" s="4"/>
      <c r="D137" s="6"/>
      <c r="E137" s="6"/>
      <c r="F137" s="6"/>
      <c r="G137" s="6"/>
      <c r="H137" s="6"/>
      <c r="I137" s="6"/>
      <c r="J137" s="4"/>
      <c r="K137" s="4"/>
      <c r="L137" s="4"/>
      <c r="M137" s="4"/>
      <c r="N137" s="4"/>
      <c r="O137" s="4"/>
      <c r="P137" s="4"/>
      <c r="Q137" s="4"/>
      <c r="R137" s="4"/>
      <c r="S137" s="4"/>
      <c r="T137" s="4"/>
      <c r="U137" s="4"/>
      <c r="V137" s="4"/>
      <c r="W137" s="4"/>
      <c r="X137" s="4"/>
      <c r="Y137" s="4"/>
      <c r="Z137" s="4"/>
      <c r="AA137" s="4"/>
    </row>
    <row r="138" spans="1:27" ht="15.75" customHeight="1">
      <c r="A138" s="4"/>
      <c r="B138" s="4"/>
      <c r="C138" s="4"/>
      <c r="D138" s="6"/>
      <c r="E138" s="6"/>
      <c r="F138" s="6"/>
      <c r="G138" s="6"/>
      <c r="H138" s="6"/>
      <c r="I138" s="6"/>
      <c r="J138" s="4"/>
      <c r="K138" s="4"/>
      <c r="L138" s="4"/>
      <c r="M138" s="4"/>
      <c r="N138" s="4"/>
      <c r="O138" s="4"/>
      <c r="P138" s="4"/>
      <c r="Q138" s="4"/>
      <c r="R138" s="4"/>
      <c r="S138" s="4"/>
      <c r="T138" s="4"/>
      <c r="U138" s="4"/>
      <c r="V138" s="4"/>
      <c r="W138" s="4"/>
      <c r="X138" s="4"/>
      <c r="Y138" s="4"/>
      <c r="Z138" s="4"/>
      <c r="AA138" s="4"/>
    </row>
    <row r="139" spans="1:27" ht="15.75" customHeight="1">
      <c r="A139" s="4"/>
      <c r="B139" s="4"/>
      <c r="C139" s="4"/>
      <c r="D139" s="6"/>
      <c r="E139" s="6"/>
      <c r="F139" s="6"/>
      <c r="G139" s="6"/>
      <c r="H139" s="6"/>
      <c r="I139" s="6"/>
      <c r="J139" s="4"/>
      <c r="K139" s="4"/>
      <c r="L139" s="4"/>
      <c r="M139" s="4"/>
      <c r="N139" s="4"/>
      <c r="O139" s="4"/>
      <c r="P139" s="4"/>
      <c r="Q139" s="4"/>
      <c r="R139" s="4"/>
      <c r="S139" s="4"/>
      <c r="T139" s="4"/>
      <c r="U139" s="4"/>
      <c r="V139" s="4"/>
      <c r="W139" s="4"/>
      <c r="X139" s="4"/>
      <c r="Y139" s="4"/>
      <c r="Z139" s="4"/>
      <c r="AA139" s="4"/>
    </row>
    <row r="140" spans="1:27" ht="15.75" customHeight="1">
      <c r="A140" s="4"/>
      <c r="B140" s="4"/>
      <c r="C140" s="4"/>
      <c r="D140" s="6"/>
      <c r="E140" s="6"/>
      <c r="F140" s="6"/>
      <c r="G140" s="6"/>
      <c r="H140" s="6"/>
      <c r="I140" s="6"/>
      <c r="J140" s="4"/>
      <c r="K140" s="4"/>
      <c r="L140" s="4"/>
      <c r="M140" s="4"/>
      <c r="N140" s="4"/>
      <c r="O140" s="4"/>
      <c r="P140" s="4"/>
      <c r="Q140" s="4"/>
      <c r="R140" s="4"/>
      <c r="S140" s="4"/>
      <c r="T140" s="4"/>
      <c r="U140" s="4"/>
      <c r="V140" s="4"/>
      <c r="W140" s="4"/>
      <c r="X140" s="4"/>
      <c r="Y140" s="4"/>
      <c r="Z140" s="4"/>
      <c r="AA140" s="4"/>
    </row>
    <row r="141" spans="1:27" ht="15.75" customHeight="1">
      <c r="A141" s="4"/>
      <c r="B141" s="4"/>
      <c r="C141" s="4"/>
      <c r="D141" s="6"/>
      <c r="E141" s="6"/>
      <c r="F141" s="6"/>
      <c r="G141" s="6"/>
      <c r="H141" s="6"/>
      <c r="I141" s="6"/>
      <c r="J141" s="4"/>
      <c r="K141" s="4"/>
      <c r="L141" s="4"/>
      <c r="M141" s="4"/>
      <c r="N141" s="4"/>
      <c r="O141" s="4"/>
      <c r="P141" s="4"/>
      <c r="Q141" s="4"/>
      <c r="R141" s="4"/>
      <c r="S141" s="4"/>
      <c r="T141" s="4"/>
      <c r="U141" s="4"/>
      <c r="V141" s="4"/>
      <c r="W141" s="4"/>
      <c r="X141" s="4"/>
      <c r="Y141" s="4"/>
      <c r="Z141" s="4"/>
      <c r="AA141" s="4"/>
    </row>
    <row r="142" spans="1:27" ht="15.75" customHeight="1">
      <c r="A142" s="4"/>
      <c r="B142" s="4"/>
      <c r="C142" s="4"/>
      <c r="D142" s="6"/>
      <c r="E142" s="6"/>
      <c r="F142" s="6"/>
      <c r="G142" s="6"/>
      <c r="H142" s="6"/>
      <c r="I142" s="6"/>
      <c r="J142" s="4"/>
      <c r="K142" s="4"/>
      <c r="L142" s="4"/>
      <c r="M142" s="4"/>
      <c r="N142" s="4"/>
      <c r="O142" s="4"/>
      <c r="P142" s="4"/>
      <c r="Q142" s="4"/>
      <c r="R142" s="4"/>
      <c r="S142" s="4"/>
      <c r="T142" s="4"/>
      <c r="U142" s="4"/>
      <c r="V142" s="4"/>
      <c r="W142" s="4"/>
      <c r="X142" s="4"/>
      <c r="Y142" s="4"/>
      <c r="Z142" s="4"/>
      <c r="AA142" s="4"/>
    </row>
    <row r="143" spans="1:27" ht="15.75" customHeight="1">
      <c r="A143" s="4"/>
      <c r="B143" s="4"/>
      <c r="C143" s="4"/>
      <c r="D143" s="6"/>
      <c r="E143" s="6"/>
      <c r="F143" s="6"/>
      <c r="G143" s="6"/>
      <c r="H143" s="6"/>
      <c r="I143" s="6"/>
      <c r="J143" s="4"/>
      <c r="K143" s="4"/>
      <c r="L143" s="4"/>
      <c r="M143" s="4"/>
      <c r="N143" s="4"/>
      <c r="O143" s="4"/>
      <c r="P143" s="4"/>
      <c r="Q143" s="4"/>
      <c r="R143" s="4"/>
      <c r="S143" s="4"/>
      <c r="T143" s="4"/>
      <c r="U143" s="4"/>
      <c r="V143" s="4"/>
      <c r="W143" s="4"/>
      <c r="X143" s="4"/>
      <c r="Y143" s="4"/>
      <c r="Z143" s="4"/>
      <c r="AA143" s="4"/>
    </row>
    <row r="144" spans="1:27" ht="15.75" customHeight="1">
      <c r="A144" s="4"/>
      <c r="B144" s="4"/>
      <c r="C144" s="4"/>
      <c r="D144" s="6"/>
      <c r="E144" s="6"/>
      <c r="F144" s="6"/>
      <c r="G144" s="6"/>
      <c r="H144" s="6"/>
      <c r="I144" s="6"/>
      <c r="J144" s="4"/>
      <c r="K144" s="4"/>
      <c r="L144" s="4"/>
      <c r="M144" s="4"/>
      <c r="N144" s="4"/>
      <c r="O144" s="4"/>
      <c r="P144" s="4"/>
      <c r="Q144" s="4"/>
      <c r="R144" s="4"/>
      <c r="S144" s="4"/>
      <c r="T144" s="4"/>
      <c r="U144" s="4"/>
      <c r="V144" s="4"/>
      <c r="W144" s="4"/>
      <c r="X144" s="4"/>
      <c r="Y144" s="4"/>
      <c r="Z144" s="4"/>
      <c r="AA144" s="4"/>
    </row>
    <row r="145" spans="1:27" ht="15.75" customHeight="1">
      <c r="A145" s="4"/>
      <c r="B145" s="4"/>
      <c r="C145" s="4"/>
      <c r="D145" s="6"/>
      <c r="E145" s="6"/>
      <c r="F145" s="6"/>
      <c r="G145" s="6"/>
      <c r="H145" s="6"/>
      <c r="I145" s="6"/>
      <c r="J145" s="4"/>
      <c r="K145" s="4"/>
      <c r="L145" s="4"/>
      <c r="M145" s="4"/>
      <c r="N145" s="4"/>
      <c r="O145" s="4"/>
      <c r="P145" s="4"/>
      <c r="Q145" s="4"/>
      <c r="R145" s="4"/>
      <c r="S145" s="4"/>
      <c r="T145" s="4"/>
      <c r="U145" s="4"/>
      <c r="V145" s="4"/>
      <c r="W145" s="4"/>
      <c r="X145" s="4"/>
      <c r="Y145" s="4"/>
      <c r="Z145" s="4"/>
      <c r="AA145" s="4"/>
    </row>
    <row r="146" spans="1:27" ht="15.75" customHeight="1">
      <c r="A146" s="4"/>
      <c r="B146" s="4"/>
      <c r="C146" s="4"/>
      <c r="D146" s="6"/>
      <c r="E146" s="6"/>
      <c r="F146" s="6"/>
      <c r="G146" s="6"/>
      <c r="H146" s="6"/>
      <c r="I146" s="6"/>
      <c r="J146" s="4"/>
      <c r="K146" s="4"/>
      <c r="L146" s="4"/>
      <c r="M146" s="4"/>
      <c r="N146" s="4"/>
      <c r="O146" s="4"/>
      <c r="P146" s="4"/>
      <c r="Q146" s="4"/>
      <c r="R146" s="4"/>
      <c r="S146" s="4"/>
      <c r="T146" s="4"/>
      <c r="U146" s="4"/>
      <c r="V146" s="4"/>
      <c r="W146" s="4"/>
      <c r="X146" s="4"/>
      <c r="Y146" s="4"/>
      <c r="Z146" s="4"/>
      <c r="AA146" s="4"/>
    </row>
    <row r="147" spans="1:27" ht="15.75" customHeight="1">
      <c r="A147" s="4"/>
      <c r="B147" s="4"/>
      <c r="C147" s="4"/>
      <c r="D147" s="6"/>
      <c r="E147" s="6"/>
      <c r="F147" s="6"/>
      <c r="G147" s="6"/>
      <c r="H147" s="6"/>
      <c r="I147" s="6"/>
      <c r="J147" s="4"/>
      <c r="K147" s="4"/>
      <c r="L147" s="4"/>
      <c r="M147" s="4"/>
      <c r="N147" s="4"/>
      <c r="O147" s="4"/>
      <c r="P147" s="4"/>
      <c r="Q147" s="4"/>
      <c r="R147" s="4"/>
      <c r="S147" s="4"/>
      <c r="T147" s="4"/>
      <c r="U147" s="4"/>
      <c r="V147" s="4"/>
      <c r="W147" s="4"/>
      <c r="X147" s="4"/>
      <c r="Y147" s="4"/>
      <c r="Z147" s="4"/>
      <c r="AA147" s="4"/>
    </row>
    <row r="148" spans="1:27" ht="15.75" customHeight="1">
      <c r="A148" s="4"/>
      <c r="B148" s="4"/>
      <c r="C148" s="4"/>
      <c r="D148" s="6"/>
      <c r="E148" s="6"/>
      <c r="F148" s="6"/>
      <c r="G148" s="6"/>
      <c r="H148" s="6"/>
      <c r="I148" s="6"/>
      <c r="J148" s="4"/>
      <c r="K148" s="4"/>
      <c r="L148" s="4"/>
      <c r="M148" s="4"/>
      <c r="N148" s="4"/>
      <c r="O148" s="4"/>
      <c r="P148" s="4"/>
      <c r="Q148" s="4"/>
      <c r="R148" s="4"/>
      <c r="S148" s="4"/>
      <c r="T148" s="4"/>
      <c r="U148" s="4"/>
      <c r="V148" s="4"/>
      <c r="W148" s="4"/>
      <c r="X148" s="4"/>
      <c r="Y148" s="4"/>
      <c r="Z148" s="4"/>
      <c r="AA148" s="4"/>
    </row>
    <row r="149" spans="1:27" ht="15.75" customHeight="1">
      <c r="A149" s="4"/>
      <c r="B149" s="4"/>
      <c r="C149" s="4"/>
      <c r="D149" s="6"/>
      <c r="E149" s="6"/>
      <c r="F149" s="6"/>
      <c r="G149" s="6"/>
      <c r="H149" s="6"/>
      <c r="I149" s="6"/>
      <c r="J149" s="4"/>
      <c r="K149" s="4"/>
      <c r="L149" s="4"/>
      <c r="M149" s="4"/>
      <c r="N149" s="4"/>
      <c r="O149" s="4"/>
      <c r="P149" s="4"/>
      <c r="Q149" s="4"/>
      <c r="R149" s="4"/>
      <c r="S149" s="4"/>
      <c r="T149" s="4"/>
      <c r="U149" s="4"/>
      <c r="V149" s="4"/>
      <c r="W149" s="4"/>
      <c r="X149" s="4"/>
      <c r="Y149" s="4"/>
      <c r="Z149" s="4"/>
      <c r="AA149" s="4"/>
    </row>
    <row r="150" spans="1:27" ht="15.75" customHeight="1">
      <c r="A150" s="4"/>
      <c r="B150" s="4"/>
      <c r="C150" s="4"/>
      <c r="D150" s="6"/>
      <c r="E150" s="6"/>
      <c r="F150" s="6"/>
      <c r="G150" s="6"/>
      <c r="H150" s="6"/>
      <c r="I150" s="6"/>
      <c r="J150" s="4"/>
      <c r="K150" s="4"/>
      <c r="L150" s="4"/>
      <c r="M150" s="4"/>
      <c r="N150" s="4"/>
      <c r="O150" s="4"/>
      <c r="P150" s="4"/>
      <c r="Q150" s="4"/>
      <c r="R150" s="4"/>
      <c r="S150" s="4"/>
      <c r="T150" s="4"/>
      <c r="U150" s="4"/>
      <c r="V150" s="4"/>
      <c r="W150" s="4"/>
      <c r="X150" s="4"/>
      <c r="Y150" s="4"/>
      <c r="Z150" s="4"/>
      <c r="AA150" s="4"/>
    </row>
    <row r="151" spans="1:27" ht="15.75" customHeight="1">
      <c r="A151" s="4"/>
      <c r="B151" s="4"/>
      <c r="C151" s="4"/>
      <c r="D151" s="6"/>
      <c r="E151" s="6"/>
      <c r="F151" s="6"/>
      <c r="G151" s="6"/>
      <c r="H151" s="6"/>
      <c r="I151" s="6"/>
      <c r="J151" s="4"/>
      <c r="K151" s="4"/>
      <c r="L151" s="4"/>
      <c r="M151" s="4"/>
      <c r="N151" s="4"/>
      <c r="O151" s="4"/>
      <c r="P151" s="4"/>
      <c r="Q151" s="4"/>
      <c r="R151" s="4"/>
      <c r="S151" s="4"/>
      <c r="T151" s="4"/>
      <c r="U151" s="4"/>
      <c r="V151" s="4"/>
      <c r="W151" s="4"/>
      <c r="X151" s="4"/>
      <c r="Y151" s="4"/>
      <c r="Z151" s="4"/>
      <c r="AA151" s="4"/>
    </row>
    <row r="152" spans="1:27" ht="15.75" customHeight="1">
      <c r="A152" s="4"/>
      <c r="B152" s="4"/>
      <c r="C152" s="4"/>
      <c r="D152" s="6"/>
      <c r="E152" s="6"/>
      <c r="F152" s="6"/>
      <c r="G152" s="6"/>
      <c r="H152" s="6"/>
      <c r="I152" s="6"/>
      <c r="J152" s="4"/>
      <c r="K152" s="4"/>
      <c r="L152" s="4"/>
      <c r="M152" s="4"/>
      <c r="N152" s="4"/>
      <c r="O152" s="4"/>
      <c r="P152" s="4"/>
      <c r="Q152" s="4"/>
      <c r="R152" s="4"/>
      <c r="S152" s="4"/>
      <c r="T152" s="4"/>
      <c r="U152" s="4"/>
      <c r="V152" s="4"/>
      <c r="W152" s="4"/>
      <c r="X152" s="4"/>
      <c r="Y152" s="4"/>
      <c r="Z152" s="4"/>
      <c r="AA152" s="4"/>
    </row>
    <row r="153" spans="1:27" ht="15.75" customHeight="1">
      <c r="A153" s="4"/>
      <c r="B153" s="4"/>
      <c r="C153" s="4"/>
      <c r="D153" s="6"/>
      <c r="E153" s="6"/>
      <c r="F153" s="6"/>
      <c r="G153" s="6"/>
      <c r="H153" s="6"/>
      <c r="I153" s="6"/>
      <c r="J153" s="4"/>
      <c r="K153" s="4"/>
      <c r="L153" s="4"/>
      <c r="M153" s="4"/>
      <c r="N153" s="4"/>
      <c r="O153" s="4"/>
      <c r="P153" s="4"/>
      <c r="Q153" s="4"/>
      <c r="R153" s="4"/>
      <c r="S153" s="4"/>
      <c r="T153" s="4"/>
      <c r="U153" s="4"/>
      <c r="V153" s="4"/>
      <c r="W153" s="4"/>
      <c r="X153" s="4"/>
      <c r="Y153" s="4"/>
      <c r="Z153" s="4"/>
      <c r="AA153" s="4"/>
    </row>
    <row r="154" spans="1:27" ht="15.75" customHeight="1">
      <c r="A154" s="4"/>
      <c r="B154" s="4"/>
      <c r="C154" s="4"/>
      <c r="D154" s="6"/>
      <c r="E154" s="6"/>
      <c r="F154" s="6"/>
      <c r="G154" s="6"/>
      <c r="H154" s="6"/>
      <c r="I154" s="6"/>
      <c r="J154" s="4"/>
      <c r="K154" s="4"/>
      <c r="L154" s="4"/>
      <c r="M154" s="4"/>
      <c r="N154" s="4"/>
      <c r="O154" s="4"/>
      <c r="P154" s="4"/>
      <c r="Q154" s="4"/>
      <c r="R154" s="4"/>
      <c r="S154" s="4"/>
      <c r="T154" s="4"/>
      <c r="U154" s="4"/>
      <c r="V154" s="4"/>
      <c r="W154" s="4"/>
      <c r="X154" s="4"/>
      <c r="Y154" s="4"/>
      <c r="Z154" s="4"/>
      <c r="AA154" s="4"/>
    </row>
    <row r="155" spans="1:27" ht="15.75" customHeight="1">
      <c r="A155" s="4"/>
      <c r="B155" s="4"/>
      <c r="C155" s="4"/>
      <c r="D155" s="6"/>
      <c r="E155" s="6"/>
      <c r="F155" s="6"/>
      <c r="G155" s="6"/>
      <c r="H155" s="6"/>
      <c r="I155" s="6"/>
      <c r="J155" s="4"/>
      <c r="K155" s="4"/>
      <c r="L155" s="4"/>
      <c r="M155" s="4"/>
      <c r="N155" s="4"/>
      <c r="O155" s="4"/>
      <c r="P155" s="4"/>
      <c r="Q155" s="4"/>
      <c r="R155" s="4"/>
      <c r="S155" s="4"/>
      <c r="T155" s="4"/>
      <c r="U155" s="4"/>
      <c r="V155" s="4"/>
      <c r="W155" s="4"/>
      <c r="X155" s="4"/>
      <c r="Y155" s="4"/>
      <c r="Z155" s="4"/>
      <c r="AA155" s="4"/>
    </row>
    <row r="156" spans="1:27" ht="15.75" customHeight="1">
      <c r="A156" s="4"/>
      <c r="B156" s="4"/>
      <c r="C156" s="4"/>
      <c r="D156" s="6"/>
      <c r="E156" s="6"/>
      <c r="F156" s="6"/>
      <c r="G156" s="6"/>
      <c r="H156" s="6"/>
      <c r="I156" s="6"/>
      <c r="J156" s="4"/>
      <c r="K156" s="4"/>
      <c r="L156" s="4"/>
      <c r="M156" s="4"/>
      <c r="N156" s="4"/>
      <c r="O156" s="4"/>
      <c r="P156" s="4"/>
      <c r="Q156" s="4"/>
      <c r="R156" s="4"/>
      <c r="S156" s="4"/>
      <c r="T156" s="4"/>
      <c r="U156" s="4"/>
      <c r="V156" s="4"/>
      <c r="W156" s="4"/>
      <c r="X156" s="4"/>
      <c r="Y156" s="4"/>
      <c r="Z156" s="4"/>
      <c r="AA156" s="4"/>
    </row>
    <row r="157" spans="1:27" ht="15.75" customHeight="1">
      <c r="A157" s="4"/>
      <c r="B157" s="4"/>
      <c r="C157" s="4"/>
      <c r="D157" s="6"/>
      <c r="E157" s="6"/>
      <c r="F157" s="6"/>
      <c r="G157" s="6"/>
      <c r="H157" s="6"/>
      <c r="I157" s="6"/>
      <c r="J157" s="4"/>
      <c r="K157" s="4"/>
      <c r="L157" s="4"/>
      <c r="M157" s="4"/>
      <c r="N157" s="4"/>
      <c r="O157" s="4"/>
      <c r="P157" s="4"/>
      <c r="Q157" s="4"/>
      <c r="R157" s="4"/>
      <c r="S157" s="4"/>
      <c r="T157" s="4"/>
      <c r="U157" s="4"/>
      <c r="V157" s="4"/>
      <c r="W157" s="4"/>
      <c r="X157" s="4"/>
      <c r="Y157" s="4"/>
      <c r="Z157" s="4"/>
      <c r="AA157" s="4"/>
    </row>
    <row r="158" spans="1:27" ht="15.75" customHeight="1">
      <c r="A158" s="4"/>
      <c r="B158" s="4"/>
      <c r="C158" s="4"/>
      <c r="D158" s="6"/>
      <c r="E158" s="6"/>
      <c r="F158" s="6"/>
      <c r="G158" s="6"/>
      <c r="H158" s="6"/>
      <c r="I158" s="6"/>
      <c r="J158" s="4"/>
      <c r="K158" s="4"/>
      <c r="L158" s="4"/>
      <c r="M158" s="4"/>
      <c r="N158" s="4"/>
      <c r="O158" s="4"/>
      <c r="P158" s="4"/>
      <c r="Q158" s="4"/>
      <c r="R158" s="4"/>
      <c r="S158" s="4"/>
      <c r="T158" s="4"/>
      <c r="U158" s="4"/>
      <c r="V158" s="4"/>
      <c r="W158" s="4"/>
      <c r="X158" s="4"/>
      <c r="Y158" s="4"/>
      <c r="Z158" s="4"/>
      <c r="AA158" s="4"/>
    </row>
    <row r="159" spans="1:27" ht="15.75" customHeight="1">
      <c r="A159" s="4"/>
      <c r="B159" s="4"/>
      <c r="C159" s="4"/>
      <c r="D159" s="6"/>
      <c r="E159" s="6"/>
      <c r="F159" s="6"/>
      <c r="G159" s="6"/>
      <c r="H159" s="6"/>
      <c r="I159" s="6"/>
      <c r="J159" s="4"/>
      <c r="K159" s="4"/>
      <c r="L159" s="4"/>
      <c r="M159" s="4"/>
      <c r="N159" s="4"/>
      <c r="O159" s="4"/>
      <c r="P159" s="4"/>
      <c r="Q159" s="4"/>
      <c r="R159" s="4"/>
      <c r="S159" s="4"/>
      <c r="T159" s="4"/>
      <c r="U159" s="4"/>
      <c r="V159" s="4"/>
      <c r="W159" s="4"/>
      <c r="X159" s="4"/>
      <c r="Y159" s="4"/>
      <c r="Z159" s="4"/>
      <c r="AA159" s="4"/>
    </row>
    <row r="160" spans="1:27" ht="15.75" customHeight="1">
      <c r="A160" s="4"/>
      <c r="B160" s="4"/>
      <c r="C160" s="4"/>
      <c r="D160" s="6"/>
      <c r="E160" s="6"/>
      <c r="F160" s="6"/>
      <c r="G160" s="6"/>
      <c r="H160" s="6"/>
      <c r="I160" s="6"/>
      <c r="J160" s="4"/>
      <c r="K160" s="4"/>
      <c r="L160" s="4"/>
      <c r="M160" s="4"/>
      <c r="N160" s="4"/>
      <c r="O160" s="4"/>
      <c r="P160" s="4"/>
      <c r="Q160" s="4"/>
      <c r="R160" s="4"/>
      <c r="S160" s="4"/>
      <c r="T160" s="4"/>
      <c r="U160" s="4"/>
      <c r="V160" s="4"/>
      <c r="W160" s="4"/>
      <c r="X160" s="4"/>
      <c r="Y160" s="4"/>
      <c r="Z160" s="4"/>
      <c r="AA160" s="4"/>
    </row>
    <row r="161" spans="1:27" ht="15.75" customHeight="1">
      <c r="A161" s="4"/>
      <c r="B161" s="4"/>
      <c r="C161" s="4"/>
      <c r="D161" s="6"/>
      <c r="E161" s="6"/>
      <c r="F161" s="6"/>
      <c r="G161" s="6"/>
      <c r="H161" s="6"/>
      <c r="I161" s="6"/>
      <c r="J161" s="4"/>
      <c r="K161" s="4"/>
      <c r="L161" s="4"/>
      <c r="M161" s="4"/>
      <c r="N161" s="4"/>
      <c r="O161" s="4"/>
      <c r="P161" s="4"/>
      <c r="Q161" s="4"/>
      <c r="R161" s="4"/>
      <c r="S161" s="4"/>
      <c r="T161" s="4"/>
      <c r="U161" s="4"/>
      <c r="V161" s="4"/>
      <c r="W161" s="4"/>
      <c r="X161" s="4"/>
      <c r="Y161" s="4"/>
      <c r="Z161" s="4"/>
      <c r="AA161" s="4"/>
    </row>
    <row r="162" spans="1:27" ht="15.75" customHeight="1">
      <c r="A162" s="4"/>
      <c r="B162" s="4"/>
      <c r="C162" s="4"/>
      <c r="D162" s="6"/>
      <c r="E162" s="6"/>
      <c r="F162" s="6"/>
      <c r="G162" s="6"/>
      <c r="H162" s="6"/>
      <c r="I162" s="6"/>
      <c r="J162" s="4"/>
      <c r="K162" s="4"/>
      <c r="L162" s="4"/>
      <c r="M162" s="4"/>
      <c r="N162" s="4"/>
      <c r="O162" s="4"/>
      <c r="P162" s="4"/>
      <c r="Q162" s="4"/>
      <c r="R162" s="4"/>
      <c r="S162" s="4"/>
      <c r="T162" s="4"/>
      <c r="U162" s="4"/>
      <c r="V162" s="4"/>
      <c r="W162" s="4"/>
      <c r="X162" s="4"/>
      <c r="Y162" s="4"/>
      <c r="Z162" s="4"/>
      <c r="AA162" s="4"/>
    </row>
    <row r="163" spans="1:27" ht="15.75" customHeight="1">
      <c r="A163" s="4"/>
      <c r="B163" s="4"/>
      <c r="C163" s="4"/>
      <c r="D163" s="6"/>
      <c r="E163" s="6"/>
      <c r="F163" s="6"/>
      <c r="G163" s="6"/>
      <c r="H163" s="6"/>
      <c r="I163" s="6"/>
      <c r="J163" s="4"/>
      <c r="K163" s="4"/>
      <c r="L163" s="4"/>
      <c r="M163" s="4"/>
      <c r="N163" s="4"/>
      <c r="O163" s="4"/>
      <c r="P163" s="4"/>
      <c r="Q163" s="4"/>
      <c r="R163" s="4"/>
      <c r="S163" s="4"/>
      <c r="T163" s="4"/>
      <c r="U163" s="4"/>
      <c r="V163" s="4"/>
      <c r="W163" s="4"/>
      <c r="X163" s="4"/>
      <c r="Y163" s="4"/>
      <c r="Z163" s="4"/>
      <c r="AA163" s="4"/>
    </row>
    <row r="164" spans="1:27" ht="15.75" customHeight="1">
      <c r="A164" s="4"/>
      <c r="B164" s="4"/>
      <c r="C164" s="4"/>
      <c r="D164" s="6"/>
      <c r="E164" s="6"/>
      <c r="F164" s="6"/>
      <c r="G164" s="6"/>
      <c r="H164" s="6"/>
      <c r="I164" s="6"/>
      <c r="J164" s="4"/>
      <c r="K164" s="4"/>
      <c r="L164" s="4"/>
      <c r="M164" s="4"/>
      <c r="N164" s="4"/>
      <c r="O164" s="4"/>
      <c r="P164" s="4"/>
      <c r="Q164" s="4"/>
      <c r="R164" s="4"/>
      <c r="S164" s="4"/>
      <c r="T164" s="4"/>
      <c r="U164" s="4"/>
      <c r="V164" s="4"/>
      <c r="W164" s="4"/>
      <c r="X164" s="4"/>
      <c r="Y164" s="4"/>
      <c r="Z164" s="4"/>
      <c r="AA164" s="4"/>
    </row>
    <row r="165" spans="1:27" ht="15.75" customHeight="1">
      <c r="A165" s="4"/>
      <c r="B165" s="4"/>
      <c r="C165" s="4"/>
      <c r="D165" s="6"/>
      <c r="E165" s="6"/>
      <c r="F165" s="6"/>
      <c r="G165" s="6"/>
      <c r="H165" s="6"/>
      <c r="I165" s="6"/>
      <c r="J165" s="4"/>
      <c r="K165" s="4"/>
      <c r="L165" s="4"/>
      <c r="M165" s="4"/>
      <c r="N165" s="4"/>
      <c r="O165" s="4"/>
      <c r="P165" s="4"/>
      <c r="Q165" s="4"/>
      <c r="R165" s="4"/>
      <c r="S165" s="4"/>
      <c r="T165" s="4"/>
      <c r="U165" s="4"/>
      <c r="V165" s="4"/>
      <c r="W165" s="4"/>
      <c r="X165" s="4"/>
      <c r="Y165" s="4"/>
      <c r="Z165" s="4"/>
      <c r="AA165" s="4"/>
    </row>
    <row r="166" spans="1:27" ht="15.75" customHeight="1">
      <c r="A166" s="4"/>
      <c r="B166" s="4"/>
      <c r="C166" s="4"/>
      <c r="D166" s="6"/>
      <c r="E166" s="6"/>
      <c r="F166" s="6"/>
      <c r="G166" s="6"/>
      <c r="H166" s="6"/>
      <c r="I166" s="6"/>
      <c r="J166" s="4"/>
      <c r="K166" s="4"/>
      <c r="L166" s="4"/>
      <c r="M166" s="4"/>
      <c r="N166" s="4"/>
      <c r="O166" s="4"/>
      <c r="P166" s="4"/>
      <c r="Q166" s="4"/>
      <c r="R166" s="4"/>
      <c r="S166" s="4"/>
      <c r="T166" s="4"/>
      <c r="U166" s="4"/>
      <c r="V166" s="4"/>
      <c r="W166" s="4"/>
      <c r="X166" s="4"/>
      <c r="Y166" s="4"/>
      <c r="Z166" s="4"/>
      <c r="AA166" s="4"/>
    </row>
    <row r="167" spans="1:27" ht="15.75" customHeight="1">
      <c r="A167" s="4"/>
      <c r="B167" s="4"/>
      <c r="C167" s="4"/>
      <c r="D167" s="6"/>
      <c r="E167" s="6"/>
      <c r="F167" s="6"/>
      <c r="G167" s="6"/>
      <c r="H167" s="6"/>
      <c r="I167" s="6"/>
      <c r="J167" s="4"/>
      <c r="K167" s="4"/>
      <c r="L167" s="4"/>
      <c r="M167" s="4"/>
      <c r="N167" s="4"/>
      <c r="O167" s="4"/>
      <c r="P167" s="4"/>
      <c r="Q167" s="4"/>
      <c r="R167" s="4"/>
      <c r="S167" s="4"/>
      <c r="T167" s="4"/>
      <c r="U167" s="4"/>
      <c r="V167" s="4"/>
      <c r="W167" s="4"/>
      <c r="X167" s="4"/>
      <c r="Y167" s="4"/>
      <c r="Z167" s="4"/>
      <c r="AA167" s="4"/>
    </row>
    <row r="168" spans="1:27" ht="15.75" customHeight="1">
      <c r="A168" s="4"/>
      <c r="B168" s="4"/>
      <c r="C168" s="4"/>
      <c r="D168" s="6"/>
      <c r="E168" s="6"/>
      <c r="F168" s="6"/>
      <c r="G168" s="6"/>
      <c r="H168" s="6"/>
      <c r="I168" s="6"/>
      <c r="J168" s="4"/>
      <c r="K168" s="4"/>
      <c r="L168" s="4"/>
      <c r="M168" s="4"/>
      <c r="N168" s="4"/>
      <c r="O168" s="4"/>
      <c r="P168" s="4"/>
      <c r="Q168" s="4"/>
      <c r="R168" s="4"/>
      <c r="S168" s="4"/>
      <c r="T168" s="4"/>
      <c r="U168" s="4"/>
      <c r="V168" s="4"/>
      <c r="W168" s="4"/>
      <c r="X168" s="4"/>
      <c r="Y168" s="4"/>
      <c r="Z168" s="4"/>
      <c r="AA168" s="4"/>
    </row>
    <row r="169" spans="1:27" ht="15.75" customHeight="1">
      <c r="A169" s="4"/>
      <c r="B169" s="4"/>
      <c r="C169" s="4"/>
      <c r="D169" s="6"/>
      <c r="E169" s="6"/>
      <c r="F169" s="6"/>
      <c r="G169" s="6"/>
      <c r="H169" s="6"/>
      <c r="I169" s="6"/>
      <c r="J169" s="4"/>
      <c r="K169" s="4"/>
      <c r="L169" s="4"/>
      <c r="M169" s="4"/>
      <c r="N169" s="4"/>
      <c r="O169" s="4"/>
      <c r="P169" s="4"/>
      <c r="Q169" s="4"/>
      <c r="R169" s="4"/>
      <c r="S169" s="4"/>
      <c r="T169" s="4"/>
      <c r="U169" s="4"/>
      <c r="V169" s="4"/>
      <c r="W169" s="4"/>
      <c r="X169" s="4"/>
      <c r="Y169" s="4"/>
      <c r="Z169" s="4"/>
      <c r="AA169" s="4"/>
    </row>
    <row r="170" spans="1:27" ht="15.75" customHeight="1">
      <c r="A170" s="4"/>
      <c r="B170" s="4"/>
      <c r="C170" s="4"/>
      <c r="D170" s="6"/>
      <c r="E170" s="6"/>
      <c r="F170" s="6"/>
      <c r="G170" s="6"/>
      <c r="H170" s="6"/>
      <c r="I170" s="6"/>
      <c r="J170" s="4"/>
      <c r="K170" s="4"/>
      <c r="L170" s="4"/>
      <c r="M170" s="4"/>
      <c r="N170" s="4"/>
      <c r="O170" s="4"/>
      <c r="P170" s="4"/>
      <c r="Q170" s="4"/>
      <c r="R170" s="4"/>
      <c r="S170" s="4"/>
      <c r="T170" s="4"/>
      <c r="U170" s="4"/>
      <c r="V170" s="4"/>
      <c r="W170" s="4"/>
      <c r="X170" s="4"/>
      <c r="Y170" s="4"/>
      <c r="Z170" s="4"/>
      <c r="AA170" s="4"/>
    </row>
    <row r="171" spans="1:27" ht="15.75" customHeight="1">
      <c r="A171" s="4"/>
      <c r="B171" s="4"/>
      <c r="C171" s="4"/>
      <c r="D171" s="6"/>
      <c r="E171" s="6"/>
      <c r="F171" s="6"/>
      <c r="G171" s="6"/>
      <c r="H171" s="6"/>
      <c r="I171" s="6"/>
      <c r="J171" s="4"/>
      <c r="K171" s="4"/>
      <c r="L171" s="4"/>
      <c r="M171" s="4"/>
      <c r="N171" s="4"/>
      <c r="O171" s="4"/>
      <c r="P171" s="4"/>
      <c r="Q171" s="4"/>
      <c r="R171" s="4"/>
      <c r="S171" s="4"/>
      <c r="T171" s="4"/>
      <c r="U171" s="4"/>
      <c r="V171" s="4"/>
      <c r="W171" s="4"/>
      <c r="X171" s="4"/>
      <c r="Y171" s="4"/>
      <c r="Z171" s="4"/>
      <c r="AA171" s="4"/>
    </row>
    <row r="172" spans="1:27" ht="15.75" customHeight="1">
      <c r="A172" s="4"/>
      <c r="B172" s="4"/>
      <c r="C172" s="4"/>
      <c r="D172" s="6"/>
      <c r="E172" s="6"/>
      <c r="F172" s="6"/>
      <c r="G172" s="6"/>
      <c r="H172" s="6"/>
      <c r="I172" s="6"/>
      <c r="J172" s="4"/>
      <c r="K172" s="4"/>
      <c r="L172" s="4"/>
      <c r="M172" s="4"/>
      <c r="N172" s="4"/>
      <c r="O172" s="4"/>
      <c r="P172" s="4"/>
      <c r="Q172" s="4"/>
      <c r="R172" s="4"/>
      <c r="S172" s="4"/>
      <c r="T172" s="4"/>
      <c r="U172" s="4"/>
      <c r="V172" s="4"/>
      <c r="W172" s="4"/>
      <c r="X172" s="4"/>
      <c r="Y172" s="4"/>
      <c r="Z172" s="4"/>
      <c r="AA172" s="4"/>
    </row>
    <row r="173" spans="1:27" ht="15.75" customHeight="1">
      <c r="A173" s="4"/>
      <c r="B173" s="4"/>
      <c r="C173" s="4"/>
      <c r="D173" s="6"/>
      <c r="E173" s="6"/>
      <c r="F173" s="6"/>
      <c r="G173" s="6"/>
      <c r="H173" s="6"/>
      <c r="I173" s="6"/>
      <c r="J173" s="4"/>
      <c r="K173" s="4"/>
      <c r="L173" s="4"/>
      <c r="M173" s="4"/>
      <c r="N173" s="4"/>
      <c r="O173" s="4"/>
      <c r="P173" s="4"/>
      <c r="Q173" s="4"/>
      <c r="R173" s="4"/>
      <c r="S173" s="4"/>
      <c r="T173" s="4"/>
      <c r="U173" s="4"/>
      <c r="V173" s="4"/>
      <c r="W173" s="4"/>
      <c r="X173" s="4"/>
      <c r="Y173" s="4"/>
      <c r="Z173" s="4"/>
      <c r="AA173" s="4"/>
    </row>
    <row r="174" spans="1:27" ht="15.75" customHeight="1">
      <c r="A174" s="4"/>
      <c r="B174" s="4"/>
      <c r="C174" s="4"/>
      <c r="D174" s="6"/>
      <c r="E174" s="6"/>
      <c r="F174" s="6"/>
      <c r="G174" s="6"/>
      <c r="H174" s="6"/>
      <c r="I174" s="6"/>
      <c r="J174" s="4"/>
      <c r="K174" s="4"/>
      <c r="L174" s="4"/>
      <c r="M174" s="4"/>
      <c r="N174" s="4"/>
      <c r="O174" s="4"/>
      <c r="P174" s="4"/>
      <c r="Q174" s="4"/>
      <c r="R174" s="4"/>
      <c r="S174" s="4"/>
      <c r="T174" s="4"/>
      <c r="U174" s="4"/>
      <c r="V174" s="4"/>
      <c r="W174" s="4"/>
      <c r="X174" s="4"/>
      <c r="Y174" s="4"/>
      <c r="Z174" s="4"/>
      <c r="AA174" s="4"/>
    </row>
    <row r="175" spans="1:27" ht="15.75" customHeight="1">
      <c r="A175" s="4"/>
      <c r="B175" s="4"/>
      <c r="C175" s="4"/>
      <c r="D175" s="6"/>
      <c r="E175" s="6"/>
      <c r="F175" s="6"/>
      <c r="G175" s="6"/>
      <c r="H175" s="6"/>
      <c r="I175" s="6"/>
      <c r="J175" s="4"/>
      <c r="K175" s="4"/>
      <c r="L175" s="4"/>
      <c r="M175" s="4"/>
      <c r="N175" s="4"/>
      <c r="O175" s="4"/>
      <c r="P175" s="4"/>
      <c r="Q175" s="4"/>
      <c r="R175" s="4"/>
      <c r="S175" s="4"/>
      <c r="T175" s="4"/>
      <c r="U175" s="4"/>
      <c r="V175" s="4"/>
      <c r="W175" s="4"/>
      <c r="X175" s="4"/>
      <c r="Y175" s="4"/>
      <c r="Z175" s="4"/>
      <c r="AA175" s="4"/>
    </row>
    <row r="176" spans="1:27" ht="15.75" customHeight="1">
      <c r="A176" s="4"/>
      <c r="B176" s="4"/>
      <c r="C176" s="4"/>
      <c r="D176" s="6"/>
      <c r="E176" s="6"/>
      <c r="F176" s="6"/>
      <c r="G176" s="6"/>
      <c r="H176" s="6"/>
      <c r="I176" s="6"/>
      <c r="J176" s="4"/>
      <c r="K176" s="4"/>
      <c r="L176" s="4"/>
      <c r="M176" s="4"/>
      <c r="N176" s="4"/>
      <c r="O176" s="4"/>
      <c r="P176" s="4"/>
      <c r="Q176" s="4"/>
      <c r="R176" s="4"/>
      <c r="S176" s="4"/>
      <c r="T176" s="4"/>
      <c r="U176" s="4"/>
      <c r="V176" s="4"/>
      <c r="W176" s="4"/>
      <c r="X176" s="4"/>
      <c r="Y176" s="4"/>
      <c r="Z176" s="4"/>
      <c r="AA176" s="4"/>
    </row>
    <row r="177" spans="1:27" ht="15.75" customHeight="1">
      <c r="A177" s="4"/>
      <c r="B177" s="4"/>
      <c r="C177" s="4"/>
      <c r="D177" s="6"/>
      <c r="E177" s="6"/>
      <c r="F177" s="6"/>
      <c r="G177" s="6"/>
      <c r="H177" s="6"/>
      <c r="I177" s="6"/>
      <c r="J177" s="4"/>
      <c r="K177" s="4"/>
      <c r="L177" s="4"/>
      <c r="M177" s="4"/>
      <c r="N177" s="4"/>
      <c r="O177" s="4"/>
      <c r="P177" s="4"/>
      <c r="Q177" s="4"/>
      <c r="R177" s="4"/>
      <c r="S177" s="4"/>
      <c r="T177" s="4"/>
      <c r="U177" s="4"/>
      <c r="V177" s="4"/>
      <c r="W177" s="4"/>
      <c r="X177" s="4"/>
      <c r="Y177" s="4"/>
      <c r="Z177" s="4"/>
      <c r="AA177" s="4"/>
    </row>
    <row r="178" spans="1:27" ht="15.75" customHeight="1">
      <c r="A178" s="4"/>
      <c r="B178" s="4"/>
      <c r="C178" s="4"/>
      <c r="D178" s="6"/>
      <c r="E178" s="6"/>
      <c r="F178" s="6"/>
      <c r="G178" s="6"/>
      <c r="H178" s="6"/>
      <c r="I178" s="6"/>
      <c r="J178" s="4"/>
      <c r="K178" s="4"/>
      <c r="L178" s="4"/>
      <c r="M178" s="4"/>
      <c r="N178" s="4"/>
      <c r="O178" s="4"/>
      <c r="P178" s="4"/>
      <c r="Q178" s="4"/>
      <c r="R178" s="4"/>
      <c r="S178" s="4"/>
      <c r="T178" s="4"/>
      <c r="U178" s="4"/>
      <c r="V178" s="4"/>
      <c r="W178" s="4"/>
      <c r="X178" s="4"/>
      <c r="Y178" s="4"/>
      <c r="Z178" s="4"/>
      <c r="AA178" s="4"/>
    </row>
    <row r="179" spans="1:27" ht="15.75" customHeight="1">
      <c r="A179" s="4"/>
      <c r="B179" s="4"/>
      <c r="C179" s="4"/>
      <c r="D179" s="6"/>
      <c r="E179" s="6"/>
      <c r="F179" s="6"/>
      <c r="G179" s="6"/>
      <c r="H179" s="6"/>
      <c r="I179" s="6"/>
      <c r="J179" s="4"/>
      <c r="K179" s="4"/>
      <c r="L179" s="4"/>
      <c r="M179" s="4"/>
      <c r="N179" s="4"/>
      <c r="O179" s="4"/>
      <c r="P179" s="4"/>
      <c r="Q179" s="4"/>
      <c r="R179" s="4"/>
      <c r="S179" s="4"/>
      <c r="T179" s="4"/>
      <c r="U179" s="4"/>
      <c r="V179" s="4"/>
      <c r="W179" s="4"/>
      <c r="X179" s="4"/>
      <c r="Y179" s="4"/>
      <c r="Z179" s="4"/>
      <c r="AA179" s="4"/>
    </row>
    <row r="180" spans="1:27" ht="15.75" customHeight="1">
      <c r="A180" s="4"/>
      <c r="B180" s="4"/>
      <c r="C180" s="4"/>
      <c r="D180" s="6"/>
      <c r="E180" s="6"/>
      <c r="F180" s="6"/>
      <c r="G180" s="6"/>
      <c r="H180" s="6"/>
      <c r="I180" s="6"/>
      <c r="J180" s="4"/>
      <c r="K180" s="4"/>
      <c r="L180" s="4"/>
      <c r="M180" s="4"/>
      <c r="N180" s="4"/>
      <c r="O180" s="4"/>
      <c r="P180" s="4"/>
      <c r="Q180" s="4"/>
      <c r="R180" s="4"/>
      <c r="S180" s="4"/>
      <c r="T180" s="4"/>
      <c r="U180" s="4"/>
      <c r="V180" s="4"/>
      <c r="W180" s="4"/>
      <c r="X180" s="4"/>
      <c r="Y180" s="4"/>
      <c r="Z180" s="4"/>
      <c r="AA180" s="4"/>
    </row>
    <row r="181" spans="1:27" ht="15.75" customHeight="1">
      <c r="A181" s="4"/>
      <c r="B181" s="4"/>
      <c r="C181" s="4"/>
      <c r="D181" s="6"/>
      <c r="E181" s="6"/>
      <c r="F181" s="6"/>
      <c r="G181" s="6"/>
      <c r="H181" s="6"/>
      <c r="I181" s="6"/>
      <c r="J181" s="4"/>
      <c r="K181" s="4"/>
      <c r="L181" s="4"/>
      <c r="M181" s="4"/>
      <c r="N181" s="4"/>
      <c r="O181" s="4"/>
      <c r="P181" s="4"/>
      <c r="Q181" s="4"/>
      <c r="R181" s="4"/>
      <c r="S181" s="4"/>
      <c r="T181" s="4"/>
      <c r="U181" s="4"/>
      <c r="V181" s="4"/>
      <c r="W181" s="4"/>
      <c r="X181" s="4"/>
      <c r="Y181" s="4"/>
      <c r="Z181" s="4"/>
      <c r="AA181" s="4"/>
    </row>
    <row r="182" spans="1:27" ht="15.75" customHeight="1">
      <c r="A182" s="4"/>
      <c r="B182" s="4"/>
      <c r="C182" s="4"/>
      <c r="D182" s="6"/>
      <c r="E182" s="6"/>
      <c r="F182" s="6"/>
      <c r="G182" s="6"/>
      <c r="H182" s="6"/>
      <c r="I182" s="6"/>
      <c r="J182" s="4"/>
      <c r="K182" s="4"/>
      <c r="L182" s="4"/>
      <c r="M182" s="4"/>
      <c r="N182" s="4"/>
      <c r="O182" s="4"/>
      <c r="P182" s="4"/>
      <c r="Q182" s="4"/>
      <c r="R182" s="4"/>
      <c r="S182" s="4"/>
      <c r="T182" s="4"/>
      <c r="U182" s="4"/>
      <c r="V182" s="4"/>
      <c r="W182" s="4"/>
      <c r="X182" s="4"/>
      <c r="Y182" s="4"/>
      <c r="Z182" s="4"/>
      <c r="AA182" s="4"/>
    </row>
    <row r="183" spans="1:27" ht="15.75" customHeight="1">
      <c r="A183" s="4"/>
      <c r="B183" s="4"/>
      <c r="C183" s="4"/>
      <c r="D183" s="6"/>
      <c r="E183" s="6"/>
      <c r="F183" s="6"/>
      <c r="G183" s="6"/>
      <c r="H183" s="6"/>
      <c r="I183" s="6"/>
      <c r="J183" s="4"/>
      <c r="K183" s="4"/>
      <c r="L183" s="4"/>
      <c r="M183" s="4"/>
      <c r="N183" s="4"/>
      <c r="O183" s="4"/>
      <c r="P183" s="4"/>
      <c r="Q183" s="4"/>
      <c r="R183" s="4"/>
      <c r="S183" s="4"/>
      <c r="T183" s="4"/>
      <c r="U183" s="4"/>
      <c r="V183" s="4"/>
      <c r="W183" s="4"/>
      <c r="X183" s="4"/>
      <c r="Y183" s="4"/>
      <c r="Z183" s="4"/>
      <c r="AA183" s="4"/>
    </row>
    <row r="184" spans="1:27" ht="15.75" customHeight="1">
      <c r="A184" s="4"/>
      <c r="B184" s="4"/>
      <c r="C184" s="4"/>
      <c r="D184" s="6"/>
      <c r="E184" s="6"/>
      <c r="F184" s="6"/>
      <c r="G184" s="6"/>
      <c r="H184" s="6"/>
      <c r="I184" s="6"/>
      <c r="J184" s="4"/>
      <c r="K184" s="4"/>
      <c r="L184" s="4"/>
      <c r="M184" s="4"/>
      <c r="N184" s="4"/>
      <c r="O184" s="4"/>
      <c r="P184" s="4"/>
      <c r="Q184" s="4"/>
      <c r="R184" s="4"/>
      <c r="S184" s="4"/>
      <c r="T184" s="4"/>
      <c r="U184" s="4"/>
      <c r="V184" s="4"/>
      <c r="W184" s="4"/>
      <c r="X184" s="4"/>
      <c r="Y184" s="4"/>
      <c r="Z184" s="4"/>
      <c r="AA184" s="4"/>
    </row>
    <row r="185" spans="1:27" ht="15.75" customHeight="1">
      <c r="A185" s="4"/>
      <c r="B185" s="4"/>
      <c r="C185" s="4"/>
      <c r="D185" s="6"/>
      <c r="E185" s="6"/>
      <c r="F185" s="6"/>
      <c r="G185" s="6"/>
      <c r="H185" s="6"/>
      <c r="I185" s="6"/>
      <c r="J185" s="4"/>
      <c r="K185" s="4"/>
      <c r="L185" s="4"/>
      <c r="M185" s="4"/>
      <c r="N185" s="4"/>
      <c r="O185" s="4"/>
      <c r="P185" s="4"/>
      <c r="Q185" s="4"/>
      <c r="R185" s="4"/>
      <c r="S185" s="4"/>
      <c r="T185" s="4"/>
      <c r="U185" s="4"/>
      <c r="V185" s="4"/>
      <c r="W185" s="4"/>
      <c r="X185" s="4"/>
      <c r="Y185" s="4"/>
      <c r="Z185" s="4"/>
      <c r="AA185" s="4"/>
    </row>
    <row r="186" spans="1:27" ht="15.75" customHeight="1">
      <c r="A186" s="4"/>
      <c r="B186" s="4"/>
      <c r="C186" s="4"/>
      <c r="D186" s="6"/>
      <c r="E186" s="6"/>
      <c r="F186" s="6"/>
      <c r="G186" s="6"/>
      <c r="H186" s="6"/>
      <c r="I186" s="6"/>
      <c r="J186" s="4"/>
      <c r="K186" s="4"/>
      <c r="L186" s="4"/>
      <c r="M186" s="4"/>
      <c r="N186" s="4"/>
      <c r="O186" s="4"/>
      <c r="P186" s="4"/>
      <c r="Q186" s="4"/>
      <c r="R186" s="4"/>
      <c r="S186" s="4"/>
      <c r="T186" s="4"/>
      <c r="U186" s="4"/>
      <c r="V186" s="4"/>
      <c r="W186" s="4"/>
      <c r="X186" s="4"/>
      <c r="Y186" s="4"/>
      <c r="Z186" s="4"/>
      <c r="AA186" s="4"/>
    </row>
    <row r="187" spans="1:27" ht="15.75" customHeight="1">
      <c r="A187" s="4"/>
      <c r="B187" s="4"/>
      <c r="C187" s="4"/>
      <c r="D187" s="6"/>
      <c r="E187" s="6"/>
      <c r="F187" s="6"/>
      <c r="G187" s="6"/>
      <c r="H187" s="6"/>
      <c r="I187" s="6"/>
      <c r="J187" s="4"/>
      <c r="K187" s="4"/>
      <c r="L187" s="4"/>
      <c r="M187" s="4"/>
      <c r="N187" s="4"/>
      <c r="O187" s="4"/>
      <c r="P187" s="4"/>
      <c r="Q187" s="4"/>
      <c r="R187" s="4"/>
      <c r="S187" s="4"/>
      <c r="T187" s="4"/>
      <c r="U187" s="4"/>
      <c r="V187" s="4"/>
      <c r="W187" s="4"/>
      <c r="X187" s="4"/>
      <c r="Y187" s="4"/>
      <c r="Z187" s="4"/>
      <c r="AA187" s="4"/>
    </row>
    <row r="188" spans="1:27" ht="15.75" customHeight="1">
      <c r="A188" s="4"/>
      <c r="B188" s="4"/>
      <c r="C188" s="4"/>
      <c r="D188" s="6"/>
      <c r="E188" s="6"/>
      <c r="F188" s="6"/>
      <c r="G188" s="6"/>
      <c r="H188" s="6"/>
      <c r="I188" s="6"/>
      <c r="J188" s="4"/>
      <c r="K188" s="4"/>
      <c r="L188" s="4"/>
      <c r="M188" s="4"/>
      <c r="N188" s="4"/>
      <c r="O188" s="4"/>
      <c r="P188" s="4"/>
      <c r="Q188" s="4"/>
      <c r="R188" s="4"/>
      <c r="S188" s="4"/>
      <c r="T188" s="4"/>
      <c r="U188" s="4"/>
      <c r="V188" s="4"/>
      <c r="W188" s="4"/>
      <c r="X188" s="4"/>
      <c r="Y188" s="4"/>
      <c r="Z188" s="4"/>
      <c r="AA188" s="4"/>
    </row>
    <row r="189" spans="1:27" ht="15.75" customHeight="1">
      <c r="A189" s="4"/>
      <c r="B189" s="4"/>
      <c r="C189" s="4"/>
      <c r="D189" s="6"/>
      <c r="E189" s="6"/>
      <c r="F189" s="6"/>
      <c r="G189" s="6"/>
      <c r="H189" s="6"/>
      <c r="I189" s="6"/>
      <c r="J189" s="4"/>
      <c r="K189" s="4"/>
      <c r="L189" s="4"/>
      <c r="M189" s="4"/>
      <c r="N189" s="4"/>
      <c r="O189" s="4"/>
      <c r="P189" s="4"/>
      <c r="Q189" s="4"/>
      <c r="R189" s="4"/>
      <c r="S189" s="4"/>
      <c r="T189" s="4"/>
      <c r="U189" s="4"/>
      <c r="V189" s="4"/>
      <c r="W189" s="4"/>
      <c r="X189" s="4"/>
      <c r="Y189" s="4"/>
      <c r="Z189" s="4"/>
      <c r="AA189" s="4"/>
    </row>
    <row r="190" spans="1:27" ht="15.75" customHeight="1">
      <c r="A190" s="4"/>
      <c r="B190" s="4"/>
      <c r="C190" s="4"/>
      <c r="D190" s="6"/>
      <c r="E190" s="6"/>
      <c r="F190" s="6"/>
      <c r="G190" s="6"/>
      <c r="H190" s="6"/>
      <c r="I190" s="6"/>
      <c r="J190" s="4"/>
      <c r="K190" s="4"/>
      <c r="L190" s="4"/>
      <c r="M190" s="4"/>
      <c r="N190" s="4"/>
      <c r="O190" s="4"/>
      <c r="P190" s="4"/>
      <c r="Q190" s="4"/>
      <c r="R190" s="4"/>
      <c r="S190" s="4"/>
      <c r="T190" s="4"/>
      <c r="U190" s="4"/>
      <c r="V190" s="4"/>
      <c r="W190" s="4"/>
      <c r="X190" s="4"/>
      <c r="Y190" s="4"/>
      <c r="Z190" s="4"/>
      <c r="AA190" s="4"/>
    </row>
    <row r="191" spans="1:27" ht="15.75" customHeight="1">
      <c r="A191" s="4"/>
      <c r="B191" s="4"/>
      <c r="C191" s="4"/>
      <c r="D191" s="6"/>
      <c r="E191" s="6"/>
      <c r="F191" s="6"/>
      <c r="G191" s="6"/>
      <c r="H191" s="6"/>
      <c r="I191" s="6"/>
      <c r="J191" s="4"/>
      <c r="K191" s="4"/>
      <c r="L191" s="4"/>
      <c r="M191" s="4"/>
      <c r="N191" s="4"/>
      <c r="O191" s="4"/>
      <c r="P191" s="4"/>
      <c r="Q191" s="4"/>
      <c r="R191" s="4"/>
      <c r="S191" s="4"/>
      <c r="T191" s="4"/>
      <c r="U191" s="4"/>
      <c r="V191" s="4"/>
      <c r="W191" s="4"/>
      <c r="X191" s="4"/>
      <c r="Y191" s="4"/>
      <c r="Z191" s="4"/>
      <c r="AA191" s="4"/>
    </row>
    <row r="192" spans="1:27" ht="15.75" customHeight="1">
      <c r="A192" s="4"/>
      <c r="B192" s="4"/>
      <c r="C192" s="4"/>
      <c r="D192" s="6"/>
      <c r="E192" s="6"/>
      <c r="F192" s="6"/>
      <c r="G192" s="6"/>
      <c r="H192" s="6"/>
      <c r="I192" s="6"/>
      <c r="J192" s="4"/>
      <c r="K192" s="4"/>
      <c r="L192" s="4"/>
      <c r="M192" s="4"/>
      <c r="N192" s="4"/>
      <c r="O192" s="4"/>
      <c r="P192" s="4"/>
      <c r="Q192" s="4"/>
      <c r="R192" s="4"/>
      <c r="S192" s="4"/>
      <c r="T192" s="4"/>
      <c r="U192" s="4"/>
      <c r="V192" s="4"/>
      <c r="W192" s="4"/>
      <c r="X192" s="4"/>
      <c r="Y192" s="4"/>
      <c r="Z192" s="4"/>
      <c r="AA192" s="4"/>
    </row>
    <row r="193" spans="1:27" ht="15.75" customHeight="1">
      <c r="A193" s="4"/>
      <c r="B193" s="4"/>
      <c r="C193" s="4"/>
      <c r="D193" s="6"/>
      <c r="E193" s="6"/>
      <c r="F193" s="6"/>
      <c r="G193" s="6"/>
      <c r="H193" s="6"/>
      <c r="I193" s="6"/>
      <c r="J193" s="4"/>
      <c r="K193" s="4"/>
      <c r="L193" s="4"/>
      <c r="M193" s="4"/>
      <c r="N193" s="4"/>
      <c r="O193" s="4"/>
      <c r="P193" s="4"/>
      <c r="Q193" s="4"/>
      <c r="R193" s="4"/>
      <c r="S193" s="4"/>
      <c r="T193" s="4"/>
      <c r="U193" s="4"/>
      <c r="V193" s="4"/>
      <c r="W193" s="4"/>
      <c r="X193" s="4"/>
      <c r="Y193" s="4"/>
      <c r="Z193" s="4"/>
      <c r="AA193" s="4"/>
    </row>
    <row r="194" spans="1:27" ht="15.75" customHeight="1">
      <c r="A194" s="4"/>
      <c r="B194" s="4"/>
      <c r="C194" s="4"/>
      <c r="D194" s="6"/>
      <c r="E194" s="6"/>
      <c r="F194" s="6"/>
      <c r="G194" s="6"/>
      <c r="H194" s="6"/>
      <c r="I194" s="6"/>
      <c r="J194" s="4"/>
      <c r="K194" s="4"/>
      <c r="L194" s="4"/>
      <c r="M194" s="4"/>
      <c r="N194" s="4"/>
      <c r="O194" s="4"/>
      <c r="P194" s="4"/>
      <c r="Q194" s="4"/>
      <c r="R194" s="4"/>
      <c r="S194" s="4"/>
      <c r="T194" s="4"/>
      <c r="U194" s="4"/>
      <c r="V194" s="4"/>
      <c r="W194" s="4"/>
      <c r="X194" s="4"/>
      <c r="Y194" s="4"/>
      <c r="Z194" s="4"/>
      <c r="AA194" s="4"/>
    </row>
    <row r="195" spans="1:27" ht="15.75" customHeight="1">
      <c r="A195" s="4"/>
      <c r="B195" s="4"/>
      <c r="C195" s="4"/>
      <c r="D195" s="6"/>
      <c r="E195" s="6"/>
      <c r="F195" s="6"/>
      <c r="G195" s="6"/>
      <c r="H195" s="6"/>
      <c r="I195" s="6"/>
      <c r="J195" s="4"/>
      <c r="K195" s="4"/>
      <c r="L195" s="4"/>
      <c r="M195" s="4"/>
      <c r="N195" s="4"/>
      <c r="O195" s="4"/>
      <c r="P195" s="4"/>
      <c r="Q195" s="4"/>
      <c r="R195" s="4"/>
      <c r="S195" s="4"/>
      <c r="T195" s="4"/>
      <c r="U195" s="4"/>
      <c r="V195" s="4"/>
      <c r="W195" s="4"/>
      <c r="X195" s="4"/>
      <c r="Y195" s="4"/>
      <c r="Z195" s="4"/>
      <c r="AA195" s="4"/>
    </row>
    <row r="196" spans="1:27" ht="15.75" customHeight="1">
      <c r="A196" s="4"/>
      <c r="B196" s="4"/>
      <c r="C196" s="4"/>
      <c r="D196" s="6"/>
      <c r="E196" s="6"/>
      <c r="F196" s="6"/>
      <c r="G196" s="6"/>
      <c r="H196" s="6"/>
      <c r="I196" s="6"/>
      <c r="J196" s="4"/>
      <c r="K196" s="4"/>
      <c r="L196" s="4"/>
      <c r="M196" s="4"/>
      <c r="N196" s="4"/>
      <c r="O196" s="4"/>
      <c r="P196" s="4"/>
      <c r="Q196" s="4"/>
      <c r="R196" s="4"/>
      <c r="S196" s="4"/>
      <c r="T196" s="4"/>
      <c r="U196" s="4"/>
      <c r="V196" s="4"/>
      <c r="W196" s="4"/>
      <c r="X196" s="4"/>
      <c r="Y196" s="4"/>
      <c r="Z196" s="4"/>
      <c r="AA196" s="4"/>
    </row>
    <row r="197" spans="1:27" ht="15.75" customHeight="1">
      <c r="A197" s="4"/>
      <c r="B197" s="4"/>
      <c r="C197" s="4"/>
      <c r="D197" s="6"/>
      <c r="E197" s="6"/>
      <c r="F197" s="6"/>
      <c r="G197" s="6"/>
      <c r="H197" s="6"/>
      <c r="I197" s="6"/>
      <c r="J197" s="4"/>
      <c r="K197" s="4"/>
      <c r="L197" s="4"/>
      <c r="M197" s="4"/>
      <c r="N197" s="4"/>
      <c r="O197" s="4"/>
      <c r="P197" s="4"/>
      <c r="Q197" s="4"/>
      <c r="R197" s="4"/>
      <c r="S197" s="4"/>
      <c r="T197" s="4"/>
      <c r="U197" s="4"/>
      <c r="V197" s="4"/>
      <c r="W197" s="4"/>
      <c r="X197" s="4"/>
      <c r="Y197" s="4"/>
      <c r="Z197" s="4"/>
      <c r="AA197" s="4"/>
    </row>
    <row r="198" spans="1:27" ht="15.75" customHeight="1">
      <c r="A198" s="4"/>
      <c r="B198" s="4"/>
      <c r="C198" s="4"/>
      <c r="D198" s="6"/>
      <c r="E198" s="6"/>
      <c r="F198" s="6"/>
      <c r="G198" s="6"/>
      <c r="H198" s="6"/>
      <c r="I198" s="6"/>
      <c r="J198" s="4"/>
      <c r="K198" s="4"/>
      <c r="L198" s="4"/>
      <c r="M198" s="4"/>
      <c r="N198" s="4"/>
      <c r="O198" s="4"/>
      <c r="P198" s="4"/>
      <c r="Q198" s="4"/>
      <c r="R198" s="4"/>
      <c r="S198" s="4"/>
      <c r="T198" s="4"/>
      <c r="U198" s="4"/>
      <c r="V198" s="4"/>
      <c r="W198" s="4"/>
      <c r="X198" s="4"/>
      <c r="Y198" s="4"/>
      <c r="Z198" s="4"/>
      <c r="AA198" s="4"/>
    </row>
    <row r="199" spans="1:27" ht="15.75" customHeight="1">
      <c r="A199" s="4"/>
      <c r="B199" s="4"/>
      <c r="C199" s="4"/>
      <c r="D199" s="6"/>
      <c r="E199" s="6"/>
      <c r="F199" s="6"/>
      <c r="G199" s="6"/>
      <c r="H199" s="6"/>
      <c r="I199" s="6"/>
      <c r="J199" s="4"/>
      <c r="K199" s="4"/>
      <c r="L199" s="4"/>
      <c r="M199" s="4"/>
      <c r="N199" s="4"/>
      <c r="O199" s="4"/>
      <c r="P199" s="4"/>
      <c r="Q199" s="4"/>
      <c r="R199" s="4"/>
      <c r="S199" s="4"/>
      <c r="T199" s="4"/>
      <c r="U199" s="4"/>
      <c r="V199" s="4"/>
      <c r="W199" s="4"/>
      <c r="X199" s="4"/>
      <c r="Y199" s="4"/>
      <c r="Z199" s="4"/>
      <c r="AA199" s="4"/>
    </row>
    <row r="200" spans="1:27" ht="15.75" customHeight="1">
      <c r="A200" s="4"/>
      <c r="B200" s="4"/>
      <c r="C200" s="4"/>
      <c r="D200" s="6"/>
      <c r="E200" s="6"/>
      <c r="F200" s="6"/>
      <c r="G200" s="6"/>
      <c r="H200" s="6"/>
      <c r="I200" s="6"/>
      <c r="J200" s="4"/>
      <c r="K200" s="4"/>
      <c r="L200" s="4"/>
      <c r="M200" s="4"/>
      <c r="N200" s="4"/>
      <c r="O200" s="4"/>
      <c r="P200" s="4"/>
      <c r="Q200" s="4"/>
      <c r="R200" s="4"/>
      <c r="S200" s="4"/>
      <c r="T200" s="4"/>
      <c r="U200" s="4"/>
      <c r="V200" s="4"/>
      <c r="W200" s="4"/>
      <c r="X200" s="4"/>
      <c r="Y200" s="4"/>
      <c r="Z200" s="4"/>
      <c r="AA200" s="4"/>
    </row>
    <row r="201" spans="1:27" ht="15.75" customHeight="1">
      <c r="A201" s="4"/>
      <c r="B201" s="4"/>
      <c r="C201" s="4"/>
      <c r="D201" s="6"/>
      <c r="E201" s="6"/>
      <c r="F201" s="6"/>
      <c r="G201" s="6"/>
      <c r="H201" s="6"/>
      <c r="I201" s="6"/>
      <c r="J201" s="4"/>
      <c r="K201" s="4"/>
      <c r="L201" s="4"/>
      <c r="M201" s="4"/>
      <c r="N201" s="4"/>
      <c r="O201" s="4"/>
      <c r="P201" s="4"/>
      <c r="Q201" s="4"/>
      <c r="R201" s="4"/>
      <c r="S201" s="4"/>
      <c r="T201" s="4"/>
      <c r="U201" s="4"/>
      <c r="V201" s="4"/>
      <c r="W201" s="4"/>
      <c r="X201" s="4"/>
      <c r="Y201" s="4"/>
      <c r="Z201" s="4"/>
      <c r="AA201" s="4"/>
    </row>
    <row r="202" spans="1:27" ht="15.75" customHeight="1">
      <c r="A202" s="4"/>
      <c r="B202" s="4"/>
      <c r="C202" s="4"/>
      <c r="D202" s="6"/>
      <c r="E202" s="6"/>
      <c r="F202" s="6"/>
      <c r="G202" s="6"/>
      <c r="H202" s="6"/>
      <c r="I202" s="6"/>
      <c r="J202" s="4"/>
      <c r="K202" s="4"/>
      <c r="L202" s="4"/>
      <c r="M202" s="4"/>
      <c r="N202" s="4"/>
      <c r="O202" s="4"/>
      <c r="P202" s="4"/>
      <c r="Q202" s="4"/>
      <c r="R202" s="4"/>
      <c r="S202" s="4"/>
      <c r="T202" s="4"/>
      <c r="U202" s="4"/>
      <c r="V202" s="4"/>
      <c r="W202" s="4"/>
      <c r="X202" s="4"/>
      <c r="Y202" s="4"/>
      <c r="Z202" s="4"/>
      <c r="AA202" s="4"/>
    </row>
    <row r="203" spans="1:27" ht="15.75" customHeight="1">
      <c r="A203" s="4"/>
      <c r="B203" s="4"/>
      <c r="C203" s="4"/>
      <c r="D203" s="6"/>
      <c r="E203" s="6"/>
      <c r="F203" s="6"/>
      <c r="G203" s="6"/>
      <c r="H203" s="6"/>
      <c r="I203" s="6"/>
      <c r="J203" s="4"/>
      <c r="K203" s="4"/>
      <c r="L203" s="4"/>
      <c r="M203" s="4"/>
      <c r="N203" s="4"/>
      <c r="O203" s="4"/>
      <c r="P203" s="4"/>
      <c r="Q203" s="4"/>
      <c r="R203" s="4"/>
      <c r="S203" s="4"/>
      <c r="T203" s="4"/>
      <c r="U203" s="4"/>
      <c r="V203" s="4"/>
      <c r="W203" s="4"/>
      <c r="X203" s="4"/>
      <c r="Y203" s="4"/>
      <c r="Z203" s="4"/>
      <c r="AA203" s="4"/>
    </row>
    <row r="204" spans="1:27" ht="15.75" customHeight="1">
      <c r="A204" s="4"/>
      <c r="B204" s="4"/>
      <c r="C204" s="4"/>
      <c r="D204" s="6"/>
      <c r="E204" s="6"/>
      <c r="F204" s="6"/>
      <c r="G204" s="6"/>
      <c r="H204" s="6"/>
      <c r="I204" s="6"/>
      <c r="J204" s="4"/>
      <c r="K204" s="4"/>
      <c r="L204" s="4"/>
      <c r="M204" s="4"/>
      <c r="N204" s="4"/>
      <c r="O204" s="4"/>
      <c r="P204" s="4"/>
      <c r="Q204" s="4"/>
      <c r="R204" s="4"/>
      <c r="S204" s="4"/>
      <c r="T204" s="4"/>
      <c r="U204" s="4"/>
      <c r="V204" s="4"/>
      <c r="W204" s="4"/>
      <c r="X204" s="4"/>
      <c r="Y204" s="4"/>
      <c r="Z204" s="4"/>
      <c r="AA204" s="4"/>
    </row>
    <row r="205" spans="1:27" ht="15.75" customHeight="1">
      <c r="A205" s="4"/>
      <c r="B205" s="4"/>
      <c r="C205" s="4"/>
      <c r="D205" s="6"/>
      <c r="E205" s="6"/>
      <c r="F205" s="6"/>
      <c r="G205" s="6"/>
      <c r="H205" s="6"/>
      <c r="I205" s="6"/>
      <c r="J205" s="4"/>
      <c r="K205" s="4"/>
      <c r="L205" s="4"/>
      <c r="M205" s="4"/>
      <c r="N205" s="4"/>
      <c r="O205" s="4"/>
      <c r="P205" s="4"/>
      <c r="Q205" s="4"/>
      <c r="R205" s="4"/>
      <c r="S205" s="4"/>
      <c r="T205" s="4"/>
      <c r="U205" s="4"/>
      <c r="V205" s="4"/>
      <c r="W205" s="4"/>
      <c r="X205" s="4"/>
      <c r="Y205" s="4"/>
      <c r="Z205" s="4"/>
      <c r="AA205" s="4"/>
    </row>
    <row r="206" spans="1:27" ht="15.75" customHeight="1">
      <c r="A206" s="4"/>
      <c r="B206" s="4"/>
      <c r="C206" s="4"/>
      <c r="D206" s="6"/>
      <c r="E206" s="6"/>
      <c r="F206" s="6"/>
      <c r="G206" s="6"/>
      <c r="H206" s="6"/>
      <c r="I206" s="6"/>
      <c r="J206" s="4"/>
      <c r="K206" s="4"/>
      <c r="L206" s="4"/>
      <c r="M206" s="4"/>
      <c r="N206" s="4"/>
      <c r="O206" s="4"/>
      <c r="P206" s="4"/>
      <c r="Q206" s="4"/>
      <c r="R206" s="4"/>
      <c r="S206" s="4"/>
      <c r="T206" s="4"/>
      <c r="U206" s="4"/>
      <c r="V206" s="4"/>
      <c r="W206" s="4"/>
      <c r="X206" s="4"/>
      <c r="Y206" s="4"/>
      <c r="Z206" s="4"/>
      <c r="AA206" s="4"/>
    </row>
    <row r="207" spans="1:27" ht="15.75" customHeight="1">
      <c r="A207" s="4"/>
      <c r="B207" s="4"/>
      <c r="C207" s="4"/>
      <c r="D207" s="6"/>
      <c r="E207" s="6"/>
      <c r="F207" s="6"/>
      <c r="G207" s="6"/>
      <c r="H207" s="6"/>
      <c r="I207" s="6"/>
      <c r="J207" s="4"/>
      <c r="K207" s="4"/>
      <c r="L207" s="4"/>
      <c r="M207" s="4"/>
      <c r="N207" s="4"/>
      <c r="O207" s="4"/>
      <c r="P207" s="4"/>
      <c r="Q207" s="4"/>
      <c r="R207" s="4"/>
      <c r="S207" s="4"/>
      <c r="T207" s="4"/>
      <c r="U207" s="4"/>
      <c r="V207" s="4"/>
      <c r="W207" s="4"/>
      <c r="X207" s="4"/>
      <c r="Y207" s="4"/>
      <c r="Z207" s="4"/>
      <c r="AA207" s="4"/>
    </row>
    <row r="208" spans="1:27" ht="15.75" customHeight="1">
      <c r="A208" s="4"/>
      <c r="B208" s="4"/>
      <c r="C208" s="4"/>
      <c r="D208" s="6"/>
      <c r="E208" s="6"/>
      <c r="F208" s="6"/>
      <c r="G208" s="6"/>
      <c r="H208" s="6"/>
      <c r="I208" s="6"/>
      <c r="J208" s="4"/>
      <c r="K208" s="4"/>
      <c r="L208" s="4"/>
      <c r="M208" s="4"/>
      <c r="N208" s="4"/>
      <c r="O208" s="4"/>
      <c r="P208" s="4"/>
      <c r="Q208" s="4"/>
      <c r="R208" s="4"/>
      <c r="S208" s="4"/>
      <c r="T208" s="4"/>
      <c r="U208" s="4"/>
      <c r="V208" s="4"/>
      <c r="W208" s="4"/>
      <c r="X208" s="4"/>
      <c r="Y208" s="4"/>
      <c r="Z208" s="4"/>
      <c r="AA208" s="4"/>
    </row>
    <row r="209" spans="1:27" ht="15.75" customHeight="1">
      <c r="A209" s="4"/>
      <c r="B209" s="4"/>
      <c r="C209" s="4"/>
      <c r="D209" s="6"/>
      <c r="E209" s="6"/>
      <c r="F209" s="6"/>
      <c r="G209" s="6"/>
      <c r="H209" s="6"/>
      <c r="I209" s="6"/>
      <c r="J209" s="4"/>
      <c r="K209" s="4"/>
      <c r="L209" s="4"/>
      <c r="M209" s="4"/>
      <c r="N209" s="4"/>
      <c r="O209" s="4"/>
      <c r="P209" s="4"/>
      <c r="Q209" s="4"/>
      <c r="R209" s="4"/>
      <c r="S209" s="4"/>
      <c r="T209" s="4"/>
      <c r="U209" s="4"/>
      <c r="V209" s="4"/>
      <c r="W209" s="4"/>
      <c r="X209" s="4"/>
      <c r="Y209" s="4"/>
      <c r="Z209" s="4"/>
      <c r="AA209" s="4"/>
    </row>
    <row r="210" spans="1:27" ht="15.75" customHeight="1">
      <c r="A210" s="4"/>
      <c r="B210" s="4"/>
      <c r="C210" s="4"/>
      <c r="D210" s="6"/>
      <c r="E210" s="6"/>
      <c r="F210" s="6"/>
      <c r="G210" s="6"/>
      <c r="H210" s="6"/>
      <c r="I210" s="6"/>
      <c r="J210" s="4"/>
      <c r="K210" s="4"/>
      <c r="L210" s="4"/>
      <c r="M210" s="4"/>
      <c r="N210" s="4"/>
      <c r="O210" s="4"/>
      <c r="P210" s="4"/>
      <c r="Q210" s="4"/>
      <c r="R210" s="4"/>
      <c r="S210" s="4"/>
      <c r="T210" s="4"/>
      <c r="U210" s="4"/>
      <c r="V210" s="4"/>
      <c r="W210" s="4"/>
      <c r="X210" s="4"/>
      <c r="Y210" s="4"/>
      <c r="Z210" s="4"/>
      <c r="AA210" s="4"/>
    </row>
    <row r="211" spans="1:27" ht="15.75" customHeight="1">
      <c r="A211" s="4"/>
      <c r="B211" s="4"/>
      <c r="C211" s="4"/>
      <c r="D211" s="6"/>
      <c r="E211" s="6"/>
      <c r="F211" s="6"/>
      <c r="G211" s="6"/>
      <c r="H211" s="6"/>
      <c r="I211" s="6"/>
      <c r="J211" s="4"/>
      <c r="K211" s="4"/>
      <c r="L211" s="4"/>
      <c r="M211" s="4"/>
      <c r="N211" s="4"/>
      <c r="O211" s="4"/>
      <c r="P211" s="4"/>
      <c r="Q211" s="4"/>
      <c r="R211" s="4"/>
      <c r="S211" s="4"/>
      <c r="T211" s="4"/>
      <c r="U211" s="4"/>
      <c r="V211" s="4"/>
      <c r="W211" s="4"/>
      <c r="X211" s="4"/>
      <c r="Y211" s="4"/>
      <c r="Z211" s="4"/>
      <c r="AA211" s="4"/>
    </row>
    <row r="212" spans="1:27" ht="15.75" customHeight="1">
      <c r="A212" s="4"/>
      <c r="B212" s="4"/>
      <c r="C212" s="4"/>
      <c r="D212" s="6"/>
      <c r="E212" s="6"/>
      <c r="F212" s="6"/>
      <c r="G212" s="6"/>
      <c r="H212" s="6"/>
      <c r="I212" s="6"/>
      <c r="J212" s="4"/>
      <c r="K212" s="4"/>
      <c r="L212" s="4"/>
      <c r="M212" s="4"/>
      <c r="N212" s="4"/>
      <c r="O212" s="4"/>
      <c r="P212" s="4"/>
      <c r="Q212" s="4"/>
      <c r="R212" s="4"/>
      <c r="S212" s="4"/>
      <c r="T212" s="4"/>
      <c r="U212" s="4"/>
      <c r="V212" s="4"/>
      <c r="W212" s="4"/>
      <c r="X212" s="4"/>
      <c r="Y212" s="4"/>
      <c r="Z212" s="4"/>
      <c r="AA212" s="4"/>
    </row>
    <row r="213" spans="1:27" ht="15.75" customHeight="1">
      <c r="A213" s="4"/>
      <c r="B213" s="4"/>
      <c r="C213" s="4"/>
      <c r="D213" s="6"/>
      <c r="E213" s="6"/>
      <c r="F213" s="6"/>
      <c r="G213" s="6"/>
      <c r="H213" s="6"/>
      <c r="I213" s="6"/>
      <c r="J213" s="4"/>
      <c r="K213" s="4"/>
      <c r="L213" s="4"/>
      <c r="M213" s="4"/>
      <c r="N213" s="4"/>
      <c r="O213" s="4"/>
      <c r="P213" s="4"/>
      <c r="Q213" s="4"/>
      <c r="R213" s="4"/>
      <c r="S213" s="4"/>
      <c r="T213" s="4"/>
      <c r="U213" s="4"/>
      <c r="V213" s="4"/>
      <c r="W213" s="4"/>
      <c r="X213" s="4"/>
      <c r="Y213" s="4"/>
      <c r="Z213" s="4"/>
      <c r="AA213" s="4"/>
    </row>
    <row r="214" spans="1:27" ht="15.75" customHeight="1">
      <c r="A214" s="4"/>
      <c r="B214" s="4"/>
      <c r="C214" s="4"/>
      <c r="D214" s="6"/>
      <c r="E214" s="6"/>
      <c r="F214" s="6"/>
      <c r="G214" s="6"/>
      <c r="H214" s="6"/>
      <c r="I214" s="6"/>
      <c r="J214" s="4"/>
      <c r="K214" s="4"/>
      <c r="L214" s="4"/>
      <c r="M214" s="4"/>
      <c r="N214" s="4"/>
      <c r="O214" s="4"/>
      <c r="P214" s="4"/>
      <c r="Q214" s="4"/>
      <c r="R214" s="4"/>
      <c r="S214" s="4"/>
      <c r="T214" s="4"/>
      <c r="U214" s="4"/>
      <c r="V214" s="4"/>
      <c r="W214" s="4"/>
      <c r="X214" s="4"/>
      <c r="Y214" s="4"/>
      <c r="Z214" s="4"/>
      <c r="AA214" s="4"/>
    </row>
    <row r="215" spans="1:27" ht="15.75" customHeight="1">
      <c r="A215" s="4"/>
      <c r="B215" s="4"/>
      <c r="C215" s="4"/>
      <c r="D215" s="6"/>
      <c r="E215" s="6"/>
      <c r="F215" s="6"/>
      <c r="G215" s="6"/>
      <c r="H215" s="6"/>
      <c r="I215" s="6"/>
      <c r="J215" s="4"/>
      <c r="K215" s="4"/>
      <c r="L215" s="4"/>
      <c r="M215" s="4"/>
      <c r="N215" s="4"/>
      <c r="O215" s="4"/>
      <c r="P215" s="4"/>
      <c r="Q215" s="4"/>
      <c r="R215" s="4"/>
      <c r="S215" s="4"/>
      <c r="T215" s="4"/>
      <c r="U215" s="4"/>
      <c r="V215" s="4"/>
      <c r="W215" s="4"/>
      <c r="X215" s="4"/>
      <c r="Y215" s="4"/>
      <c r="Z215" s="4"/>
      <c r="AA215" s="4"/>
    </row>
    <row r="216" spans="1:27" ht="15.75" customHeight="1">
      <c r="A216" s="4"/>
      <c r="B216" s="4"/>
      <c r="C216" s="4"/>
      <c r="D216" s="6"/>
      <c r="E216" s="6"/>
      <c r="F216" s="6"/>
      <c r="G216" s="6"/>
      <c r="H216" s="6"/>
      <c r="I216" s="6"/>
      <c r="J216" s="4"/>
      <c r="K216" s="4"/>
      <c r="L216" s="4"/>
      <c r="M216" s="4"/>
      <c r="N216" s="4"/>
      <c r="O216" s="4"/>
      <c r="P216" s="4"/>
      <c r="Q216" s="4"/>
      <c r="R216" s="4"/>
      <c r="S216" s="4"/>
      <c r="T216" s="4"/>
      <c r="U216" s="4"/>
      <c r="V216" s="4"/>
      <c r="W216" s="4"/>
      <c r="X216" s="4"/>
      <c r="Y216" s="4"/>
      <c r="Z216" s="4"/>
      <c r="AA216" s="4"/>
    </row>
    <row r="217" spans="1:27" ht="15.75" customHeight="1">
      <c r="A217" s="4"/>
      <c r="B217" s="4"/>
      <c r="C217" s="4"/>
      <c r="D217" s="6"/>
      <c r="E217" s="6"/>
      <c r="F217" s="6"/>
      <c r="G217" s="6"/>
      <c r="H217" s="6"/>
      <c r="I217" s="6"/>
      <c r="J217" s="4"/>
      <c r="K217" s="4"/>
      <c r="L217" s="4"/>
      <c r="M217" s="4"/>
      <c r="N217" s="4"/>
      <c r="O217" s="4"/>
      <c r="P217" s="4"/>
      <c r="Q217" s="4"/>
      <c r="R217" s="4"/>
      <c r="S217" s="4"/>
      <c r="T217" s="4"/>
      <c r="U217" s="4"/>
      <c r="V217" s="4"/>
      <c r="W217" s="4"/>
      <c r="X217" s="4"/>
      <c r="Y217" s="4"/>
      <c r="Z217" s="4"/>
      <c r="AA217" s="4"/>
    </row>
    <row r="218" spans="1:27" ht="15.75" customHeight="1">
      <c r="A218" s="4"/>
      <c r="B218" s="4"/>
      <c r="C218" s="4"/>
      <c r="D218" s="6"/>
      <c r="E218" s="6"/>
      <c r="F218" s="6"/>
      <c r="G218" s="6"/>
      <c r="H218" s="6"/>
      <c r="I218" s="6"/>
      <c r="J218" s="4"/>
      <c r="K218" s="4"/>
      <c r="L218" s="4"/>
      <c r="M218" s="4"/>
      <c r="N218" s="4"/>
      <c r="O218" s="4"/>
      <c r="P218" s="4"/>
      <c r="Q218" s="4"/>
      <c r="R218" s="4"/>
      <c r="S218" s="4"/>
      <c r="T218" s="4"/>
      <c r="U218" s="4"/>
      <c r="V218" s="4"/>
      <c r="W218" s="4"/>
      <c r="X218" s="4"/>
      <c r="Y218" s="4"/>
      <c r="Z218" s="4"/>
      <c r="AA218" s="4"/>
    </row>
    <row r="219" spans="1:27" ht="15.75" customHeight="1">
      <c r="A219" s="4"/>
      <c r="B219" s="4"/>
      <c r="C219" s="4"/>
      <c r="D219" s="6"/>
      <c r="E219" s="6"/>
      <c r="F219" s="6"/>
      <c r="G219" s="6"/>
      <c r="H219" s="6"/>
      <c r="I219" s="6"/>
      <c r="J219" s="4"/>
      <c r="K219" s="4"/>
      <c r="L219" s="4"/>
      <c r="M219" s="4"/>
      <c r="N219" s="4"/>
      <c r="O219" s="4"/>
      <c r="P219" s="4"/>
      <c r="Q219" s="4"/>
      <c r="R219" s="4"/>
      <c r="S219" s="4"/>
      <c r="T219" s="4"/>
      <c r="U219" s="4"/>
      <c r="V219" s="4"/>
      <c r="W219" s="4"/>
      <c r="X219" s="4"/>
      <c r="Y219" s="4"/>
      <c r="Z219" s="4"/>
      <c r="AA219" s="4"/>
    </row>
    <row r="220" spans="1:27" ht="15.75" customHeight="1">
      <c r="A220" s="4"/>
      <c r="B220" s="4"/>
      <c r="C220" s="4"/>
      <c r="D220" s="6"/>
      <c r="E220" s="6"/>
      <c r="F220" s="6"/>
      <c r="G220" s="6"/>
      <c r="H220" s="6"/>
      <c r="I220" s="6"/>
      <c r="J220" s="4"/>
      <c r="K220" s="4"/>
      <c r="L220" s="4"/>
      <c r="M220" s="4"/>
      <c r="N220" s="4"/>
      <c r="O220" s="4"/>
      <c r="P220" s="4"/>
      <c r="Q220" s="4"/>
      <c r="R220" s="4"/>
      <c r="S220" s="4"/>
      <c r="T220" s="4"/>
      <c r="U220" s="4"/>
      <c r="V220" s="4"/>
      <c r="W220" s="4"/>
      <c r="X220" s="4"/>
      <c r="Y220" s="4"/>
      <c r="Z220" s="4"/>
      <c r="AA220" s="4"/>
    </row>
    <row r="221" spans="1:27" ht="15.75" customHeight="1">
      <c r="A221" s="4"/>
      <c r="B221" s="4"/>
      <c r="C221" s="4"/>
      <c r="D221" s="6"/>
      <c r="E221" s="6"/>
      <c r="F221" s="6"/>
      <c r="G221" s="6"/>
      <c r="H221" s="6"/>
      <c r="I221" s="6"/>
      <c r="J221" s="4"/>
      <c r="K221" s="4"/>
      <c r="L221" s="4"/>
      <c r="M221" s="4"/>
      <c r="N221" s="4"/>
      <c r="O221" s="4"/>
      <c r="P221" s="4"/>
      <c r="Q221" s="4"/>
      <c r="R221" s="4"/>
      <c r="S221" s="4"/>
      <c r="T221" s="4"/>
      <c r="U221" s="4"/>
      <c r="V221" s="4"/>
      <c r="W221" s="4"/>
      <c r="X221" s="4"/>
      <c r="Y221" s="4"/>
      <c r="Z221" s="4"/>
      <c r="AA221" s="4"/>
    </row>
    <row r="222" spans="1:27" ht="15.75" customHeight="1">
      <c r="A222" s="4"/>
      <c r="B222" s="4"/>
      <c r="C222" s="4"/>
      <c r="D222" s="6"/>
      <c r="E222" s="6"/>
      <c r="F222" s="6"/>
      <c r="G222" s="6"/>
      <c r="H222" s="6"/>
      <c r="I222" s="6"/>
      <c r="J222" s="4"/>
      <c r="K222" s="4"/>
      <c r="L222" s="4"/>
      <c r="M222" s="4"/>
      <c r="N222" s="4"/>
      <c r="O222" s="4"/>
      <c r="P222" s="4"/>
      <c r="Q222" s="4"/>
      <c r="R222" s="4"/>
      <c r="S222" s="4"/>
      <c r="T222" s="4"/>
      <c r="U222" s="4"/>
      <c r="V222" s="4"/>
      <c r="W222" s="4"/>
      <c r="X222" s="4"/>
      <c r="Y222" s="4"/>
      <c r="Z222" s="4"/>
      <c r="AA222" s="4"/>
    </row>
    <row r="223" spans="1:27" ht="15.75" customHeight="1">
      <c r="A223" s="4"/>
      <c r="B223" s="4"/>
      <c r="C223" s="4"/>
      <c r="D223" s="6"/>
      <c r="E223" s="6"/>
      <c r="F223" s="6"/>
      <c r="G223" s="6"/>
      <c r="H223" s="6"/>
      <c r="I223" s="6"/>
      <c r="J223" s="4"/>
      <c r="K223" s="4"/>
      <c r="L223" s="4"/>
      <c r="M223" s="4"/>
      <c r="N223" s="4"/>
      <c r="O223" s="4"/>
      <c r="P223" s="4"/>
      <c r="Q223" s="4"/>
      <c r="R223" s="4"/>
      <c r="S223" s="4"/>
      <c r="T223" s="4"/>
      <c r="U223" s="4"/>
      <c r="V223" s="4"/>
      <c r="W223" s="4"/>
      <c r="X223" s="4"/>
      <c r="Y223" s="4"/>
      <c r="Z223" s="4"/>
      <c r="AA223" s="4"/>
    </row>
    <row r="224" spans="1:27" ht="15.75" customHeight="1">
      <c r="A224" s="4"/>
      <c r="B224" s="4"/>
      <c r="C224" s="4"/>
      <c r="D224" s="6"/>
      <c r="E224" s="6"/>
      <c r="F224" s="6"/>
      <c r="G224" s="6"/>
      <c r="H224" s="6"/>
      <c r="I224" s="6"/>
      <c r="J224" s="4"/>
      <c r="K224" s="4"/>
      <c r="L224" s="4"/>
      <c r="M224" s="4"/>
      <c r="N224" s="4"/>
      <c r="O224" s="4"/>
      <c r="P224" s="4"/>
      <c r="Q224" s="4"/>
      <c r="R224" s="4"/>
      <c r="S224" s="4"/>
      <c r="T224" s="4"/>
      <c r="U224" s="4"/>
      <c r="V224" s="4"/>
      <c r="W224" s="4"/>
      <c r="X224" s="4"/>
      <c r="Y224" s="4"/>
      <c r="Z224" s="4"/>
      <c r="AA224" s="4"/>
    </row>
    <row r="225" spans="1:27" ht="15.75" customHeight="1">
      <c r="A225" s="4"/>
      <c r="B225" s="4"/>
      <c r="C225" s="4"/>
      <c r="D225" s="6"/>
      <c r="E225" s="6"/>
      <c r="F225" s="6"/>
      <c r="G225" s="6"/>
      <c r="H225" s="6"/>
      <c r="I225" s="6"/>
      <c r="J225" s="4"/>
      <c r="K225" s="4"/>
      <c r="L225" s="4"/>
      <c r="M225" s="4"/>
      <c r="N225" s="4"/>
      <c r="O225" s="4"/>
      <c r="P225" s="4"/>
      <c r="Q225" s="4"/>
      <c r="R225" s="4"/>
      <c r="S225" s="4"/>
      <c r="T225" s="4"/>
      <c r="U225" s="4"/>
      <c r="V225" s="4"/>
      <c r="W225" s="4"/>
      <c r="X225" s="4"/>
      <c r="Y225" s="4"/>
      <c r="Z225" s="4"/>
      <c r="AA225" s="4"/>
    </row>
    <row r="226" spans="1:27" ht="15.75" customHeight="1">
      <c r="A226" s="4"/>
      <c r="B226" s="4"/>
      <c r="C226" s="4"/>
      <c r="D226" s="6"/>
      <c r="E226" s="6"/>
      <c r="F226" s="6"/>
      <c r="G226" s="6"/>
      <c r="H226" s="6"/>
      <c r="I226" s="6"/>
      <c r="J226" s="4"/>
      <c r="K226" s="4"/>
      <c r="L226" s="4"/>
      <c r="M226" s="4"/>
      <c r="N226" s="4"/>
      <c r="O226" s="4"/>
      <c r="P226" s="4"/>
      <c r="Q226" s="4"/>
      <c r="R226" s="4"/>
      <c r="S226" s="4"/>
      <c r="T226" s="4"/>
      <c r="U226" s="4"/>
      <c r="V226" s="4"/>
      <c r="W226" s="4"/>
      <c r="X226" s="4"/>
      <c r="Y226" s="4"/>
      <c r="Z226" s="4"/>
      <c r="AA226" s="4"/>
    </row>
    <row r="227" spans="1:27" ht="15.75" customHeight="1">
      <c r="A227" s="4"/>
      <c r="B227" s="4"/>
      <c r="C227" s="4"/>
      <c r="D227" s="6"/>
      <c r="E227" s="6"/>
      <c r="F227" s="6"/>
      <c r="G227" s="6"/>
      <c r="H227" s="6"/>
      <c r="I227" s="6"/>
      <c r="J227" s="4"/>
      <c r="K227" s="4"/>
      <c r="L227" s="4"/>
      <c r="M227" s="4"/>
      <c r="N227" s="4"/>
      <c r="O227" s="4"/>
      <c r="P227" s="4"/>
      <c r="Q227" s="4"/>
      <c r="R227" s="4"/>
      <c r="S227" s="4"/>
      <c r="T227" s="4"/>
      <c r="U227" s="4"/>
      <c r="V227" s="4"/>
      <c r="W227" s="4"/>
      <c r="X227" s="4"/>
      <c r="Y227" s="4"/>
      <c r="Z227" s="4"/>
      <c r="AA227" s="4"/>
    </row>
    <row r="228" spans="1:27" ht="15.75" customHeight="1">
      <c r="A228" s="4"/>
      <c r="B228" s="4"/>
      <c r="C228" s="4"/>
      <c r="D228" s="6"/>
      <c r="E228" s="6"/>
      <c r="F228" s="6"/>
      <c r="G228" s="6"/>
      <c r="H228" s="6"/>
      <c r="I228" s="6"/>
      <c r="J228" s="4"/>
      <c r="K228" s="4"/>
      <c r="L228" s="4"/>
      <c r="M228" s="4"/>
      <c r="N228" s="4"/>
      <c r="O228" s="4"/>
      <c r="P228" s="4"/>
      <c r="Q228" s="4"/>
      <c r="R228" s="4"/>
      <c r="S228" s="4"/>
      <c r="T228" s="4"/>
      <c r="U228" s="4"/>
      <c r="V228" s="4"/>
      <c r="W228" s="4"/>
      <c r="X228" s="4"/>
      <c r="Y228" s="4"/>
      <c r="Z228" s="4"/>
      <c r="AA228" s="4"/>
    </row>
    <row r="229" spans="1:27" ht="15.75" customHeight="1">
      <c r="A229" s="4"/>
      <c r="B229" s="4"/>
      <c r="C229" s="4"/>
      <c r="D229" s="6"/>
      <c r="E229" s="6"/>
      <c r="F229" s="6"/>
      <c r="G229" s="6"/>
      <c r="H229" s="6"/>
      <c r="I229" s="6"/>
      <c r="J229" s="4"/>
      <c r="K229" s="4"/>
      <c r="L229" s="4"/>
      <c r="M229" s="4"/>
      <c r="N229" s="4"/>
      <c r="O229" s="4"/>
      <c r="P229" s="4"/>
      <c r="Q229" s="4"/>
      <c r="R229" s="4"/>
      <c r="S229" s="4"/>
      <c r="T229" s="4"/>
      <c r="U229" s="4"/>
      <c r="V229" s="4"/>
      <c r="W229" s="4"/>
      <c r="X229" s="4"/>
      <c r="Y229" s="4"/>
      <c r="Z229" s="4"/>
      <c r="AA229" s="4"/>
    </row>
    <row r="230" spans="1:27" ht="15.75" customHeight="1">
      <c r="A230" s="4"/>
      <c r="B230" s="4"/>
      <c r="C230" s="4"/>
      <c r="D230" s="6"/>
      <c r="E230" s="6"/>
      <c r="F230" s="6"/>
      <c r="G230" s="6"/>
      <c r="H230" s="6"/>
      <c r="I230" s="6"/>
      <c r="J230" s="4"/>
      <c r="K230" s="4"/>
      <c r="L230" s="4"/>
      <c r="M230" s="4"/>
      <c r="N230" s="4"/>
      <c r="O230" s="4"/>
      <c r="P230" s="4"/>
      <c r="Q230" s="4"/>
      <c r="R230" s="4"/>
      <c r="S230" s="4"/>
      <c r="T230" s="4"/>
      <c r="U230" s="4"/>
      <c r="V230" s="4"/>
      <c r="W230" s="4"/>
      <c r="X230" s="4"/>
      <c r="Y230" s="4"/>
      <c r="Z230" s="4"/>
      <c r="AA230" s="4"/>
    </row>
    <row r="231" spans="1:27" ht="15.75" customHeight="1">
      <c r="A231" s="4"/>
      <c r="B231" s="4"/>
      <c r="C231" s="4"/>
      <c r="D231" s="6"/>
      <c r="E231" s="6"/>
      <c r="F231" s="6"/>
      <c r="G231" s="6"/>
      <c r="H231" s="6"/>
      <c r="I231" s="6"/>
      <c r="J231" s="4"/>
      <c r="K231" s="4"/>
      <c r="L231" s="4"/>
      <c r="M231" s="4"/>
      <c r="N231" s="4"/>
      <c r="O231" s="4"/>
      <c r="P231" s="4"/>
      <c r="Q231" s="4"/>
      <c r="R231" s="4"/>
      <c r="S231" s="4"/>
      <c r="T231" s="4"/>
      <c r="U231" s="4"/>
      <c r="V231" s="4"/>
      <c r="W231" s="4"/>
      <c r="X231" s="4"/>
      <c r="Y231" s="4"/>
      <c r="Z231" s="4"/>
      <c r="AA231" s="4"/>
    </row>
    <row r="232" spans="1:27" ht="15.75" customHeight="1">
      <c r="A232" s="4"/>
      <c r="B232" s="4"/>
      <c r="C232" s="4"/>
      <c r="D232" s="6"/>
      <c r="E232" s="6"/>
      <c r="F232" s="6"/>
      <c r="G232" s="6"/>
      <c r="H232" s="6"/>
      <c r="I232" s="6"/>
      <c r="J232" s="4"/>
      <c r="K232" s="4"/>
      <c r="L232" s="4"/>
      <c r="M232" s="4"/>
      <c r="N232" s="4"/>
      <c r="O232" s="4"/>
      <c r="P232" s="4"/>
      <c r="Q232" s="4"/>
      <c r="R232" s="4"/>
      <c r="S232" s="4"/>
      <c r="T232" s="4"/>
      <c r="U232" s="4"/>
      <c r="V232" s="4"/>
      <c r="W232" s="4"/>
      <c r="X232" s="4"/>
      <c r="Y232" s="4"/>
      <c r="Z232" s="4"/>
      <c r="AA232" s="4"/>
    </row>
    <row r="233" spans="1:27" ht="15.75" customHeight="1">
      <c r="A233" s="4"/>
      <c r="B233" s="4"/>
      <c r="C233" s="4"/>
      <c r="D233" s="6"/>
      <c r="E233" s="6"/>
      <c r="F233" s="6"/>
      <c r="G233" s="6"/>
      <c r="H233" s="6"/>
      <c r="I233" s="6"/>
      <c r="J233" s="4"/>
      <c r="K233" s="4"/>
      <c r="L233" s="4"/>
      <c r="M233" s="4"/>
      <c r="N233" s="4"/>
      <c r="O233" s="4"/>
      <c r="P233" s="4"/>
      <c r="Q233" s="4"/>
      <c r="R233" s="4"/>
      <c r="S233" s="4"/>
      <c r="T233" s="4"/>
      <c r="U233" s="4"/>
      <c r="V233" s="4"/>
      <c r="W233" s="4"/>
      <c r="X233" s="4"/>
      <c r="Y233" s="4"/>
      <c r="Z233" s="4"/>
      <c r="AA233" s="4"/>
    </row>
    <row r="234" spans="1:27" ht="15.75" customHeight="1">
      <c r="A234" s="4"/>
      <c r="B234" s="4"/>
      <c r="C234" s="4"/>
      <c r="D234" s="6"/>
      <c r="E234" s="6"/>
      <c r="F234" s="6"/>
      <c r="G234" s="6"/>
      <c r="H234" s="6"/>
      <c r="I234" s="6"/>
      <c r="J234" s="4"/>
      <c r="K234" s="4"/>
      <c r="L234" s="4"/>
      <c r="M234" s="4"/>
      <c r="N234" s="4"/>
      <c r="O234" s="4"/>
      <c r="P234" s="4"/>
      <c r="Q234" s="4"/>
      <c r="R234" s="4"/>
      <c r="S234" s="4"/>
      <c r="T234" s="4"/>
      <c r="U234" s="4"/>
      <c r="V234" s="4"/>
      <c r="W234" s="4"/>
      <c r="X234" s="4"/>
      <c r="Y234" s="4"/>
      <c r="Z234" s="4"/>
      <c r="AA234" s="4"/>
    </row>
    <row r="235" spans="1:27" ht="15.75" customHeight="1">
      <c r="A235" s="4"/>
      <c r="B235" s="4"/>
      <c r="C235" s="4"/>
      <c r="D235" s="6"/>
      <c r="E235" s="6"/>
      <c r="F235" s="6"/>
      <c r="G235" s="6"/>
      <c r="H235" s="6"/>
      <c r="I235" s="6"/>
      <c r="J235" s="4"/>
      <c r="K235" s="4"/>
      <c r="L235" s="4"/>
      <c r="M235" s="4"/>
      <c r="N235" s="4"/>
      <c r="O235" s="4"/>
      <c r="P235" s="4"/>
      <c r="Q235" s="4"/>
      <c r="R235" s="4"/>
      <c r="S235" s="4"/>
      <c r="T235" s="4"/>
      <c r="U235" s="4"/>
      <c r="V235" s="4"/>
      <c r="W235" s="4"/>
      <c r="X235" s="4"/>
      <c r="Y235" s="4"/>
      <c r="Z235" s="4"/>
      <c r="AA235" s="4"/>
    </row>
    <row r="236" spans="1:27" ht="15.75" customHeight="1">
      <c r="A236" s="4"/>
      <c r="B236" s="4"/>
      <c r="C236" s="4"/>
      <c r="D236" s="6"/>
      <c r="E236" s="6"/>
      <c r="F236" s="6"/>
      <c r="G236" s="6"/>
      <c r="H236" s="6"/>
      <c r="I236" s="6"/>
      <c r="J236" s="4"/>
      <c r="K236" s="4"/>
      <c r="L236" s="4"/>
      <c r="M236" s="4"/>
      <c r="N236" s="4"/>
      <c r="O236" s="4"/>
      <c r="P236" s="4"/>
      <c r="Q236" s="4"/>
      <c r="R236" s="4"/>
      <c r="S236" s="4"/>
      <c r="T236" s="4"/>
      <c r="U236" s="4"/>
      <c r="V236" s="4"/>
      <c r="W236" s="4"/>
      <c r="X236" s="4"/>
      <c r="Y236" s="4"/>
      <c r="Z236" s="4"/>
      <c r="AA236" s="4"/>
    </row>
    <row r="237" spans="1:27" ht="15.75" customHeight="1">
      <c r="A237" s="4"/>
      <c r="B237" s="4"/>
      <c r="C237" s="4"/>
      <c r="D237" s="6"/>
      <c r="E237" s="6"/>
      <c r="F237" s="6"/>
      <c r="G237" s="6"/>
      <c r="H237" s="6"/>
      <c r="I237" s="6"/>
      <c r="J237" s="4"/>
      <c r="K237" s="4"/>
      <c r="L237" s="4"/>
      <c r="M237" s="4"/>
      <c r="N237" s="4"/>
      <c r="O237" s="4"/>
      <c r="P237" s="4"/>
      <c r="Q237" s="4"/>
      <c r="R237" s="4"/>
      <c r="S237" s="4"/>
      <c r="T237" s="4"/>
      <c r="U237" s="4"/>
      <c r="V237" s="4"/>
      <c r="W237" s="4"/>
      <c r="X237" s="4"/>
      <c r="Y237" s="4"/>
      <c r="Z237" s="4"/>
      <c r="AA237" s="4"/>
    </row>
    <row r="238" spans="1:27" ht="15.75" customHeight="1">
      <c r="A238" s="4"/>
      <c r="B238" s="4"/>
      <c r="C238" s="4"/>
      <c r="D238" s="6"/>
      <c r="E238" s="6"/>
      <c r="F238" s="6"/>
      <c r="G238" s="6"/>
      <c r="H238" s="6"/>
      <c r="I238" s="6"/>
      <c r="J238" s="4"/>
      <c r="K238" s="4"/>
      <c r="L238" s="4"/>
      <c r="M238" s="4"/>
      <c r="N238" s="4"/>
      <c r="O238" s="4"/>
      <c r="P238" s="4"/>
      <c r="Q238" s="4"/>
      <c r="R238" s="4"/>
      <c r="S238" s="4"/>
      <c r="T238" s="4"/>
      <c r="U238" s="4"/>
      <c r="V238" s="4"/>
      <c r="W238" s="4"/>
      <c r="X238" s="4"/>
      <c r="Y238" s="4"/>
      <c r="Z238" s="4"/>
      <c r="AA238" s="4"/>
    </row>
    <row r="239" spans="1:27" ht="15.75" customHeight="1">
      <c r="A239" s="4"/>
      <c r="B239" s="4"/>
      <c r="C239" s="4"/>
      <c r="D239" s="6"/>
      <c r="E239" s="6"/>
      <c r="F239" s="6"/>
      <c r="G239" s="6"/>
      <c r="H239" s="6"/>
      <c r="I239" s="6"/>
      <c r="J239" s="4"/>
      <c r="K239" s="4"/>
      <c r="L239" s="4"/>
      <c r="M239" s="4"/>
      <c r="N239" s="4"/>
      <c r="O239" s="4"/>
      <c r="P239" s="4"/>
      <c r="Q239" s="4"/>
      <c r="R239" s="4"/>
      <c r="S239" s="4"/>
      <c r="T239" s="4"/>
      <c r="U239" s="4"/>
      <c r="V239" s="4"/>
      <c r="W239" s="4"/>
      <c r="X239" s="4"/>
      <c r="Y239" s="4"/>
      <c r="Z239" s="4"/>
      <c r="AA239" s="4"/>
    </row>
    <row r="240" spans="1:27" ht="15.75" customHeight="1">
      <c r="A240" s="4"/>
      <c r="B240" s="4"/>
      <c r="C240" s="4"/>
      <c r="D240" s="6"/>
      <c r="E240" s="6"/>
      <c r="F240" s="6"/>
      <c r="G240" s="6"/>
      <c r="H240" s="6"/>
      <c r="I240" s="6"/>
      <c r="J240" s="4"/>
      <c r="K240" s="4"/>
      <c r="L240" s="4"/>
      <c r="M240" s="4"/>
      <c r="N240" s="4"/>
      <c r="O240" s="4"/>
      <c r="P240" s="4"/>
      <c r="Q240" s="4"/>
      <c r="R240" s="4"/>
      <c r="S240" s="4"/>
      <c r="T240" s="4"/>
      <c r="U240" s="4"/>
      <c r="V240" s="4"/>
      <c r="W240" s="4"/>
      <c r="X240" s="4"/>
      <c r="Y240" s="4"/>
      <c r="Z240" s="4"/>
      <c r="AA240" s="4"/>
    </row>
    <row r="241" spans="1:27" ht="15.75" customHeight="1">
      <c r="A241" s="4"/>
      <c r="B241" s="4"/>
      <c r="C241" s="4"/>
      <c r="D241" s="6"/>
      <c r="E241" s="6"/>
      <c r="F241" s="6"/>
      <c r="G241" s="6"/>
      <c r="H241" s="6"/>
      <c r="I241" s="6"/>
      <c r="J241" s="4"/>
      <c r="K241" s="4"/>
      <c r="L241" s="4"/>
      <c r="M241" s="4"/>
      <c r="N241" s="4"/>
      <c r="O241" s="4"/>
      <c r="P241" s="4"/>
      <c r="Q241" s="4"/>
      <c r="R241" s="4"/>
      <c r="S241" s="4"/>
      <c r="T241" s="4"/>
      <c r="U241" s="4"/>
      <c r="V241" s="4"/>
      <c r="W241" s="4"/>
      <c r="X241" s="4"/>
      <c r="Y241" s="4"/>
      <c r="Z241" s="4"/>
      <c r="AA241" s="4"/>
    </row>
    <row r="242" spans="1:27" ht="15.75" customHeight="1">
      <c r="A242" s="4"/>
      <c r="B242" s="4"/>
      <c r="C242" s="4"/>
      <c r="D242" s="6"/>
      <c r="E242" s="6"/>
      <c r="F242" s="6"/>
      <c r="G242" s="6"/>
      <c r="H242" s="6"/>
      <c r="I242" s="6"/>
      <c r="J242" s="4"/>
      <c r="K242" s="4"/>
      <c r="L242" s="4"/>
      <c r="M242" s="4"/>
      <c r="N242" s="4"/>
      <c r="O242" s="4"/>
      <c r="P242" s="4"/>
      <c r="Q242" s="4"/>
      <c r="R242" s="4"/>
      <c r="S242" s="4"/>
      <c r="T242" s="4"/>
      <c r="U242" s="4"/>
      <c r="V242" s="4"/>
      <c r="W242" s="4"/>
      <c r="X242" s="4"/>
      <c r="Y242" s="4"/>
      <c r="Z242" s="4"/>
      <c r="AA242" s="4"/>
    </row>
    <row r="243" spans="1:27" ht="15.75" customHeight="1">
      <c r="A243" s="4"/>
      <c r="B243" s="4"/>
      <c r="C243" s="4"/>
      <c r="D243" s="6"/>
      <c r="E243" s="6"/>
      <c r="F243" s="6"/>
      <c r="G243" s="6"/>
      <c r="H243" s="6"/>
      <c r="I243" s="6"/>
      <c r="J243" s="4"/>
      <c r="K243" s="4"/>
      <c r="L243" s="4"/>
      <c r="M243" s="4"/>
      <c r="N243" s="4"/>
      <c r="O243" s="4"/>
      <c r="P243" s="4"/>
      <c r="Q243" s="4"/>
      <c r="R243" s="4"/>
      <c r="S243" s="4"/>
      <c r="T243" s="4"/>
      <c r="U243" s="4"/>
      <c r="V243" s="4"/>
      <c r="W243" s="4"/>
      <c r="X243" s="4"/>
      <c r="Y243" s="4"/>
      <c r="Z243" s="4"/>
      <c r="AA243" s="4"/>
    </row>
    <row r="244" spans="1:27" ht="15.75" customHeight="1">
      <c r="A244" s="4"/>
      <c r="B244" s="4"/>
      <c r="C244" s="4"/>
      <c r="D244" s="6"/>
      <c r="E244" s="6"/>
      <c r="F244" s="6"/>
      <c r="G244" s="6"/>
      <c r="H244" s="6"/>
      <c r="I244" s="6"/>
      <c r="J244" s="4"/>
      <c r="K244" s="4"/>
      <c r="L244" s="4"/>
      <c r="M244" s="4"/>
      <c r="N244" s="4"/>
      <c r="O244" s="4"/>
      <c r="P244" s="4"/>
      <c r="Q244" s="4"/>
      <c r="R244" s="4"/>
      <c r="S244" s="4"/>
      <c r="T244" s="4"/>
      <c r="U244" s="4"/>
      <c r="V244" s="4"/>
      <c r="W244" s="4"/>
      <c r="X244" s="4"/>
      <c r="Y244" s="4"/>
      <c r="Z244" s="4"/>
      <c r="AA244" s="4"/>
    </row>
    <row r="245" spans="1:27" ht="15.75" customHeight="1">
      <c r="A245" s="4"/>
      <c r="B245" s="4"/>
      <c r="C245" s="4"/>
      <c r="D245" s="6"/>
      <c r="E245" s="6"/>
      <c r="F245" s="6"/>
      <c r="G245" s="6"/>
      <c r="H245" s="6"/>
      <c r="I245" s="6"/>
      <c r="J245" s="4"/>
      <c r="K245" s="4"/>
      <c r="L245" s="4"/>
      <c r="M245" s="4"/>
      <c r="N245" s="4"/>
      <c r="O245" s="4"/>
      <c r="P245" s="4"/>
      <c r="Q245" s="4"/>
      <c r="R245" s="4"/>
      <c r="S245" s="4"/>
      <c r="T245" s="4"/>
      <c r="U245" s="4"/>
      <c r="V245" s="4"/>
      <c r="W245" s="4"/>
      <c r="X245" s="4"/>
      <c r="Y245" s="4"/>
      <c r="Z245" s="4"/>
      <c r="AA245" s="4"/>
    </row>
    <row r="246" spans="1:27" ht="15.75" customHeight="1">
      <c r="A246" s="4"/>
      <c r="B246" s="4"/>
      <c r="C246" s="4"/>
      <c r="D246" s="6"/>
      <c r="E246" s="6"/>
      <c r="F246" s="6"/>
      <c r="G246" s="6"/>
      <c r="H246" s="6"/>
      <c r="I246" s="6"/>
      <c r="J246" s="4"/>
      <c r="K246" s="4"/>
      <c r="L246" s="4"/>
      <c r="M246" s="4"/>
      <c r="N246" s="4"/>
      <c r="O246" s="4"/>
      <c r="P246" s="4"/>
      <c r="Q246" s="4"/>
      <c r="R246" s="4"/>
      <c r="S246" s="4"/>
      <c r="T246" s="4"/>
      <c r="U246" s="4"/>
      <c r="V246" s="4"/>
      <c r="W246" s="4"/>
      <c r="X246" s="4"/>
      <c r="Y246" s="4"/>
      <c r="Z246" s="4"/>
      <c r="AA246" s="4"/>
    </row>
    <row r="247" spans="1:27" ht="15.75" customHeight="1">
      <c r="A247" s="4"/>
      <c r="B247" s="4"/>
      <c r="C247" s="4"/>
      <c r="D247" s="6"/>
      <c r="E247" s="6"/>
      <c r="F247" s="6"/>
      <c r="G247" s="6"/>
      <c r="H247" s="6"/>
      <c r="I247" s="6"/>
      <c r="J247" s="4"/>
      <c r="K247" s="4"/>
      <c r="L247" s="4"/>
      <c r="M247" s="4"/>
      <c r="N247" s="4"/>
      <c r="O247" s="4"/>
      <c r="P247" s="4"/>
      <c r="Q247" s="4"/>
      <c r="R247" s="4"/>
      <c r="S247" s="4"/>
      <c r="T247" s="4"/>
      <c r="U247" s="4"/>
      <c r="V247" s="4"/>
      <c r="W247" s="4"/>
      <c r="X247" s="4"/>
      <c r="Y247" s="4"/>
      <c r="Z247" s="4"/>
      <c r="AA247" s="4"/>
    </row>
    <row r="248" spans="1:27" ht="15.75" customHeight="1">
      <c r="A248" s="4"/>
      <c r="B248" s="4"/>
      <c r="C248" s="4"/>
      <c r="D248" s="6"/>
      <c r="E248" s="6"/>
      <c r="F248" s="6"/>
      <c r="G248" s="6"/>
      <c r="H248" s="6"/>
      <c r="I248" s="6"/>
      <c r="J248" s="4"/>
      <c r="K248" s="4"/>
      <c r="L248" s="4"/>
      <c r="M248" s="4"/>
      <c r="N248" s="4"/>
      <c r="O248" s="4"/>
      <c r="P248" s="4"/>
      <c r="Q248" s="4"/>
      <c r="R248" s="4"/>
      <c r="S248" s="4"/>
      <c r="T248" s="4"/>
      <c r="U248" s="4"/>
      <c r="V248" s="4"/>
      <c r="W248" s="4"/>
      <c r="X248" s="4"/>
      <c r="Y248" s="4"/>
      <c r="Z248" s="4"/>
      <c r="AA248" s="4"/>
    </row>
    <row r="249" spans="1:27" ht="15.75" customHeight="1">
      <c r="A249" s="4"/>
      <c r="B249" s="4"/>
      <c r="C249" s="4"/>
      <c r="D249" s="6"/>
      <c r="E249" s="6"/>
      <c r="F249" s="6"/>
      <c r="G249" s="6"/>
      <c r="H249" s="6"/>
      <c r="I249" s="6"/>
      <c r="J249" s="4"/>
      <c r="K249" s="4"/>
      <c r="L249" s="4"/>
      <c r="M249" s="4"/>
      <c r="N249" s="4"/>
      <c r="O249" s="4"/>
      <c r="P249" s="4"/>
      <c r="Q249" s="4"/>
      <c r="R249" s="4"/>
      <c r="S249" s="4"/>
      <c r="T249" s="4"/>
      <c r="U249" s="4"/>
      <c r="V249" s="4"/>
      <c r="W249" s="4"/>
      <c r="X249" s="4"/>
      <c r="Y249" s="4"/>
      <c r="Z249" s="4"/>
      <c r="AA249" s="4"/>
    </row>
    <row r="250" spans="1:27" ht="15.75" customHeight="1">
      <c r="A250" s="4"/>
      <c r="B250" s="4"/>
      <c r="C250" s="4"/>
      <c r="D250" s="6"/>
      <c r="E250" s="6"/>
      <c r="F250" s="6"/>
      <c r="G250" s="6"/>
      <c r="H250" s="6"/>
      <c r="I250" s="6"/>
      <c r="J250" s="4"/>
      <c r="K250" s="4"/>
      <c r="L250" s="4"/>
      <c r="M250" s="4"/>
      <c r="N250" s="4"/>
      <c r="O250" s="4"/>
      <c r="P250" s="4"/>
      <c r="Q250" s="4"/>
      <c r="R250" s="4"/>
      <c r="S250" s="4"/>
      <c r="T250" s="4"/>
      <c r="U250" s="4"/>
      <c r="V250" s="4"/>
      <c r="W250" s="4"/>
      <c r="X250" s="4"/>
      <c r="Y250" s="4"/>
      <c r="Z250" s="4"/>
      <c r="AA250" s="4"/>
    </row>
    <row r="251" spans="1:27" ht="15.75" customHeight="1">
      <c r="A251" s="4"/>
      <c r="B251" s="4"/>
      <c r="C251" s="4"/>
      <c r="D251" s="6"/>
      <c r="E251" s="6"/>
      <c r="F251" s="6"/>
      <c r="G251" s="6"/>
      <c r="H251" s="6"/>
      <c r="I251" s="6"/>
      <c r="J251" s="4"/>
      <c r="K251" s="4"/>
      <c r="L251" s="4"/>
      <c r="M251" s="4"/>
      <c r="N251" s="4"/>
      <c r="O251" s="4"/>
      <c r="P251" s="4"/>
      <c r="Q251" s="4"/>
      <c r="R251" s="4"/>
      <c r="S251" s="4"/>
      <c r="T251" s="4"/>
      <c r="U251" s="4"/>
      <c r="V251" s="4"/>
      <c r="W251" s="4"/>
      <c r="X251" s="4"/>
      <c r="Y251" s="4"/>
      <c r="Z251" s="4"/>
      <c r="AA251" s="4"/>
    </row>
    <row r="252" spans="1:27" ht="15.75" customHeight="1">
      <c r="A252" s="4"/>
      <c r="B252" s="4"/>
      <c r="C252" s="4"/>
      <c r="D252" s="6"/>
      <c r="E252" s="6"/>
      <c r="F252" s="6"/>
      <c r="G252" s="6"/>
      <c r="H252" s="6"/>
      <c r="I252" s="6"/>
      <c r="J252" s="4"/>
      <c r="K252" s="4"/>
      <c r="L252" s="4"/>
      <c r="M252" s="4"/>
      <c r="N252" s="4"/>
      <c r="O252" s="4"/>
      <c r="P252" s="4"/>
      <c r="Q252" s="4"/>
      <c r="R252" s="4"/>
      <c r="S252" s="4"/>
      <c r="T252" s="4"/>
      <c r="U252" s="4"/>
      <c r="V252" s="4"/>
      <c r="W252" s="4"/>
      <c r="X252" s="4"/>
      <c r="Y252" s="4"/>
      <c r="Z252" s="4"/>
      <c r="AA252" s="4"/>
    </row>
    <row r="253" spans="1:27" ht="15.75" customHeight="1"/>
    <row r="254" spans="1:27" ht="15.75" customHeight="1"/>
    <row r="255" spans="1:27" ht="15.75" customHeight="1"/>
    <row r="256" spans="1:2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4">
    <mergeCell ref="P45:X46"/>
    <mergeCell ref="P47:S47"/>
    <mergeCell ref="E2:I2"/>
    <mergeCell ref="J2:N2"/>
    <mergeCell ref="P5:U6"/>
    <mergeCell ref="P10:U11"/>
    <mergeCell ref="P13:V14"/>
    <mergeCell ref="E21:I21"/>
    <mergeCell ref="J21:N21"/>
    <mergeCell ref="P24:U26"/>
    <mergeCell ref="P27:U27"/>
    <mergeCell ref="P31:R32"/>
    <mergeCell ref="E43:I43"/>
    <mergeCell ref="J43:N43"/>
  </mergeCells>
  <pageMargins left="0.7" right="0.7" top="0.75" bottom="0.75" header="0" footer="0"/>
  <pageSetup orientation="portrait"/>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1006"/>
  <sheetViews>
    <sheetView showGridLines="0" tabSelected="1" topLeftCell="A66" workbookViewId="0">
      <selection activeCell="F87" sqref="F87"/>
    </sheetView>
  </sheetViews>
  <sheetFormatPr defaultColWidth="10.1796875" defaultRowHeight="15" customHeight="1"/>
  <cols>
    <col min="1" max="1" width="5.54296875" customWidth="1"/>
    <col min="2" max="2" width="38.453125" customWidth="1"/>
    <col min="3" max="3" width="11.7265625" customWidth="1"/>
    <col min="4" max="8" width="11.1796875" customWidth="1"/>
  </cols>
  <sheetData>
    <row r="1" spans="1:25" ht="15" customHeight="1">
      <c r="A1" s="2" t="s">
        <v>328</v>
      </c>
      <c r="B1" s="4"/>
      <c r="C1" s="5"/>
      <c r="D1" s="6"/>
      <c r="E1" s="6"/>
      <c r="F1" s="6"/>
      <c r="G1" s="4"/>
      <c r="H1" s="4"/>
      <c r="I1" s="4"/>
      <c r="J1" s="4"/>
      <c r="K1" s="4"/>
      <c r="L1" s="4"/>
      <c r="M1" s="4"/>
      <c r="N1" s="4"/>
      <c r="O1" s="4"/>
      <c r="P1" s="4"/>
      <c r="Q1" s="4"/>
      <c r="R1" s="4"/>
      <c r="S1" s="4"/>
      <c r="T1" s="4"/>
      <c r="U1" s="4"/>
      <c r="V1" s="4"/>
      <c r="W1" s="4"/>
      <c r="X1" s="4"/>
      <c r="Y1" s="4"/>
    </row>
    <row r="2" spans="1:25" ht="15" customHeight="1">
      <c r="A2" s="8"/>
      <c r="B2" s="8"/>
      <c r="C2" s="10"/>
      <c r="D2" s="453" t="s">
        <v>6</v>
      </c>
      <c r="E2" s="454"/>
      <c r="F2" s="454"/>
      <c r="G2" s="454"/>
      <c r="H2" s="455"/>
      <c r="L2" s="4"/>
      <c r="M2" s="4"/>
      <c r="N2" s="4"/>
      <c r="O2" s="4"/>
      <c r="P2" s="4"/>
      <c r="Q2" s="4"/>
      <c r="R2" s="4"/>
      <c r="S2" s="4"/>
      <c r="T2" s="4"/>
      <c r="U2" s="4"/>
      <c r="V2" s="4"/>
      <c r="W2" s="4"/>
      <c r="X2" s="4"/>
      <c r="Y2" s="4"/>
    </row>
    <row r="3" spans="1:25">
      <c r="A3" s="15"/>
      <c r="B3" s="15" t="s">
        <v>329</v>
      </c>
      <c r="C3" s="17" t="s">
        <v>10</v>
      </c>
      <c r="D3" s="19" t="s">
        <v>18</v>
      </c>
      <c r="E3" s="20" t="s">
        <v>19</v>
      </c>
      <c r="F3" s="20" t="s">
        <v>20</v>
      </c>
      <c r="G3" s="20" t="s">
        <v>21</v>
      </c>
      <c r="H3" s="20" t="s">
        <v>22</v>
      </c>
      <c r="L3" s="4"/>
      <c r="M3" s="4"/>
      <c r="N3" s="4"/>
      <c r="O3" s="4"/>
      <c r="P3" s="4"/>
      <c r="Q3" s="4"/>
      <c r="R3" s="4"/>
      <c r="S3" s="4"/>
      <c r="T3" s="4"/>
      <c r="U3" s="4"/>
      <c r="V3" s="4"/>
      <c r="W3" s="4"/>
      <c r="X3" s="4"/>
      <c r="Y3" s="4"/>
    </row>
    <row r="4" spans="1:25" ht="15" customHeight="1">
      <c r="A4" s="4"/>
      <c r="B4" s="4"/>
      <c r="C4" s="5"/>
      <c r="D4" s="25"/>
      <c r="E4" s="6"/>
      <c r="F4" s="6"/>
      <c r="G4" s="6"/>
      <c r="H4" s="6"/>
      <c r="L4" s="4"/>
      <c r="M4" s="4"/>
      <c r="N4" s="4"/>
      <c r="O4" s="4"/>
      <c r="P4" s="4"/>
      <c r="Q4" s="4"/>
      <c r="R4" s="4"/>
      <c r="S4" s="4"/>
      <c r="T4" s="4"/>
      <c r="U4" s="4"/>
      <c r="V4" s="4"/>
      <c r="W4" s="4"/>
      <c r="X4" s="4"/>
      <c r="Y4" s="4"/>
    </row>
    <row r="5" spans="1:25">
      <c r="A5" s="4"/>
      <c r="B5" s="45" t="s">
        <v>330</v>
      </c>
      <c r="C5" s="46" t="s">
        <v>29</v>
      </c>
      <c r="D5" s="100">
        <f>'Income Statement'!I28</f>
        <v>5498.166415246058</v>
      </c>
      <c r="E5" s="47">
        <f>'Income Statement'!J28</f>
        <v>4669.4882249192015</v>
      </c>
      <c r="F5" s="47">
        <f>'Income Statement'!K28</f>
        <v>3494.7599858036265</v>
      </c>
      <c r="G5" s="47">
        <f>'Income Statement'!L28</f>
        <v>6360.5810952175234</v>
      </c>
      <c r="H5" s="47">
        <f>'Income Statement'!M28</f>
        <v>6526.9265875337296</v>
      </c>
      <c r="L5" s="4"/>
      <c r="M5" s="4"/>
      <c r="N5" s="4"/>
      <c r="O5" s="4"/>
      <c r="P5" s="4"/>
      <c r="Q5" s="4"/>
      <c r="R5" s="4"/>
      <c r="S5" s="4"/>
      <c r="T5" s="4"/>
      <c r="U5" s="4"/>
      <c r="V5" s="4"/>
      <c r="W5" s="4"/>
      <c r="X5" s="4"/>
      <c r="Y5" s="4"/>
    </row>
    <row r="6" spans="1:25" ht="15" customHeight="1">
      <c r="A6" s="4"/>
      <c r="B6" s="4"/>
      <c r="C6" s="5"/>
      <c r="D6" s="25"/>
      <c r="E6" s="6"/>
      <c r="F6" s="6"/>
      <c r="G6" s="6"/>
      <c r="H6" s="6"/>
      <c r="L6" s="4"/>
      <c r="M6" s="4"/>
      <c r="N6" s="4"/>
      <c r="O6" s="4"/>
      <c r="P6" s="4"/>
      <c r="Q6" s="4"/>
      <c r="R6" s="4"/>
      <c r="S6" s="4"/>
      <c r="T6" s="4"/>
      <c r="U6" s="4"/>
      <c r="V6" s="4"/>
      <c r="W6" s="4"/>
      <c r="X6" s="4"/>
      <c r="Y6" s="4"/>
    </row>
    <row r="7" spans="1:25">
      <c r="A7" s="4"/>
      <c r="B7" s="45" t="s">
        <v>181</v>
      </c>
      <c r="C7" s="46" t="s">
        <v>32</v>
      </c>
      <c r="D7" s="310">
        <f>'Income Assumptions'!K74</f>
        <v>0</v>
      </c>
      <c r="E7" s="311">
        <f>'Income Assumptions'!L74</f>
        <v>0</v>
      </c>
      <c r="F7" s="311">
        <f>'Income Assumptions'!M74</f>
        <v>0</v>
      </c>
      <c r="G7" s="311">
        <f>'Income Assumptions'!N74</f>
        <v>0</v>
      </c>
      <c r="H7" s="311">
        <f>'Income Assumptions'!O74</f>
        <v>0</v>
      </c>
      <c r="L7" s="4"/>
      <c r="M7" s="4"/>
      <c r="N7" s="4"/>
      <c r="O7" s="4"/>
      <c r="P7" s="4"/>
      <c r="Q7" s="4"/>
      <c r="R7" s="4"/>
      <c r="S7" s="4"/>
      <c r="T7" s="4"/>
      <c r="U7" s="4"/>
      <c r="V7" s="4"/>
      <c r="W7" s="4"/>
      <c r="X7" s="4"/>
      <c r="Y7" s="4"/>
    </row>
    <row r="8" spans="1:25" ht="15" customHeight="1">
      <c r="A8" s="4"/>
      <c r="B8" s="4"/>
      <c r="C8" s="5"/>
      <c r="D8" s="25"/>
      <c r="E8" s="6"/>
      <c r="F8" s="6"/>
      <c r="G8" s="6"/>
      <c r="H8" s="6"/>
      <c r="L8" s="4"/>
      <c r="M8" s="4"/>
      <c r="N8" s="4"/>
      <c r="O8" s="4"/>
      <c r="P8" s="4"/>
      <c r="Q8" s="4"/>
      <c r="R8" s="4"/>
      <c r="S8" s="4"/>
      <c r="T8" s="4"/>
      <c r="U8" s="4"/>
      <c r="V8" s="4"/>
      <c r="W8" s="4"/>
      <c r="X8" s="4"/>
      <c r="Y8" s="4"/>
    </row>
    <row r="9" spans="1:25">
      <c r="A9" s="4"/>
      <c r="B9" s="45" t="s">
        <v>239</v>
      </c>
      <c r="C9" s="46" t="s">
        <v>29</v>
      </c>
      <c r="D9" s="198">
        <f t="shared" ref="D9:H9" si="0">SUM(D10)</f>
        <v>7167.2713731169224</v>
      </c>
      <c r="E9" s="114">
        <f t="shared" si="0"/>
        <v>7460.1482771334722</v>
      </c>
      <c r="F9" s="114">
        <f t="shared" si="0"/>
        <v>7830.4666881344838</v>
      </c>
      <c r="G9" s="114">
        <f t="shared" si="0"/>
        <v>8225.8465687485477</v>
      </c>
      <c r="H9" s="114">
        <f t="shared" si="0"/>
        <v>8647.3127669909536</v>
      </c>
      <c r="L9" s="4"/>
      <c r="M9" s="4"/>
      <c r="N9" s="4"/>
      <c r="O9" s="4"/>
      <c r="P9" s="4"/>
      <c r="Q9" s="4"/>
      <c r="R9" s="4"/>
      <c r="S9" s="4"/>
      <c r="T9" s="4"/>
      <c r="U9" s="4"/>
      <c r="V9" s="4"/>
      <c r="W9" s="4"/>
      <c r="X9" s="4"/>
      <c r="Y9" s="4"/>
    </row>
    <row r="10" spans="1:25" ht="15" customHeight="1">
      <c r="A10" s="4"/>
      <c r="B10" s="52" t="s">
        <v>249</v>
      </c>
      <c r="C10" s="5" t="s">
        <v>29</v>
      </c>
      <c r="D10" s="312">
        <f>'Balance Assumptions'!I74</f>
        <v>7167.2713731169224</v>
      </c>
      <c r="E10" s="53">
        <f>'Balance Assumptions'!J74</f>
        <v>7460.1482771334722</v>
      </c>
      <c r="F10" s="53">
        <f>'Balance Assumptions'!K74</f>
        <v>7830.4666881344838</v>
      </c>
      <c r="G10" s="53">
        <f>'Balance Assumptions'!L74</f>
        <v>8225.8465687485477</v>
      </c>
      <c r="H10" s="53">
        <f>'Balance Assumptions'!M74</f>
        <v>8647.3127669909536</v>
      </c>
      <c r="L10" s="4"/>
      <c r="M10" s="4"/>
      <c r="N10" s="4"/>
      <c r="O10" s="4"/>
      <c r="P10" s="4"/>
      <c r="Q10" s="4"/>
      <c r="R10" s="4"/>
      <c r="S10" s="4"/>
      <c r="T10" s="4"/>
      <c r="U10" s="4"/>
      <c r="V10" s="4"/>
      <c r="W10" s="4"/>
      <c r="X10" s="4"/>
      <c r="Y10" s="4"/>
    </row>
    <row r="11" spans="1:25" ht="15" customHeight="1">
      <c r="A11" s="4"/>
      <c r="B11" s="4"/>
      <c r="C11" s="5"/>
      <c r="D11" s="48"/>
      <c r="E11" s="49"/>
      <c r="F11" s="49"/>
      <c r="G11" s="49"/>
      <c r="H11" s="49"/>
      <c r="L11" s="4"/>
      <c r="M11" s="4"/>
      <c r="N11" s="4"/>
      <c r="O11" s="4"/>
      <c r="P11" s="4"/>
      <c r="Q11" s="4"/>
      <c r="R11" s="4"/>
      <c r="S11" s="4"/>
      <c r="T11" s="4"/>
      <c r="U11" s="4"/>
      <c r="V11" s="4"/>
      <c r="W11" s="4"/>
      <c r="X11" s="4"/>
      <c r="Y11" s="4"/>
    </row>
    <row r="12" spans="1:25">
      <c r="A12" s="4"/>
      <c r="B12" s="45" t="s">
        <v>253</v>
      </c>
      <c r="C12" s="46" t="s">
        <v>29</v>
      </c>
      <c r="D12" s="100">
        <f>'Balance Assumptions'!I30</f>
        <v>-4634.5615686344281</v>
      </c>
      <c r="E12" s="47">
        <f>'Balance Assumptions'!J30</f>
        <v>-961.651371273736</v>
      </c>
      <c r="F12" s="47">
        <f>'Balance Assumptions'!K30</f>
        <v>-607.04755580189521</v>
      </c>
      <c r="G12" s="47">
        <f>'Balance Assumptions'!L30</f>
        <v>-1641.2118165234788</v>
      </c>
      <c r="H12" s="47">
        <f>-'Balance Assumptions'!M29*$D$91</f>
        <v>-501.41554528139795</v>
      </c>
      <c r="I12" s="12" t="s">
        <v>331</v>
      </c>
      <c r="J12" s="12"/>
      <c r="K12" s="12"/>
      <c r="L12" s="12"/>
      <c r="M12" s="213"/>
      <c r="Q12" s="4"/>
      <c r="R12" s="4"/>
      <c r="S12" s="4"/>
      <c r="T12" s="4"/>
      <c r="U12" s="4"/>
      <c r="V12" s="4"/>
      <c r="W12" s="4"/>
      <c r="X12" s="4"/>
      <c r="Y12" s="4"/>
    </row>
    <row r="13" spans="1:25" ht="15.6">
      <c r="A13" s="4"/>
      <c r="B13" s="4"/>
      <c r="C13" s="5"/>
      <c r="D13" s="25"/>
      <c r="E13" s="6"/>
      <c r="F13" s="6"/>
      <c r="G13" s="6"/>
      <c r="H13" s="6"/>
      <c r="I13" s="313"/>
      <c r="J13" s="313"/>
      <c r="K13" s="313"/>
      <c r="L13" s="313"/>
      <c r="M13" s="213"/>
      <c r="Q13" s="4"/>
      <c r="R13" s="4"/>
      <c r="S13" s="4"/>
      <c r="T13" s="4"/>
      <c r="U13" s="4"/>
      <c r="V13" s="4"/>
      <c r="W13" s="4"/>
      <c r="X13" s="4"/>
      <c r="Y13" s="4"/>
    </row>
    <row r="14" spans="1:25">
      <c r="A14" s="4"/>
      <c r="B14" s="45" t="s">
        <v>332</v>
      </c>
      <c r="C14" s="46" t="s">
        <v>29</v>
      </c>
      <c r="D14" s="100">
        <f>-'Balance Assumptions'!I55</f>
        <v>-14755.849850519997</v>
      </c>
      <c r="E14" s="47">
        <f>-'Balance Assumptions'!J55</f>
        <v>-9032.7080334435013</v>
      </c>
      <c r="F14" s="47">
        <f>-'Balance Assumptions'!K55</f>
        <v>-8089.4476242415349</v>
      </c>
      <c r="G14" s="47">
        <f>-'Balance Assumptions'!L55</f>
        <v>-8415.246729211196</v>
      </c>
      <c r="H14" s="47">
        <f>-H10</f>
        <v>-8647.3127669909536</v>
      </c>
      <c r="I14" s="12" t="s">
        <v>333</v>
      </c>
      <c r="J14" s="12"/>
      <c r="K14" s="313"/>
      <c r="L14" s="313"/>
      <c r="M14" s="213"/>
      <c r="Q14" s="4"/>
      <c r="R14" s="4"/>
      <c r="S14" s="4"/>
      <c r="T14" s="4"/>
      <c r="U14" s="4"/>
      <c r="V14" s="4"/>
      <c r="W14" s="4"/>
      <c r="X14" s="4"/>
      <c r="Y14" s="4"/>
    </row>
    <row r="15" spans="1:25" ht="15.6">
      <c r="A15" s="4"/>
      <c r="B15" s="4"/>
      <c r="C15" s="5"/>
      <c r="D15" s="25"/>
      <c r="E15" s="6"/>
      <c r="F15" s="6"/>
      <c r="G15" s="6"/>
      <c r="H15" s="6"/>
      <c r="I15" s="213"/>
      <c r="J15" s="213"/>
      <c r="K15" s="213"/>
      <c r="L15" s="213"/>
      <c r="M15" s="213"/>
      <c r="Q15" s="4"/>
      <c r="R15" s="4"/>
      <c r="S15" s="4"/>
      <c r="T15" s="4"/>
      <c r="U15" s="4"/>
      <c r="V15" s="4"/>
      <c r="W15" s="4"/>
      <c r="X15" s="4"/>
      <c r="Y15" s="4"/>
    </row>
    <row r="16" spans="1:25">
      <c r="A16" s="15"/>
      <c r="B16" s="15" t="s">
        <v>334</v>
      </c>
      <c r="C16" s="314"/>
      <c r="D16" s="315">
        <f t="shared" ref="D16:H16" si="1">D5*(1-D7)+SUM(D9,D12,D14)</f>
        <v>-6724.9736307914445</v>
      </c>
      <c r="E16" s="315">
        <f t="shared" si="1"/>
        <v>2135.2770973354363</v>
      </c>
      <c r="F16" s="315">
        <f t="shared" si="1"/>
        <v>2628.7314938946802</v>
      </c>
      <c r="G16" s="315">
        <f t="shared" si="1"/>
        <v>4529.9691182313964</v>
      </c>
      <c r="H16" s="315">
        <f t="shared" si="1"/>
        <v>6025.5110422523321</v>
      </c>
      <c r="I16" s="213"/>
      <c r="J16" s="213"/>
      <c r="K16" s="213"/>
      <c r="L16" s="213"/>
      <c r="M16" s="213"/>
      <c r="N16" s="4"/>
      <c r="O16" s="4"/>
      <c r="P16" s="4"/>
      <c r="Q16" s="4"/>
      <c r="R16" s="4"/>
      <c r="S16" s="4"/>
      <c r="T16" s="4"/>
      <c r="U16" s="4"/>
      <c r="V16" s="4"/>
      <c r="W16" s="4"/>
      <c r="X16" s="4"/>
      <c r="Y16" s="4"/>
    </row>
    <row r="17" spans="1:25" ht="15.75" customHeight="1">
      <c r="A17" s="4"/>
      <c r="B17" s="4"/>
      <c r="C17" s="5"/>
      <c r="D17" s="49"/>
      <c r="E17" s="49"/>
      <c r="F17" s="49"/>
      <c r="G17" s="49"/>
      <c r="H17" s="49"/>
      <c r="I17" s="213"/>
      <c r="J17" s="213"/>
      <c r="K17" s="213"/>
      <c r="L17" s="213"/>
      <c r="M17" s="213"/>
      <c r="N17" s="4"/>
      <c r="O17" s="4"/>
      <c r="P17" s="4"/>
      <c r="Q17" s="4"/>
      <c r="R17" s="4"/>
      <c r="S17" s="4"/>
      <c r="T17" s="4"/>
      <c r="U17" s="4"/>
      <c r="V17" s="4"/>
      <c r="W17" s="4"/>
      <c r="X17" s="4"/>
      <c r="Y17" s="4"/>
    </row>
    <row r="18" spans="1:25" ht="15.75" customHeight="1">
      <c r="A18" s="4"/>
      <c r="B18" s="4"/>
      <c r="C18" s="493" t="s">
        <v>335</v>
      </c>
      <c r="D18" s="451"/>
      <c r="E18" s="451"/>
      <c r="F18" s="451"/>
      <c r="G18" s="451"/>
      <c r="H18" s="49"/>
      <c r="I18" s="213"/>
      <c r="J18" s="213"/>
      <c r="K18" s="213"/>
      <c r="L18" s="213"/>
      <c r="M18" s="213"/>
      <c r="N18" s="4"/>
      <c r="O18" s="4"/>
      <c r="P18" s="4"/>
      <c r="Q18" s="4"/>
      <c r="R18" s="4"/>
      <c r="S18" s="4"/>
      <c r="T18" s="4"/>
      <c r="U18" s="4"/>
      <c r="V18" s="4"/>
      <c r="W18" s="4"/>
      <c r="X18" s="4"/>
      <c r="Y18" s="4"/>
    </row>
    <row r="19" spans="1:25" ht="15.75" customHeight="1">
      <c r="A19" s="316" t="s">
        <v>336</v>
      </c>
      <c r="B19" s="317" t="s">
        <v>337</v>
      </c>
      <c r="C19" s="317" t="s">
        <v>338</v>
      </c>
      <c r="D19" s="317" t="s">
        <v>339</v>
      </c>
      <c r="E19" s="317" t="s">
        <v>340</v>
      </c>
      <c r="F19" s="317" t="s">
        <v>341</v>
      </c>
      <c r="G19" s="318" t="s">
        <v>342</v>
      </c>
      <c r="I19" s="213"/>
      <c r="J19" s="213"/>
      <c r="K19" s="213"/>
      <c r="L19" s="213"/>
      <c r="M19" s="213"/>
      <c r="N19" s="4"/>
      <c r="O19" s="4"/>
      <c r="P19" s="4"/>
      <c r="Q19" s="4"/>
      <c r="R19" s="4"/>
      <c r="S19" s="4"/>
      <c r="T19" s="4"/>
      <c r="U19" s="4"/>
      <c r="V19" s="4"/>
      <c r="W19" s="4"/>
      <c r="X19" s="4"/>
      <c r="Y19" s="4"/>
    </row>
    <row r="20" spans="1:25" ht="15.75" customHeight="1">
      <c r="A20" s="25" t="s">
        <v>343</v>
      </c>
      <c r="B20" s="25" t="s">
        <v>344</v>
      </c>
      <c r="C20" s="319">
        <v>1.19</v>
      </c>
      <c r="D20" s="56">
        <v>49845000</v>
      </c>
      <c r="E20" s="56">
        <v>86109340</v>
      </c>
      <c r="F20" s="320">
        <v>0.21</v>
      </c>
      <c r="G20" s="321">
        <f t="shared" ref="G20:G29" si="2">C20/(1+(1-F20)*(D20/E20))</f>
        <v>0.81658023878032193</v>
      </c>
      <c r="I20" s="213"/>
      <c r="J20" s="213"/>
      <c r="K20" s="213"/>
      <c r="L20" s="213"/>
      <c r="M20" s="213"/>
      <c r="N20" s="4"/>
      <c r="O20" s="4"/>
      <c r="P20" s="4"/>
      <c r="Q20" s="4"/>
      <c r="R20" s="4"/>
      <c r="S20" s="4"/>
      <c r="T20" s="4"/>
      <c r="U20" s="4"/>
      <c r="V20" s="4"/>
      <c r="W20" s="4"/>
      <c r="X20" s="4"/>
      <c r="Y20" s="4"/>
    </row>
    <row r="21" spans="1:25" ht="15.75" customHeight="1">
      <c r="A21" s="25" t="s">
        <v>345</v>
      </c>
      <c r="B21" s="25" t="s">
        <v>346</v>
      </c>
      <c r="C21" s="319">
        <v>1.08</v>
      </c>
      <c r="D21" s="56">
        <v>5125817</v>
      </c>
      <c r="E21" s="56">
        <v>8551360</v>
      </c>
      <c r="F21" s="320">
        <v>0.23400000000000001</v>
      </c>
      <c r="G21" s="321">
        <f t="shared" si="2"/>
        <v>0.74015582087549669</v>
      </c>
      <c r="I21" s="213"/>
      <c r="J21" s="213"/>
      <c r="K21" s="213"/>
      <c r="L21" s="213"/>
      <c r="M21" s="213"/>
      <c r="N21" s="4"/>
      <c r="O21" s="4"/>
      <c r="P21" s="4"/>
      <c r="Q21" s="4"/>
      <c r="R21" s="4"/>
      <c r="S21" s="4"/>
      <c r="T21" s="4"/>
      <c r="U21" s="4"/>
      <c r="V21" s="4"/>
      <c r="W21" s="4"/>
      <c r="X21" s="4"/>
      <c r="Y21" s="4"/>
    </row>
    <row r="22" spans="1:25" ht="15.75" customHeight="1">
      <c r="A22" s="25" t="s">
        <v>347</v>
      </c>
      <c r="B22" s="25" t="s">
        <v>348</v>
      </c>
      <c r="C22" s="319">
        <v>1.3</v>
      </c>
      <c r="D22" s="56">
        <v>13209000</v>
      </c>
      <c r="E22" s="56">
        <v>15375450</v>
      </c>
      <c r="F22" s="320">
        <v>0.17899999999999999</v>
      </c>
      <c r="G22" s="321">
        <f t="shared" si="2"/>
        <v>0.76232094849286847</v>
      </c>
      <c r="I22" s="213"/>
      <c r="J22" s="213"/>
      <c r="K22" s="213"/>
      <c r="L22" s="213"/>
      <c r="M22" s="213"/>
      <c r="N22" s="4"/>
      <c r="O22" s="4"/>
      <c r="P22" s="4"/>
      <c r="Q22" s="4"/>
      <c r="R22" s="4"/>
      <c r="S22" s="4"/>
      <c r="T22" s="4"/>
      <c r="U22" s="4"/>
      <c r="V22" s="4"/>
      <c r="W22" s="4"/>
      <c r="X22" s="4"/>
      <c r="Y22" s="4"/>
    </row>
    <row r="23" spans="1:25" ht="15.75" customHeight="1">
      <c r="A23" s="25" t="s">
        <v>349</v>
      </c>
      <c r="B23" s="25" t="s">
        <v>350</v>
      </c>
      <c r="C23" s="319">
        <v>1.21</v>
      </c>
      <c r="D23" s="56">
        <v>2290555</v>
      </c>
      <c r="E23" s="56">
        <v>1301620</v>
      </c>
      <c r="F23" s="320">
        <v>0.19900000000000001</v>
      </c>
      <c r="G23" s="321">
        <f t="shared" si="2"/>
        <v>0.50216267720407648</v>
      </c>
      <c r="I23" s="213"/>
      <c r="J23" s="213"/>
      <c r="K23" s="213"/>
      <c r="L23" s="213"/>
      <c r="M23" s="213"/>
      <c r="N23" s="4"/>
      <c r="O23" s="4"/>
      <c r="P23" s="4"/>
      <c r="Q23" s="4"/>
      <c r="R23" s="4"/>
      <c r="S23" s="4"/>
      <c r="T23" s="4"/>
      <c r="U23" s="4"/>
      <c r="V23" s="4"/>
      <c r="W23" s="4"/>
      <c r="X23" s="4"/>
      <c r="Y23" s="4"/>
    </row>
    <row r="24" spans="1:25" ht="15.75" customHeight="1">
      <c r="A24" s="25" t="s">
        <v>351</v>
      </c>
      <c r="B24" s="25" t="s">
        <v>352</v>
      </c>
      <c r="C24" s="319">
        <v>0.57999999999999996</v>
      </c>
      <c r="D24" s="56">
        <v>2789400</v>
      </c>
      <c r="E24" s="56">
        <v>9710600</v>
      </c>
      <c r="F24" s="320">
        <v>0.20699999999999999</v>
      </c>
      <c r="G24" s="321">
        <f t="shared" si="2"/>
        <v>0.47239282873520927</v>
      </c>
      <c r="I24" s="213"/>
      <c r="J24" s="213"/>
      <c r="K24" s="213"/>
      <c r="L24" s="213"/>
      <c r="M24" s="213"/>
      <c r="N24" s="4"/>
      <c r="O24" s="4"/>
      <c r="P24" s="4"/>
      <c r="Q24" s="4"/>
      <c r="R24" s="4"/>
      <c r="S24" s="4"/>
      <c r="T24" s="4"/>
      <c r="U24" s="4"/>
      <c r="V24" s="4"/>
      <c r="W24" s="4"/>
      <c r="X24" s="4"/>
      <c r="Y24" s="4"/>
    </row>
    <row r="25" spans="1:25" ht="15.75" customHeight="1">
      <c r="A25" s="25" t="s">
        <v>353</v>
      </c>
      <c r="B25" s="25" t="s">
        <v>354</v>
      </c>
      <c r="C25" s="319">
        <v>0.91</v>
      </c>
      <c r="D25" s="56">
        <v>13220841</v>
      </c>
      <c r="E25" s="56">
        <v>13519240</v>
      </c>
      <c r="F25" s="320">
        <v>0.21</v>
      </c>
      <c r="G25" s="321">
        <f t="shared" si="2"/>
        <v>0.51338091138921782</v>
      </c>
      <c r="I25" s="213"/>
      <c r="J25" s="213"/>
      <c r="K25" s="213"/>
      <c r="L25" s="213"/>
      <c r="M25" s="213"/>
      <c r="N25" s="4"/>
      <c r="O25" s="4"/>
      <c r="P25" s="4"/>
      <c r="Q25" s="4"/>
      <c r="R25" s="4"/>
      <c r="S25" s="4"/>
      <c r="T25" s="4"/>
      <c r="U25" s="4"/>
      <c r="V25" s="4"/>
      <c r="W25" s="4"/>
      <c r="X25" s="4"/>
      <c r="Y25" s="4"/>
    </row>
    <row r="26" spans="1:25" ht="15.75" customHeight="1">
      <c r="A26" s="25" t="s">
        <v>355</v>
      </c>
      <c r="B26" s="25" t="s">
        <v>356</v>
      </c>
      <c r="C26" s="319">
        <v>1.99</v>
      </c>
      <c r="D26" s="56">
        <v>4038500</v>
      </c>
      <c r="E26" s="56">
        <v>1843920</v>
      </c>
      <c r="F26" s="320">
        <v>0.218</v>
      </c>
      <c r="G26" s="321">
        <f t="shared" si="2"/>
        <v>0.73358276554684732</v>
      </c>
      <c r="J26" s="4"/>
      <c r="K26" s="4"/>
      <c r="L26" s="4"/>
      <c r="M26" s="4"/>
      <c r="N26" s="4"/>
      <c r="O26" s="4"/>
      <c r="P26" s="4"/>
      <c r="Q26" s="4"/>
      <c r="R26" s="4"/>
      <c r="S26" s="4"/>
      <c r="T26" s="4"/>
      <c r="U26" s="4"/>
      <c r="V26" s="4"/>
      <c r="W26" s="4"/>
      <c r="X26" s="4"/>
      <c r="Y26" s="4"/>
    </row>
    <row r="27" spans="1:25" ht="15.75" customHeight="1">
      <c r="A27" s="25" t="s">
        <v>357</v>
      </c>
      <c r="B27" s="25" t="s">
        <v>358</v>
      </c>
      <c r="C27" s="319">
        <v>0.69</v>
      </c>
      <c r="D27" s="56">
        <v>54575904</v>
      </c>
      <c r="E27" s="56">
        <v>14242280</v>
      </c>
      <c r="F27" s="320">
        <v>0.20399999999999999</v>
      </c>
      <c r="G27" s="321">
        <f t="shared" si="2"/>
        <v>0.17036013485152587</v>
      </c>
      <c r="J27" s="4"/>
      <c r="K27" s="4"/>
      <c r="L27" s="4"/>
      <c r="M27" s="4"/>
      <c r="N27" s="4"/>
      <c r="O27" s="4"/>
      <c r="P27" s="4"/>
      <c r="Q27" s="4"/>
      <c r="R27" s="4"/>
      <c r="S27" s="4"/>
      <c r="T27" s="4"/>
      <c r="U27" s="4"/>
      <c r="V27" s="4"/>
      <c r="W27" s="4"/>
      <c r="X27" s="4"/>
      <c r="Y27" s="4"/>
    </row>
    <row r="28" spans="1:25" ht="15.75" customHeight="1">
      <c r="A28" s="25" t="s">
        <v>359</v>
      </c>
      <c r="B28" s="25" t="s">
        <v>360</v>
      </c>
      <c r="C28" s="319">
        <v>0.8</v>
      </c>
      <c r="D28" s="56">
        <v>2992245</v>
      </c>
      <c r="E28" s="56">
        <v>2052480</v>
      </c>
      <c r="F28" s="320">
        <v>0.21299999999999999</v>
      </c>
      <c r="G28" s="321">
        <f t="shared" si="2"/>
        <v>0.37255357754111157</v>
      </c>
      <c r="J28" s="4"/>
      <c r="K28" s="4"/>
      <c r="L28" s="4"/>
      <c r="M28" s="4"/>
      <c r="N28" s="4"/>
      <c r="O28" s="4"/>
      <c r="P28" s="4"/>
      <c r="Q28" s="4"/>
      <c r="R28" s="4"/>
      <c r="S28" s="4"/>
      <c r="T28" s="4"/>
      <c r="U28" s="4"/>
      <c r="V28" s="4"/>
      <c r="W28" s="4"/>
      <c r="X28" s="4"/>
      <c r="Y28" s="4"/>
    </row>
    <row r="29" spans="1:25" ht="15.75" customHeight="1">
      <c r="A29" s="25" t="s">
        <v>361</v>
      </c>
      <c r="B29" s="25" t="s">
        <v>362</v>
      </c>
      <c r="C29" s="319">
        <v>1.97</v>
      </c>
      <c r="D29" s="56">
        <v>10757000</v>
      </c>
      <c r="E29" s="56">
        <v>406000</v>
      </c>
      <c r="F29" s="320">
        <v>0.21</v>
      </c>
      <c r="G29" s="321">
        <f t="shared" si="2"/>
        <v>8.9826741374411351E-2</v>
      </c>
      <c r="J29" s="4"/>
      <c r="K29" s="4"/>
      <c r="L29" s="4"/>
      <c r="M29" s="4"/>
      <c r="N29" s="4"/>
      <c r="O29" s="4"/>
      <c r="P29" s="4"/>
      <c r="Q29" s="4"/>
      <c r="R29" s="4"/>
      <c r="S29" s="4"/>
      <c r="T29" s="4"/>
      <c r="U29" s="4"/>
      <c r="V29" s="4"/>
      <c r="W29" s="4"/>
      <c r="X29" s="4"/>
      <c r="Y29" s="4"/>
    </row>
    <row r="30" spans="1:25" ht="15.75" customHeight="1">
      <c r="A30" s="322"/>
      <c r="B30" s="323"/>
      <c r="C30" s="324"/>
      <c r="D30" s="487" t="s">
        <v>363</v>
      </c>
      <c r="E30" s="488"/>
      <c r="F30" s="489"/>
      <c r="G30" s="325">
        <f>MEDIAN(G20:G29)</f>
        <v>0.50777179429664709</v>
      </c>
      <c r="H30" s="13"/>
      <c r="K30" s="4"/>
      <c r="L30" s="4"/>
      <c r="M30" s="4"/>
      <c r="N30" s="4"/>
      <c r="O30" s="4"/>
      <c r="P30" s="4"/>
      <c r="Q30" s="4"/>
      <c r="R30" s="4"/>
      <c r="S30" s="4"/>
      <c r="T30" s="4"/>
      <c r="U30" s="4"/>
      <c r="V30" s="4"/>
      <c r="W30" s="4"/>
      <c r="X30" s="4"/>
      <c r="Y30" s="4"/>
    </row>
    <row r="31" spans="1:25" ht="15.75" customHeight="1">
      <c r="A31" s="4"/>
      <c r="B31" s="4"/>
      <c r="E31" s="5"/>
      <c r="F31" s="4"/>
      <c r="G31" s="4"/>
      <c r="H31" s="4"/>
      <c r="I31" s="4"/>
      <c r="J31" s="4"/>
      <c r="K31" s="4"/>
      <c r="L31" s="4"/>
      <c r="M31" s="4"/>
      <c r="N31" s="4"/>
      <c r="O31" s="4"/>
      <c r="P31" s="4"/>
      <c r="Q31" s="4"/>
      <c r="R31" s="4"/>
      <c r="S31" s="4"/>
      <c r="T31" s="4"/>
      <c r="U31" s="4"/>
      <c r="V31" s="4"/>
      <c r="W31" s="4"/>
      <c r="X31" s="4"/>
      <c r="Y31" s="4"/>
    </row>
    <row r="32" spans="1:25" ht="15.75" customHeight="1">
      <c r="A32" s="4"/>
      <c r="B32" s="490" t="s">
        <v>364</v>
      </c>
      <c r="C32" s="491"/>
      <c r="D32" s="326"/>
      <c r="R32" s="4"/>
      <c r="S32" s="4"/>
      <c r="T32" s="4"/>
      <c r="U32" s="4"/>
      <c r="V32" s="4"/>
      <c r="W32" s="4"/>
      <c r="X32" s="4"/>
      <c r="Y32" s="4"/>
    </row>
    <row r="33" spans="1:25" ht="15.75" customHeight="1">
      <c r="A33" s="4"/>
      <c r="B33" s="26" t="s">
        <v>654</v>
      </c>
      <c r="C33" s="327">
        <f>DCF!D49</f>
        <v>0.6848638783134795</v>
      </c>
      <c r="D33" s="326"/>
      <c r="R33" s="4"/>
      <c r="S33" s="4"/>
      <c r="T33" s="4"/>
      <c r="U33" s="4"/>
      <c r="V33" s="4"/>
      <c r="W33" s="4"/>
      <c r="X33" s="4"/>
      <c r="Y33" s="4"/>
    </row>
    <row r="34" spans="1:25" ht="15.75" customHeight="1">
      <c r="A34" s="4"/>
      <c r="B34" s="26" t="s">
        <v>365</v>
      </c>
      <c r="C34" s="327">
        <v>0.01</v>
      </c>
      <c r="D34" s="326"/>
      <c r="V34" s="4"/>
      <c r="W34" s="4"/>
      <c r="X34" s="4"/>
      <c r="Y34" s="4"/>
    </row>
    <row r="35" spans="1:25" ht="15.75" customHeight="1">
      <c r="A35" s="4"/>
      <c r="B35" s="26" t="s">
        <v>366</v>
      </c>
      <c r="C35" s="327">
        <v>0.02</v>
      </c>
      <c r="D35" s="326"/>
      <c r="V35" s="4"/>
      <c r="W35" s="4"/>
      <c r="X35" s="4"/>
      <c r="Y35" s="4"/>
    </row>
    <row r="36" spans="1:25" ht="15.75" customHeight="1">
      <c r="A36" s="4"/>
      <c r="B36" s="26" t="s">
        <v>367</v>
      </c>
      <c r="C36" s="327">
        <v>0.03</v>
      </c>
      <c r="D36" s="326"/>
      <c r="V36" s="4"/>
      <c r="W36" s="4"/>
      <c r="X36" s="4"/>
      <c r="Y36" s="4"/>
    </row>
    <row r="37" spans="1:25" ht="15.75" customHeight="1">
      <c r="A37" s="4"/>
      <c r="B37" s="26" t="s">
        <v>368</v>
      </c>
      <c r="C37" s="328">
        <v>0.04</v>
      </c>
      <c r="D37" s="2"/>
      <c r="V37" s="4"/>
      <c r="W37" s="4"/>
      <c r="X37" s="4"/>
      <c r="Y37" s="4"/>
    </row>
    <row r="38" spans="1:25" ht="15.75" customHeight="1">
      <c r="A38" s="4"/>
      <c r="B38" s="329" t="s">
        <v>369</v>
      </c>
      <c r="C38" s="330">
        <f>'ERPs by Country'!F17</f>
        <v>5.1299999999999998E-2</v>
      </c>
      <c r="D38" s="331"/>
      <c r="V38" s="4"/>
      <c r="W38" s="4"/>
      <c r="X38" s="4"/>
      <c r="Y38" s="4"/>
    </row>
    <row r="39" spans="1:25" ht="15.75" customHeight="1">
      <c r="A39" s="4"/>
      <c r="B39" s="26" t="s">
        <v>370</v>
      </c>
      <c r="C39" s="327">
        <v>0.06</v>
      </c>
      <c r="D39" s="326"/>
      <c r="R39" s="4"/>
      <c r="S39" s="4"/>
      <c r="T39" s="4"/>
      <c r="U39" s="4"/>
      <c r="V39" s="4"/>
      <c r="W39" s="4"/>
      <c r="X39" s="4"/>
      <c r="Y39" s="4"/>
    </row>
    <row r="40" spans="1:25" ht="15.75" customHeight="1">
      <c r="A40" s="4"/>
      <c r="B40" s="26" t="s">
        <v>371</v>
      </c>
      <c r="C40" s="327">
        <v>7.0000000000000007E-2</v>
      </c>
      <c r="D40" s="326"/>
      <c r="R40" s="4"/>
      <c r="S40" s="4"/>
      <c r="T40" s="4"/>
      <c r="U40" s="4"/>
      <c r="V40" s="4"/>
      <c r="W40" s="4"/>
      <c r="X40" s="4"/>
      <c r="Y40" s="4"/>
    </row>
    <row r="41" spans="1:25" ht="15.75" customHeight="1">
      <c r="A41" s="4"/>
      <c r="B41" s="26" t="s">
        <v>372</v>
      </c>
      <c r="C41" s="327">
        <v>0.08</v>
      </c>
      <c r="D41" s="326"/>
      <c r="E41" s="2"/>
      <c r="F41" s="4"/>
      <c r="G41" s="4"/>
      <c r="I41" s="4"/>
      <c r="J41" s="4"/>
      <c r="K41" s="4"/>
      <c r="L41" s="4"/>
      <c r="M41" s="4"/>
      <c r="N41" s="4"/>
      <c r="O41" s="4"/>
      <c r="P41" s="4"/>
      <c r="Q41" s="4"/>
      <c r="R41" s="4"/>
      <c r="S41" s="4"/>
      <c r="T41" s="4"/>
      <c r="U41" s="4"/>
      <c r="V41" s="4"/>
      <c r="W41" s="4"/>
      <c r="X41" s="4"/>
      <c r="Y41" s="4"/>
    </row>
    <row r="42" spans="1:25" ht="15.75" customHeight="1">
      <c r="A42" s="4"/>
      <c r="B42" s="26" t="s">
        <v>373</v>
      </c>
      <c r="C42" s="327">
        <v>0.09</v>
      </c>
      <c r="D42" s="326"/>
      <c r="E42" s="2"/>
      <c r="F42" s="4"/>
      <c r="G42" s="4"/>
      <c r="V42" s="4"/>
      <c r="W42" s="4"/>
      <c r="X42" s="4"/>
      <c r="Y42" s="4"/>
    </row>
    <row r="43" spans="1:25" ht="15.75" customHeight="1">
      <c r="A43" s="4"/>
      <c r="B43" s="266" t="s">
        <v>374</v>
      </c>
      <c r="C43" s="332">
        <v>0.1</v>
      </c>
      <c r="D43" s="326"/>
      <c r="E43" s="2"/>
      <c r="F43" s="4"/>
      <c r="G43" s="4"/>
      <c r="V43" s="4"/>
      <c r="W43" s="4"/>
      <c r="X43" s="4"/>
      <c r="Y43" s="4"/>
    </row>
    <row r="44" spans="1:25" ht="15.75" customHeight="1">
      <c r="A44" s="4"/>
      <c r="V44" s="4"/>
      <c r="W44" s="4"/>
      <c r="X44" s="4"/>
      <c r="Y44" s="4"/>
    </row>
    <row r="45" spans="1:25" ht="15.75" customHeight="1">
      <c r="A45" s="4"/>
      <c r="B45" s="333" t="s">
        <v>375</v>
      </c>
      <c r="C45" s="334"/>
      <c r="D45" s="335"/>
      <c r="E45" s="337"/>
      <c r="F45" s="338"/>
      <c r="G45" s="338"/>
      <c r="H45" s="338"/>
      <c r="I45" s="338"/>
      <c r="J45" s="338"/>
      <c r="K45" s="338"/>
      <c r="L45" s="338"/>
      <c r="M45" s="338"/>
      <c r="V45" s="4"/>
      <c r="W45" s="4"/>
      <c r="X45" s="4"/>
      <c r="Y45" s="4"/>
    </row>
    <row r="46" spans="1:25" ht="15.75" customHeight="1">
      <c r="A46" s="4"/>
      <c r="B46" s="26" t="e" vm="1">
        <v>#VALUE!</v>
      </c>
      <c r="C46" s="9"/>
      <c r="D46" s="340" cm="1">
        <f t="array" aca="1" ref="D46" ca="1">(_FV(B46,"Price"))/100</f>
        <v>4.6923000000000006E-2</v>
      </c>
      <c r="E46" s="12" t="s">
        <v>655</v>
      </c>
      <c r="F46" s="9"/>
      <c r="G46" s="9"/>
      <c r="H46" s="9"/>
      <c r="I46" s="338"/>
      <c r="J46" s="9"/>
      <c r="K46" s="9"/>
      <c r="L46" s="9"/>
      <c r="M46" s="9"/>
      <c r="N46" s="9"/>
      <c r="V46" s="4"/>
      <c r="W46" s="4"/>
      <c r="X46" s="4"/>
      <c r="Y46" s="4"/>
    </row>
    <row r="47" spans="1:25" ht="15.75" customHeight="1">
      <c r="A47" s="4"/>
      <c r="B47" s="26" t="s">
        <v>378</v>
      </c>
      <c r="C47" s="5"/>
      <c r="D47" s="344">
        <f>'ERPs by Country'!E3</f>
        <v>4.1700000000000001E-2</v>
      </c>
      <c r="E47" s="341" t="s">
        <v>656</v>
      </c>
      <c r="I47" s="202"/>
      <c r="J47" s="2"/>
      <c r="K47" s="4"/>
      <c r="L47" s="4"/>
      <c r="M47" s="4"/>
      <c r="V47" s="4"/>
      <c r="W47" s="4"/>
      <c r="X47" s="4"/>
      <c r="Y47" s="4"/>
    </row>
    <row r="48" spans="1:25" ht="15.75" customHeight="1">
      <c r="A48" s="4"/>
      <c r="B48" s="26" t="s">
        <v>379</v>
      </c>
      <c r="C48" s="5"/>
      <c r="D48" s="344">
        <f>'ERPs by Country'!F17</f>
        <v>5.1299999999999998E-2</v>
      </c>
      <c r="E48" s="515" t="s">
        <v>49</v>
      </c>
      <c r="F48" s="2"/>
      <c r="G48" s="2"/>
      <c r="H48" s="2"/>
      <c r="I48" s="2"/>
      <c r="J48" s="2"/>
      <c r="K48" s="4"/>
      <c r="L48" s="4"/>
      <c r="M48" s="4"/>
      <c r="V48" s="4"/>
      <c r="W48" s="4"/>
      <c r="X48" s="4"/>
      <c r="Y48" s="4"/>
    </row>
    <row r="49" spans="1:25" ht="15.75" customHeight="1">
      <c r="A49" s="4"/>
      <c r="B49" s="266" t="s">
        <v>382</v>
      </c>
      <c r="C49" s="109"/>
      <c r="D49" s="347">
        <f>G30*(1+(1-0)*(C72/C68))</f>
        <v>0.6848638783134795</v>
      </c>
      <c r="E49" s="2"/>
      <c r="F49" s="4"/>
      <c r="G49" s="9"/>
      <c r="H49" s="4"/>
      <c r="I49" s="4"/>
      <c r="J49" s="4"/>
      <c r="K49" s="4"/>
      <c r="L49" s="4"/>
      <c r="M49" s="4"/>
      <c r="V49" s="4"/>
      <c r="W49" s="4"/>
      <c r="X49" s="4"/>
      <c r="Y49" s="4"/>
    </row>
    <row r="50" spans="1:25" ht="15.75" customHeight="1">
      <c r="A50" s="4"/>
      <c r="V50" s="4"/>
      <c r="W50" s="4"/>
      <c r="X50" s="4"/>
      <c r="Y50" s="4"/>
    </row>
    <row r="51" spans="1:25" ht="15.75" customHeight="1">
      <c r="A51" s="4"/>
      <c r="B51" s="504" t="s">
        <v>384</v>
      </c>
      <c r="C51" s="488"/>
      <c r="D51" s="491"/>
      <c r="E51" s="492"/>
      <c r="F51" s="451"/>
      <c r="G51" s="451"/>
      <c r="H51" s="451"/>
      <c r="I51" s="451"/>
      <c r="J51" s="451"/>
      <c r="K51" s="451"/>
      <c r="L51" s="451"/>
      <c r="M51" s="451"/>
      <c r="N51" s="4"/>
      <c r="O51" s="4"/>
      <c r="P51" s="4"/>
      <c r="Q51" s="4"/>
      <c r="R51" s="4"/>
      <c r="S51" s="4"/>
      <c r="T51" s="4"/>
      <c r="U51" s="4"/>
      <c r="V51" s="4"/>
      <c r="W51" s="4"/>
      <c r="X51" s="4"/>
      <c r="Y51" s="4"/>
    </row>
    <row r="52" spans="1:25" ht="15.75" customHeight="1">
      <c r="A52" s="4"/>
      <c r="B52" s="516" t="e" vm="1">
        <v>#VALUE!</v>
      </c>
      <c r="C52" s="9"/>
      <c r="D52" s="517" cm="1">
        <f t="array" aca="1" ref="D52" ca="1">(_FV(B52,"Previous close",TRUE))/100</f>
        <v>4.6580000000000003E-2</v>
      </c>
      <c r="E52" s="12" t="s">
        <v>655</v>
      </c>
      <c r="F52" s="525"/>
      <c r="G52" s="525"/>
      <c r="H52" s="525"/>
      <c r="I52" s="4"/>
      <c r="J52" s="94"/>
      <c r="K52" s="94"/>
      <c r="L52" s="94"/>
      <c r="M52" s="94"/>
      <c r="N52" s="94"/>
      <c r="O52" s="94"/>
      <c r="P52" s="94"/>
      <c r="Q52" s="94"/>
      <c r="R52" s="4"/>
      <c r="S52" s="4"/>
      <c r="T52" s="4"/>
      <c r="U52" s="4"/>
      <c r="V52" s="4"/>
      <c r="W52" s="4"/>
      <c r="X52" s="4"/>
      <c r="Y52" s="4"/>
    </row>
    <row r="53" spans="1:25" ht="15.75" customHeight="1">
      <c r="A53" s="4"/>
      <c r="B53" s="518" t="s">
        <v>657</v>
      </c>
      <c r="C53" s="519"/>
      <c r="D53" s="520">
        <f>AVERAGE('Income Statement'!F28:G28)/-'Income Statement'!H33</f>
        <v>5.031835215213909</v>
      </c>
      <c r="E53" s="111" t="s">
        <v>664</v>
      </c>
      <c r="F53" s="526"/>
      <c r="G53" s="526"/>
      <c r="H53" s="526"/>
      <c r="J53" s="94"/>
      <c r="K53" s="94"/>
      <c r="L53" s="94"/>
      <c r="M53" s="94"/>
      <c r="N53" s="94"/>
      <c r="O53" s="94"/>
      <c r="P53" s="94"/>
      <c r="Q53" s="94"/>
      <c r="R53" s="4"/>
      <c r="S53" s="4"/>
      <c r="T53" s="4"/>
      <c r="U53" s="4"/>
      <c r="V53" s="4"/>
      <c r="W53" s="4"/>
      <c r="X53" s="4"/>
      <c r="Y53" s="4"/>
    </row>
    <row r="54" spans="1:25" ht="15.75" customHeight="1">
      <c r="A54" s="4"/>
      <c r="B54" s="518" t="s">
        <v>658</v>
      </c>
      <c r="C54" s="519"/>
      <c r="D54" s="521">
        <v>7.7999999999999996E-3</v>
      </c>
      <c r="E54" s="111" t="s">
        <v>662</v>
      </c>
      <c r="F54" s="526"/>
      <c r="G54" s="526"/>
      <c r="H54" s="526"/>
      <c r="I54" s="527" t="s">
        <v>49</v>
      </c>
      <c r="J54" s="94"/>
      <c r="K54" s="94"/>
      <c r="L54" s="94"/>
      <c r="M54" s="94"/>
      <c r="N54" s="94"/>
      <c r="O54" s="94"/>
      <c r="P54" s="94"/>
      <c r="Q54" s="94"/>
      <c r="R54" s="4"/>
      <c r="S54" s="4"/>
      <c r="T54" s="4"/>
      <c r="U54" s="4"/>
      <c r="V54" s="4"/>
      <c r="W54" s="4"/>
      <c r="X54" s="4"/>
      <c r="Y54" s="4"/>
    </row>
    <row r="55" spans="1:25" ht="15.75" customHeight="1">
      <c r="A55" s="4"/>
      <c r="B55" s="518" t="s">
        <v>659</v>
      </c>
      <c r="C55" s="519"/>
      <c r="D55" s="521">
        <f ca="1">SUM(D52,D54)</f>
        <v>5.4380000000000005E-2</v>
      </c>
      <c r="F55" s="525"/>
      <c r="G55" s="525"/>
      <c r="H55" s="525"/>
      <c r="I55" s="4"/>
      <c r="J55" s="94"/>
      <c r="K55" s="94"/>
      <c r="L55" s="94"/>
      <c r="M55" s="94"/>
      <c r="N55" s="94"/>
      <c r="O55" s="94"/>
      <c r="P55" s="94"/>
      <c r="Q55" s="94"/>
      <c r="R55" s="4"/>
      <c r="S55" s="4"/>
      <c r="T55" s="4"/>
      <c r="U55" s="4"/>
      <c r="V55" s="4"/>
      <c r="W55" s="4"/>
      <c r="X55" s="4"/>
      <c r="Y55" s="4"/>
    </row>
    <row r="56" spans="1:25" ht="15.75" customHeight="1">
      <c r="A56" s="4"/>
      <c r="B56" s="518" t="s">
        <v>660</v>
      </c>
      <c r="C56" s="519"/>
      <c r="D56" s="521">
        <f>'ERPs by Country'!D17</f>
        <v>3.3000000000000002E-2</v>
      </c>
      <c r="E56" s="528" t="s">
        <v>663</v>
      </c>
      <c r="F56" s="4"/>
      <c r="G56" s="4"/>
      <c r="H56" s="4"/>
      <c r="I56" s="4"/>
      <c r="J56" s="94"/>
      <c r="K56" s="94"/>
      <c r="L56" s="94"/>
      <c r="M56" s="94"/>
      <c r="N56" s="94"/>
      <c r="O56" s="94"/>
      <c r="P56" s="94"/>
      <c r="Q56" s="94"/>
      <c r="R56" s="4"/>
      <c r="S56" s="4"/>
      <c r="T56" s="4"/>
      <c r="U56" s="4"/>
      <c r="V56" s="4"/>
      <c r="W56" s="4"/>
      <c r="X56" s="4"/>
      <c r="Y56" s="4"/>
    </row>
    <row r="57" spans="1:25" ht="15.75" customHeight="1">
      <c r="A57" s="4"/>
      <c r="B57" s="522" t="s">
        <v>661</v>
      </c>
      <c r="C57" s="523"/>
      <c r="D57" s="524">
        <f ca="1">SUM(D55:D56)*(1-0%)</f>
        <v>8.7380000000000013E-2</v>
      </c>
      <c r="E57" s="529"/>
      <c r="F57" s="4"/>
      <c r="G57" s="4"/>
      <c r="H57" s="4"/>
      <c r="I57" s="4"/>
      <c r="J57" s="94"/>
      <c r="K57" s="94"/>
      <c r="L57" s="94"/>
      <c r="M57" s="94"/>
      <c r="N57" s="94"/>
      <c r="O57" s="94"/>
      <c r="P57" s="94"/>
      <c r="Q57" s="94"/>
      <c r="R57" s="4"/>
      <c r="S57" s="4"/>
      <c r="T57" s="4"/>
      <c r="U57" s="4"/>
      <c r="V57" s="4"/>
      <c r="W57" s="4"/>
      <c r="X57" s="4"/>
      <c r="Y57" s="4"/>
    </row>
    <row r="58" spans="1:25" ht="15.75" customHeight="1">
      <c r="A58" s="4"/>
      <c r="B58" s="45"/>
      <c r="C58" s="5"/>
      <c r="D58" s="355"/>
      <c r="E58" s="4"/>
      <c r="F58" s="4"/>
      <c r="G58" s="4"/>
      <c r="H58" s="4"/>
      <c r="I58" s="4"/>
      <c r="J58" s="4"/>
      <c r="K58" s="4"/>
      <c r="L58" s="4"/>
      <c r="M58" s="4"/>
      <c r="N58" s="4"/>
      <c r="O58" s="4"/>
      <c r="P58" s="4"/>
      <c r="Q58" s="4"/>
      <c r="R58" s="4"/>
      <c r="S58" s="4"/>
      <c r="T58" s="4"/>
      <c r="U58" s="4"/>
      <c r="V58" s="4"/>
      <c r="W58" s="4"/>
      <c r="X58" s="4"/>
      <c r="Y58" s="4"/>
    </row>
    <row r="59" spans="1:25" ht="15.75" customHeight="1">
      <c r="A59" s="4"/>
      <c r="B59" s="505" t="s">
        <v>395</v>
      </c>
      <c r="C59" s="488"/>
      <c r="D59" s="491"/>
      <c r="E59" s="4"/>
      <c r="F59" s="4"/>
      <c r="G59" s="4"/>
      <c r="H59" s="4"/>
      <c r="I59" s="4"/>
      <c r="J59" s="4"/>
      <c r="K59" s="4"/>
      <c r="L59" s="4"/>
      <c r="M59" s="4"/>
      <c r="N59" s="4"/>
      <c r="O59" s="4"/>
      <c r="P59" s="4"/>
      <c r="Q59" s="4"/>
      <c r="R59" s="4"/>
      <c r="S59" s="4"/>
      <c r="T59" s="4"/>
      <c r="U59" s="4"/>
      <c r="V59" s="4"/>
      <c r="W59" s="4"/>
      <c r="X59" s="4"/>
      <c r="Y59" s="4"/>
    </row>
    <row r="60" spans="1:25" ht="15.75" customHeight="1">
      <c r="A60" s="4"/>
      <c r="B60" s="26" t="s">
        <v>396</v>
      </c>
      <c r="C60" s="46"/>
      <c r="D60" s="359">
        <v>0</v>
      </c>
      <c r="E60" s="506"/>
      <c r="F60" s="451"/>
      <c r="G60" s="451"/>
      <c r="H60" s="451"/>
      <c r="I60" s="451"/>
      <c r="J60" s="451"/>
      <c r="K60" s="226"/>
      <c r="L60" s="4"/>
      <c r="M60" s="4"/>
      <c r="N60" s="4"/>
      <c r="O60" s="4"/>
      <c r="P60" s="4"/>
      <c r="Q60" s="4"/>
      <c r="R60" s="4"/>
      <c r="S60" s="4"/>
      <c r="T60" s="4"/>
      <c r="U60" s="4"/>
      <c r="V60" s="4"/>
      <c r="W60" s="4"/>
      <c r="X60" s="4"/>
      <c r="Y60" s="4"/>
    </row>
    <row r="61" spans="1:25" ht="15.75" customHeight="1">
      <c r="A61" s="4"/>
      <c r="B61" s="26" t="s">
        <v>399</v>
      </c>
      <c r="C61" s="5"/>
      <c r="D61" s="359">
        <v>0</v>
      </c>
      <c r="E61" s="451"/>
      <c r="F61" s="451"/>
      <c r="G61" s="451"/>
      <c r="H61" s="451"/>
      <c r="I61" s="451"/>
      <c r="J61" s="451"/>
      <c r="K61" s="226"/>
      <c r="L61" s="4"/>
      <c r="M61" s="4"/>
      <c r="N61" s="4"/>
      <c r="O61" s="4"/>
      <c r="P61" s="4"/>
      <c r="Q61" s="4"/>
      <c r="R61" s="4"/>
      <c r="S61" s="4"/>
      <c r="T61" s="4"/>
      <c r="U61" s="4"/>
      <c r="V61" s="4"/>
      <c r="W61" s="4"/>
      <c r="X61" s="4"/>
      <c r="Y61" s="4"/>
    </row>
    <row r="62" spans="1:25" ht="15.75" customHeight="1">
      <c r="A62" s="4"/>
      <c r="B62" s="156" t="s">
        <v>395</v>
      </c>
      <c r="C62" s="109"/>
      <c r="D62" s="364">
        <v>0</v>
      </c>
      <c r="E62" s="4"/>
      <c r="F62" s="4"/>
      <c r="G62" s="4"/>
      <c r="H62" s="4"/>
      <c r="I62" s="4"/>
      <c r="J62" s="4"/>
      <c r="K62" s="4"/>
      <c r="L62" s="4"/>
      <c r="M62" s="4"/>
      <c r="N62" s="4"/>
      <c r="O62" s="4"/>
      <c r="P62" s="4"/>
      <c r="Q62" s="4"/>
      <c r="R62" s="4"/>
      <c r="S62" s="4"/>
      <c r="T62" s="4"/>
      <c r="U62" s="4"/>
      <c r="V62" s="4"/>
      <c r="W62" s="4"/>
      <c r="X62" s="4"/>
      <c r="Y62" s="4"/>
    </row>
    <row r="63" spans="1:25" ht="15.75" customHeight="1">
      <c r="A63" s="4"/>
      <c r="B63" s="45"/>
      <c r="C63" s="99"/>
      <c r="D63" s="4"/>
      <c r="E63" s="530"/>
      <c r="F63" s="530"/>
      <c r="G63" s="530"/>
      <c r="H63" s="530"/>
      <c r="I63" s="530"/>
      <c r="J63" s="530"/>
      <c r="K63" s="530"/>
      <c r="L63" s="530"/>
      <c r="M63" s="4"/>
      <c r="N63" s="4"/>
      <c r="O63" s="4"/>
      <c r="P63" s="4"/>
      <c r="Q63" s="4"/>
      <c r="R63" s="4"/>
      <c r="S63" s="4"/>
      <c r="T63" s="4"/>
      <c r="U63" s="4"/>
      <c r="V63" s="4"/>
      <c r="W63" s="4"/>
      <c r="X63" s="4"/>
      <c r="Y63" s="4"/>
    </row>
    <row r="64" spans="1:25" ht="15" customHeight="1">
      <c r="A64" s="4"/>
      <c r="B64" s="74" t="s">
        <v>665</v>
      </c>
      <c r="C64" s="531">
        <f ca="1">D46+(D49*D47)+D48</f>
        <v>0.12678182372567209</v>
      </c>
      <c r="D64" s="4"/>
      <c r="E64" s="530"/>
      <c r="F64" s="530"/>
      <c r="G64" s="530"/>
      <c r="H64" s="530"/>
      <c r="I64" s="530"/>
      <c r="J64" s="530"/>
      <c r="K64" s="530"/>
      <c r="L64" s="530"/>
      <c r="M64" s="4"/>
      <c r="N64" s="4"/>
      <c r="O64" s="4"/>
      <c r="P64" s="4"/>
      <c r="Q64" s="4"/>
      <c r="R64" s="4"/>
      <c r="S64" s="4"/>
      <c r="T64" s="4"/>
      <c r="U64" s="4"/>
      <c r="V64" s="4"/>
      <c r="W64" s="4"/>
      <c r="X64" s="4"/>
      <c r="Y64" s="4"/>
    </row>
    <row r="65" spans="1:25" ht="15.75" customHeight="1">
      <c r="A65" s="4"/>
      <c r="B65" s="98" t="s">
        <v>384</v>
      </c>
      <c r="C65" s="367">
        <f ca="1">D57</f>
        <v>8.7380000000000013E-2</v>
      </c>
      <c r="D65" s="4"/>
      <c r="E65" s="530"/>
      <c r="F65" s="530"/>
      <c r="G65" s="530"/>
      <c r="H65" s="530"/>
      <c r="I65" s="530"/>
      <c r="J65" s="530"/>
      <c r="K65" s="530"/>
      <c r="L65" s="530"/>
      <c r="M65" s="4"/>
      <c r="N65" s="4"/>
      <c r="O65" s="4"/>
      <c r="P65" s="4"/>
      <c r="Q65" s="4"/>
      <c r="R65" s="4"/>
      <c r="S65" s="4"/>
      <c r="T65" s="4"/>
      <c r="U65" s="4"/>
      <c r="V65" s="4"/>
      <c r="W65" s="4"/>
      <c r="X65" s="4"/>
      <c r="Y65" s="4"/>
    </row>
    <row r="66" spans="1:25" ht="15.75" customHeight="1">
      <c r="A66" s="4"/>
      <c r="B66" s="98" t="s">
        <v>395</v>
      </c>
      <c r="C66" s="368">
        <f>D62</f>
        <v>0</v>
      </c>
      <c r="D66" s="4"/>
      <c r="E66" s="530"/>
      <c r="F66" s="530"/>
      <c r="G66" s="530"/>
      <c r="H66" s="530"/>
      <c r="I66" s="530"/>
      <c r="J66" s="530"/>
      <c r="K66" s="530"/>
      <c r="L66" s="530"/>
      <c r="M66" s="4"/>
      <c r="N66" s="4"/>
      <c r="O66" s="4"/>
      <c r="P66" s="4"/>
      <c r="Q66" s="4"/>
      <c r="R66" s="4"/>
      <c r="S66" s="4"/>
      <c r="T66" s="4"/>
      <c r="U66" s="4"/>
      <c r="V66" s="4"/>
      <c r="W66" s="4"/>
      <c r="X66" s="4"/>
      <c r="Y66" s="4"/>
    </row>
    <row r="67" spans="1:25" ht="15.75" customHeight="1">
      <c r="A67" s="4"/>
      <c r="B67" s="98"/>
      <c r="C67" s="369"/>
      <c r="D67" s="4"/>
      <c r="E67" s="530"/>
      <c r="F67" s="530"/>
      <c r="G67" s="530"/>
      <c r="H67" s="530"/>
      <c r="I67" s="530"/>
      <c r="J67" s="530"/>
      <c r="K67" s="530"/>
      <c r="L67" s="530"/>
      <c r="M67" s="4"/>
      <c r="N67" s="4"/>
      <c r="O67" s="4"/>
      <c r="P67" s="4"/>
      <c r="Q67" s="4"/>
      <c r="R67" s="4"/>
      <c r="S67" s="4"/>
      <c r="T67" s="4"/>
      <c r="U67" s="4"/>
      <c r="V67" s="4"/>
      <c r="W67" s="4"/>
      <c r="X67" s="4"/>
      <c r="Y67" s="4"/>
    </row>
    <row r="68" spans="1:25" ht="15.75" customHeight="1">
      <c r="A68" s="4"/>
      <c r="B68" s="98" t="s">
        <v>407</v>
      </c>
      <c r="C68" s="371">
        <f>C69*C70</f>
        <v>60736.857580000004</v>
      </c>
      <c r="D68" s="4"/>
      <c r="E68" s="530"/>
      <c r="F68" s="530"/>
      <c r="G68" s="530"/>
      <c r="H68" s="530"/>
      <c r="I68" s="530"/>
      <c r="J68" s="530"/>
      <c r="K68" s="530"/>
      <c r="L68" s="530"/>
      <c r="M68" s="4"/>
      <c r="N68" s="4"/>
      <c r="O68" s="4"/>
      <c r="P68" s="4"/>
      <c r="Q68" s="4"/>
      <c r="R68" s="4"/>
      <c r="S68" s="4"/>
      <c r="T68" s="4"/>
      <c r="U68" s="4"/>
      <c r="V68" s="4"/>
      <c r="W68" s="4"/>
      <c r="X68" s="4"/>
      <c r="Y68" s="4"/>
    </row>
    <row r="69" spans="1:25" ht="15.75" customHeight="1">
      <c r="A69" s="4"/>
      <c r="B69" s="26" t="s">
        <v>50</v>
      </c>
      <c r="C69" s="372">
        <v>4.87</v>
      </c>
      <c r="D69" s="4"/>
      <c r="E69" s="530"/>
      <c r="F69" s="530"/>
      <c r="G69" s="530"/>
      <c r="H69" s="530"/>
      <c r="I69" s="530"/>
      <c r="J69" s="530"/>
      <c r="K69" s="530"/>
      <c r="L69" s="530"/>
      <c r="M69" s="4"/>
      <c r="N69" s="4"/>
      <c r="O69" s="4"/>
      <c r="P69" s="4"/>
      <c r="Q69" s="4"/>
      <c r="R69" s="4"/>
      <c r="S69" s="4"/>
      <c r="T69" s="4"/>
      <c r="U69" s="4"/>
      <c r="V69" s="4"/>
      <c r="W69" s="4"/>
      <c r="X69" s="4"/>
      <c r="Y69" s="4"/>
    </row>
    <row r="70" spans="1:25" ht="15.75" customHeight="1">
      <c r="A70" s="4"/>
      <c r="B70" s="26" t="s">
        <v>411</v>
      </c>
      <c r="C70" s="373">
        <f>'Income Statement'!H40</f>
        <v>12471.634</v>
      </c>
      <c r="D70" s="4"/>
      <c r="E70" s="530"/>
      <c r="F70" s="530"/>
      <c r="G70" s="530"/>
      <c r="H70" s="530"/>
      <c r="I70" s="530"/>
      <c r="J70" s="530"/>
      <c r="K70" s="530"/>
      <c r="L70" s="530"/>
      <c r="M70" s="4"/>
      <c r="N70" s="4"/>
      <c r="O70" s="4"/>
      <c r="P70" s="4"/>
      <c r="Q70" s="4"/>
      <c r="R70" s="4"/>
      <c r="S70" s="4"/>
      <c r="T70" s="4"/>
      <c r="U70" s="4"/>
      <c r="V70" s="4"/>
      <c r="W70" s="4"/>
      <c r="X70" s="4"/>
      <c r="Y70" s="4"/>
    </row>
    <row r="71" spans="1:25" ht="15.75" customHeight="1">
      <c r="A71" s="4"/>
      <c r="B71" s="98"/>
      <c r="C71" s="369"/>
      <c r="D71" s="4"/>
      <c r="E71" s="530"/>
      <c r="F71" s="530"/>
      <c r="G71" s="530"/>
      <c r="H71" s="530"/>
      <c r="I71" s="530"/>
      <c r="J71" s="530"/>
      <c r="K71" s="530"/>
      <c r="L71" s="530"/>
      <c r="M71" s="4"/>
      <c r="N71" s="4"/>
      <c r="O71" s="4"/>
      <c r="P71" s="4"/>
      <c r="Q71" s="4"/>
      <c r="R71" s="4"/>
      <c r="S71" s="4"/>
      <c r="T71" s="4"/>
      <c r="U71" s="4"/>
      <c r="V71" s="4"/>
      <c r="W71" s="4"/>
      <c r="X71" s="4"/>
      <c r="Y71" s="4"/>
    </row>
    <row r="72" spans="1:25" ht="15.75" customHeight="1">
      <c r="A72" s="4"/>
      <c r="B72" s="98" t="s">
        <v>413</v>
      </c>
      <c r="C72" s="371">
        <f>'Balance Sheet'!H57</f>
        <v>21182.776999999998</v>
      </c>
      <c r="D72" s="4"/>
      <c r="E72" s="530"/>
      <c r="F72" s="530"/>
      <c r="G72" s="530"/>
      <c r="H72" s="530"/>
      <c r="I72" s="530"/>
      <c r="J72" s="530"/>
      <c r="K72" s="530"/>
      <c r="L72" s="530"/>
      <c r="M72" s="4"/>
      <c r="N72" s="4"/>
      <c r="O72" s="4"/>
      <c r="P72" s="4"/>
      <c r="Q72" s="4"/>
      <c r="R72" s="4"/>
      <c r="S72" s="4"/>
      <c r="T72" s="4"/>
      <c r="U72" s="4"/>
      <c r="V72" s="4"/>
      <c r="W72" s="4"/>
      <c r="X72" s="4"/>
      <c r="Y72" s="4"/>
    </row>
    <row r="73" spans="1:25" ht="15.75" customHeight="1">
      <c r="A73" s="4"/>
      <c r="B73" s="98" t="s">
        <v>414</v>
      </c>
      <c r="C73" s="371">
        <v>0</v>
      </c>
      <c r="D73" s="4"/>
      <c r="E73" s="530"/>
      <c r="F73" s="530"/>
      <c r="G73" s="530"/>
      <c r="H73" s="530"/>
      <c r="I73" s="530"/>
      <c r="J73" s="530"/>
      <c r="K73" s="530"/>
      <c r="L73" s="530"/>
      <c r="M73" s="4"/>
      <c r="N73" s="4"/>
      <c r="O73" s="4"/>
      <c r="P73" s="4"/>
      <c r="Q73" s="4"/>
      <c r="R73" s="4"/>
      <c r="S73" s="4"/>
      <c r="T73" s="4"/>
      <c r="U73" s="4"/>
      <c r="V73" s="4"/>
      <c r="W73" s="4"/>
      <c r="X73" s="4"/>
      <c r="Y73" s="4"/>
    </row>
    <row r="74" spans="1:25" ht="15.75" customHeight="1">
      <c r="A74" s="4"/>
      <c r="B74" s="98"/>
      <c r="C74" s="369"/>
      <c r="D74" s="4"/>
      <c r="E74" s="530"/>
      <c r="F74" s="530"/>
      <c r="G74" s="530"/>
      <c r="H74" s="530"/>
      <c r="I74" s="530"/>
      <c r="J74" s="530"/>
      <c r="K74" s="530"/>
      <c r="L74" s="530"/>
      <c r="M74" s="4"/>
      <c r="N74" s="4"/>
      <c r="O74" s="4"/>
      <c r="P74" s="4"/>
      <c r="Q74" s="4"/>
      <c r="R74" s="4"/>
      <c r="S74" s="4"/>
      <c r="T74" s="4"/>
      <c r="U74" s="4"/>
      <c r="V74" s="4"/>
      <c r="W74" s="4"/>
      <c r="X74" s="4"/>
      <c r="Y74" s="4"/>
    </row>
    <row r="75" spans="1:25" ht="15.75" customHeight="1">
      <c r="A75" s="4"/>
      <c r="B75" s="98" t="s">
        <v>418</v>
      </c>
      <c r="C75" s="374">
        <f>C68/(SUM(C68,C72,C73))</f>
        <v>0.74142002575324484</v>
      </c>
      <c r="D75" s="4"/>
      <c r="E75" s="530"/>
      <c r="F75" s="530"/>
      <c r="G75" s="530"/>
      <c r="H75" s="530"/>
      <c r="I75" s="530"/>
      <c r="J75" s="530"/>
      <c r="K75" s="530"/>
      <c r="L75" s="530"/>
      <c r="M75" s="4"/>
      <c r="N75" s="4"/>
      <c r="O75" s="4"/>
      <c r="P75" s="4"/>
      <c r="Q75" s="4"/>
      <c r="R75" s="4"/>
      <c r="S75" s="4"/>
      <c r="T75" s="4"/>
      <c r="U75" s="4"/>
      <c r="V75" s="4"/>
      <c r="W75" s="4"/>
      <c r="X75" s="4"/>
      <c r="Y75" s="4"/>
    </row>
    <row r="76" spans="1:25" ht="15.75" customHeight="1">
      <c r="A76" s="4"/>
      <c r="B76" s="98" t="s">
        <v>419</v>
      </c>
      <c r="C76" s="374">
        <f>C72/(SUM(C68,C72,C73))</f>
        <v>0.25857997424675522</v>
      </c>
      <c r="D76" s="4"/>
      <c r="E76" s="530"/>
      <c r="F76" s="530"/>
      <c r="G76" s="530"/>
      <c r="H76" s="530"/>
      <c r="I76" s="530"/>
      <c r="J76" s="530"/>
      <c r="K76" s="530"/>
      <c r="L76" s="530"/>
      <c r="M76" s="4"/>
      <c r="N76" s="4"/>
      <c r="O76" s="4"/>
      <c r="P76" s="4"/>
      <c r="Q76" s="4"/>
      <c r="R76" s="4"/>
      <c r="S76" s="4"/>
      <c r="T76" s="4"/>
      <c r="U76" s="4"/>
      <c r="V76" s="4"/>
      <c r="W76" s="4"/>
      <c r="X76" s="4"/>
      <c r="Y76" s="4"/>
    </row>
    <row r="77" spans="1:25" ht="15.75" customHeight="1">
      <c r="A77" s="4"/>
      <c r="B77" s="98" t="s">
        <v>420</v>
      </c>
      <c r="C77" s="374">
        <f>C73/SUM(C68,C72,C73)</f>
        <v>0</v>
      </c>
      <c r="D77" s="4"/>
      <c r="E77" s="530"/>
      <c r="F77" s="530"/>
      <c r="G77" s="530"/>
      <c r="H77" s="530"/>
      <c r="I77" s="530"/>
      <c r="J77" s="530"/>
      <c r="K77" s="530"/>
      <c r="L77" s="530"/>
      <c r="M77" s="4"/>
      <c r="N77" s="4"/>
      <c r="O77" s="4"/>
      <c r="P77" s="4"/>
      <c r="Q77" s="4"/>
      <c r="R77" s="4"/>
      <c r="S77" s="4"/>
      <c r="T77" s="4"/>
      <c r="U77" s="4"/>
      <c r="V77" s="4"/>
      <c r="W77" s="4"/>
      <c r="X77" s="4"/>
      <c r="Y77" s="4"/>
    </row>
    <row r="78" spans="1:25" ht="15.75" customHeight="1">
      <c r="A78" s="4"/>
      <c r="B78" s="98"/>
      <c r="C78" s="369"/>
      <c r="D78" s="4"/>
      <c r="E78" s="530"/>
      <c r="F78" s="530"/>
      <c r="G78" s="530"/>
      <c r="H78" s="530"/>
      <c r="I78" s="530"/>
      <c r="J78" s="530"/>
      <c r="K78" s="530"/>
      <c r="L78" s="530"/>
      <c r="M78" s="4"/>
      <c r="N78" s="4"/>
      <c r="O78" s="4"/>
      <c r="P78" s="4"/>
      <c r="Q78" s="4"/>
      <c r="R78" s="4"/>
      <c r="S78" s="4"/>
      <c r="T78" s="4"/>
      <c r="U78" s="4"/>
      <c r="V78" s="4"/>
      <c r="W78" s="4"/>
      <c r="X78" s="4"/>
      <c r="Y78" s="4"/>
    </row>
    <row r="79" spans="1:25" ht="15.75" customHeight="1">
      <c r="A79" s="4"/>
      <c r="B79" s="532" t="s">
        <v>666</v>
      </c>
      <c r="C79" s="533">
        <f ca="1">(C75*C64)+(C76*C65)+(C77*C66)</f>
        <v>0.11659330116141263</v>
      </c>
      <c r="D79" s="375"/>
      <c r="E79" s="530"/>
      <c r="F79" s="530"/>
      <c r="G79" s="530"/>
      <c r="H79" s="530"/>
      <c r="I79" s="530"/>
      <c r="J79" s="530"/>
      <c r="K79" s="530"/>
      <c r="L79" s="530"/>
      <c r="M79" s="4"/>
      <c r="N79" s="4"/>
      <c r="O79" s="4"/>
      <c r="P79" s="4"/>
      <c r="Q79" s="4"/>
      <c r="R79" s="4"/>
      <c r="S79" s="4"/>
      <c r="T79" s="4"/>
      <c r="U79" s="4"/>
      <c r="V79" s="4"/>
      <c r="W79" s="4"/>
      <c r="X79" s="4"/>
      <c r="Y79" s="4"/>
    </row>
    <row r="80" spans="1:25" ht="15.75" customHeight="1">
      <c r="A80" s="4"/>
      <c r="B80" s="376" t="s">
        <v>426</v>
      </c>
      <c r="C80" s="377">
        <f>Metrics!F21</f>
        <v>5.0510409702743717E-2</v>
      </c>
      <c r="D80" s="375"/>
      <c r="E80" s="9"/>
      <c r="F80" s="9"/>
      <c r="G80" s="9"/>
      <c r="H80" s="9"/>
      <c r="I80" s="9"/>
      <c r="J80" s="9"/>
      <c r="K80" s="9"/>
      <c r="L80" s="4"/>
      <c r="M80" s="4"/>
      <c r="N80" s="4"/>
      <c r="O80" s="4"/>
      <c r="P80" s="4"/>
      <c r="Q80" s="4"/>
      <c r="R80" s="4"/>
      <c r="S80" s="4"/>
      <c r="T80" s="4"/>
      <c r="U80" s="4"/>
      <c r="V80" s="4"/>
      <c r="W80" s="4"/>
      <c r="X80" s="4"/>
      <c r="Y80" s="4"/>
    </row>
    <row r="81" spans="1:25" ht="15.75" customHeight="1">
      <c r="A81" s="4"/>
      <c r="B81" s="4"/>
      <c r="C81" s="5"/>
      <c r="D81" s="4"/>
      <c r="E81" s="4"/>
      <c r="F81" s="4"/>
      <c r="G81" s="4"/>
      <c r="H81" s="4"/>
      <c r="I81" s="4"/>
      <c r="J81" s="4"/>
      <c r="K81" s="4"/>
      <c r="L81" s="4"/>
      <c r="M81" s="4"/>
      <c r="N81" s="4"/>
      <c r="O81" s="4"/>
      <c r="P81" s="4"/>
      <c r="Q81" s="4"/>
      <c r="R81" s="4"/>
      <c r="S81" s="4"/>
      <c r="T81" s="4"/>
      <c r="U81" s="4"/>
      <c r="V81" s="4"/>
      <c r="W81" s="4"/>
      <c r="X81" s="4"/>
      <c r="Y81" s="4"/>
    </row>
    <row r="82" spans="1:25" ht="15.75" customHeight="1">
      <c r="A82" s="4"/>
      <c r="B82" s="45" t="s">
        <v>428</v>
      </c>
      <c r="C82" s="99" t="s">
        <v>175</v>
      </c>
      <c r="D82" s="99">
        <v>1</v>
      </c>
      <c r="E82" s="99">
        <v>2</v>
      </c>
      <c r="F82" s="99">
        <v>3</v>
      </c>
      <c r="G82" s="99">
        <v>4</v>
      </c>
      <c r="H82" s="99">
        <v>5</v>
      </c>
      <c r="L82" s="4"/>
      <c r="M82" s="4"/>
      <c r="N82" s="4"/>
      <c r="O82" s="4"/>
      <c r="P82" s="4"/>
      <c r="Q82" s="4"/>
      <c r="R82" s="4"/>
      <c r="S82" s="4"/>
      <c r="T82" s="4"/>
      <c r="U82" s="4"/>
      <c r="V82" s="4"/>
      <c r="W82" s="4"/>
      <c r="X82" s="4"/>
      <c r="Y82" s="4"/>
    </row>
    <row r="83" spans="1:25" ht="15.75" customHeight="1">
      <c r="A83" s="4"/>
      <c r="B83" s="4"/>
      <c r="C83" s="5"/>
      <c r="D83" s="4"/>
      <c r="E83" s="4"/>
      <c r="F83" s="4"/>
      <c r="G83" s="6"/>
      <c r="H83" s="6"/>
      <c r="I83" s="6"/>
      <c r="J83" s="6"/>
      <c r="K83" s="6"/>
      <c r="L83" s="4"/>
      <c r="M83" s="4"/>
      <c r="N83" s="4"/>
      <c r="O83" s="4"/>
      <c r="P83" s="4"/>
      <c r="Q83" s="4"/>
      <c r="R83" s="4"/>
      <c r="S83" s="4"/>
      <c r="T83" s="4"/>
      <c r="U83" s="4"/>
      <c r="V83" s="4"/>
      <c r="W83" s="4"/>
      <c r="X83" s="4"/>
      <c r="Y83" s="4"/>
    </row>
    <row r="84" spans="1:25" ht="15.75" customHeight="1">
      <c r="A84" s="380"/>
      <c r="B84" s="380" t="s">
        <v>430</v>
      </c>
      <c r="C84" s="382" t="s">
        <v>29</v>
      </c>
      <c r="D84" s="384">
        <f ca="1">D16/(1+$C$79)^D82</f>
        <v>-6022.7601435514025</v>
      </c>
      <c r="E84" s="384">
        <f ca="1">E16/(1+$C$79)^E82</f>
        <v>1712.632597102817</v>
      </c>
      <c r="F84" s="384">
        <f ca="1">F16/(1+$C$79)^F82</f>
        <v>1888.2573079883673</v>
      </c>
      <c r="G84" s="384">
        <f ca="1">G16/(1+$C$79)^G82</f>
        <v>2914.1719202868908</v>
      </c>
      <c r="H84" s="384">
        <f ca="1">H16/(1+$C$79)^H82</f>
        <v>3471.5130045035326</v>
      </c>
      <c r="L84" s="4"/>
      <c r="M84" s="4"/>
      <c r="N84" s="4"/>
      <c r="O84" s="4"/>
      <c r="P84" s="4"/>
      <c r="Q84" s="4"/>
      <c r="R84" s="4"/>
      <c r="S84" s="4"/>
      <c r="T84" s="4"/>
      <c r="U84" s="4"/>
      <c r="V84" s="4"/>
      <c r="W84" s="4"/>
      <c r="X84" s="4"/>
      <c r="Y84" s="4"/>
    </row>
    <row r="85" spans="1:25" ht="15.75" customHeight="1">
      <c r="A85" s="4"/>
      <c r="B85" s="4"/>
      <c r="C85" s="5"/>
      <c r="D85" s="4"/>
      <c r="E85" s="4"/>
      <c r="F85" s="4"/>
      <c r="G85" s="4"/>
      <c r="H85" s="4"/>
      <c r="I85" s="4"/>
      <c r="J85" s="4"/>
      <c r="K85" s="4"/>
      <c r="L85" s="4"/>
      <c r="M85" s="4"/>
      <c r="N85" s="4"/>
      <c r="O85" s="4"/>
      <c r="P85" s="4"/>
      <c r="Q85" s="4"/>
      <c r="R85" s="4"/>
      <c r="S85" s="4"/>
      <c r="T85" s="4"/>
      <c r="U85" s="4"/>
      <c r="V85" s="4"/>
      <c r="W85" s="4"/>
      <c r="X85" s="4"/>
      <c r="Y85" s="4"/>
    </row>
    <row r="86" spans="1:25" ht="15.75" customHeight="1">
      <c r="A86" s="380"/>
      <c r="B86" s="380"/>
      <c r="C86" s="382"/>
      <c r="D86" s="380"/>
      <c r="E86" s="380"/>
      <c r="F86" s="387" t="s">
        <v>433</v>
      </c>
      <c r="G86" s="570" t="s">
        <v>669</v>
      </c>
      <c r="H86" s="570" t="s">
        <v>369</v>
      </c>
      <c r="I86" s="570" t="s">
        <v>670</v>
      </c>
      <c r="Q86" s="4"/>
      <c r="R86" s="4"/>
      <c r="S86" s="4"/>
      <c r="T86" s="4"/>
      <c r="U86" s="4"/>
      <c r="V86" s="4"/>
      <c r="W86" s="4"/>
      <c r="X86" s="4"/>
      <c r="Y86" s="4"/>
    </row>
    <row r="87" spans="1:25" ht="15.75" customHeight="1">
      <c r="A87" s="380"/>
      <c r="B87" s="380" t="s">
        <v>434</v>
      </c>
      <c r="C87" s="388" t="s">
        <v>10</v>
      </c>
      <c r="D87" s="388" t="s">
        <v>435</v>
      </c>
      <c r="E87" s="388"/>
      <c r="F87" s="389" t="s">
        <v>369</v>
      </c>
      <c r="G87" s="571">
        <v>1.4999999999999999E-2</v>
      </c>
      <c r="H87" s="571">
        <v>0.02</v>
      </c>
      <c r="I87" s="571">
        <v>2.5000000000000001E-2</v>
      </c>
      <c r="P87" s="4"/>
      <c r="Q87" s="4"/>
      <c r="R87" s="4"/>
      <c r="S87" s="4"/>
      <c r="T87" s="4"/>
      <c r="U87" s="4"/>
      <c r="V87" s="4"/>
      <c r="W87" s="4"/>
      <c r="X87" s="4"/>
      <c r="Y87" s="4"/>
    </row>
    <row r="88" spans="1:25" ht="15.75" customHeight="1">
      <c r="A88" s="4"/>
      <c r="B88" s="4"/>
      <c r="C88" s="5"/>
      <c r="D88" s="6"/>
      <c r="E88" s="6"/>
      <c r="F88" s="4"/>
      <c r="G88" s="4"/>
      <c r="H88" s="4"/>
      <c r="I88" s="4"/>
      <c r="P88" s="4"/>
      <c r="Q88" s="4"/>
      <c r="R88" s="4"/>
      <c r="S88" s="4"/>
      <c r="T88" s="4"/>
      <c r="U88" s="4"/>
      <c r="V88" s="4"/>
      <c r="W88" s="4"/>
      <c r="X88" s="4"/>
      <c r="Y88" s="4"/>
    </row>
    <row r="89" spans="1:25" ht="15.75" customHeight="1">
      <c r="A89" s="4"/>
      <c r="B89" s="390" t="s">
        <v>438</v>
      </c>
      <c r="C89" s="391" t="s">
        <v>32</v>
      </c>
      <c r="D89" s="392">
        <f>D90+1.5%</f>
        <v>3.5000000000000003E-2</v>
      </c>
      <c r="E89" s="508" t="s">
        <v>439</v>
      </c>
      <c r="F89" s="498"/>
      <c r="G89" s="498"/>
      <c r="H89" s="498"/>
      <c r="I89" s="499"/>
      <c r="J89" s="9"/>
      <c r="K89" s="9"/>
      <c r="L89" s="4"/>
      <c r="M89" s="4"/>
      <c r="N89" s="4"/>
      <c r="O89" s="4"/>
      <c r="P89" s="4"/>
      <c r="Q89" s="4"/>
      <c r="R89" s="4"/>
      <c r="S89" s="4"/>
      <c r="T89" s="4"/>
      <c r="U89" s="4"/>
      <c r="V89" s="4"/>
      <c r="W89" s="4"/>
      <c r="X89" s="4"/>
      <c r="Y89" s="4"/>
    </row>
    <row r="90" spans="1:25" ht="15" customHeight="1">
      <c r="A90" s="4"/>
      <c r="B90" s="393" t="s">
        <v>442</v>
      </c>
      <c r="C90" s="5" t="s">
        <v>32</v>
      </c>
      <c r="D90" s="50">
        <v>0.02</v>
      </c>
      <c r="E90" s="494" t="s">
        <v>443</v>
      </c>
      <c r="F90" s="451"/>
      <c r="G90" s="451"/>
      <c r="H90" s="451"/>
      <c r="I90" s="495"/>
      <c r="J90" s="507" t="s">
        <v>444</v>
      </c>
      <c r="K90" s="451"/>
      <c r="L90" s="451"/>
      <c r="M90" s="451"/>
      <c r="N90" s="4"/>
      <c r="O90" s="4"/>
      <c r="P90" s="4"/>
      <c r="Q90" s="4"/>
      <c r="R90" s="4"/>
      <c r="S90" s="4"/>
      <c r="T90" s="4"/>
      <c r="U90" s="4"/>
      <c r="V90" s="4"/>
      <c r="W90" s="4"/>
      <c r="X90" s="4"/>
      <c r="Y90" s="4"/>
    </row>
    <row r="91" spans="1:25" ht="15" customHeight="1">
      <c r="A91" s="4"/>
      <c r="B91" s="98" t="s">
        <v>114</v>
      </c>
      <c r="C91" s="46" t="s">
        <v>32</v>
      </c>
      <c r="D91" s="261">
        <f>_xlfn.XLOOKUP(F87,G86:I86,G87:I87)</f>
        <v>0.02</v>
      </c>
      <c r="E91" s="394" t="s">
        <v>446</v>
      </c>
      <c r="F91" s="128"/>
      <c r="G91" s="128"/>
      <c r="H91" s="128"/>
      <c r="I91" s="309"/>
      <c r="J91" s="485"/>
      <c r="K91" s="451"/>
      <c r="L91" s="451"/>
      <c r="M91" s="451"/>
      <c r="N91" s="134"/>
      <c r="O91" s="134"/>
      <c r="P91" s="4"/>
      <c r="Q91" s="4"/>
      <c r="R91" s="4"/>
      <c r="S91" s="4"/>
      <c r="T91" s="4"/>
      <c r="U91" s="4"/>
      <c r="V91" s="4"/>
      <c r="W91" s="4"/>
      <c r="X91" s="4"/>
      <c r="Y91" s="4"/>
    </row>
    <row r="92" spans="1:25" ht="15.75" customHeight="1">
      <c r="A92" s="4"/>
      <c r="B92" s="395" t="s">
        <v>449</v>
      </c>
      <c r="C92" s="391" t="s">
        <v>29</v>
      </c>
      <c r="D92" s="257">
        <f ca="1">H16*(1+D91)/(C79-D91)</f>
        <v>63627.820865414316</v>
      </c>
      <c r="E92" s="396"/>
      <c r="F92" s="397"/>
      <c r="G92" s="397"/>
      <c r="H92" s="398"/>
      <c r="I92" s="399"/>
      <c r="J92" s="485"/>
      <c r="K92" s="451"/>
      <c r="L92" s="451"/>
      <c r="M92" s="451"/>
      <c r="N92" s="134"/>
      <c r="O92" s="134"/>
      <c r="P92" s="4"/>
      <c r="Q92" s="4"/>
      <c r="R92" s="4"/>
      <c r="S92" s="4"/>
      <c r="T92" s="4"/>
      <c r="U92" s="4"/>
      <c r="V92" s="4"/>
      <c r="W92" s="4"/>
      <c r="X92" s="4"/>
      <c r="Y92" s="4"/>
    </row>
    <row r="93" spans="1:25" ht="15.75" customHeight="1">
      <c r="A93" s="4"/>
      <c r="B93" s="400" t="s">
        <v>451</v>
      </c>
      <c r="C93" s="109" t="s">
        <v>263</v>
      </c>
      <c r="D93" s="546">
        <f ca="1">D92/'Income Statement'!M30</f>
        <v>4.1931473056961934</v>
      </c>
      <c r="E93" s="401"/>
      <c r="F93" s="144"/>
      <c r="G93" s="144"/>
      <c r="H93" s="144"/>
      <c r="I93" s="270"/>
      <c r="J93" s="485"/>
      <c r="K93" s="451"/>
      <c r="L93" s="451"/>
      <c r="M93" s="451"/>
      <c r="P93" s="4"/>
      <c r="Q93" s="4"/>
      <c r="R93" s="4"/>
      <c r="S93" s="4"/>
      <c r="T93" s="4"/>
      <c r="U93" s="4"/>
      <c r="V93" s="4"/>
      <c r="W93" s="4"/>
      <c r="X93" s="4"/>
      <c r="Y93" s="4"/>
    </row>
    <row r="94" spans="1:25" ht="15.75" customHeight="1">
      <c r="A94" s="402"/>
      <c r="B94" s="403" t="s">
        <v>452</v>
      </c>
      <c r="C94" s="404" t="s">
        <v>29</v>
      </c>
      <c r="D94" s="405">
        <f ca="1">D92/(1+C79)^H82</f>
        <v>36658.269486788697</v>
      </c>
      <c r="E94" s="405"/>
      <c r="F94" s="405"/>
      <c r="G94" s="405"/>
      <c r="H94" s="405"/>
      <c r="I94" s="406"/>
      <c r="P94" s="4"/>
      <c r="Q94" s="4"/>
      <c r="R94" s="4"/>
      <c r="S94" s="4"/>
      <c r="T94" s="4"/>
      <c r="U94" s="4"/>
      <c r="V94" s="4"/>
      <c r="W94" s="4"/>
      <c r="X94" s="4"/>
      <c r="Y94" s="4"/>
    </row>
    <row r="95" spans="1:25" ht="15.75" customHeight="1">
      <c r="A95" s="4"/>
      <c r="B95" s="4"/>
      <c r="C95" s="5"/>
      <c r="D95" s="4"/>
      <c r="E95" s="4"/>
      <c r="F95" s="4"/>
      <c r="G95" s="4"/>
      <c r="H95" s="4"/>
      <c r="I95" s="4"/>
      <c r="P95" s="4"/>
      <c r="Q95" s="4"/>
      <c r="R95" s="4"/>
      <c r="S95" s="4"/>
      <c r="T95" s="4"/>
      <c r="U95" s="4"/>
      <c r="V95" s="4"/>
      <c r="W95" s="4"/>
      <c r="X95" s="4"/>
      <c r="Y95" s="4"/>
    </row>
    <row r="96" spans="1:25" ht="15.75" customHeight="1">
      <c r="A96" s="4"/>
      <c r="B96" s="496" t="s">
        <v>455</v>
      </c>
      <c r="C96" s="488"/>
      <c r="D96" s="491"/>
      <c r="E96" s="4"/>
      <c r="F96" s="4"/>
      <c r="G96" s="4"/>
      <c r="H96" s="4"/>
      <c r="I96" s="4"/>
      <c r="J96" s="4"/>
      <c r="K96" s="4"/>
      <c r="L96" s="4"/>
      <c r="M96" s="4"/>
      <c r="N96" s="4"/>
      <c r="O96" s="4"/>
      <c r="P96" s="4"/>
      <c r="Q96" s="4"/>
      <c r="R96" s="4"/>
      <c r="S96" s="4"/>
      <c r="T96" s="4"/>
      <c r="U96" s="4"/>
      <c r="V96" s="4"/>
      <c r="W96" s="4"/>
      <c r="X96" s="4"/>
      <c r="Y96" s="4"/>
    </row>
    <row r="97" spans="1:25" ht="15.75" customHeight="1">
      <c r="A97" s="4"/>
      <c r="B97" s="74" t="s">
        <v>457</v>
      </c>
      <c r="C97" s="407" t="s">
        <v>29</v>
      </c>
      <c r="D97" s="408">
        <f ca="1">SUM(D84:H84)+D94</f>
        <v>40622.084173118899</v>
      </c>
      <c r="E97" s="4"/>
      <c r="F97" s="4"/>
      <c r="G97" s="4"/>
      <c r="H97" s="4"/>
      <c r="I97" s="4"/>
      <c r="J97" s="207"/>
      <c r="K97" s="4"/>
      <c r="L97" s="4"/>
      <c r="M97" s="4"/>
      <c r="N97" s="4"/>
      <c r="O97" s="4"/>
      <c r="P97" s="4"/>
      <c r="Q97" s="4"/>
      <c r="R97" s="4"/>
      <c r="S97" s="4"/>
      <c r="T97" s="4"/>
      <c r="U97" s="4"/>
      <c r="V97" s="4"/>
      <c r="W97" s="4"/>
      <c r="X97" s="4"/>
      <c r="Y97" s="4"/>
    </row>
    <row r="98" spans="1:25" ht="15.75" customHeight="1">
      <c r="A98" s="4"/>
      <c r="B98" s="26"/>
      <c r="C98" s="5"/>
      <c r="D98" s="265"/>
      <c r="E98" s="9"/>
      <c r="F98" s="4"/>
      <c r="G98" s="4"/>
      <c r="H98" s="4"/>
      <c r="I98" s="4"/>
      <c r="J98" s="4"/>
      <c r="K98" s="4"/>
      <c r="L98" s="4"/>
      <c r="M98" s="4"/>
      <c r="N98" s="4"/>
      <c r="O98" s="4"/>
      <c r="P98" s="4"/>
      <c r="Q98" s="4"/>
      <c r="R98" s="4"/>
      <c r="S98" s="4"/>
      <c r="T98" s="4"/>
      <c r="U98" s="4"/>
      <c r="V98" s="4"/>
      <c r="W98" s="4"/>
      <c r="X98" s="4"/>
      <c r="Y98" s="4"/>
    </row>
    <row r="99" spans="1:25" ht="15.75" customHeight="1">
      <c r="A99" s="4"/>
      <c r="B99" s="409" t="s">
        <v>59</v>
      </c>
      <c r="C99" s="46" t="s">
        <v>29</v>
      </c>
      <c r="D99" s="101">
        <f>-SUM(D100:D101)</f>
        <v>-21182.776999999998</v>
      </c>
      <c r="E99" s="4"/>
      <c r="F99" s="4"/>
      <c r="G99" s="4"/>
      <c r="H99" s="4"/>
      <c r="I99" s="4"/>
      <c r="J99" s="4"/>
      <c r="K99" s="4"/>
      <c r="L99" s="4"/>
      <c r="M99" s="4"/>
      <c r="N99" s="4"/>
      <c r="O99" s="4"/>
      <c r="P99" s="4"/>
      <c r="Q99" s="4"/>
      <c r="R99" s="4"/>
      <c r="S99" s="4"/>
      <c r="T99" s="4"/>
      <c r="U99" s="4"/>
      <c r="V99" s="4"/>
      <c r="W99" s="4"/>
      <c r="X99" s="4"/>
      <c r="Y99" s="4"/>
    </row>
    <row r="100" spans="1:25" ht="15.75" customHeight="1">
      <c r="A100" s="4"/>
      <c r="B100" s="86" t="s">
        <v>260</v>
      </c>
      <c r="C100" s="5" t="s">
        <v>29</v>
      </c>
      <c r="D100" s="90">
        <f>'Balance Sheet'!H34+'Balance Sheet'!H39</f>
        <v>16723.633999999998</v>
      </c>
      <c r="E100" s="4"/>
      <c r="F100" s="4"/>
      <c r="G100" s="4"/>
      <c r="H100" s="4"/>
      <c r="I100" s="4"/>
      <c r="J100" s="4"/>
      <c r="K100" s="4"/>
      <c r="L100" s="4"/>
      <c r="M100" s="4"/>
      <c r="N100" s="4"/>
      <c r="O100" s="4"/>
      <c r="P100" s="4"/>
      <c r="Q100" s="4"/>
      <c r="R100" s="4"/>
      <c r="S100" s="4"/>
      <c r="T100" s="4"/>
      <c r="U100" s="4"/>
      <c r="V100" s="4"/>
      <c r="W100" s="4"/>
      <c r="X100" s="4"/>
      <c r="Y100" s="4"/>
    </row>
    <row r="101" spans="1:25" ht="15.75" customHeight="1">
      <c r="A101" s="4"/>
      <c r="B101" s="86" t="s">
        <v>461</v>
      </c>
      <c r="C101" s="5" t="s">
        <v>29</v>
      </c>
      <c r="D101" s="90">
        <f>'Balance Sheet'!H33+'Balance Sheet'!H38</f>
        <v>4459.143</v>
      </c>
      <c r="E101" s="4"/>
      <c r="F101" s="4"/>
      <c r="G101" s="4"/>
      <c r="H101" s="4"/>
      <c r="I101" s="4"/>
      <c r="J101" s="4"/>
      <c r="K101" s="4"/>
      <c r="L101" s="4"/>
      <c r="M101" s="4"/>
      <c r="N101" s="4"/>
      <c r="O101" s="4"/>
      <c r="P101" s="4"/>
      <c r="Q101" s="4"/>
      <c r="R101" s="4"/>
      <c r="S101" s="4"/>
      <c r="T101" s="4"/>
      <c r="U101" s="4"/>
      <c r="V101" s="4"/>
      <c r="W101" s="4"/>
      <c r="X101" s="4"/>
      <c r="Y101" s="4"/>
    </row>
    <row r="102" spans="1:25" ht="15.75" customHeight="1">
      <c r="A102" s="4"/>
      <c r="B102" s="26"/>
      <c r="C102" s="5"/>
      <c r="D102" s="155"/>
      <c r="E102" s="4"/>
      <c r="F102" s="4"/>
      <c r="G102" s="4"/>
      <c r="H102" s="4"/>
      <c r="I102" s="4"/>
      <c r="J102" s="4"/>
      <c r="K102" s="4"/>
      <c r="L102" s="4"/>
      <c r="M102" s="4"/>
      <c r="N102" s="4"/>
      <c r="O102" s="4"/>
      <c r="P102" s="4"/>
      <c r="Q102" s="4"/>
      <c r="R102" s="4"/>
      <c r="S102" s="4"/>
      <c r="T102" s="4"/>
      <c r="U102" s="4"/>
      <c r="V102" s="4"/>
      <c r="W102" s="4"/>
      <c r="X102" s="4"/>
      <c r="Y102" s="4"/>
    </row>
    <row r="103" spans="1:25" ht="15.75" customHeight="1">
      <c r="A103" s="4"/>
      <c r="B103" s="409" t="s">
        <v>61</v>
      </c>
      <c r="C103" s="46" t="s">
        <v>29</v>
      </c>
      <c r="D103" s="101">
        <f>SUM(D104:D105)</f>
        <v>16025.421</v>
      </c>
      <c r="E103" s="4"/>
      <c r="F103" s="4"/>
      <c r="G103" s="4"/>
      <c r="H103" s="4"/>
      <c r="I103" s="4"/>
      <c r="J103" s="4"/>
      <c r="K103" s="4"/>
      <c r="L103" s="4"/>
      <c r="M103" s="4"/>
      <c r="N103" s="4"/>
      <c r="O103" s="4"/>
      <c r="P103" s="4"/>
      <c r="Q103" s="4"/>
      <c r="R103" s="4"/>
      <c r="S103" s="4"/>
      <c r="T103" s="4"/>
      <c r="U103" s="4"/>
      <c r="V103" s="4"/>
      <c r="W103" s="4"/>
      <c r="X103" s="4"/>
      <c r="Y103" s="4"/>
    </row>
    <row r="104" spans="1:25" ht="15.75" customHeight="1">
      <c r="A104" s="4"/>
      <c r="B104" s="86" t="s">
        <v>464</v>
      </c>
      <c r="C104" s="5" t="s">
        <v>29</v>
      </c>
      <c r="D104" s="90">
        <f>'Balance Sheet'!H7</f>
        <v>8710.6790000000001</v>
      </c>
      <c r="E104" s="4"/>
      <c r="F104" s="4"/>
      <c r="G104" s="4"/>
      <c r="H104" s="4"/>
      <c r="I104" s="4"/>
      <c r="J104" s="4"/>
      <c r="K104" s="4"/>
      <c r="L104" s="4"/>
      <c r="M104" s="4"/>
      <c r="N104" s="4"/>
      <c r="O104" s="4"/>
      <c r="P104" s="4"/>
      <c r="Q104" s="4"/>
      <c r="R104" s="4"/>
      <c r="S104" s="4"/>
      <c r="T104" s="4"/>
      <c r="U104" s="4"/>
      <c r="V104" s="4"/>
      <c r="W104" s="4"/>
      <c r="X104" s="4"/>
      <c r="Y104" s="4"/>
    </row>
    <row r="105" spans="1:25" ht="15.75" customHeight="1">
      <c r="A105" s="4"/>
      <c r="B105" s="86" t="s">
        <v>466</v>
      </c>
      <c r="C105" s="5" t="s">
        <v>29</v>
      </c>
      <c r="D105" s="90">
        <f>'Balance Sheet'!H17</f>
        <v>7314.7420000000002</v>
      </c>
      <c r="E105" s="4"/>
      <c r="F105" s="4"/>
      <c r="G105" s="4"/>
      <c r="H105" s="4"/>
      <c r="I105" s="4"/>
      <c r="J105" s="4"/>
      <c r="K105" s="4"/>
      <c r="L105" s="4"/>
      <c r="M105" s="4"/>
      <c r="N105" s="4"/>
      <c r="O105" s="4"/>
      <c r="P105" s="4"/>
      <c r="Q105" s="4"/>
      <c r="R105" s="4"/>
      <c r="S105" s="4"/>
      <c r="T105" s="4"/>
      <c r="U105" s="4"/>
      <c r="V105" s="4"/>
      <c r="W105" s="4"/>
      <c r="X105" s="4"/>
      <c r="Y105" s="4"/>
    </row>
    <row r="106" spans="1:25" ht="15.75" customHeight="1">
      <c r="A106" s="4"/>
      <c r="B106" s="26"/>
      <c r="C106" s="5"/>
      <c r="D106" s="265"/>
      <c r="E106" s="4"/>
      <c r="F106" s="4"/>
      <c r="G106" s="4"/>
      <c r="H106" s="4"/>
      <c r="I106" s="4"/>
      <c r="J106" s="4"/>
      <c r="K106" s="4"/>
      <c r="L106" s="4"/>
      <c r="M106" s="4"/>
      <c r="N106" s="4"/>
      <c r="O106" s="4"/>
      <c r="P106" s="4"/>
      <c r="Q106" s="4"/>
      <c r="R106" s="4"/>
      <c r="S106" s="4"/>
      <c r="T106" s="4"/>
      <c r="U106" s="4"/>
      <c r="V106" s="4"/>
      <c r="W106" s="4"/>
      <c r="X106" s="4"/>
      <c r="Y106" s="4"/>
    </row>
    <row r="107" spans="1:25" ht="15.75" customHeight="1">
      <c r="A107" s="4"/>
      <c r="B107" s="98" t="s">
        <v>468</v>
      </c>
      <c r="C107" s="46" t="s">
        <v>29</v>
      </c>
      <c r="D107" s="410">
        <f ca="1">SUM(D97,D99,D103)</f>
        <v>35464.7281731189</v>
      </c>
      <c r="E107" s="4"/>
      <c r="F107" s="4"/>
      <c r="G107" s="4"/>
      <c r="H107" s="4"/>
      <c r="I107" s="4"/>
      <c r="J107" s="4"/>
      <c r="K107" s="4"/>
      <c r="L107" s="4"/>
      <c r="M107" s="4"/>
      <c r="N107" s="4"/>
      <c r="O107" s="4"/>
      <c r="P107" s="4"/>
      <c r="Q107" s="4"/>
      <c r="R107" s="4"/>
      <c r="S107" s="4"/>
      <c r="T107" s="4"/>
      <c r="U107" s="4"/>
      <c r="V107" s="4"/>
      <c r="W107" s="4"/>
      <c r="X107" s="4"/>
      <c r="Y107" s="4"/>
    </row>
    <row r="108" spans="1:25" ht="15.75" customHeight="1">
      <c r="A108" s="4"/>
      <c r="B108" s="98" t="s">
        <v>53</v>
      </c>
      <c r="C108" s="46" t="s">
        <v>29</v>
      </c>
      <c r="D108" s="101">
        <f>'Income Statement'!H40</f>
        <v>12471.634</v>
      </c>
      <c r="E108" s="4"/>
      <c r="F108" s="4"/>
      <c r="G108" s="4"/>
      <c r="H108" s="4"/>
      <c r="I108" s="4"/>
      <c r="J108" s="4"/>
      <c r="K108" s="4"/>
      <c r="L108" s="4"/>
      <c r="M108" s="4"/>
      <c r="N108" s="4"/>
      <c r="O108" s="4"/>
      <c r="P108" s="4"/>
      <c r="Q108" s="4"/>
      <c r="R108" s="4"/>
      <c r="S108" s="4"/>
      <c r="T108" s="4"/>
      <c r="U108" s="4"/>
      <c r="V108" s="4"/>
      <c r="W108" s="4"/>
      <c r="X108" s="4"/>
      <c r="Y108" s="4"/>
    </row>
    <row r="109" spans="1:25" ht="15.75" customHeight="1">
      <c r="A109" s="4"/>
      <c r="B109" s="102"/>
      <c r="C109" s="9"/>
      <c r="D109" s="260"/>
      <c r="E109" s="4"/>
      <c r="F109" s="4"/>
      <c r="G109" s="4"/>
      <c r="H109" s="4"/>
      <c r="I109" s="4"/>
      <c r="J109" s="4"/>
      <c r="K109" s="4"/>
      <c r="L109" s="4"/>
      <c r="M109" s="4"/>
      <c r="N109" s="4"/>
      <c r="O109" s="4"/>
      <c r="P109" s="4"/>
      <c r="Q109" s="4"/>
      <c r="R109" s="4"/>
      <c r="S109" s="4"/>
      <c r="T109" s="4"/>
      <c r="U109" s="4"/>
      <c r="V109" s="4"/>
      <c r="W109" s="4"/>
      <c r="X109" s="4"/>
      <c r="Y109" s="4"/>
    </row>
    <row r="110" spans="1:25" ht="15.75" customHeight="1">
      <c r="A110" s="4"/>
      <c r="B110" s="98" t="s">
        <v>33</v>
      </c>
      <c r="C110" s="46" t="s">
        <v>149</v>
      </c>
      <c r="D110" s="411">
        <f ca="1">D107/D108</f>
        <v>2.8436312493710849</v>
      </c>
      <c r="L110" s="4"/>
      <c r="M110" s="4"/>
      <c r="N110" s="4"/>
      <c r="O110" s="4"/>
      <c r="P110" s="4"/>
      <c r="Q110" s="4"/>
      <c r="R110" s="4"/>
      <c r="S110" s="4"/>
      <c r="T110" s="4"/>
      <c r="U110" s="4"/>
      <c r="V110" s="4"/>
      <c r="W110" s="4"/>
      <c r="X110" s="4"/>
      <c r="Y110" s="4"/>
    </row>
    <row r="111" spans="1:25" ht="15.75" customHeight="1">
      <c r="A111" s="4"/>
      <c r="B111" s="127" t="s">
        <v>40</v>
      </c>
      <c r="C111" s="109" t="s">
        <v>32</v>
      </c>
      <c r="D111" s="412">
        <f ca="1">(D110/C69)-1</f>
        <v>-0.41609214591969512</v>
      </c>
      <c r="E111" s="9"/>
      <c r="L111" s="4"/>
      <c r="M111" s="4"/>
      <c r="N111" s="4"/>
      <c r="O111" s="4"/>
      <c r="P111" s="4"/>
      <c r="Q111" s="4"/>
      <c r="R111" s="4"/>
      <c r="S111" s="4"/>
      <c r="T111" s="4"/>
      <c r="U111" s="4"/>
      <c r="V111" s="4"/>
      <c r="W111" s="4"/>
      <c r="X111" s="4"/>
      <c r="Y111" s="4"/>
    </row>
    <row r="112" spans="1:25" ht="15.75" customHeight="1">
      <c r="A112" s="4"/>
      <c r="B112" s="4"/>
      <c r="C112" s="5"/>
      <c r="D112" s="4"/>
      <c r="E112" s="4"/>
      <c r="F112" s="4"/>
      <c r="G112" s="4"/>
      <c r="H112" s="4"/>
      <c r="I112" s="4"/>
      <c r="J112" s="4"/>
      <c r="K112" s="4"/>
      <c r="L112" s="4"/>
      <c r="M112" s="4"/>
      <c r="N112" s="4"/>
      <c r="O112" s="4"/>
      <c r="P112" s="4"/>
      <c r="Q112" s="4"/>
      <c r="R112" s="4"/>
      <c r="S112" s="4"/>
      <c r="T112" s="4"/>
      <c r="U112" s="4"/>
      <c r="V112" s="4"/>
      <c r="W112" s="4"/>
      <c r="X112" s="4"/>
      <c r="Y112" s="4"/>
    </row>
    <row r="113" spans="1:25" ht="15" customHeight="1">
      <c r="A113" s="497" t="s">
        <v>472</v>
      </c>
      <c r="B113" s="498"/>
      <c r="C113" s="498"/>
      <c r="D113" s="498"/>
      <c r="E113" s="498"/>
      <c r="F113" s="498"/>
      <c r="G113" s="498"/>
      <c r="H113" s="498"/>
      <c r="I113" s="499"/>
      <c r="J113" s="413"/>
      <c r="K113" s="413"/>
      <c r="L113" s="9"/>
      <c r="M113" s="9"/>
      <c r="N113" s="9"/>
      <c r="O113" s="9"/>
      <c r="P113" s="9"/>
      <c r="Q113" s="9"/>
      <c r="R113" s="9"/>
      <c r="S113" s="9"/>
      <c r="T113" s="9"/>
      <c r="U113" s="9"/>
      <c r="V113" s="9"/>
      <c r="W113" s="9"/>
      <c r="X113" s="9"/>
      <c r="Y113" s="9"/>
    </row>
    <row r="114" spans="1:25" ht="15" customHeight="1">
      <c r="A114" s="500"/>
      <c r="B114" s="501"/>
      <c r="C114" s="501"/>
      <c r="D114" s="501"/>
      <c r="E114" s="501"/>
      <c r="F114" s="501"/>
      <c r="G114" s="501"/>
      <c r="H114" s="501"/>
      <c r="I114" s="502"/>
      <c r="J114" s="413"/>
      <c r="K114" s="413"/>
      <c r="L114" s="9"/>
      <c r="M114" s="9"/>
      <c r="N114" s="9"/>
      <c r="O114" s="9"/>
      <c r="P114" s="9"/>
      <c r="Q114" s="9"/>
      <c r="R114" s="9"/>
      <c r="S114" s="9"/>
      <c r="T114" s="9"/>
      <c r="U114" s="9"/>
      <c r="V114" s="9"/>
      <c r="W114" s="9"/>
      <c r="X114" s="9"/>
      <c r="Y114" s="9"/>
    </row>
    <row r="115" spans="1:25" ht="38.4" customHeight="1">
      <c r="A115" s="414"/>
      <c r="B115" s="75"/>
      <c r="C115" s="75"/>
      <c r="D115" s="415" t="s">
        <v>475</v>
      </c>
      <c r="E115" s="548" t="s">
        <v>476</v>
      </c>
      <c r="F115" s="416" t="s">
        <v>49</v>
      </c>
      <c r="G115" s="417"/>
      <c r="H115" s="417"/>
      <c r="I115" s="418"/>
      <c r="J115" s="413"/>
      <c r="K115" s="413"/>
      <c r="L115" s="9"/>
      <c r="M115" s="9"/>
      <c r="N115" s="9"/>
      <c r="O115" s="9"/>
      <c r="P115" s="9"/>
      <c r="Q115" s="9"/>
      <c r="R115" s="9"/>
      <c r="S115" s="9"/>
      <c r="T115" s="9"/>
      <c r="U115" s="9"/>
      <c r="V115" s="9"/>
      <c r="W115" s="9"/>
      <c r="X115" s="9"/>
      <c r="Y115" s="9"/>
    </row>
    <row r="116" spans="1:25" ht="15.75" customHeight="1">
      <c r="A116" s="102"/>
      <c r="B116" s="4" t="s">
        <v>478</v>
      </c>
      <c r="C116" s="9"/>
      <c r="D116" s="419">
        <f ca="1">$D$46</f>
        <v>4.6923000000000006E-2</v>
      </c>
      <c r="E116" s="549">
        <v>5.4239999999999997E-2</v>
      </c>
      <c r="F116" s="420" t="s">
        <v>479</v>
      </c>
      <c r="H116" s="413"/>
      <c r="I116" s="421"/>
      <c r="J116" s="413"/>
      <c r="K116" s="413"/>
      <c r="L116" s="9"/>
      <c r="M116" s="9"/>
      <c r="N116" s="9"/>
      <c r="O116" s="9"/>
      <c r="P116" s="9"/>
      <c r="Q116" s="9"/>
      <c r="R116" s="9"/>
      <c r="S116" s="9"/>
      <c r="T116" s="9"/>
      <c r="U116" s="9"/>
      <c r="V116" s="9"/>
      <c r="W116" s="9"/>
      <c r="X116" s="9"/>
      <c r="Y116" s="9"/>
    </row>
    <row r="117" spans="1:25" ht="15.75" customHeight="1">
      <c r="A117" s="102"/>
      <c r="B117" s="4" t="s">
        <v>378</v>
      </c>
      <c r="C117" s="9"/>
      <c r="D117" s="419">
        <f t="shared" ref="D117:E117" si="3">$D$47</f>
        <v>4.1700000000000001E-2</v>
      </c>
      <c r="E117" s="550">
        <f t="shared" si="3"/>
        <v>4.1700000000000001E-2</v>
      </c>
      <c r="F117" s="413"/>
      <c r="G117" s="413"/>
      <c r="H117" s="413"/>
      <c r="I117" s="421"/>
      <c r="J117" s="413"/>
      <c r="K117" s="413"/>
      <c r="L117" s="9"/>
      <c r="M117" s="9"/>
      <c r="N117" s="9"/>
      <c r="O117" s="9"/>
      <c r="P117" s="9"/>
      <c r="Q117" s="9"/>
      <c r="R117" s="9"/>
      <c r="S117" s="9"/>
      <c r="T117" s="9"/>
      <c r="U117" s="9"/>
      <c r="V117" s="9"/>
      <c r="W117" s="9"/>
      <c r="X117" s="9"/>
      <c r="Y117" s="9"/>
    </row>
    <row r="118" spans="1:25" ht="15.75" customHeight="1">
      <c r="A118" s="102"/>
      <c r="B118" s="4" t="s">
        <v>379</v>
      </c>
      <c r="C118" s="9"/>
      <c r="D118" s="419">
        <f>$D$48</f>
        <v>5.1299999999999998E-2</v>
      </c>
      <c r="E118" s="551">
        <v>0</v>
      </c>
      <c r="F118" s="9"/>
      <c r="G118" s="413"/>
      <c r="H118" s="413"/>
      <c r="I118" s="421"/>
      <c r="J118" s="413"/>
      <c r="K118" s="413"/>
      <c r="L118" s="9"/>
      <c r="M118" s="9"/>
      <c r="N118" s="9"/>
      <c r="O118" s="9"/>
      <c r="P118" s="9"/>
      <c r="Q118" s="9"/>
      <c r="R118" s="9"/>
      <c r="S118" s="9"/>
      <c r="T118" s="9"/>
      <c r="U118" s="9"/>
      <c r="V118" s="9"/>
      <c r="W118" s="9"/>
      <c r="X118" s="9"/>
      <c r="Y118" s="9"/>
    </row>
    <row r="119" spans="1:25" ht="15.75" customHeight="1">
      <c r="A119" s="102"/>
      <c r="B119" s="4" t="s">
        <v>382</v>
      </c>
      <c r="C119" s="9"/>
      <c r="D119" s="97">
        <f>$D$49</f>
        <v>0.6848638783134795</v>
      </c>
      <c r="E119" s="552">
        <f>$D$49</f>
        <v>0.6848638783134795</v>
      </c>
      <c r="F119" s="9"/>
      <c r="G119" s="9"/>
      <c r="H119" s="9"/>
      <c r="I119" s="260"/>
      <c r="J119" s="9"/>
      <c r="K119" s="9"/>
      <c r="L119" s="9"/>
      <c r="M119" s="9"/>
      <c r="N119" s="9"/>
      <c r="O119" s="9"/>
      <c r="P119" s="9"/>
      <c r="Q119" s="9"/>
      <c r="R119" s="9"/>
      <c r="S119" s="9"/>
      <c r="T119" s="9"/>
      <c r="U119" s="9"/>
      <c r="V119" s="9"/>
      <c r="W119" s="9"/>
      <c r="X119" s="9"/>
      <c r="Y119" s="9"/>
    </row>
    <row r="120" spans="1:25" ht="15.75" customHeight="1">
      <c r="A120" s="534"/>
      <c r="B120" s="4"/>
      <c r="C120" s="9"/>
      <c r="D120" s="97"/>
      <c r="E120" s="552"/>
      <c r="F120" s="9"/>
      <c r="G120" s="9"/>
      <c r="H120" s="9"/>
      <c r="I120" s="535"/>
      <c r="J120" s="9"/>
      <c r="K120" s="9"/>
      <c r="L120" s="9"/>
      <c r="M120" s="9"/>
      <c r="N120" s="9"/>
      <c r="O120" s="9"/>
      <c r="P120" s="9"/>
      <c r="Q120" s="9"/>
      <c r="R120" s="9"/>
      <c r="S120" s="9"/>
      <c r="T120" s="9"/>
      <c r="U120" s="9"/>
      <c r="V120" s="9"/>
      <c r="W120" s="9"/>
      <c r="X120" s="9"/>
      <c r="Y120" s="9"/>
    </row>
    <row r="121" spans="1:25" ht="15.75" customHeight="1">
      <c r="A121" s="102"/>
      <c r="B121" s="45" t="s">
        <v>667</v>
      </c>
      <c r="C121" s="9"/>
      <c r="D121" s="422">
        <f ca="1">D116+D119*D117+D118</f>
        <v>0.12678182372567209</v>
      </c>
      <c r="E121" s="553">
        <f>E116+E119*E117+E118</f>
        <v>8.2798823725672099E-2</v>
      </c>
      <c r="F121" s="503" t="s">
        <v>484</v>
      </c>
      <c r="G121" s="498"/>
      <c r="H121" s="498"/>
      <c r="I121" s="499"/>
      <c r="J121" s="9"/>
      <c r="K121" s="9"/>
      <c r="L121" s="9"/>
      <c r="M121" s="9"/>
      <c r="N121" s="9"/>
      <c r="O121" s="9"/>
      <c r="P121" s="9"/>
      <c r="Q121" s="9"/>
      <c r="R121" s="9"/>
      <c r="S121" s="9"/>
      <c r="T121" s="9"/>
      <c r="U121" s="9"/>
      <c r="V121" s="9"/>
      <c r="W121" s="9"/>
      <c r="X121" s="9"/>
      <c r="Y121" s="9"/>
    </row>
    <row r="122" spans="1:25" ht="15.75" customHeight="1">
      <c r="A122" s="534"/>
      <c r="B122" s="94" t="s">
        <v>418</v>
      </c>
      <c r="C122" s="538"/>
      <c r="D122" s="539">
        <f>$C$75</f>
        <v>0.74142002575324484</v>
      </c>
      <c r="E122" s="554">
        <f>$C$75</f>
        <v>0.74142002575324484</v>
      </c>
      <c r="F122" s="536"/>
      <c r="G122" s="537"/>
      <c r="H122" s="537"/>
      <c r="I122" s="468"/>
      <c r="J122" s="9"/>
      <c r="K122" s="9"/>
      <c r="L122" s="9"/>
      <c r="M122" s="9"/>
      <c r="N122" s="9"/>
      <c r="O122" s="9"/>
      <c r="P122" s="9"/>
      <c r="Q122" s="9"/>
      <c r="R122" s="9"/>
      <c r="S122" s="9"/>
      <c r="T122" s="9"/>
      <c r="U122" s="9"/>
      <c r="V122" s="9"/>
      <c r="W122" s="9"/>
      <c r="X122" s="9"/>
      <c r="Y122" s="9"/>
    </row>
    <row r="123" spans="1:25" ht="15.75" customHeight="1">
      <c r="A123" s="534"/>
      <c r="B123" s="540" t="s">
        <v>384</v>
      </c>
      <c r="C123" s="538"/>
      <c r="D123" s="541">
        <f ca="1">$C$65</f>
        <v>8.7380000000000013E-2</v>
      </c>
      <c r="E123" s="542">
        <f>E116+D54</f>
        <v>6.2039999999999998E-2</v>
      </c>
      <c r="F123" s="536"/>
      <c r="G123" s="537"/>
      <c r="H123" s="537"/>
      <c r="I123" s="468"/>
      <c r="J123" s="9"/>
      <c r="K123" s="9"/>
      <c r="L123" s="9"/>
      <c r="M123" s="9"/>
      <c r="N123" s="9"/>
      <c r="O123" s="9"/>
      <c r="P123" s="9"/>
      <c r="Q123" s="9"/>
      <c r="R123" s="9"/>
      <c r="S123" s="9"/>
      <c r="T123" s="9"/>
      <c r="U123" s="9"/>
      <c r="V123" s="9"/>
      <c r="W123" s="9"/>
      <c r="X123" s="9"/>
      <c r="Y123" s="9"/>
    </row>
    <row r="124" spans="1:25" ht="15.75" customHeight="1">
      <c r="A124" s="534"/>
      <c r="B124" s="94" t="s">
        <v>419</v>
      </c>
      <c r="C124" s="538"/>
      <c r="D124" s="539">
        <f>$C$76</f>
        <v>0.25857997424675522</v>
      </c>
      <c r="E124" s="554">
        <f>$C$76</f>
        <v>0.25857997424675522</v>
      </c>
      <c r="F124" s="536"/>
      <c r="G124" s="537"/>
      <c r="H124" s="537"/>
      <c r="I124" s="468"/>
      <c r="J124" s="9"/>
      <c r="K124" s="9"/>
      <c r="L124" s="9"/>
      <c r="M124" s="9"/>
      <c r="N124" s="9"/>
      <c r="O124" s="9"/>
      <c r="P124" s="9"/>
      <c r="Q124" s="9"/>
      <c r="R124" s="9"/>
      <c r="S124" s="9"/>
      <c r="T124" s="9"/>
      <c r="U124" s="9"/>
      <c r="V124" s="9"/>
      <c r="W124" s="9"/>
      <c r="X124" s="9"/>
      <c r="Y124" s="9"/>
    </row>
    <row r="125" spans="1:25" ht="15.75" customHeight="1">
      <c r="A125" s="534"/>
      <c r="B125" s="540" t="s">
        <v>668</v>
      </c>
      <c r="C125" s="538"/>
      <c r="D125" s="543">
        <f>$C$66</f>
        <v>0</v>
      </c>
      <c r="E125" s="555">
        <f>$C$66</f>
        <v>0</v>
      </c>
      <c r="F125" s="536"/>
      <c r="G125" s="537"/>
      <c r="H125" s="537"/>
      <c r="I125" s="468"/>
      <c r="J125" s="9"/>
      <c r="K125" s="9"/>
      <c r="L125" s="9"/>
      <c r="M125" s="9"/>
      <c r="N125" s="9"/>
      <c r="O125" s="9"/>
      <c r="P125" s="9"/>
      <c r="Q125" s="9"/>
      <c r="R125" s="9"/>
      <c r="S125" s="9"/>
      <c r="T125" s="9"/>
      <c r="U125" s="9"/>
      <c r="V125" s="9"/>
      <c r="W125" s="9"/>
      <c r="X125" s="9"/>
      <c r="Y125" s="9"/>
    </row>
    <row r="126" spans="1:25" ht="15.75" customHeight="1">
      <c r="A126" s="534"/>
      <c r="B126" s="94" t="s">
        <v>418</v>
      </c>
      <c r="C126" s="538"/>
      <c r="D126" s="539">
        <f>$C$77</f>
        <v>0</v>
      </c>
      <c r="E126" s="554">
        <f>$C$77</f>
        <v>0</v>
      </c>
      <c r="F126" s="536"/>
      <c r="G126" s="537"/>
      <c r="H126" s="537"/>
      <c r="I126" s="468"/>
      <c r="J126" s="9"/>
      <c r="K126" s="9"/>
      <c r="L126" s="9"/>
      <c r="M126" s="9"/>
      <c r="N126" s="9"/>
      <c r="O126" s="9"/>
      <c r="P126" s="9"/>
      <c r="Q126" s="9"/>
      <c r="R126" s="9"/>
      <c r="S126" s="9"/>
      <c r="T126" s="9"/>
      <c r="U126" s="9"/>
      <c r="V126" s="9"/>
      <c r="W126" s="9"/>
      <c r="X126" s="9"/>
      <c r="Y126" s="9"/>
    </row>
    <row r="127" spans="1:25" ht="15.75" customHeight="1">
      <c r="A127" s="534"/>
      <c r="B127" s="94"/>
      <c r="C127" s="538"/>
      <c r="D127" s="539"/>
      <c r="E127" s="554"/>
      <c r="F127" s="536"/>
      <c r="G127" s="537"/>
      <c r="H127" s="537"/>
      <c r="I127" s="468"/>
      <c r="J127" s="9"/>
      <c r="K127" s="9"/>
      <c r="L127" s="9"/>
      <c r="M127" s="9"/>
      <c r="N127" s="9"/>
      <c r="O127" s="9"/>
      <c r="P127" s="9"/>
      <c r="Q127" s="9"/>
      <c r="R127" s="9"/>
      <c r="S127" s="9"/>
      <c r="T127" s="9"/>
      <c r="U127" s="9"/>
      <c r="V127" s="9"/>
      <c r="W127" s="9"/>
      <c r="X127" s="9"/>
      <c r="Y127" s="9"/>
    </row>
    <row r="128" spans="1:25" ht="15.75" customHeight="1">
      <c r="A128" s="534"/>
      <c r="B128" s="544" t="s">
        <v>666</v>
      </c>
      <c r="C128" s="538"/>
      <c r="D128" s="543">
        <f ca="1">(D121*D122)+(D123*D124)+(D125*D126)</f>
        <v>0.11659330116141263</v>
      </c>
      <c r="E128" s="545">
        <f>(E121*E122)+(E123*E124)+(E125*E126)</f>
        <v>7.7431007621294873E-2</v>
      </c>
      <c r="F128" s="536"/>
      <c r="G128" s="537"/>
      <c r="H128" s="537"/>
      <c r="I128" s="468"/>
      <c r="J128" s="9"/>
      <c r="K128" s="9"/>
      <c r="L128" s="9"/>
      <c r="M128" s="9"/>
      <c r="N128" s="9"/>
      <c r="O128" s="9"/>
      <c r="P128" s="9"/>
      <c r="Q128" s="9"/>
      <c r="R128" s="9"/>
      <c r="S128" s="9"/>
      <c r="T128" s="9"/>
      <c r="U128" s="9"/>
      <c r="V128" s="9"/>
      <c r="W128" s="9"/>
      <c r="X128" s="9"/>
      <c r="Y128" s="9"/>
    </row>
    <row r="129" spans="1:25" ht="15.75" customHeight="1">
      <c r="A129" s="102"/>
      <c r="B129" s="9"/>
      <c r="C129" s="9"/>
      <c r="D129" s="9"/>
      <c r="E129" s="556"/>
      <c r="F129" s="485"/>
      <c r="G129" s="451"/>
      <c r="H129" s="451"/>
      <c r="I129" s="495"/>
      <c r="J129" s="9"/>
      <c r="K129" s="9"/>
      <c r="L129" s="9"/>
      <c r="M129" s="9"/>
      <c r="N129" s="9"/>
      <c r="O129" s="9"/>
      <c r="P129" s="9"/>
      <c r="Q129" s="9"/>
      <c r="R129" s="9"/>
      <c r="S129" s="9"/>
      <c r="T129" s="9"/>
      <c r="U129" s="9"/>
      <c r="V129" s="9"/>
      <c r="W129" s="9"/>
      <c r="X129" s="9"/>
      <c r="Y129" s="9"/>
    </row>
    <row r="130" spans="1:25" ht="15.75" customHeight="1">
      <c r="A130" s="102"/>
      <c r="B130" s="4" t="s">
        <v>486</v>
      </c>
      <c r="C130" s="9"/>
      <c r="D130" s="57">
        <f ca="1">$D$16/(1+$D$128)^1+$E$16/(1+$D$128)^2+$F$16/(1+$D$128)^3+$G$16/(1+$D$128)^4+$H$16/(1+$D$128)^5</f>
        <v>3963.8146863302054</v>
      </c>
      <c r="E130" s="557">
        <f>$D$16/(1+$E$128)^1+$E$16/(1+$E$128)^2+$F$16/(1+$E$128)^3+$G$16/(1+$E$128)^4+$H$16/(1+$E$128)^5</f>
        <v>5210.974067643232</v>
      </c>
      <c r="F130" s="485"/>
      <c r="G130" s="451"/>
      <c r="H130" s="451"/>
      <c r="I130" s="495"/>
      <c r="J130" s="9"/>
      <c r="K130" s="9"/>
      <c r="L130" s="9"/>
      <c r="M130" s="9"/>
      <c r="N130" s="9"/>
      <c r="O130" s="9"/>
      <c r="P130" s="9"/>
      <c r="Q130" s="9"/>
      <c r="R130" s="9"/>
      <c r="S130" s="9"/>
      <c r="T130" s="9"/>
      <c r="U130" s="9"/>
      <c r="V130" s="9"/>
      <c r="W130" s="9"/>
      <c r="X130" s="9"/>
      <c r="Y130" s="9"/>
    </row>
    <row r="131" spans="1:25" ht="15.75" customHeight="1">
      <c r="A131" s="102"/>
      <c r="B131" s="4" t="s">
        <v>488</v>
      </c>
      <c r="C131" s="9"/>
      <c r="D131" s="57">
        <f ca="1">$H$16*(1+$D$91)/($D$128-$D$91)</f>
        <v>63627.820865414316</v>
      </c>
      <c r="E131" s="557">
        <f>$H$16*(1+$D$91)/($E$128-$D$91)</f>
        <v>107015.73100762545</v>
      </c>
      <c r="F131" s="485"/>
      <c r="G131" s="451"/>
      <c r="H131" s="451"/>
      <c r="I131" s="495"/>
      <c r="J131" s="9"/>
      <c r="K131" s="9"/>
      <c r="L131" s="9"/>
      <c r="M131" s="9"/>
      <c r="N131" s="9"/>
      <c r="O131" s="9"/>
      <c r="P131" s="9"/>
      <c r="Q131" s="9"/>
      <c r="R131" s="9"/>
      <c r="S131" s="9"/>
      <c r="T131" s="9"/>
      <c r="U131" s="9"/>
      <c r="V131" s="9"/>
      <c r="W131" s="9"/>
      <c r="X131" s="9"/>
      <c r="Y131" s="9"/>
    </row>
    <row r="132" spans="1:25" ht="15.75" customHeight="1">
      <c r="A132" s="102"/>
      <c r="B132" s="4" t="s">
        <v>490</v>
      </c>
      <c r="C132" s="9"/>
      <c r="D132" s="116">
        <f ca="1">D131/'Income Statement'!$M$30</f>
        <v>4.1931473056961934</v>
      </c>
      <c r="E132" s="558">
        <f>E131/'Income Statement'!$M$30</f>
        <v>7.0524609838657444</v>
      </c>
      <c r="F132" s="485"/>
      <c r="G132" s="451"/>
      <c r="H132" s="451"/>
      <c r="I132" s="495"/>
      <c r="J132" s="9"/>
      <c r="K132" s="9"/>
      <c r="L132" s="9"/>
      <c r="M132" s="9"/>
      <c r="N132" s="9"/>
      <c r="O132" s="9"/>
      <c r="P132" s="9"/>
      <c r="Q132" s="9"/>
      <c r="R132" s="9"/>
      <c r="S132" s="9"/>
      <c r="T132" s="9"/>
      <c r="U132" s="9"/>
      <c r="V132" s="9"/>
      <c r="W132" s="9"/>
      <c r="X132" s="9"/>
      <c r="Y132" s="9"/>
    </row>
    <row r="133" spans="1:25" ht="15.75" customHeight="1">
      <c r="A133" s="102"/>
      <c r="B133" s="4" t="s">
        <v>492</v>
      </c>
      <c r="C133" s="9"/>
      <c r="D133" s="57">
        <f ca="1">D131/(1+$D$128)^5</f>
        <v>36658.269486788697</v>
      </c>
      <c r="E133" s="557">
        <f>E131/(1+$E$128)^5</f>
        <v>73705.563730408219</v>
      </c>
      <c r="F133" s="485"/>
      <c r="G133" s="451"/>
      <c r="H133" s="451"/>
      <c r="I133" s="495"/>
      <c r="J133" s="9"/>
      <c r="K133" s="9"/>
      <c r="L133" s="9"/>
      <c r="M133" s="9"/>
      <c r="N133" s="9"/>
      <c r="O133" s="9"/>
      <c r="P133" s="9"/>
      <c r="Q133" s="9"/>
      <c r="R133" s="9"/>
      <c r="S133" s="9"/>
      <c r="T133" s="9"/>
      <c r="U133" s="9"/>
      <c r="V133" s="9"/>
      <c r="W133" s="9"/>
      <c r="X133" s="9"/>
      <c r="Y133" s="9"/>
    </row>
    <row r="134" spans="1:25" ht="15.75" customHeight="1">
      <c r="A134" s="102"/>
      <c r="B134" s="45" t="s">
        <v>62</v>
      </c>
      <c r="C134" s="9"/>
      <c r="D134" s="60">
        <f t="shared" ref="D134:E134" ca="1" si="4">D130+D133</f>
        <v>40622.084173118899</v>
      </c>
      <c r="E134" s="559">
        <f t="shared" si="4"/>
        <v>78916.537798051446</v>
      </c>
      <c r="F134" s="485"/>
      <c r="G134" s="451"/>
      <c r="H134" s="451"/>
      <c r="I134" s="495"/>
      <c r="J134" s="9"/>
      <c r="K134" s="9"/>
      <c r="L134" s="9"/>
      <c r="M134" s="9"/>
      <c r="N134" s="9"/>
      <c r="O134" s="9"/>
      <c r="P134" s="9"/>
      <c r="Q134" s="9"/>
      <c r="R134" s="9"/>
      <c r="S134" s="9"/>
      <c r="T134" s="9"/>
      <c r="U134" s="9"/>
      <c r="V134" s="9"/>
      <c r="W134" s="9"/>
      <c r="X134" s="9"/>
      <c r="Y134" s="9"/>
    </row>
    <row r="135" spans="1:25" ht="15.75" customHeight="1">
      <c r="A135" s="102"/>
      <c r="B135" s="9"/>
      <c r="C135" s="9"/>
      <c r="D135" s="423"/>
      <c r="E135" s="560"/>
      <c r="F135" s="485"/>
      <c r="G135" s="451"/>
      <c r="H135" s="451"/>
      <c r="I135" s="495"/>
      <c r="J135" s="9"/>
      <c r="K135" s="9"/>
      <c r="L135" s="9"/>
      <c r="M135" s="9"/>
      <c r="N135" s="9"/>
      <c r="O135" s="9"/>
      <c r="P135" s="9"/>
      <c r="Q135" s="9"/>
      <c r="R135" s="9"/>
      <c r="S135" s="9"/>
      <c r="T135" s="9"/>
      <c r="U135" s="9"/>
      <c r="V135" s="9"/>
      <c r="W135" s="9"/>
      <c r="X135" s="9"/>
      <c r="Y135" s="9"/>
    </row>
    <row r="136" spans="1:25" ht="15.75" customHeight="1">
      <c r="A136" s="102"/>
      <c r="B136" s="52" t="s">
        <v>59</v>
      </c>
      <c r="C136" s="9"/>
      <c r="D136" s="57">
        <f t="shared" ref="D136:E136" si="5">$D$99</f>
        <v>-21182.776999999998</v>
      </c>
      <c r="E136" s="557">
        <f t="shared" si="5"/>
        <v>-21182.776999999998</v>
      </c>
      <c r="F136" s="485"/>
      <c r="G136" s="451"/>
      <c r="H136" s="451"/>
      <c r="I136" s="495"/>
      <c r="J136" s="9"/>
      <c r="K136" s="9"/>
      <c r="L136" s="9"/>
      <c r="M136" s="9"/>
      <c r="N136" s="9"/>
      <c r="O136" s="9"/>
      <c r="P136" s="9"/>
      <c r="Q136" s="9"/>
      <c r="R136" s="9"/>
      <c r="S136" s="9"/>
      <c r="T136" s="9"/>
      <c r="U136" s="9"/>
      <c r="V136" s="9"/>
      <c r="W136" s="9"/>
      <c r="X136" s="9"/>
      <c r="Y136" s="9"/>
    </row>
    <row r="137" spans="1:25" ht="15.75" customHeight="1">
      <c r="A137" s="102"/>
      <c r="B137" s="52" t="s">
        <v>61</v>
      </c>
      <c r="C137" s="9"/>
      <c r="D137" s="57">
        <f t="shared" ref="D137:E137" si="6">$D$103</f>
        <v>16025.421</v>
      </c>
      <c r="E137" s="557">
        <f t="shared" si="6"/>
        <v>16025.421</v>
      </c>
      <c r="F137" s="485"/>
      <c r="G137" s="451"/>
      <c r="H137" s="451"/>
      <c r="I137" s="495"/>
      <c r="J137" s="9"/>
      <c r="K137" s="9"/>
      <c r="L137" s="9"/>
      <c r="M137" s="9"/>
      <c r="N137" s="9"/>
      <c r="O137" s="9"/>
      <c r="P137" s="9"/>
      <c r="Q137" s="9"/>
      <c r="R137" s="9"/>
      <c r="S137" s="9"/>
      <c r="T137" s="9"/>
      <c r="U137" s="9"/>
      <c r="V137" s="9"/>
      <c r="W137" s="9"/>
      <c r="X137" s="9"/>
      <c r="Y137" s="9"/>
    </row>
    <row r="138" spans="1:25" ht="15.75" customHeight="1">
      <c r="A138" s="102"/>
      <c r="B138" s="9"/>
      <c r="C138" s="9"/>
      <c r="D138" s="423"/>
      <c r="E138" s="560"/>
      <c r="F138" s="485"/>
      <c r="G138" s="451"/>
      <c r="H138" s="451"/>
      <c r="I138" s="495"/>
      <c r="J138" s="9"/>
      <c r="K138" s="9"/>
      <c r="L138" s="9"/>
      <c r="M138" s="9"/>
      <c r="N138" s="9"/>
      <c r="O138" s="9"/>
      <c r="P138" s="9"/>
      <c r="Q138" s="9"/>
      <c r="R138" s="9"/>
      <c r="S138" s="9"/>
      <c r="T138" s="9"/>
      <c r="U138" s="9"/>
      <c r="V138" s="9"/>
      <c r="W138" s="9"/>
      <c r="X138" s="9"/>
      <c r="Y138" s="9"/>
    </row>
    <row r="139" spans="1:25" ht="15.75" customHeight="1">
      <c r="A139" s="102"/>
      <c r="B139" s="45" t="s">
        <v>497</v>
      </c>
      <c r="C139" s="9"/>
      <c r="D139" s="60">
        <f t="shared" ref="D139:E139" ca="1" si="7">SUM(D134,D136:D137)</f>
        <v>35464.7281731189</v>
      </c>
      <c r="E139" s="559">
        <f t="shared" si="7"/>
        <v>73759.181798051446</v>
      </c>
      <c r="F139" s="485"/>
      <c r="G139" s="451"/>
      <c r="H139" s="451"/>
      <c r="I139" s="495"/>
      <c r="J139" s="9"/>
      <c r="K139" s="9"/>
      <c r="L139" s="9"/>
      <c r="M139" s="9"/>
      <c r="N139" s="9"/>
      <c r="O139" s="9"/>
      <c r="P139" s="9"/>
      <c r="Q139" s="9"/>
      <c r="R139" s="9"/>
      <c r="S139" s="9"/>
      <c r="T139" s="9"/>
      <c r="U139" s="9"/>
      <c r="V139" s="9"/>
      <c r="W139" s="9"/>
      <c r="X139" s="9"/>
      <c r="Y139" s="9"/>
    </row>
    <row r="140" spans="1:25" ht="15.75" customHeight="1">
      <c r="A140" s="102"/>
      <c r="B140" s="4" t="s">
        <v>499</v>
      </c>
      <c r="C140" s="9"/>
      <c r="D140" s="57">
        <f t="shared" ref="D140:E140" si="8">$D$108</f>
        <v>12471.634</v>
      </c>
      <c r="E140" s="557">
        <f t="shared" si="8"/>
        <v>12471.634</v>
      </c>
      <c r="F140" s="485"/>
      <c r="G140" s="451"/>
      <c r="H140" s="451"/>
      <c r="I140" s="495"/>
      <c r="J140" s="9"/>
      <c r="K140" s="9"/>
      <c r="L140" s="9"/>
      <c r="M140" s="9"/>
      <c r="N140" s="9"/>
      <c r="O140" s="9"/>
      <c r="P140" s="9"/>
      <c r="Q140" s="9"/>
      <c r="R140" s="9"/>
      <c r="S140" s="9"/>
      <c r="T140" s="9"/>
      <c r="U140" s="9"/>
      <c r="V140" s="9"/>
      <c r="W140" s="9"/>
      <c r="X140" s="9"/>
      <c r="Y140" s="9"/>
    </row>
    <row r="141" spans="1:25" ht="15.75" customHeight="1">
      <c r="A141" s="102"/>
      <c r="B141" s="9"/>
      <c r="C141" s="9"/>
      <c r="D141" s="51"/>
      <c r="E141" s="561"/>
      <c r="F141" s="485"/>
      <c r="G141" s="451"/>
      <c r="H141" s="451"/>
      <c r="I141" s="495"/>
      <c r="J141" s="9"/>
      <c r="K141" s="9"/>
      <c r="L141" s="9"/>
      <c r="M141" s="9"/>
      <c r="N141" s="9"/>
      <c r="O141" s="9"/>
      <c r="P141" s="9"/>
      <c r="Q141" s="9"/>
      <c r="R141" s="9"/>
      <c r="S141" s="9"/>
      <c r="T141" s="9"/>
      <c r="U141" s="9"/>
      <c r="V141" s="9"/>
      <c r="W141" s="9"/>
      <c r="X141" s="9"/>
      <c r="Y141" s="9"/>
    </row>
    <row r="142" spans="1:25" ht="15.75" customHeight="1">
      <c r="A142" s="102"/>
      <c r="B142" s="45" t="s">
        <v>33</v>
      </c>
      <c r="C142" s="9"/>
      <c r="D142" s="36">
        <f t="shared" ref="D142:E142" ca="1" si="9">D139/D140</f>
        <v>2.8436312493710849</v>
      </c>
      <c r="E142" s="562">
        <f t="shared" si="9"/>
        <v>5.9141554184521006</v>
      </c>
      <c r="F142" s="485"/>
      <c r="G142" s="451"/>
      <c r="H142" s="451"/>
      <c r="I142" s="495"/>
      <c r="J142" s="9"/>
      <c r="K142" s="9"/>
      <c r="L142" s="9"/>
      <c r="M142" s="9"/>
      <c r="N142" s="9"/>
      <c r="O142" s="9"/>
      <c r="P142" s="9"/>
      <c r="Q142" s="9"/>
      <c r="R142" s="9"/>
      <c r="S142" s="9"/>
      <c r="T142" s="9"/>
      <c r="U142" s="9"/>
      <c r="V142" s="9"/>
      <c r="W142" s="9"/>
      <c r="X142" s="9"/>
      <c r="Y142" s="9"/>
    </row>
    <row r="143" spans="1:25" ht="15.75" customHeight="1">
      <c r="A143" s="102"/>
      <c r="B143" s="52" t="s">
        <v>37</v>
      </c>
      <c r="C143" s="9"/>
      <c r="D143" s="41">
        <f t="shared" ref="D143:E143" si="10">$C$69</f>
        <v>4.87</v>
      </c>
      <c r="E143" s="563">
        <f t="shared" si="10"/>
        <v>4.87</v>
      </c>
      <c r="F143" s="485"/>
      <c r="G143" s="451"/>
      <c r="H143" s="451"/>
      <c r="I143" s="495"/>
      <c r="J143" s="9"/>
      <c r="K143" s="9"/>
      <c r="L143" s="9"/>
      <c r="M143" s="9"/>
      <c r="N143" s="9"/>
      <c r="O143" s="9"/>
      <c r="P143" s="9"/>
      <c r="Q143" s="9"/>
      <c r="R143" s="9"/>
      <c r="S143" s="9"/>
      <c r="T143" s="9"/>
      <c r="U143" s="9"/>
      <c r="V143" s="9"/>
      <c r="W143" s="9"/>
      <c r="X143" s="9"/>
      <c r="Y143" s="9"/>
    </row>
    <row r="144" spans="1:25" ht="15.75" customHeight="1">
      <c r="A144" s="308"/>
      <c r="B144" s="27" t="s">
        <v>40</v>
      </c>
      <c r="C144" s="128"/>
      <c r="D144" s="547">
        <f t="shared" ref="D144:E144" ca="1" si="11">D142/D143-1</f>
        <v>-0.41609214591969512</v>
      </c>
      <c r="E144" s="564">
        <f t="shared" si="11"/>
        <v>0.21440563007229985</v>
      </c>
      <c r="F144" s="500"/>
      <c r="G144" s="501"/>
      <c r="H144" s="501"/>
      <c r="I144" s="502"/>
      <c r="J144" s="9"/>
      <c r="K144" s="9"/>
      <c r="L144" s="9"/>
      <c r="M144" s="9"/>
      <c r="N144" s="9"/>
      <c r="O144" s="9"/>
      <c r="P144" s="9"/>
      <c r="Q144" s="9"/>
      <c r="R144" s="9"/>
      <c r="S144" s="9"/>
      <c r="T144" s="9"/>
      <c r="U144" s="9"/>
      <c r="V144" s="9"/>
      <c r="W144" s="9"/>
      <c r="X144" s="9"/>
      <c r="Y144" s="9"/>
    </row>
    <row r="145" spans="1:25" ht="15.75" customHeight="1">
      <c r="A145" s="4"/>
      <c r="B145" s="4"/>
      <c r="C145" s="5"/>
      <c r="D145" s="4"/>
      <c r="E145" s="4"/>
      <c r="F145" s="4"/>
      <c r="G145" s="4"/>
      <c r="H145" s="4"/>
      <c r="I145" s="4"/>
      <c r="J145" s="4"/>
      <c r="K145" s="4"/>
      <c r="L145" s="4"/>
      <c r="M145" s="4"/>
      <c r="N145" s="4"/>
      <c r="O145" s="4"/>
      <c r="P145" s="4"/>
      <c r="Q145" s="4"/>
      <c r="R145" s="4"/>
      <c r="S145" s="4"/>
      <c r="T145" s="4"/>
      <c r="U145" s="4"/>
      <c r="V145" s="4"/>
      <c r="W145" s="4"/>
      <c r="X145" s="4"/>
      <c r="Y145" s="4"/>
    </row>
    <row r="146" spans="1:25" ht="15.75" customHeight="1">
      <c r="A146" s="4"/>
      <c r="B146" s="4"/>
      <c r="C146" s="5"/>
      <c r="D146" s="4"/>
      <c r="E146" s="4"/>
      <c r="F146" s="4"/>
      <c r="G146" s="4"/>
      <c r="H146" s="4"/>
      <c r="I146" s="4"/>
      <c r="J146" s="4"/>
      <c r="K146" s="4"/>
      <c r="L146" s="4"/>
      <c r="M146" s="4"/>
      <c r="N146" s="4"/>
      <c r="O146" s="4"/>
      <c r="P146" s="4"/>
      <c r="Q146" s="4"/>
      <c r="R146" s="4"/>
      <c r="S146" s="4"/>
      <c r="T146" s="4"/>
      <c r="U146" s="4"/>
      <c r="V146" s="4"/>
      <c r="W146" s="4"/>
      <c r="X146" s="4"/>
      <c r="Y146" s="4"/>
    </row>
    <row r="147" spans="1:25" ht="15.75" customHeight="1">
      <c r="A147" s="4"/>
      <c r="B147" s="4"/>
      <c r="C147" s="5"/>
      <c r="D147" s="4"/>
      <c r="E147" s="4"/>
      <c r="F147" s="4"/>
      <c r="G147" s="4"/>
      <c r="H147" s="4"/>
      <c r="I147" s="4"/>
      <c r="J147" s="4"/>
      <c r="K147" s="4"/>
      <c r="L147" s="4"/>
      <c r="M147" s="4"/>
      <c r="N147" s="4"/>
      <c r="O147" s="4"/>
      <c r="P147" s="4"/>
      <c r="Q147" s="4"/>
      <c r="R147" s="4"/>
      <c r="S147" s="4"/>
      <c r="T147" s="4"/>
      <c r="U147" s="4"/>
      <c r="V147" s="4"/>
      <c r="W147" s="4"/>
      <c r="X147" s="4"/>
      <c r="Y147" s="4"/>
    </row>
    <row r="148" spans="1:25" ht="15.75" customHeight="1">
      <c r="A148" s="4"/>
      <c r="B148" s="4"/>
      <c r="C148" s="5"/>
      <c r="D148" s="4"/>
      <c r="E148" s="4"/>
      <c r="F148" s="4"/>
      <c r="G148" s="4"/>
      <c r="H148" s="4"/>
      <c r="I148" s="4"/>
      <c r="J148" s="4"/>
      <c r="K148" s="4"/>
      <c r="L148" s="4"/>
      <c r="M148" s="4"/>
      <c r="N148" s="4"/>
      <c r="O148" s="4"/>
      <c r="P148" s="4"/>
      <c r="Q148" s="4"/>
      <c r="R148" s="4"/>
      <c r="S148" s="4"/>
      <c r="T148" s="4"/>
      <c r="U148" s="4"/>
      <c r="V148" s="4"/>
      <c r="W148" s="4"/>
      <c r="X148" s="4"/>
      <c r="Y148" s="4"/>
    </row>
    <row r="149" spans="1:25" ht="15.75" customHeight="1">
      <c r="A149" s="4"/>
      <c r="B149" s="4"/>
      <c r="C149" s="5"/>
      <c r="D149" s="4"/>
      <c r="E149" s="4"/>
      <c r="F149" s="4"/>
      <c r="G149" s="4"/>
      <c r="H149" s="4"/>
      <c r="I149" s="4"/>
      <c r="J149" s="4"/>
      <c r="K149" s="4"/>
      <c r="L149" s="4"/>
      <c r="M149" s="4"/>
      <c r="N149" s="4"/>
      <c r="O149" s="4"/>
      <c r="P149" s="4"/>
      <c r="Q149" s="4"/>
      <c r="R149" s="4"/>
      <c r="S149" s="4"/>
      <c r="T149" s="4"/>
      <c r="U149" s="4"/>
      <c r="V149" s="4"/>
      <c r="W149" s="4"/>
      <c r="X149" s="4"/>
      <c r="Y149" s="4"/>
    </row>
    <row r="150" spans="1:25" ht="15.75" customHeight="1">
      <c r="A150" s="4"/>
      <c r="B150" s="4"/>
      <c r="C150" s="5"/>
      <c r="D150" s="4"/>
      <c r="E150" s="4"/>
      <c r="F150" s="4"/>
      <c r="G150" s="4"/>
      <c r="H150" s="4"/>
      <c r="I150" s="4"/>
      <c r="J150" s="4"/>
      <c r="K150" s="4"/>
      <c r="L150" s="4"/>
      <c r="M150" s="4"/>
      <c r="N150" s="4"/>
      <c r="O150" s="4"/>
      <c r="P150" s="4"/>
      <c r="Q150" s="4"/>
      <c r="R150" s="4"/>
      <c r="S150" s="4"/>
      <c r="T150" s="4"/>
      <c r="U150" s="4"/>
      <c r="V150" s="4"/>
      <c r="W150" s="4"/>
      <c r="X150" s="4"/>
      <c r="Y150" s="4"/>
    </row>
    <row r="151" spans="1:25" ht="15.75" customHeight="1">
      <c r="A151" s="4"/>
      <c r="B151" s="4"/>
      <c r="C151" s="5"/>
      <c r="D151" s="4"/>
      <c r="E151" s="4"/>
      <c r="F151" s="4"/>
      <c r="G151" s="4"/>
      <c r="H151" s="4"/>
      <c r="I151" s="4"/>
      <c r="J151" s="4"/>
      <c r="K151" s="4"/>
      <c r="L151" s="4"/>
      <c r="M151" s="4"/>
      <c r="N151" s="4"/>
      <c r="O151" s="4"/>
      <c r="P151" s="4"/>
      <c r="Q151" s="4"/>
      <c r="R151" s="4"/>
      <c r="S151" s="4"/>
      <c r="T151" s="4"/>
      <c r="U151" s="4"/>
      <c r="V151" s="4"/>
      <c r="W151" s="4"/>
      <c r="X151" s="4"/>
      <c r="Y151" s="4"/>
    </row>
    <row r="152" spans="1:25" ht="15.75" customHeight="1">
      <c r="A152" s="4"/>
      <c r="B152" s="4"/>
      <c r="C152" s="5"/>
      <c r="D152" s="4"/>
      <c r="E152" s="4"/>
      <c r="F152" s="4"/>
      <c r="G152" s="4"/>
      <c r="H152" s="4"/>
      <c r="I152" s="4"/>
      <c r="J152" s="4"/>
      <c r="K152" s="4"/>
      <c r="L152" s="4"/>
      <c r="M152" s="4"/>
      <c r="N152" s="4"/>
      <c r="O152" s="4"/>
      <c r="P152" s="4"/>
      <c r="Q152" s="4"/>
      <c r="R152" s="4"/>
      <c r="S152" s="4"/>
      <c r="T152" s="4"/>
      <c r="U152" s="4"/>
      <c r="V152" s="4"/>
      <c r="W152" s="4"/>
      <c r="X152" s="4"/>
      <c r="Y152" s="4"/>
    </row>
    <row r="153" spans="1:25" ht="15.75" customHeight="1">
      <c r="A153" s="4"/>
      <c r="B153" s="4"/>
      <c r="C153" s="5"/>
      <c r="D153" s="4"/>
      <c r="E153" s="4"/>
      <c r="F153" s="4"/>
      <c r="G153" s="4"/>
      <c r="H153" s="4"/>
      <c r="I153" s="4"/>
      <c r="J153" s="4"/>
      <c r="K153" s="4"/>
      <c r="L153" s="4"/>
      <c r="M153" s="4"/>
      <c r="N153" s="4"/>
      <c r="O153" s="4"/>
      <c r="P153" s="4"/>
      <c r="Q153" s="4"/>
      <c r="R153" s="4"/>
      <c r="S153" s="4"/>
      <c r="T153" s="4"/>
      <c r="U153" s="4"/>
      <c r="V153" s="4"/>
      <c r="W153" s="4"/>
      <c r="X153" s="4"/>
      <c r="Y153" s="4"/>
    </row>
    <row r="154" spans="1:25" ht="15.75" customHeight="1">
      <c r="A154" s="4"/>
      <c r="B154" s="4"/>
      <c r="C154" s="5"/>
      <c r="D154" s="4"/>
      <c r="E154" s="4"/>
      <c r="F154" s="4"/>
      <c r="G154" s="4"/>
      <c r="H154" s="4"/>
      <c r="I154" s="4"/>
      <c r="J154" s="4"/>
      <c r="K154" s="4"/>
      <c r="L154" s="4"/>
      <c r="M154" s="4"/>
      <c r="N154" s="4"/>
      <c r="O154" s="4"/>
      <c r="P154" s="4"/>
      <c r="Q154" s="4"/>
      <c r="R154" s="4"/>
      <c r="S154" s="4"/>
      <c r="T154" s="4"/>
      <c r="U154" s="4"/>
      <c r="V154" s="4"/>
      <c r="W154" s="4"/>
      <c r="X154" s="4"/>
      <c r="Y154" s="4"/>
    </row>
    <row r="155" spans="1:25" ht="15.75" customHeight="1">
      <c r="A155" s="4"/>
      <c r="B155" s="4"/>
      <c r="C155" s="5"/>
      <c r="D155" s="4"/>
      <c r="E155" s="4"/>
      <c r="F155" s="4"/>
      <c r="G155" s="4"/>
      <c r="H155" s="4"/>
      <c r="I155" s="4"/>
      <c r="J155" s="4"/>
      <c r="K155" s="4"/>
      <c r="L155" s="4"/>
      <c r="M155" s="4"/>
      <c r="N155" s="4"/>
      <c r="O155" s="4"/>
      <c r="P155" s="4"/>
      <c r="Q155" s="4"/>
      <c r="R155" s="4"/>
      <c r="S155" s="4"/>
      <c r="T155" s="4"/>
      <c r="U155" s="4"/>
      <c r="V155" s="4"/>
      <c r="W155" s="4"/>
      <c r="X155" s="4"/>
      <c r="Y155" s="4"/>
    </row>
    <row r="156" spans="1:25" ht="15.75" customHeight="1">
      <c r="A156" s="4"/>
      <c r="B156" s="4"/>
      <c r="C156" s="5"/>
      <c r="D156" s="4"/>
      <c r="E156" s="4"/>
      <c r="F156" s="4"/>
      <c r="G156" s="4"/>
      <c r="H156" s="4"/>
      <c r="I156" s="4"/>
      <c r="J156" s="4"/>
      <c r="K156" s="4"/>
      <c r="L156" s="4"/>
      <c r="M156" s="4"/>
      <c r="N156" s="4"/>
      <c r="O156" s="4"/>
      <c r="P156" s="4"/>
      <c r="Q156" s="4"/>
      <c r="R156" s="4"/>
      <c r="S156" s="4"/>
      <c r="T156" s="4"/>
      <c r="U156" s="4"/>
      <c r="V156" s="4"/>
      <c r="W156" s="4"/>
      <c r="X156" s="4"/>
      <c r="Y156" s="4"/>
    </row>
    <row r="157" spans="1:25" ht="15.75" customHeight="1">
      <c r="A157" s="4"/>
      <c r="B157" s="4"/>
      <c r="C157" s="5"/>
      <c r="D157" s="4"/>
      <c r="E157" s="4"/>
      <c r="F157" s="4"/>
      <c r="G157" s="4"/>
      <c r="H157" s="4"/>
      <c r="I157" s="4"/>
      <c r="J157" s="4"/>
      <c r="K157" s="4"/>
      <c r="L157" s="4"/>
      <c r="M157" s="4"/>
      <c r="N157" s="4"/>
      <c r="O157" s="4"/>
      <c r="P157" s="4"/>
      <c r="Q157" s="4"/>
      <c r="R157" s="4"/>
      <c r="S157" s="4"/>
      <c r="T157" s="4"/>
      <c r="U157" s="4"/>
      <c r="V157" s="4"/>
      <c r="W157" s="4"/>
      <c r="X157" s="4"/>
      <c r="Y157" s="4"/>
    </row>
    <row r="158" spans="1:25" ht="15.75" customHeight="1">
      <c r="A158" s="4"/>
      <c r="B158" s="4"/>
      <c r="C158" s="5"/>
      <c r="D158" s="4"/>
      <c r="E158" s="4"/>
      <c r="F158" s="4"/>
      <c r="G158" s="4"/>
      <c r="H158" s="4"/>
      <c r="I158" s="4"/>
      <c r="J158" s="4"/>
      <c r="K158" s="4"/>
      <c r="L158" s="4"/>
      <c r="M158" s="4"/>
      <c r="N158" s="4"/>
      <c r="O158" s="4"/>
      <c r="P158" s="4"/>
      <c r="Q158" s="4"/>
      <c r="R158" s="4"/>
      <c r="S158" s="4"/>
      <c r="T158" s="4"/>
      <c r="U158" s="4"/>
      <c r="V158" s="4"/>
      <c r="W158" s="4"/>
      <c r="X158" s="4"/>
      <c r="Y158" s="4"/>
    </row>
    <row r="159" spans="1:25" ht="15.75" customHeight="1">
      <c r="A159" s="4"/>
      <c r="B159" s="4"/>
      <c r="C159" s="5"/>
      <c r="D159" s="4"/>
      <c r="E159" s="4"/>
      <c r="F159" s="4"/>
      <c r="G159" s="4"/>
      <c r="H159" s="4"/>
      <c r="I159" s="4"/>
      <c r="J159" s="4"/>
      <c r="K159" s="4"/>
      <c r="L159" s="4"/>
      <c r="M159" s="4"/>
      <c r="N159" s="4"/>
      <c r="O159" s="4"/>
      <c r="P159" s="4"/>
      <c r="Q159" s="4"/>
      <c r="R159" s="4"/>
      <c r="S159" s="4"/>
      <c r="T159" s="4"/>
      <c r="U159" s="4"/>
      <c r="V159" s="4"/>
      <c r="W159" s="4"/>
      <c r="X159" s="4"/>
      <c r="Y159" s="4"/>
    </row>
    <row r="160" spans="1:25" ht="15.75" customHeight="1">
      <c r="A160" s="4"/>
      <c r="B160" s="4"/>
      <c r="C160" s="5"/>
      <c r="D160" s="4"/>
      <c r="E160" s="4"/>
      <c r="F160" s="4"/>
      <c r="G160" s="4"/>
      <c r="H160" s="4"/>
      <c r="I160" s="4"/>
      <c r="J160" s="4"/>
      <c r="K160" s="4"/>
      <c r="L160" s="4"/>
      <c r="M160" s="4"/>
      <c r="N160" s="4"/>
      <c r="O160" s="4"/>
      <c r="P160" s="4"/>
      <c r="Q160" s="4"/>
      <c r="R160" s="4"/>
      <c r="S160" s="4"/>
      <c r="T160" s="4"/>
      <c r="U160" s="4"/>
      <c r="V160" s="4"/>
      <c r="W160" s="4"/>
      <c r="X160" s="4"/>
      <c r="Y160" s="4"/>
    </row>
    <row r="161" spans="1:25" ht="15.75" customHeight="1">
      <c r="A161" s="4"/>
      <c r="B161" s="4"/>
      <c r="C161" s="5"/>
      <c r="D161" s="4"/>
      <c r="E161" s="4"/>
      <c r="F161" s="4"/>
      <c r="G161" s="4"/>
      <c r="H161" s="4"/>
      <c r="I161" s="4"/>
      <c r="J161" s="4"/>
      <c r="K161" s="4"/>
      <c r="L161" s="4"/>
      <c r="M161" s="4"/>
      <c r="N161" s="4"/>
      <c r="O161" s="4"/>
      <c r="P161" s="4"/>
      <c r="Q161" s="4"/>
      <c r="R161" s="4"/>
      <c r="S161" s="4"/>
      <c r="T161" s="4"/>
      <c r="U161" s="4"/>
      <c r="V161" s="4"/>
      <c r="W161" s="4"/>
      <c r="X161" s="4"/>
      <c r="Y161" s="4"/>
    </row>
    <row r="162" spans="1:25" ht="15.75" customHeight="1">
      <c r="A162" s="4"/>
      <c r="B162" s="4"/>
      <c r="C162" s="5"/>
      <c r="D162" s="4"/>
      <c r="E162" s="4"/>
      <c r="F162" s="4"/>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5"/>
      <c r="D163" s="4"/>
      <c r="E163" s="4"/>
      <c r="F163" s="4"/>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5"/>
      <c r="D164" s="4"/>
      <c r="E164" s="4"/>
      <c r="F164" s="4"/>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5"/>
      <c r="D165" s="4"/>
      <c r="E165" s="4"/>
      <c r="F165" s="4"/>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5"/>
      <c r="D166" s="4"/>
      <c r="E166" s="4"/>
      <c r="F166" s="4"/>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5"/>
      <c r="D167" s="4"/>
      <c r="E167" s="4"/>
      <c r="F167" s="4"/>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5"/>
      <c r="D168" s="4"/>
      <c r="E168" s="4"/>
      <c r="F168" s="4"/>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5"/>
      <c r="D169" s="4"/>
      <c r="E169" s="4"/>
      <c r="F169" s="4"/>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5"/>
      <c r="D170" s="4"/>
      <c r="E170" s="4"/>
      <c r="F170" s="4"/>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5"/>
      <c r="D171" s="4"/>
      <c r="E171" s="4"/>
      <c r="F171" s="4"/>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5"/>
      <c r="D172" s="4"/>
      <c r="E172" s="4"/>
      <c r="F172" s="4"/>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5"/>
      <c r="D173" s="4"/>
      <c r="E173" s="4"/>
      <c r="F173" s="4"/>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5"/>
      <c r="D174" s="4"/>
      <c r="E174" s="4"/>
      <c r="F174" s="4"/>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5"/>
      <c r="D175" s="4"/>
      <c r="E175" s="4"/>
      <c r="F175" s="4"/>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5"/>
      <c r="D176" s="4"/>
      <c r="E176" s="4"/>
      <c r="F176" s="4"/>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5"/>
      <c r="D177" s="4"/>
      <c r="E177" s="4"/>
      <c r="F177" s="4"/>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5"/>
      <c r="D178" s="4"/>
      <c r="E178" s="4"/>
      <c r="F178" s="4"/>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5"/>
      <c r="D179" s="4"/>
      <c r="E179" s="4"/>
      <c r="F179" s="4"/>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5"/>
      <c r="D180" s="4"/>
      <c r="E180" s="4"/>
      <c r="F180" s="4"/>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5"/>
      <c r="D181" s="4"/>
      <c r="E181" s="4"/>
      <c r="F181" s="4"/>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5"/>
      <c r="D182" s="4"/>
      <c r="E182" s="4"/>
      <c r="F182" s="4"/>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5"/>
      <c r="D183" s="4"/>
      <c r="E183" s="4"/>
      <c r="F183" s="4"/>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5"/>
      <c r="D184" s="4"/>
      <c r="E184" s="4"/>
      <c r="F184" s="4"/>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5"/>
      <c r="D185" s="4"/>
      <c r="E185" s="4"/>
      <c r="F185" s="4"/>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5"/>
      <c r="D186" s="4"/>
      <c r="E186" s="4"/>
      <c r="F186" s="4"/>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5"/>
      <c r="D187" s="4"/>
      <c r="E187" s="4"/>
      <c r="F187" s="4"/>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5"/>
      <c r="D188" s="4"/>
      <c r="E188" s="4"/>
      <c r="F188" s="4"/>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5"/>
      <c r="D189" s="4"/>
      <c r="E189" s="4"/>
      <c r="F189" s="4"/>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5"/>
      <c r="D190" s="4"/>
      <c r="E190" s="4"/>
      <c r="F190" s="4"/>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5"/>
      <c r="D191" s="4"/>
      <c r="E191" s="4"/>
      <c r="F191" s="4"/>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5"/>
      <c r="D192" s="4"/>
      <c r="E192" s="4"/>
      <c r="F192" s="4"/>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5"/>
      <c r="D193" s="4"/>
      <c r="E193" s="4"/>
      <c r="F193" s="4"/>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5"/>
      <c r="D194" s="4"/>
      <c r="E194" s="4"/>
      <c r="F194" s="4"/>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5"/>
      <c r="D195" s="4"/>
      <c r="E195" s="4"/>
      <c r="F195" s="4"/>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5"/>
      <c r="D196" s="4"/>
      <c r="E196" s="4"/>
      <c r="F196" s="4"/>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5"/>
      <c r="D197" s="4"/>
      <c r="E197" s="4"/>
      <c r="F197" s="4"/>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5"/>
      <c r="D198" s="4"/>
      <c r="E198" s="4"/>
      <c r="F198" s="4"/>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5"/>
      <c r="D199" s="4"/>
      <c r="E199" s="4"/>
      <c r="F199" s="4"/>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5"/>
      <c r="D200" s="4"/>
      <c r="E200" s="4"/>
      <c r="F200" s="4"/>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5"/>
      <c r="D201" s="4"/>
      <c r="E201" s="4"/>
      <c r="F201" s="4"/>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5"/>
      <c r="D202" s="4"/>
      <c r="E202" s="4"/>
      <c r="F202" s="4"/>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5"/>
      <c r="D203" s="4"/>
      <c r="E203" s="4"/>
      <c r="F203" s="4"/>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5"/>
      <c r="D204" s="4"/>
      <c r="E204" s="4"/>
      <c r="F204" s="4"/>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5"/>
      <c r="D205" s="4"/>
      <c r="E205" s="4"/>
      <c r="F205" s="4"/>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5"/>
      <c r="D206" s="4"/>
      <c r="E206" s="4"/>
      <c r="F206" s="4"/>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5"/>
      <c r="D207" s="4"/>
      <c r="E207" s="4"/>
      <c r="F207" s="4"/>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5"/>
      <c r="D208" s="4"/>
      <c r="E208" s="4"/>
      <c r="F208" s="4"/>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5"/>
      <c r="D209" s="4"/>
      <c r="E209" s="4"/>
      <c r="F209" s="4"/>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5"/>
      <c r="D210" s="4"/>
      <c r="E210" s="4"/>
      <c r="F210" s="4"/>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5"/>
      <c r="D211" s="4"/>
      <c r="E211" s="4"/>
      <c r="F211" s="4"/>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5"/>
      <c r="D212" s="4"/>
      <c r="E212" s="4"/>
      <c r="F212" s="4"/>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5"/>
      <c r="D213" s="4"/>
      <c r="E213" s="4"/>
      <c r="F213" s="4"/>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5"/>
      <c r="D214" s="4"/>
      <c r="E214" s="4"/>
      <c r="F214" s="4"/>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5"/>
      <c r="D215" s="4"/>
      <c r="E215" s="4"/>
      <c r="F215" s="4"/>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5"/>
      <c r="D216" s="4"/>
      <c r="E216" s="4"/>
      <c r="F216" s="4"/>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5"/>
      <c r="D217" s="4"/>
      <c r="E217" s="4"/>
      <c r="F217" s="4"/>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5"/>
      <c r="D218" s="4"/>
      <c r="E218" s="4"/>
      <c r="F218" s="4"/>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5"/>
      <c r="D219" s="4"/>
      <c r="E219" s="4"/>
      <c r="F219" s="4"/>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5"/>
      <c r="D220" s="4"/>
      <c r="E220" s="4"/>
      <c r="F220" s="4"/>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5"/>
      <c r="D221" s="4"/>
      <c r="E221" s="4"/>
      <c r="F221" s="4"/>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5"/>
      <c r="D222" s="4"/>
      <c r="E222" s="4"/>
      <c r="F222" s="4"/>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5"/>
      <c r="D223" s="4"/>
      <c r="E223" s="4"/>
      <c r="F223" s="4"/>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5"/>
      <c r="D224" s="4"/>
      <c r="E224" s="4"/>
      <c r="F224" s="4"/>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5"/>
      <c r="D225" s="4"/>
      <c r="E225" s="4"/>
      <c r="F225" s="4"/>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5"/>
      <c r="D226" s="4"/>
      <c r="E226" s="4"/>
      <c r="F226" s="4"/>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5"/>
      <c r="D227" s="4"/>
      <c r="E227" s="4"/>
      <c r="F227" s="4"/>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5"/>
      <c r="D228" s="4"/>
      <c r="E228" s="4"/>
      <c r="F228" s="4"/>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5"/>
      <c r="D229" s="4"/>
      <c r="E229" s="4"/>
      <c r="F229" s="4"/>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5"/>
      <c r="D230" s="4"/>
      <c r="E230" s="4"/>
      <c r="F230" s="4"/>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5"/>
      <c r="D231" s="4"/>
      <c r="E231" s="4"/>
      <c r="F231" s="4"/>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5"/>
      <c r="D232" s="4"/>
      <c r="E232" s="4"/>
      <c r="F232" s="4"/>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5"/>
      <c r="D233" s="4"/>
      <c r="E233" s="4"/>
      <c r="F233" s="4"/>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5"/>
      <c r="D234" s="4"/>
      <c r="E234" s="4"/>
      <c r="F234" s="4"/>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5"/>
      <c r="D235" s="4"/>
      <c r="E235" s="4"/>
      <c r="F235" s="4"/>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5"/>
      <c r="D236" s="4"/>
      <c r="E236" s="4"/>
      <c r="F236" s="4"/>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5"/>
      <c r="D237" s="4"/>
      <c r="E237" s="4"/>
      <c r="F237" s="4"/>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5"/>
      <c r="D238" s="4"/>
      <c r="E238" s="4"/>
      <c r="F238" s="4"/>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5"/>
      <c r="D239" s="4"/>
      <c r="E239" s="4"/>
      <c r="F239" s="4"/>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5"/>
      <c r="D240" s="4"/>
      <c r="E240" s="4"/>
      <c r="F240" s="4"/>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5"/>
      <c r="D241" s="4"/>
      <c r="E241" s="4"/>
      <c r="F241" s="4"/>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5"/>
      <c r="D242" s="4"/>
      <c r="E242" s="4"/>
      <c r="F242" s="4"/>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5"/>
      <c r="D243" s="4"/>
      <c r="E243" s="4"/>
      <c r="F243" s="4"/>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5"/>
      <c r="D244" s="4"/>
      <c r="E244" s="4"/>
      <c r="F244" s="4"/>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5"/>
      <c r="D245" s="4"/>
      <c r="E245" s="4"/>
      <c r="F245" s="4"/>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5"/>
      <c r="D246" s="4"/>
      <c r="E246" s="4"/>
      <c r="F246" s="4"/>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5"/>
      <c r="D247" s="4"/>
      <c r="E247" s="4"/>
      <c r="F247" s="4"/>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5"/>
      <c r="D248" s="4"/>
      <c r="E248" s="4"/>
      <c r="F248" s="4"/>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5"/>
      <c r="D249" s="4"/>
      <c r="E249" s="4"/>
      <c r="F249" s="4"/>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5"/>
      <c r="D250" s="4"/>
      <c r="E250" s="4"/>
      <c r="F250" s="4"/>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5"/>
      <c r="D251" s="4"/>
      <c r="E251" s="4"/>
      <c r="F251" s="4"/>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5"/>
      <c r="D252" s="4"/>
      <c r="E252" s="4"/>
      <c r="F252" s="4"/>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5"/>
      <c r="D253" s="4"/>
      <c r="E253" s="4"/>
      <c r="F253" s="4"/>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5"/>
      <c r="D254" s="4"/>
      <c r="E254" s="4"/>
      <c r="F254" s="4"/>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5"/>
      <c r="D255" s="4"/>
      <c r="E255" s="4"/>
      <c r="F255" s="4"/>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5"/>
      <c r="D256" s="4"/>
      <c r="E256" s="4"/>
      <c r="F256" s="4"/>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5"/>
      <c r="D257" s="4"/>
      <c r="E257" s="4"/>
      <c r="F257" s="4"/>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5"/>
      <c r="D258" s="4"/>
      <c r="E258" s="4"/>
      <c r="F258" s="4"/>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5"/>
      <c r="D259" s="4"/>
      <c r="E259" s="4"/>
      <c r="F259" s="4"/>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5"/>
      <c r="D260" s="4"/>
      <c r="E260" s="4"/>
      <c r="F260" s="4"/>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5"/>
      <c r="D261" s="4"/>
      <c r="E261" s="4"/>
      <c r="F261" s="4"/>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5"/>
      <c r="D262" s="4"/>
      <c r="E262" s="4"/>
      <c r="F262" s="4"/>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5"/>
      <c r="D263" s="4"/>
      <c r="E263" s="4"/>
      <c r="F263" s="4"/>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5"/>
      <c r="D264" s="4"/>
      <c r="E264" s="4"/>
      <c r="F264" s="4"/>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5"/>
      <c r="D265" s="4"/>
      <c r="E265" s="4"/>
      <c r="F265" s="4"/>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5"/>
      <c r="D266" s="4"/>
      <c r="E266" s="4"/>
      <c r="F266" s="4"/>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5"/>
      <c r="D267" s="4"/>
      <c r="E267" s="4"/>
      <c r="F267" s="4"/>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5"/>
      <c r="D268" s="4"/>
      <c r="E268" s="4"/>
      <c r="F268" s="4"/>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5"/>
      <c r="D269" s="4"/>
      <c r="E269" s="4"/>
      <c r="F269" s="4"/>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5"/>
      <c r="D270" s="4"/>
      <c r="E270" s="4"/>
      <c r="F270" s="4"/>
      <c r="G270" s="4"/>
      <c r="H270" s="4"/>
      <c r="I270" s="4"/>
      <c r="J270" s="4"/>
      <c r="K270" s="4"/>
      <c r="L270" s="4"/>
      <c r="M270" s="4"/>
      <c r="N270" s="4"/>
      <c r="O270" s="4"/>
      <c r="P270" s="4"/>
      <c r="Q270" s="4"/>
      <c r="R270" s="4"/>
      <c r="S270" s="4"/>
      <c r="T270" s="4"/>
      <c r="U270" s="4"/>
      <c r="V270" s="4"/>
      <c r="W270" s="4"/>
      <c r="X270" s="4"/>
      <c r="Y270" s="4"/>
    </row>
    <row r="271" spans="1:25" ht="15.75" customHeight="1">
      <c r="A271" s="4"/>
      <c r="B271" s="4"/>
      <c r="C271" s="5"/>
      <c r="D271" s="4"/>
      <c r="E271" s="4"/>
      <c r="F271" s="4"/>
      <c r="G271" s="4"/>
      <c r="H271" s="4"/>
      <c r="I271" s="4"/>
      <c r="J271" s="4"/>
      <c r="K271" s="4"/>
      <c r="L271" s="4"/>
      <c r="M271" s="4"/>
      <c r="N271" s="4"/>
      <c r="O271" s="4"/>
      <c r="P271" s="4"/>
      <c r="Q271" s="4"/>
      <c r="R271" s="4"/>
      <c r="S271" s="4"/>
      <c r="T271" s="4"/>
      <c r="U271" s="4"/>
      <c r="V271" s="4"/>
      <c r="W271" s="4"/>
      <c r="X271" s="4"/>
      <c r="Y271" s="4"/>
    </row>
    <row r="272" spans="1:25" ht="15.75" customHeight="1">
      <c r="A272" s="4"/>
      <c r="B272" s="4"/>
      <c r="C272" s="5"/>
      <c r="D272" s="4"/>
      <c r="E272" s="4"/>
      <c r="F272" s="4"/>
      <c r="G272" s="4"/>
      <c r="H272" s="4"/>
      <c r="I272" s="4"/>
      <c r="J272" s="4"/>
      <c r="K272" s="4"/>
      <c r="L272" s="4"/>
      <c r="M272" s="4"/>
      <c r="N272" s="4"/>
      <c r="O272" s="4"/>
      <c r="P272" s="4"/>
      <c r="Q272" s="4"/>
      <c r="R272" s="4"/>
      <c r="S272" s="4"/>
      <c r="T272" s="4"/>
      <c r="U272" s="4"/>
      <c r="V272" s="4"/>
      <c r="W272" s="4"/>
      <c r="X272" s="4"/>
      <c r="Y272" s="4"/>
    </row>
    <row r="273" spans="1:25" ht="15.75" customHeight="1">
      <c r="A273" s="4"/>
      <c r="B273" s="4"/>
      <c r="C273" s="5"/>
      <c r="D273" s="4"/>
      <c r="E273" s="4"/>
      <c r="F273" s="4"/>
      <c r="G273" s="4"/>
      <c r="H273" s="4"/>
      <c r="I273" s="4"/>
      <c r="J273" s="4"/>
      <c r="K273" s="4"/>
      <c r="L273" s="4"/>
      <c r="M273" s="4"/>
      <c r="N273" s="4"/>
      <c r="O273" s="4"/>
      <c r="P273" s="4"/>
      <c r="Q273" s="4"/>
      <c r="R273" s="4"/>
      <c r="S273" s="4"/>
      <c r="T273" s="4"/>
      <c r="U273" s="4"/>
      <c r="V273" s="4"/>
      <c r="W273" s="4"/>
      <c r="X273" s="4"/>
      <c r="Y273" s="4"/>
    </row>
    <row r="274" spans="1:25" ht="15.75" customHeight="1">
      <c r="A274" s="4"/>
      <c r="B274" s="4"/>
      <c r="C274" s="5"/>
      <c r="D274" s="4"/>
      <c r="E274" s="4"/>
      <c r="F274" s="4"/>
      <c r="G274" s="4"/>
      <c r="H274" s="4"/>
      <c r="I274" s="4"/>
      <c r="J274" s="4"/>
      <c r="K274" s="4"/>
      <c r="L274" s="4"/>
      <c r="M274" s="4"/>
      <c r="N274" s="4"/>
      <c r="O274" s="4"/>
      <c r="P274" s="4"/>
      <c r="Q274" s="4"/>
      <c r="R274" s="4"/>
      <c r="S274" s="4"/>
      <c r="T274" s="4"/>
      <c r="U274" s="4"/>
      <c r="V274" s="4"/>
      <c r="W274" s="4"/>
      <c r="X274" s="4"/>
      <c r="Y274" s="4"/>
    </row>
    <row r="275" spans="1:25" ht="15.75" customHeight="1">
      <c r="A275" s="4"/>
      <c r="B275" s="4"/>
      <c r="C275" s="5"/>
      <c r="D275" s="4"/>
      <c r="E275" s="4"/>
      <c r="F275" s="4"/>
      <c r="G275" s="4"/>
      <c r="H275" s="4"/>
      <c r="I275" s="4"/>
      <c r="J275" s="4"/>
      <c r="K275" s="4"/>
      <c r="L275" s="4"/>
      <c r="M275" s="4"/>
      <c r="N275" s="4"/>
      <c r="O275" s="4"/>
      <c r="P275" s="4"/>
      <c r="Q275" s="4"/>
      <c r="R275" s="4"/>
      <c r="S275" s="4"/>
      <c r="T275" s="4"/>
      <c r="U275" s="4"/>
      <c r="V275" s="4"/>
      <c r="W275" s="4"/>
      <c r="X275" s="4"/>
      <c r="Y275" s="4"/>
    </row>
    <row r="276" spans="1:25" ht="15.75" customHeight="1">
      <c r="A276" s="4"/>
      <c r="B276" s="4"/>
      <c r="C276" s="5"/>
      <c r="D276" s="4"/>
      <c r="E276" s="4"/>
      <c r="F276" s="4"/>
      <c r="G276" s="4"/>
      <c r="H276" s="4"/>
      <c r="I276" s="4"/>
      <c r="J276" s="4"/>
      <c r="K276" s="4"/>
      <c r="L276" s="4"/>
      <c r="M276" s="4"/>
      <c r="N276" s="4"/>
      <c r="O276" s="4"/>
      <c r="P276" s="4"/>
      <c r="Q276" s="4"/>
      <c r="R276" s="4"/>
      <c r="S276" s="4"/>
      <c r="T276" s="4"/>
      <c r="U276" s="4"/>
      <c r="V276" s="4"/>
      <c r="W276" s="4"/>
      <c r="X276" s="4"/>
      <c r="Y276" s="4"/>
    </row>
    <row r="277" spans="1:25" ht="15.75" customHeight="1">
      <c r="A277" s="4"/>
      <c r="B277" s="4"/>
      <c r="C277" s="5"/>
      <c r="D277" s="4"/>
      <c r="E277" s="4"/>
      <c r="F277" s="4"/>
      <c r="G277" s="4"/>
      <c r="H277" s="4"/>
      <c r="I277" s="4"/>
      <c r="J277" s="4"/>
      <c r="K277" s="4"/>
      <c r="L277" s="4"/>
      <c r="M277" s="4"/>
      <c r="N277" s="4"/>
      <c r="O277" s="4"/>
      <c r="P277" s="4"/>
      <c r="Q277" s="4"/>
      <c r="R277" s="4"/>
      <c r="S277" s="4"/>
      <c r="T277" s="4"/>
      <c r="U277" s="4"/>
      <c r="V277" s="4"/>
      <c r="W277" s="4"/>
      <c r="X277" s="4"/>
      <c r="Y277" s="4"/>
    </row>
    <row r="278" spans="1:25" ht="15.75" customHeight="1">
      <c r="A278" s="4"/>
      <c r="B278" s="4"/>
      <c r="C278" s="5"/>
      <c r="D278" s="4"/>
      <c r="E278" s="4"/>
      <c r="F278" s="4"/>
      <c r="G278" s="4"/>
      <c r="H278" s="4"/>
      <c r="I278" s="4"/>
      <c r="J278" s="4"/>
      <c r="K278" s="4"/>
      <c r="L278" s="4"/>
      <c r="M278" s="4"/>
      <c r="N278" s="4"/>
      <c r="O278" s="4"/>
      <c r="P278" s="4"/>
      <c r="Q278" s="4"/>
      <c r="R278" s="4"/>
      <c r="S278" s="4"/>
      <c r="T278" s="4"/>
      <c r="U278" s="4"/>
      <c r="V278" s="4"/>
      <c r="W278" s="4"/>
      <c r="X278" s="4"/>
      <c r="Y278" s="4"/>
    </row>
    <row r="279" spans="1:25" ht="15.75" customHeight="1">
      <c r="A279" s="4"/>
      <c r="B279" s="4"/>
      <c r="C279" s="5"/>
      <c r="D279" s="4"/>
      <c r="E279" s="4"/>
      <c r="F279" s="4"/>
      <c r="G279" s="4"/>
      <c r="H279" s="4"/>
      <c r="I279" s="4"/>
      <c r="J279" s="4"/>
      <c r="K279" s="4"/>
      <c r="L279" s="4"/>
      <c r="M279" s="4"/>
      <c r="N279" s="4"/>
      <c r="O279" s="4"/>
      <c r="P279" s="4"/>
      <c r="Q279" s="4"/>
      <c r="R279" s="4"/>
      <c r="S279" s="4"/>
      <c r="T279" s="4"/>
      <c r="U279" s="4"/>
      <c r="V279" s="4"/>
      <c r="W279" s="4"/>
      <c r="X279" s="4"/>
      <c r="Y279" s="4"/>
    </row>
    <row r="280" spans="1:25" ht="15.75" customHeight="1">
      <c r="A280" s="4"/>
      <c r="B280" s="4"/>
      <c r="C280" s="5"/>
      <c r="D280" s="4"/>
      <c r="E280" s="4"/>
      <c r="F280" s="4"/>
      <c r="G280" s="4"/>
      <c r="H280" s="4"/>
      <c r="I280" s="4"/>
      <c r="J280" s="4"/>
      <c r="K280" s="4"/>
      <c r="L280" s="4"/>
      <c r="M280" s="4"/>
      <c r="N280" s="4"/>
      <c r="O280" s="4"/>
      <c r="P280" s="4"/>
      <c r="Q280" s="4"/>
      <c r="R280" s="4"/>
      <c r="S280" s="4"/>
      <c r="T280" s="4"/>
      <c r="U280" s="4"/>
      <c r="V280" s="4"/>
      <c r="W280" s="4"/>
      <c r="X280" s="4"/>
      <c r="Y280" s="4"/>
    </row>
    <row r="281" spans="1:25" ht="15.75" customHeight="1">
      <c r="A281" s="4"/>
      <c r="B281" s="4"/>
      <c r="C281" s="5"/>
      <c r="D281" s="4"/>
      <c r="E281" s="4"/>
      <c r="F281" s="4"/>
      <c r="G281" s="4"/>
      <c r="H281" s="4"/>
      <c r="I281" s="4"/>
      <c r="J281" s="4"/>
      <c r="K281" s="4"/>
      <c r="L281" s="4"/>
      <c r="M281" s="4"/>
      <c r="N281" s="4"/>
      <c r="O281" s="4"/>
      <c r="P281" s="4"/>
      <c r="Q281" s="4"/>
      <c r="R281" s="4"/>
      <c r="S281" s="4"/>
      <c r="T281" s="4"/>
      <c r="U281" s="4"/>
      <c r="V281" s="4"/>
      <c r="W281" s="4"/>
      <c r="X281" s="4"/>
      <c r="Y281" s="4"/>
    </row>
    <row r="282" spans="1:25" ht="15.75" customHeight="1">
      <c r="A282" s="4"/>
      <c r="B282" s="4"/>
      <c r="C282" s="5"/>
      <c r="D282" s="4"/>
      <c r="E282" s="4"/>
      <c r="F282" s="4"/>
      <c r="G282" s="4"/>
      <c r="H282" s="4"/>
      <c r="I282" s="4"/>
      <c r="J282" s="4"/>
      <c r="K282" s="4"/>
      <c r="L282" s="4"/>
      <c r="M282" s="4"/>
      <c r="N282" s="4"/>
      <c r="O282" s="4"/>
      <c r="P282" s="4"/>
      <c r="Q282" s="4"/>
      <c r="R282" s="4"/>
      <c r="S282" s="4"/>
      <c r="T282" s="4"/>
      <c r="U282" s="4"/>
      <c r="V282" s="4"/>
      <c r="W282" s="4"/>
      <c r="X282" s="4"/>
      <c r="Y282" s="4"/>
    </row>
    <row r="283" spans="1:25" ht="15.75" customHeight="1">
      <c r="A283" s="4"/>
      <c r="B283" s="4"/>
      <c r="C283" s="5"/>
      <c r="D283" s="4"/>
      <c r="E283" s="4"/>
      <c r="F283" s="4"/>
      <c r="G283" s="4"/>
      <c r="H283" s="4"/>
      <c r="I283" s="4"/>
      <c r="J283" s="4"/>
      <c r="K283" s="4"/>
      <c r="L283" s="4"/>
      <c r="M283" s="4"/>
      <c r="N283" s="4"/>
      <c r="O283" s="4"/>
      <c r="P283" s="4"/>
      <c r="Q283" s="4"/>
      <c r="R283" s="4"/>
      <c r="S283" s="4"/>
      <c r="T283" s="4"/>
      <c r="U283" s="4"/>
      <c r="V283" s="4"/>
      <c r="W283" s="4"/>
      <c r="X283" s="4"/>
      <c r="Y283" s="4"/>
    </row>
    <row r="284" spans="1:25" ht="15.75" customHeight="1">
      <c r="A284" s="4"/>
      <c r="B284" s="4"/>
      <c r="C284" s="5"/>
      <c r="D284" s="4"/>
      <c r="E284" s="4"/>
      <c r="F284" s="4"/>
      <c r="G284" s="4"/>
      <c r="H284" s="4"/>
      <c r="I284" s="4"/>
      <c r="J284" s="4"/>
      <c r="K284" s="4"/>
      <c r="L284" s="4"/>
      <c r="M284" s="4"/>
      <c r="N284" s="4"/>
      <c r="O284" s="4"/>
      <c r="P284" s="4"/>
      <c r="Q284" s="4"/>
      <c r="R284" s="4"/>
      <c r="S284" s="4"/>
      <c r="T284" s="4"/>
      <c r="U284" s="4"/>
      <c r="V284" s="4"/>
      <c r="W284" s="4"/>
      <c r="X284" s="4"/>
      <c r="Y284" s="4"/>
    </row>
    <row r="285" spans="1:25" ht="15.75" customHeight="1">
      <c r="A285" s="4"/>
      <c r="B285" s="4"/>
      <c r="C285" s="5"/>
      <c r="D285" s="4"/>
      <c r="E285" s="4"/>
      <c r="F285" s="4"/>
      <c r="G285" s="4"/>
      <c r="H285" s="4"/>
      <c r="I285" s="4"/>
      <c r="J285" s="4"/>
      <c r="K285" s="4"/>
      <c r="L285" s="4"/>
      <c r="M285" s="4"/>
      <c r="N285" s="4"/>
      <c r="O285" s="4"/>
      <c r="P285" s="4"/>
      <c r="Q285" s="4"/>
      <c r="R285" s="4"/>
      <c r="S285" s="4"/>
      <c r="T285" s="4"/>
      <c r="U285" s="4"/>
      <c r="V285" s="4"/>
      <c r="W285" s="4"/>
      <c r="X285" s="4"/>
      <c r="Y285" s="4"/>
    </row>
    <row r="286" spans="1:25" ht="15.75" customHeight="1">
      <c r="A286" s="4"/>
      <c r="B286" s="4"/>
      <c r="C286" s="5"/>
      <c r="D286" s="4"/>
      <c r="E286" s="4"/>
      <c r="F286" s="4"/>
      <c r="G286" s="4"/>
      <c r="H286" s="4"/>
      <c r="I286" s="4"/>
      <c r="J286" s="4"/>
      <c r="K286" s="4"/>
      <c r="L286" s="4"/>
      <c r="M286" s="4"/>
      <c r="N286" s="4"/>
      <c r="O286" s="4"/>
      <c r="P286" s="4"/>
      <c r="Q286" s="4"/>
      <c r="R286" s="4"/>
      <c r="S286" s="4"/>
      <c r="T286" s="4"/>
      <c r="U286" s="4"/>
      <c r="V286" s="4"/>
      <c r="W286" s="4"/>
      <c r="X286" s="4"/>
      <c r="Y286" s="4"/>
    </row>
    <row r="287" spans="1:25" ht="15.75" customHeight="1">
      <c r="A287" s="4"/>
      <c r="B287" s="4"/>
      <c r="C287" s="5"/>
      <c r="D287" s="4"/>
      <c r="E287" s="4"/>
      <c r="F287" s="4"/>
      <c r="G287" s="4"/>
      <c r="H287" s="4"/>
      <c r="I287" s="4"/>
      <c r="J287" s="4"/>
      <c r="K287" s="4"/>
      <c r="L287" s="4"/>
      <c r="M287" s="4"/>
      <c r="N287" s="4"/>
      <c r="O287" s="4"/>
      <c r="P287" s="4"/>
      <c r="Q287" s="4"/>
      <c r="R287" s="4"/>
      <c r="S287" s="4"/>
      <c r="T287" s="4"/>
      <c r="U287" s="4"/>
      <c r="V287" s="4"/>
      <c r="W287" s="4"/>
      <c r="X287" s="4"/>
      <c r="Y287" s="4"/>
    </row>
    <row r="288" spans="1:25" ht="15.75" customHeight="1">
      <c r="A288" s="4"/>
      <c r="B288" s="4"/>
      <c r="C288" s="5"/>
      <c r="D288" s="4"/>
      <c r="E288" s="4"/>
      <c r="F288" s="4"/>
      <c r="G288" s="4"/>
      <c r="H288" s="4"/>
      <c r="I288" s="4"/>
      <c r="J288" s="4"/>
      <c r="K288" s="4"/>
      <c r="L288" s="4"/>
      <c r="M288" s="4"/>
      <c r="N288" s="4"/>
      <c r="O288" s="4"/>
      <c r="P288" s="4"/>
      <c r="Q288" s="4"/>
      <c r="R288" s="4"/>
      <c r="S288" s="4"/>
      <c r="T288" s="4"/>
      <c r="U288" s="4"/>
      <c r="V288" s="4"/>
      <c r="W288" s="4"/>
      <c r="X288" s="4"/>
      <c r="Y288" s="4"/>
    </row>
    <row r="289" spans="1:25" ht="15.75" customHeight="1">
      <c r="A289" s="4"/>
      <c r="B289" s="4"/>
      <c r="C289" s="5"/>
      <c r="D289" s="4"/>
      <c r="E289" s="4"/>
      <c r="F289" s="4"/>
      <c r="G289" s="4"/>
      <c r="H289" s="4"/>
      <c r="I289" s="4"/>
      <c r="J289" s="4"/>
      <c r="K289" s="4"/>
      <c r="L289" s="4"/>
      <c r="M289" s="4"/>
      <c r="N289" s="4"/>
      <c r="O289" s="4"/>
      <c r="P289" s="4"/>
      <c r="Q289" s="4"/>
      <c r="R289" s="4"/>
      <c r="S289" s="4"/>
      <c r="T289" s="4"/>
      <c r="U289" s="4"/>
      <c r="V289" s="4"/>
      <c r="W289" s="4"/>
      <c r="X289" s="4"/>
      <c r="Y289" s="4"/>
    </row>
    <row r="290" spans="1:25" ht="15.75" customHeight="1">
      <c r="A290" s="4"/>
      <c r="B290" s="4"/>
      <c r="C290" s="5"/>
      <c r="D290" s="4"/>
      <c r="E290" s="4"/>
      <c r="F290" s="4"/>
      <c r="G290" s="4"/>
      <c r="H290" s="4"/>
      <c r="I290" s="4"/>
      <c r="J290" s="4"/>
      <c r="K290" s="4"/>
      <c r="L290" s="4"/>
      <c r="M290" s="4"/>
      <c r="N290" s="4"/>
      <c r="O290" s="4"/>
      <c r="P290" s="4"/>
      <c r="Q290" s="4"/>
      <c r="R290" s="4"/>
      <c r="S290" s="4"/>
      <c r="T290" s="4"/>
      <c r="U290" s="4"/>
      <c r="V290" s="4"/>
      <c r="W290" s="4"/>
      <c r="X290" s="4"/>
      <c r="Y290" s="4"/>
    </row>
    <row r="291" spans="1:25" ht="15.75" customHeight="1">
      <c r="A291" s="4"/>
      <c r="B291" s="4"/>
      <c r="C291" s="5"/>
      <c r="D291" s="4"/>
      <c r="E291" s="4"/>
      <c r="F291" s="4"/>
      <c r="G291" s="4"/>
      <c r="H291" s="4"/>
      <c r="I291" s="4"/>
      <c r="J291" s="4"/>
      <c r="K291" s="4"/>
      <c r="L291" s="4"/>
      <c r="M291" s="4"/>
      <c r="N291" s="4"/>
      <c r="O291" s="4"/>
      <c r="P291" s="4"/>
      <c r="Q291" s="4"/>
      <c r="R291" s="4"/>
      <c r="S291" s="4"/>
      <c r="T291" s="4"/>
      <c r="U291" s="4"/>
      <c r="V291" s="4"/>
      <c r="W291" s="4"/>
      <c r="X291" s="4"/>
      <c r="Y291" s="4"/>
    </row>
    <row r="292" spans="1:25" ht="15.75" customHeight="1">
      <c r="A292" s="4"/>
      <c r="B292" s="4"/>
      <c r="C292" s="5"/>
      <c r="D292" s="4"/>
      <c r="E292" s="4"/>
      <c r="F292" s="4"/>
      <c r="G292" s="4"/>
      <c r="H292" s="4"/>
      <c r="I292" s="4"/>
      <c r="J292" s="4"/>
      <c r="K292" s="4"/>
      <c r="L292" s="4"/>
      <c r="M292" s="4"/>
      <c r="N292" s="4"/>
      <c r="O292" s="4"/>
      <c r="P292" s="4"/>
      <c r="Q292" s="4"/>
      <c r="R292" s="4"/>
      <c r="S292" s="4"/>
      <c r="T292" s="4"/>
      <c r="U292" s="4"/>
      <c r="V292" s="4"/>
      <c r="W292" s="4"/>
      <c r="X292" s="4"/>
      <c r="Y292" s="4"/>
    </row>
    <row r="293" spans="1:25" ht="15.75" customHeight="1">
      <c r="A293" s="4"/>
      <c r="B293" s="4"/>
      <c r="C293" s="5"/>
      <c r="D293" s="4"/>
      <c r="E293" s="4"/>
      <c r="F293" s="4"/>
      <c r="G293" s="4"/>
      <c r="H293" s="4"/>
      <c r="I293" s="4"/>
      <c r="J293" s="4"/>
      <c r="K293" s="4"/>
      <c r="L293" s="4"/>
      <c r="M293" s="4"/>
      <c r="N293" s="4"/>
      <c r="O293" s="4"/>
      <c r="P293" s="4"/>
      <c r="Q293" s="4"/>
      <c r="R293" s="4"/>
      <c r="S293" s="4"/>
      <c r="T293" s="4"/>
      <c r="U293" s="4"/>
      <c r="V293" s="4"/>
      <c r="W293" s="4"/>
      <c r="X293" s="4"/>
      <c r="Y293" s="4"/>
    </row>
    <row r="294" spans="1:25" ht="15.75" customHeight="1">
      <c r="A294" s="4"/>
      <c r="B294" s="4"/>
      <c r="C294" s="5"/>
      <c r="D294" s="4"/>
      <c r="E294" s="4"/>
      <c r="F294" s="4"/>
      <c r="G294" s="4"/>
      <c r="H294" s="4"/>
      <c r="I294" s="4"/>
      <c r="J294" s="4"/>
      <c r="K294" s="4"/>
      <c r="L294" s="4"/>
      <c r="M294" s="4"/>
      <c r="N294" s="4"/>
      <c r="O294" s="4"/>
      <c r="P294" s="4"/>
      <c r="Q294" s="4"/>
      <c r="R294" s="4"/>
      <c r="S294" s="4"/>
      <c r="T294" s="4"/>
      <c r="U294" s="4"/>
      <c r="V294" s="4"/>
      <c r="W294" s="4"/>
      <c r="X294" s="4"/>
      <c r="Y294" s="4"/>
    </row>
    <row r="295" spans="1:25" ht="15.75" customHeight="1">
      <c r="A295" s="4"/>
      <c r="B295" s="4"/>
      <c r="C295" s="5"/>
      <c r="D295" s="4"/>
      <c r="E295" s="4"/>
      <c r="F295" s="4"/>
      <c r="G295" s="4"/>
      <c r="H295" s="4"/>
      <c r="I295" s="4"/>
      <c r="J295" s="4"/>
      <c r="K295" s="4"/>
      <c r="L295" s="4"/>
      <c r="M295" s="4"/>
      <c r="N295" s="4"/>
      <c r="O295" s="4"/>
      <c r="P295" s="4"/>
      <c r="Q295" s="4"/>
      <c r="R295" s="4"/>
      <c r="S295" s="4"/>
      <c r="T295" s="4"/>
      <c r="U295" s="4"/>
      <c r="V295" s="4"/>
      <c r="W295" s="4"/>
      <c r="X295" s="4"/>
      <c r="Y295" s="4"/>
    </row>
    <row r="296" spans="1:25" ht="15.75" customHeight="1">
      <c r="A296" s="4"/>
      <c r="B296" s="4"/>
      <c r="C296" s="5"/>
      <c r="D296" s="4"/>
      <c r="E296" s="4"/>
      <c r="F296" s="4"/>
      <c r="G296" s="4"/>
      <c r="H296" s="4"/>
      <c r="I296" s="4"/>
      <c r="J296" s="4"/>
      <c r="K296" s="4"/>
      <c r="L296" s="4"/>
      <c r="M296" s="4"/>
      <c r="N296" s="4"/>
      <c r="O296" s="4"/>
      <c r="P296" s="4"/>
      <c r="Q296" s="4"/>
      <c r="R296" s="4"/>
      <c r="S296" s="4"/>
      <c r="T296" s="4"/>
      <c r="U296" s="4"/>
      <c r="V296" s="4"/>
      <c r="W296" s="4"/>
      <c r="X296" s="4"/>
      <c r="Y296" s="4"/>
    </row>
    <row r="297" spans="1:25" ht="15.75" customHeight="1">
      <c r="A297" s="4"/>
      <c r="B297" s="4"/>
      <c r="C297" s="5"/>
      <c r="D297" s="4"/>
      <c r="E297" s="4"/>
      <c r="F297" s="4"/>
      <c r="G297" s="4"/>
      <c r="H297" s="4"/>
      <c r="I297" s="4"/>
      <c r="J297" s="4"/>
      <c r="K297" s="4"/>
      <c r="L297" s="4"/>
      <c r="M297" s="4"/>
      <c r="N297" s="4"/>
      <c r="O297" s="4"/>
      <c r="P297" s="4"/>
      <c r="Q297" s="4"/>
      <c r="R297" s="4"/>
      <c r="S297" s="4"/>
      <c r="T297" s="4"/>
      <c r="U297" s="4"/>
      <c r="V297" s="4"/>
      <c r="W297" s="4"/>
      <c r="X297" s="4"/>
      <c r="Y297" s="4"/>
    </row>
    <row r="298" spans="1:25" ht="15.75" customHeight="1">
      <c r="A298" s="4"/>
      <c r="B298" s="4"/>
      <c r="C298" s="5"/>
      <c r="D298" s="4"/>
      <c r="E298" s="4"/>
      <c r="F298" s="4"/>
      <c r="G298" s="4"/>
      <c r="H298" s="4"/>
      <c r="I298" s="4"/>
      <c r="J298" s="4"/>
      <c r="K298" s="4"/>
      <c r="L298" s="4"/>
      <c r="M298" s="4"/>
      <c r="N298" s="4"/>
      <c r="O298" s="4"/>
      <c r="P298" s="4"/>
      <c r="Q298" s="4"/>
      <c r="R298" s="4"/>
      <c r="S298" s="4"/>
      <c r="T298" s="4"/>
      <c r="U298" s="4"/>
      <c r="V298" s="4"/>
      <c r="W298" s="4"/>
      <c r="X298" s="4"/>
      <c r="Y298" s="4"/>
    </row>
    <row r="299" spans="1:25" ht="15.75" customHeight="1">
      <c r="A299" s="4"/>
      <c r="B299" s="4"/>
      <c r="C299" s="5"/>
      <c r="D299" s="4"/>
      <c r="E299" s="4"/>
      <c r="F299" s="4"/>
      <c r="G299" s="4"/>
      <c r="H299" s="4"/>
      <c r="I299" s="4"/>
      <c r="J299" s="4"/>
      <c r="K299" s="4"/>
      <c r="L299" s="4"/>
      <c r="M299" s="4"/>
      <c r="N299" s="4"/>
      <c r="O299" s="4"/>
      <c r="P299" s="4"/>
      <c r="Q299" s="4"/>
      <c r="R299" s="4"/>
      <c r="S299" s="4"/>
      <c r="T299" s="4"/>
      <c r="U299" s="4"/>
      <c r="V299" s="4"/>
      <c r="W299" s="4"/>
      <c r="X299" s="4"/>
      <c r="Y299" s="4"/>
    </row>
    <row r="300" spans="1:25" ht="15.75" customHeight="1">
      <c r="A300" s="4"/>
      <c r="B300" s="4"/>
      <c r="C300" s="5"/>
      <c r="D300" s="4"/>
      <c r="E300" s="4"/>
      <c r="F300" s="4"/>
      <c r="G300" s="4"/>
      <c r="H300" s="4"/>
      <c r="I300" s="4"/>
      <c r="J300" s="4"/>
      <c r="K300" s="4"/>
      <c r="L300" s="4"/>
      <c r="M300" s="4"/>
      <c r="N300" s="4"/>
      <c r="O300" s="4"/>
      <c r="P300" s="4"/>
      <c r="Q300" s="4"/>
      <c r="R300" s="4"/>
      <c r="S300" s="4"/>
      <c r="T300" s="4"/>
      <c r="U300" s="4"/>
      <c r="V300" s="4"/>
      <c r="W300" s="4"/>
      <c r="X300" s="4"/>
      <c r="Y300" s="4"/>
    </row>
    <row r="301" spans="1:25" ht="15.75" customHeight="1">
      <c r="A301" s="4"/>
      <c r="B301" s="4"/>
      <c r="C301" s="5"/>
      <c r="D301" s="4"/>
      <c r="E301" s="4"/>
      <c r="F301" s="4"/>
      <c r="G301" s="4"/>
      <c r="H301" s="4"/>
      <c r="I301" s="4"/>
      <c r="J301" s="4"/>
      <c r="K301" s="4"/>
      <c r="L301" s="4"/>
      <c r="M301" s="4"/>
      <c r="N301" s="4"/>
      <c r="O301" s="4"/>
      <c r="P301" s="4"/>
      <c r="Q301" s="4"/>
      <c r="R301" s="4"/>
      <c r="S301" s="4"/>
      <c r="T301" s="4"/>
      <c r="U301" s="4"/>
      <c r="V301" s="4"/>
      <c r="W301" s="4"/>
      <c r="X301" s="4"/>
      <c r="Y301" s="4"/>
    </row>
    <row r="302" spans="1:25" ht="15.75" customHeight="1">
      <c r="A302" s="4"/>
      <c r="B302" s="4"/>
      <c r="C302" s="5"/>
      <c r="D302" s="4"/>
      <c r="E302" s="4"/>
      <c r="F302" s="4"/>
      <c r="G302" s="4"/>
      <c r="H302" s="4"/>
      <c r="I302" s="4"/>
      <c r="J302" s="4"/>
      <c r="K302" s="4"/>
      <c r="L302" s="4"/>
      <c r="M302" s="4"/>
      <c r="N302" s="4"/>
      <c r="O302" s="4"/>
      <c r="P302" s="4"/>
      <c r="Q302" s="4"/>
      <c r="R302" s="4"/>
      <c r="S302" s="4"/>
      <c r="T302" s="4"/>
      <c r="U302" s="4"/>
      <c r="V302" s="4"/>
      <c r="W302" s="4"/>
      <c r="X302" s="4"/>
      <c r="Y302" s="4"/>
    </row>
    <row r="303" spans="1:25" ht="15.75" customHeight="1">
      <c r="A303" s="4"/>
      <c r="B303" s="4"/>
      <c r="C303" s="5"/>
      <c r="D303" s="4"/>
      <c r="E303" s="4"/>
      <c r="F303" s="4"/>
      <c r="G303" s="4"/>
      <c r="H303" s="4"/>
      <c r="I303" s="4"/>
      <c r="J303" s="4"/>
      <c r="K303" s="4"/>
      <c r="L303" s="4"/>
      <c r="M303" s="4"/>
      <c r="N303" s="4"/>
      <c r="O303" s="4"/>
      <c r="P303" s="4"/>
      <c r="Q303" s="4"/>
      <c r="R303" s="4"/>
      <c r="S303" s="4"/>
      <c r="T303" s="4"/>
      <c r="U303" s="4"/>
      <c r="V303" s="4"/>
      <c r="W303" s="4"/>
      <c r="X303" s="4"/>
      <c r="Y303" s="4"/>
    </row>
    <row r="304" spans="1:25" ht="15.75" customHeight="1">
      <c r="A304" s="4"/>
      <c r="B304" s="4"/>
      <c r="C304" s="5"/>
      <c r="D304" s="4"/>
      <c r="E304" s="4"/>
      <c r="F304" s="4"/>
      <c r="G304" s="4"/>
      <c r="H304" s="4"/>
      <c r="I304" s="4"/>
      <c r="J304" s="4"/>
      <c r="K304" s="4"/>
      <c r="L304" s="4"/>
      <c r="M304" s="4"/>
      <c r="N304" s="4"/>
      <c r="O304" s="4"/>
      <c r="P304" s="4"/>
      <c r="Q304" s="4"/>
      <c r="R304" s="4"/>
      <c r="S304" s="4"/>
      <c r="T304" s="4"/>
      <c r="U304" s="4"/>
      <c r="V304" s="4"/>
      <c r="W304" s="4"/>
      <c r="X304" s="4"/>
      <c r="Y304" s="4"/>
    </row>
    <row r="305" spans="1:25" ht="15.75" customHeight="1">
      <c r="A305" s="4"/>
      <c r="B305" s="4"/>
      <c r="C305" s="5"/>
      <c r="D305" s="4"/>
      <c r="E305" s="4"/>
      <c r="F305" s="4"/>
      <c r="G305" s="4"/>
      <c r="H305" s="4"/>
      <c r="I305" s="4"/>
      <c r="J305" s="4"/>
      <c r="K305" s="4"/>
      <c r="L305" s="4"/>
      <c r="M305" s="4"/>
      <c r="N305" s="4"/>
      <c r="O305" s="4"/>
      <c r="P305" s="4"/>
      <c r="Q305" s="4"/>
      <c r="R305" s="4"/>
      <c r="S305" s="4"/>
      <c r="T305" s="4"/>
      <c r="U305" s="4"/>
      <c r="V305" s="4"/>
      <c r="W305" s="4"/>
      <c r="X305" s="4"/>
      <c r="Y305" s="4"/>
    </row>
    <row r="306" spans="1:25" ht="15.75" customHeight="1">
      <c r="A306" s="4"/>
      <c r="B306" s="4"/>
      <c r="C306" s="5"/>
      <c r="D306" s="4"/>
      <c r="E306" s="4"/>
      <c r="F306" s="4"/>
      <c r="G306" s="4"/>
      <c r="H306" s="4"/>
      <c r="I306" s="4"/>
      <c r="J306" s="4"/>
      <c r="K306" s="4"/>
      <c r="L306" s="4"/>
      <c r="M306" s="4"/>
      <c r="N306" s="4"/>
      <c r="O306" s="4"/>
      <c r="P306" s="4"/>
      <c r="Q306" s="4"/>
      <c r="R306" s="4"/>
      <c r="S306" s="4"/>
      <c r="T306" s="4"/>
      <c r="U306" s="4"/>
      <c r="V306" s="4"/>
      <c r="W306" s="4"/>
      <c r="X306" s="4"/>
      <c r="Y306" s="4"/>
    </row>
    <row r="307" spans="1:25" ht="15.75" customHeight="1">
      <c r="A307" s="4"/>
      <c r="B307" s="4"/>
      <c r="C307" s="5"/>
      <c r="D307" s="4"/>
      <c r="E307" s="4"/>
      <c r="F307" s="4"/>
      <c r="G307" s="4"/>
      <c r="H307" s="4"/>
      <c r="I307" s="4"/>
      <c r="J307" s="4"/>
      <c r="K307" s="4"/>
      <c r="L307" s="4"/>
      <c r="M307" s="4"/>
      <c r="N307" s="4"/>
      <c r="O307" s="4"/>
      <c r="P307" s="4"/>
      <c r="Q307" s="4"/>
      <c r="R307" s="4"/>
      <c r="S307" s="4"/>
      <c r="T307" s="4"/>
      <c r="U307" s="4"/>
      <c r="V307" s="4"/>
      <c r="W307" s="4"/>
      <c r="X307" s="4"/>
      <c r="Y307" s="4"/>
    </row>
    <row r="308" spans="1:25" ht="15.75" customHeight="1">
      <c r="A308" s="4"/>
      <c r="B308" s="4"/>
      <c r="C308" s="5"/>
      <c r="D308" s="4"/>
      <c r="E308" s="4"/>
      <c r="F308" s="4"/>
      <c r="G308" s="4"/>
      <c r="H308" s="4"/>
      <c r="I308" s="4"/>
      <c r="J308" s="4"/>
      <c r="K308" s="4"/>
      <c r="L308" s="4"/>
      <c r="M308" s="4"/>
      <c r="N308" s="4"/>
      <c r="O308" s="4"/>
      <c r="P308" s="4"/>
      <c r="Q308" s="4"/>
      <c r="R308" s="4"/>
      <c r="S308" s="4"/>
      <c r="T308" s="4"/>
      <c r="U308" s="4"/>
      <c r="V308" s="4"/>
      <c r="W308" s="4"/>
      <c r="X308" s="4"/>
      <c r="Y308" s="4"/>
    </row>
    <row r="309" spans="1:25" ht="15.75" customHeight="1">
      <c r="A309" s="4"/>
      <c r="B309" s="4"/>
      <c r="C309" s="5"/>
      <c r="D309" s="4"/>
      <c r="E309" s="4"/>
      <c r="F309" s="4"/>
      <c r="G309" s="4"/>
      <c r="H309" s="4"/>
      <c r="I309" s="4"/>
      <c r="J309" s="4"/>
      <c r="K309" s="4"/>
      <c r="L309" s="4"/>
      <c r="M309" s="4"/>
      <c r="N309" s="4"/>
      <c r="O309" s="4"/>
      <c r="P309" s="4"/>
      <c r="Q309" s="4"/>
      <c r="R309" s="4"/>
      <c r="S309" s="4"/>
      <c r="T309" s="4"/>
      <c r="U309" s="4"/>
      <c r="V309" s="4"/>
      <c r="W309" s="4"/>
      <c r="X309" s="4"/>
      <c r="Y309" s="4"/>
    </row>
    <row r="310" spans="1:25" ht="15.75" customHeight="1">
      <c r="A310" s="4"/>
      <c r="B310" s="4"/>
      <c r="C310" s="5"/>
      <c r="D310" s="4"/>
      <c r="E310" s="4"/>
      <c r="F310" s="4"/>
      <c r="G310" s="4"/>
      <c r="H310" s="4"/>
      <c r="I310" s="4"/>
      <c r="J310" s="4"/>
      <c r="K310" s="4"/>
      <c r="L310" s="4"/>
      <c r="M310" s="4"/>
      <c r="N310" s="4"/>
      <c r="O310" s="4"/>
      <c r="P310" s="4"/>
      <c r="Q310" s="4"/>
      <c r="R310" s="4"/>
      <c r="S310" s="4"/>
      <c r="T310" s="4"/>
      <c r="U310" s="4"/>
      <c r="V310" s="4"/>
      <c r="W310" s="4"/>
      <c r="X310" s="4"/>
      <c r="Y310" s="4"/>
    </row>
    <row r="311" spans="1:25" ht="15.75" customHeight="1">
      <c r="A311" s="4"/>
      <c r="B311" s="4"/>
      <c r="C311" s="5"/>
      <c r="D311" s="4"/>
      <c r="E311" s="4"/>
      <c r="F311" s="4"/>
      <c r="G311" s="4"/>
      <c r="H311" s="4"/>
      <c r="I311" s="4"/>
      <c r="J311" s="4"/>
      <c r="K311" s="4"/>
      <c r="L311" s="4"/>
      <c r="M311" s="4"/>
      <c r="N311" s="4"/>
      <c r="O311" s="4"/>
      <c r="P311" s="4"/>
      <c r="Q311" s="4"/>
      <c r="R311" s="4"/>
      <c r="S311" s="4"/>
      <c r="T311" s="4"/>
      <c r="U311" s="4"/>
      <c r="V311" s="4"/>
      <c r="W311" s="4"/>
      <c r="X311" s="4"/>
      <c r="Y311" s="4"/>
    </row>
    <row r="312" spans="1:25" ht="15.75" customHeight="1">
      <c r="A312" s="4"/>
      <c r="B312" s="4"/>
      <c r="C312" s="5"/>
      <c r="D312" s="4"/>
      <c r="E312" s="4"/>
      <c r="F312" s="4"/>
      <c r="G312" s="4"/>
      <c r="H312" s="4"/>
      <c r="I312" s="4"/>
      <c r="J312" s="4"/>
      <c r="K312" s="4"/>
      <c r="L312" s="4"/>
      <c r="M312" s="4"/>
      <c r="N312" s="4"/>
      <c r="O312" s="4"/>
      <c r="P312" s="4"/>
      <c r="Q312" s="4"/>
      <c r="R312" s="4"/>
      <c r="S312" s="4"/>
      <c r="T312" s="4"/>
      <c r="U312" s="4"/>
      <c r="V312" s="4"/>
      <c r="W312" s="4"/>
      <c r="X312" s="4"/>
      <c r="Y312" s="4"/>
    </row>
    <row r="313" spans="1:25" ht="15.75" customHeight="1">
      <c r="A313" s="4"/>
      <c r="B313" s="4"/>
      <c r="C313" s="5"/>
      <c r="D313" s="4"/>
      <c r="E313" s="4"/>
      <c r="F313" s="4"/>
      <c r="G313" s="4"/>
      <c r="H313" s="4"/>
      <c r="I313" s="4"/>
      <c r="J313" s="4"/>
      <c r="K313" s="4"/>
      <c r="L313" s="4"/>
      <c r="M313" s="4"/>
      <c r="N313" s="4"/>
      <c r="O313" s="4"/>
      <c r="P313" s="4"/>
      <c r="Q313" s="4"/>
      <c r="R313" s="4"/>
      <c r="S313" s="4"/>
      <c r="T313" s="4"/>
      <c r="U313" s="4"/>
      <c r="V313" s="4"/>
      <c r="W313" s="4"/>
      <c r="X313" s="4"/>
      <c r="Y313" s="4"/>
    </row>
    <row r="314" spans="1:25" ht="15.75" customHeight="1">
      <c r="A314" s="4"/>
      <c r="B314" s="4"/>
      <c r="C314" s="5"/>
      <c r="D314" s="4"/>
      <c r="E314" s="4"/>
      <c r="F314" s="4"/>
      <c r="G314" s="4"/>
      <c r="H314" s="4"/>
      <c r="I314" s="4"/>
      <c r="J314" s="4"/>
      <c r="K314" s="4"/>
      <c r="L314" s="4"/>
      <c r="M314" s="4"/>
      <c r="N314" s="4"/>
      <c r="O314" s="4"/>
      <c r="P314" s="4"/>
      <c r="Q314" s="4"/>
      <c r="R314" s="4"/>
      <c r="S314" s="4"/>
      <c r="T314" s="4"/>
      <c r="U314" s="4"/>
      <c r="V314" s="4"/>
      <c r="W314" s="4"/>
      <c r="X314" s="4"/>
      <c r="Y314" s="4"/>
    </row>
    <row r="315" spans="1:25" ht="15.75" customHeight="1">
      <c r="A315" s="4"/>
      <c r="B315" s="4"/>
      <c r="C315" s="5"/>
      <c r="D315" s="4"/>
      <c r="E315" s="4"/>
      <c r="F315" s="4"/>
      <c r="G315" s="4"/>
      <c r="H315" s="4"/>
      <c r="I315" s="4"/>
      <c r="J315" s="4"/>
      <c r="K315" s="4"/>
      <c r="L315" s="4"/>
      <c r="M315" s="4"/>
      <c r="N315" s="4"/>
      <c r="O315" s="4"/>
      <c r="P315" s="4"/>
      <c r="Q315" s="4"/>
      <c r="R315" s="4"/>
      <c r="S315" s="4"/>
      <c r="T315" s="4"/>
      <c r="U315" s="4"/>
      <c r="V315" s="4"/>
      <c r="W315" s="4"/>
      <c r="X315" s="4"/>
      <c r="Y315" s="4"/>
    </row>
    <row r="316" spans="1:25" ht="15.75" customHeight="1">
      <c r="A316" s="4"/>
      <c r="B316" s="4"/>
      <c r="C316" s="5"/>
      <c r="D316" s="4"/>
      <c r="E316" s="4"/>
      <c r="F316" s="4"/>
      <c r="G316" s="4"/>
      <c r="H316" s="4"/>
      <c r="I316" s="4"/>
      <c r="J316" s="4"/>
      <c r="K316" s="4"/>
      <c r="L316" s="4"/>
      <c r="M316" s="4"/>
      <c r="N316" s="4"/>
      <c r="O316" s="4"/>
      <c r="P316" s="4"/>
      <c r="Q316" s="4"/>
      <c r="R316" s="4"/>
      <c r="S316" s="4"/>
      <c r="T316" s="4"/>
      <c r="U316" s="4"/>
      <c r="V316" s="4"/>
      <c r="W316" s="4"/>
      <c r="X316" s="4"/>
      <c r="Y316" s="4"/>
    </row>
    <row r="317" spans="1:25" ht="15.75" customHeight="1">
      <c r="A317" s="4"/>
      <c r="B317" s="4"/>
      <c r="C317" s="5"/>
      <c r="D317" s="4"/>
      <c r="E317" s="4"/>
      <c r="F317" s="4"/>
      <c r="G317" s="4"/>
      <c r="H317" s="4"/>
      <c r="I317" s="4"/>
      <c r="J317" s="4"/>
      <c r="K317" s="4"/>
      <c r="L317" s="4"/>
      <c r="M317" s="4"/>
      <c r="N317" s="4"/>
      <c r="O317" s="4"/>
      <c r="P317" s="4"/>
      <c r="Q317" s="4"/>
      <c r="R317" s="4"/>
      <c r="S317" s="4"/>
      <c r="T317" s="4"/>
      <c r="U317" s="4"/>
      <c r="V317" s="4"/>
      <c r="W317" s="4"/>
      <c r="X317" s="4"/>
      <c r="Y317" s="4"/>
    </row>
    <row r="318" spans="1:25" ht="15.75" customHeight="1">
      <c r="A318" s="4"/>
      <c r="B318" s="4"/>
      <c r="C318" s="5"/>
      <c r="D318" s="4"/>
      <c r="E318" s="4"/>
      <c r="F318" s="4"/>
      <c r="G318" s="4"/>
      <c r="H318" s="4"/>
      <c r="I318" s="4"/>
      <c r="J318" s="4"/>
      <c r="K318" s="4"/>
      <c r="L318" s="4"/>
      <c r="M318" s="4"/>
      <c r="N318" s="4"/>
      <c r="O318" s="4"/>
      <c r="P318" s="4"/>
      <c r="Q318" s="4"/>
      <c r="R318" s="4"/>
      <c r="S318" s="4"/>
      <c r="T318" s="4"/>
      <c r="U318" s="4"/>
      <c r="V318" s="4"/>
      <c r="W318" s="4"/>
      <c r="X318" s="4"/>
      <c r="Y318" s="4"/>
    </row>
    <row r="319" spans="1:25" ht="15.75" customHeight="1">
      <c r="A319" s="4"/>
      <c r="B319" s="4"/>
      <c r="C319" s="5"/>
      <c r="D319" s="4"/>
      <c r="E319" s="4"/>
      <c r="F319" s="4"/>
      <c r="G319" s="4"/>
      <c r="H319" s="4"/>
      <c r="I319" s="4"/>
      <c r="J319" s="4"/>
      <c r="K319" s="4"/>
      <c r="L319" s="4"/>
      <c r="M319" s="4"/>
      <c r="N319" s="4"/>
      <c r="O319" s="4"/>
      <c r="P319" s="4"/>
      <c r="Q319" s="4"/>
      <c r="R319" s="4"/>
      <c r="S319" s="4"/>
      <c r="T319" s="4"/>
      <c r="U319" s="4"/>
      <c r="V319" s="4"/>
      <c r="W319" s="4"/>
      <c r="X319" s="4"/>
      <c r="Y319" s="4"/>
    </row>
    <row r="320" spans="1:25"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14">
    <mergeCell ref="E90:I90"/>
    <mergeCell ref="B96:D96"/>
    <mergeCell ref="A113:I114"/>
    <mergeCell ref="F121:I144"/>
    <mergeCell ref="B51:D51"/>
    <mergeCell ref="B59:D59"/>
    <mergeCell ref="E60:J61"/>
    <mergeCell ref="J90:M93"/>
    <mergeCell ref="E89:I89"/>
    <mergeCell ref="D2:H2"/>
    <mergeCell ref="D30:F30"/>
    <mergeCell ref="B32:C32"/>
    <mergeCell ref="E51:M51"/>
    <mergeCell ref="C18:G18"/>
  </mergeCells>
  <conditionalFormatting sqref="C80">
    <cfRule type="cellIs" dxfId="5" priority="3" operator="greaterThan">
      <formula>$C$79</formula>
    </cfRule>
    <cfRule type="cellIs" dxfId="4" priority="4" operator="lessThan">
      <formula>$C$79</formula>
    </cfRule>
  </conditionalFormatting>
  <conditionalFormatting sqref="D111">
    <cfRule type="cellIs" dxfId="3" priority="5" operator="lessThan">
      <formula>0</formula>
    </cfRule>
    <cfRule type="cellIs" dxfId="2" priority="6" operator="greaterThan">
      <formula>0</formula>
    </cfRule>
  </conditionalFormatting>
  <conditionalFormatting sqref="D144:E144">
    <cfRule type="cellIs" dxfId="1" priority="1" operator="greaterThan">
      <formula>0</formula>
    </cfRule>
    <cfRule type="cellIs" dxfId="0" priority="2" operator="lessThan">
      <formula>0</formula>
    </cfRule>
  </conditionalFormatting>
  <dataValidations count="1">
    <dataValidation type="list" allowBlank="1" showErrorMessage="1" sqref="F87" xr:uid="{00000000-0002-0000-0700-000000000000}">
      <formula1>"Lower,Base,Upper"</formula1>
    </dataValidation>
  </dataValidations>
  <hyperlinks>
    <hyperlink ref="E89" r:id="rId1" xr:uid="{00000000-0004-0000-0700-000001000000}"/>
    <hyperlink ref="E90" r:id="rId2" xr:uid="{00000000-0004-0000-0700-000002000000}"/>
    <hyperlink ref="F115" r:id="rId3" xr:uid="{00000000-0004-0000-0700-000003000000}"/>
    <hyperlink ref="E48" r:id="rId4" xr:uid="{23783059-3BDF-40B5-BB3C-6D8F79E91E31}"/>
    <hyperlink ref="I54" r:id="rId5" xr:uid="{E44E105D-66EB-485D-96B1-FE724EE07448}"/>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0"/>
  <sheetViews>
    <sheetView workbookViewId="0"/>
  </sheetViews>
  <sheetFormatPr defaultColWidth="10.1796875" defaultRowHeight="15" customHeight="1"/>
  <cols>
    <col min="1" max="1" width="25.453125" customWidth="1"/>
    <col min="2" max="9" width="18.1796875" customWidth="1"/>
    <col min="10" max="26" width="10.1796875" customWidth="1"/>
  </cols>
  <sheetData>
    <row r="1" spans="1:26" ht="15" customHeight="1">
      <c r="A1" s="336" t="s">
        <v>376</v>
      </c>
      <c r="B1" s="339" t="s">
        <v>49</v>
      </c>
      <c r="C1" s="9"/>
      <c r="D1" s="9"/>
      <c r="E1" s="9"/>
      <c r="F1" s="9"/>
      <c r="G1" s="9"/>
      <c r="H1" s="9"/>
      <c r="I1" s="9"/>
      <c r="J1" s="9"/>
      <c r="K1" s="9"/>
      <c r="L1" s="9"/>
      <c r="M1" s="9"/>
      <c r="N1" s="9"/>
      <c r="O1" s="9"/>
      <c r="P1" s="9"/>
      <c r="Q1" s="9"/>
      <c r="R1" s="9"/>
      <c r="S1" s="9"/>
      <c r="T1" s="9"/>
      <c r="U1" s="9"/>
      <c r="V1" s="9"/>
      <c r="W1" s="9"/>
      <c r="X1" s="9"/>
      <c r="Y1" s="9"/>
      <c r="Z1" s="9"/>
    </row>
    <row r="2" spans="1:26" ht="15" customHeight="1">
      <c r="A2" s="342" t="s">
        <v>377</v>
      </c>
      <c r="B2" s="343">
        <v>46204</v>
      </c>
      <c r="C2" s="9"/>
      <c r="D2" s="9"/>
      <c r="E2" s="9"/>
      <c r="F2" s="9"/>
      <c r="G2" s="9"/>
      <c r="H2" s="9"/>
      <c r="I2" s="9"/>
      <c r="J2" s="9"/>
      <c r="K2" s="9"/>
      <c r="L2" s="9"/>
      <c r="M2" s="9"/>
      <c r="N2" s="9"/>
      <c r="O2" s="9"/>
      <c r="P2" s="9"/>
      <c r="Q2" s="9"/>
      <c r="R2" s="9"/>
      <c r="S2" s="9"/>
      <c r="T2" s="9"/>
      <c r="U2" s="9"/>
      <c r="V2" s="9"/>
      <c r="W2" s="9"/>
      <c r="X2" s="9"/>
      <c r="Y2" s="9"/>
      <c r="Z2" s="9"/>
    </row>
    <row r="3" spans="1:26">
      <c r="A3" s="9"/>
      <c r="B3" s="9"/>
      <c r="C3" s="9"/>
      <c r="D3" s="9"/>
      <c r="E3" s="345">
        <v>4.1700000000000001E-2</v>
      </c>
      <c r="F3" s="346" t="s">
        <v>380</v>
      </c>
      <c r="G3" s="9"/>
      <c r="H3" s="9"/>
      <c r="I3" s="9"/>
      <c r="J3" s="9"/>
      <c r="K3" s="9"/>
      <c r="L3" s="9"/>
      <c r="M3" s="9"/>
      <c r="N3" s="9"/>
      <c r="O3" s="9"/>
      <c r="P3" s="9"/>
      <c r="Q3" s="9"/>
      <c r="R3" s="9"/>
      <c r="S3" s="9"/>
      <c r="T3" s="9"/>
      <c r="U3" s="9"/>
      <c r="V3" s="9"/>
      <c r="W3" s="9"/>
      <c r="X3" s="9"/>
      <c r="Y3" s="9"/>
      <c r="Z3" s="9"/>
    </row>
    <row r="4" spans="1:26">
      <c r="A4" s="9"/>
      <c r="B4" s="9"/>
      <c r="C4" s="9"/>
      <c r="D4" s="9"/>
      <c r="E4" s="345">
        <v>4.4499999999999998E-2</v>
      </c>
      <c r="F4" s="346" t="s">
        <v>381</v>
      </c>
      <c r="G4" s="9"/>
      <c r="H4" s="9"/>
      <c r="I4" s="9"/>
      <c r="J4" s="9"/>
      <c r="K4" s="9"/>
      <c r="L4" s="9"/>
      <c r="M4" s="9"/>
      <c r="N4" s="9"/>
      <c r="O4" s="9"/>
      <c r="P4" s="9"/>
      <c r="Q4" s="9"/>
      <c r="R4" s="9"/>
      <c r="S4" s="9"/>
      <c r="T4" s="9"/>
      <c r="U4" s="9"/>
      <c r="V4" s="9"/>
      <c r="W4" s="9"/>
      <c r="X4" s="9"/>
      <c r="Y4" s="9"/>
      <c r="Z4" s="9"/>
    </row>
    <row r="5" spans="1:26">
      <c r="A5" s="9"/>
      <c r="B5" s="9"/>
      <c r="C5" s="9"/>
      <c r="D5" s="9"/>
      <c r="E5" s="9"/>
      <c r="F5" s="9"/>
      <c r="G5" s="9"/>
      <c r="H5" s="9"/>
      <c r="I5" s="9"/>
      <c r="J5" s="9"/>
      <c r="K5" s="9"/>
      <c r="L5" s="9"/>
      <c r="M5" s="9"/>
      <c r="N5" s="9"/>
      <c r="O5" s="9"/>
      <c r="P5" s="9"/>
      <c r="Q5" s="9"/>
      <c r="R5" s="9"/>
      <c r="S5" s="9"/>
      <c r="T5" s="9"/>
      <c r="U5" s="9"/>
      <c r="V5" s="9"/>
      <c r="W5" s="9"/>
      <c r="X5" s="9"/>
      <c r="Y5" s="9"/>
      <c r="Z5" s="9"/>
    </row>
    <row r="6" spans="1:26" ht="15" customHeight="1">
      <c r="A6" s="348" t="s">
        <v>383</v>
      </c>
      <c r="B6" s="349" t="s">
        <v>385</v>
      </c>
      <c r="C6" s="350" t="s">
        <v>386</v>
      </c>
      <c r="D6" s="351" t="s">
        <v>387</v>
      </c>
      <c r="E6" s="351" t="s">
        <v>388</v>
      </c>
      <c r="F6" s="351" t="s">
        <v>379</v>
      </c>
      <c r="G6" s="351" t="s">
        <v>389</v>
      </c>
      <c r="H6" s="351" t="s">
        <v>390</v>
      </c>
      <c r="I6" s="352" t="s">
        <v>391</v>
      </c>
      <c r="J6" s="9"/>
      <c r="K6" s="9"/>
      <c r="L6" s="9"/>
      <c r="M6" s="9"/>
      <c r="N6" s="9"/>
      <c r="O6" s="9"/>
      <c r="P6" s="9"/>
      <c r="Q6" s="9"/>
      <c r="R6" s="9"/>
      <c r="S6" s="9"/>
      <c r="T6" s="9"/>
      <c r="U6" s="9"/>
      <c r="V6" s="9"/>
      <c r="W6" s="9"/>
      <c r="X6" s="9"/>
      <c r="Y6" s="9"/>
      <c r="Z6" s="9"/>
    </row>
    <row r="7" spans="1:26" ht="15" customHeight="1">
      <c r="A7" s="353" t="s">
        <v>392</v>
      </c>
      <c r="B7" s="354" t="s">
        <v>393</v>
      </c>
      <c r="C7" s="356" t="s">
        <v>394</v>
      </c>
      <c r="D7" s="357">
        <v>4.4999999999999997E-3</v>
      </c>
      <c r="E7" s="357">
        <v>4.87E-2</v>
      </c>
      <c r="F7" s="357">
        <v>7.0000000000000001E-3</v>
      </c>
      <c r="G7" s="357">
        <v>5.1999999999999998E-3</v>
      </c>
      <c r="H7" s="357">
        <v>4.9799999999999997E-2</v>
      </c>
      <c r="I7" s="358">
        <v>8.0999999999999996E-3</v>
      </c>
      <c r="J7" s="9"/>
      <c r="K7" s="9"/>
      <c r="L7" s="9"/>
      <c r="M7" s="9"/>
      <c r="N7" s="9"/>
      <c r="O7" s="9"/>
      <c r="P7" s="9"/>
      <c r="Q7" s="9"/>
      <c r="R7" s="9"/>
      <c r="S7" s="9"/>
      <c r="T7" s="9"/>
      <c r="U7" s="9"/>
      <c r="V7" s="9"/>
      <c r="W7" s="9"/>
      <c r="X7" s="9"/>
      <c r="Y7" s="9"/>
      <c r="Z7" s="9"/>
    </row>
    <row r="8" spans="1:26" ht="15" customHeight="1">
      <c r="A8" s="360" t="s">
        <v>397</v>
      </c>
      <c r="B8" s="361" t="s">
        <v>398</v>
      </c>
      <c r="C8" s="362" t="s">
        <v>400</v>
      </c>
      <c r="D8" s="363">
        <v>3.3000000000000002E-2</v>
      </c>
      <c r="E8" s="363">
        <v>9.2999999999999999E-2</v>
      </c>
      <c r="F8" s="363">
        <v>5.1299999999999998E-2</v>
      </c>
      <c r="G8" s="362" t="s">
        <v>401</v>
      </c>
      <c r="H8" s="362" t="s">
        <v>401</v>
      </c>
      <c r="I8" s="365" t="s">
        <v>401</v>
      </c>
      <c r="J8" s="9"/>
      <c r="K8" s="9"/>
      <c r="L8" s="9"/>
      <c r="M8" s="9"/>
      <c r="N8" s="9"/>
      <c r="O8" s="9"/>
      <c r="P8" s="9"/>
      <c r="Q8" s="9"/>
      <c r="R8" s="9"/>
      <c r="S8" s="9"/>
      <c r="T8" s="9"/>
      <c r="U8" s="9"/>
      <c r="V8" s="9"/>
      <c r="W8" s="9"/>
      <c r="X8" s="9"/>
      <c r="Y8" s="9"/>
      <c r="Z8" s="9"/>
    </row>
    <row r="9" spans="1:26" ht="15" customHeight="1">
      <c r="A9" s="353" t="s">
        <v>402</v>
      </c>
      <c r="B9" s="354" t="s">
        <v>403</v>
      </c>
      <c r="C9" s="356" t="s">
        <v>404</v>
      </c>
      <c r="D9" s="357">
        <v>1.47E-2</v>
      </c>
      <c r="E9" s="357">
        <v>6.4500000000000002E-2</v>
      </c>
      <c r="F9" s="357">
        <v>2.2800000000000001E-2</v>
      </c>
      <c r="G9" s="356" t="s">
        <v>401</v>
      </c>
      <c r="H9" s="356" t="s">
        <v>401</v>
      </c>
      <c r="I9" s="366" t="s">
        <v>401</v>
      </c>
      <c r="J9" s="9"/>
      <c r="K9" s="9"/>
      <c r="L9" s="9"/>
      <c r="M9" s="9"/>
      <c r="N9" s="9"/>
      <c r="O9" s="9"/>
      <c r="P9" s="9"/>
      <c r="Q9" s="9"/>
      <c r="R9" s="9"/>
      <c r="S9" s="9"/>
      <c r="T9" s="9"/>
      <c r="U9" s="9"/>
      <c r="V9" s="9"/>
      <c r="W9" s="9"/>
      <c r="X9" s="9"/>
      <c r="Y9" s="9"/>
      <c r="Z9" s="9"/>
    </row>
    <row r="10" spans="1:26" ht="15" customHeight="1">
      <c r="A10" s="360" t="s">
        <v>405</v>
      </c>
      <c r="B10" s="361" t="s">
        <v>385</v>
      </c>
      <c r="C10" s="362" t="s">
        <v>406</v>
      </c>
      <c r="D10" s="363">
        <v>5.96E-2</v>
      </c>
      <c r="E10" s="363">
        <v>0.13439999999999999</v>
      </c>
      <c r="F10" s="363">
        <v>9.2700000000000005E-2</v>
      </c>
      <c r="G10" s="363">
        <v>4.9000000000000002E-2</v>
      </c>
      <c r="H10" s="363">
        <v>0.1179</v>
      </c>
      <c r="I10" s="370">
        <v>7.6200000000000004E-2</v>
      </c>
      <c r="J10" s="9"/>
      <c r="K10" s="9"/>
      <c r="L10" s="9"/>
      <c r="M10" s="9"/>
      <c r="N10" s="9"/>
      <c r="O10" s="9"/>
      <c r="P10" s="9"/>
      <c r="Q10" s="9"/>
      <c r="R10" s="9"/>
      <c r="S10" s="9"/>
      <c r="T10" s="9"/>
      <c r="U10" s="9"/>
      <c r="V10" s="9"/>
      <c r="W10" s="9"/>
      <c r="X10" s="9"/>
      <c r="Y10" s="9"/>
      <c r="Z10" s="9"/>
    </row>
    <row r="11" spans="1:26" ht="15" customHeight="1">
      <c r="A11" s="353" t="s">
        <v>408</v>
      </c>
      <c r="B11" s="354" t="s">
        <v>409</v>
      </c>
      <c r="C11" s="356" t="s">
        <v>410</v>
      </c>
      <c r="D11" s="357">
        <v>6.88E-2</v>
      </c>
      <c r="E11" s="357">
        <v>0.1487</v>
      </c>
      <c r="F11" s="357">
        <v>0.107</v>
      </c>
      <c r="G11" s="356" t="s">
        <v>401</v>
      </c>
      <c r="H11" s="356" t="s">
        <v>401</v>
      </c>
      <c r="I11" s="366" t="s">
        <v>401</v>
      </c>
      <c r="J11" s="9"/>
      <c r="K11" s="9"/>
      <c r="L11" s="9"/>
      <c r="M11" s="9"/>
      <c r="N11" s="9"/>
      <c r="O11" s="9"/>
      <c r="P11" s="9"/>
      <c r="Q11" s="9"/>
      <c r="R11" s="9"/>
      <c r="S11" s="9"/>
      <c r="T11" s="9"/>
      <c r="U11" s="9"/>
      <c r="V11" s="9"/>
      <c r="W11" s="9"/>
      <c r="X11" s="9"/>
      <c r="Y11" s="9"/>
      <c r="Z11" s="9"/>
    </row>
    <row r="12" spans="1:26" ht="15" customHeight="1">
      <c r="A12" s="360" t="s">
        <v>412</v>
      </c>
      <c r="B12" s="361" t="s">
        <v>398</v>
      </c>
      <c r="C12" s="362" t="s">
        <v>400</v>
      </c>
      <c r="D12" s="363">
        <v>3.3000000000000002E-2</v>
      </c>
      <c r="E12" s="363">
        <v>9.2999999999999999E-2</v>
      </c>
      <c r="F12" s="363">
        <v>5.1299999999999998E-2</v>
      </c>
      <c r="G12" s="362" t="s">
        <v>401</v>
      </c>
      <c r="H12" s="362" t="s">
        <v>401</v>
      </c>
      <c r="I12" s="365" t="s">
        <v>401</v>
      </c>
      <c r="J12" s="9"/>
      <c r="K12" s="9"/>
      <c r="L12" s="9"/>
      <c r="M12" s="9"/>
      <c r="N12" s="9"/>
      <c r="O12" s="9"/>
      <c r="P12" s="9"/>
      <c r="Q12" s="9"/>
      <c r="R12" s="9"/>
      <c r="S12" s="9"/>
      <c r="T12" s="9"/>
      <c r="U12" s="9"/>
      <c r="V12" s="9"/>
      <c r="W12" s="9"/>
      <c r="X12" s="9"/>
      <c r="Y12" s="9"/>
      <c r="Z12" s="9"/>
    </row>
    <row r="13" spans="1:26" ht="15" customHeight="1">
      <c r="A13" s="353" t="s">
        <v>415</v>
      </c>
      <c r="B13" s="354" t="s">
        <v>416</v>
      </c>
      <c r="C13" s="356" t="s">
        <v>417</v>
      </c>
      <c r="D13" s="357">
        <v>2.0199999999999999E-2</v>
      </c>
      <c r="E13" s="357">
        <v>7.3099999999999998E-2</v>
      </c>
      <c r="F13" s="357">
        <v>3.1399999999999997E-2</v>
      </c>
      <c r="G13" s="356" t="s">
        <v>401</v>
      </c>
      <c r="H13" s="356" t="s">
        <v>401</v>
      </c>
      <c r="I13" s="366" t="s">
        <v>401</v>
      </c>
      <c r="J13" s="9"/>
      <c r="K13" s="9"/>
      <c r="L13" s="9"/>
      <c r="M13" s="9"/>
      <c r="N13" s="9"/>
      <c r="O13" s="9"/>
      <c r="P13" s="9"/>
      <c r="Q13" s="9"/>
      <c r="R13" s="9"/>
      <c r="S13" s="9"/>
      <c r="T13" s="9"/>
      <c r="U13" s="9"/>
      <c r="V13" s="9"/>
      <c r="W13" s="9"/>
      <c r="X13" s="9"/>
      <c r="Y13" s="9"/>
      <c r="Z13" s="9"/>
    </row>
    <row r="14" spans="1:26" ht="15" customHeight="1">
      <c r="A14" s="360" t="s">
        <v>421</v>
      </c>
      <c r="B14" s="361" t="s">
        <v>422</v>
      </c>
      <c r="C14" s="362" t="s">
        <v>423</v>
      </c>
      <c r="D14" s="363">
        <v>0</v>
      </c>
      <c r="E14" s="363">
        <v>4.1700000000000001E-2</v>
      </c>
      <c r="F14" s="363">
        <v>0</v>
      </c>
      <c r="G14" s="363">
        <v>6.9999999999999999E-4</v>
      </c>
      <c r="H14" s="363">
        <v>4.2799999999999998E-2</v>
      </c>
      <c r="I14" s="370">
        <v>1.1000000000000001E-3</v>
      </c>
      <c r="J14" s="9"/>
      <c r="K14" s="9"/>
      <c r="L14" s="9"/>
      <c r="M14" s="9"/>
      <c r="N14" s="9"/>
      <c r="O14" s="9"/>
      <c r="P14" s="9"/>
      <c r="Q14" s="9"/>
      <c r="R14" s="9"/>
      <c r="S14" s="9"/>
      <c r="T14" s="9"/>
      <c r="U14" s="9"/>
      <c r="V14" s="9"/>
      <c r="W14" s="9"/>
      <c r="X14" s="9"/>
      <c r="Y14" s="9"/>
      <c r="Z14" s="9"/>
    </row>
    <row r="15" spans="1:26" ht="15" customHeight="1">
      <c r="A15" s="353" t="s">
        <v>424</v>
      </c>
      <c r="B15" s="354" t="s">
        <v>403</v>
      </c>
      <c r="C15" s="356" t="s">
        <v>425</v>
      </c>
      <c r="D15" s="357">
        <v>2.5000000000000001E-3</v>
      </c>
      <c r="E15" s="357">
        <v>4.5600000000000002E-2</v>
      </c>
      <c r="F15" s="357">
        <v>3.8999999999999998E-3</v>
      </c>
      <c r="G15" s="357">
        <v>1.5E-3</v>
      </c>
      <c r="H15" s="357">
        <v>4.3999999999999997E-2</v>
      </c>
      <c r="I15" s="358">
        <v>2.3E-3</v>
      </c>
      <c r="J15" s="9"/>
      <c r="K15" s="9"/>
      <c r="L15" s="9"/>
      <c r="M15" s="9"/>
      <c r="N15" s="9"/>
      <c r="O15" s="9"/>
      <c r="P15" s="9"/>
      <c r="Q15" s="9"/>
      <c r="R15" s="9"/>
      <c r="S15" s="9"/>
      <c r="T15" s="9"/>
      <c r="U15" s="9"/>
      <c r="V15" s="9"/>
      <c r="W15" s="9"/>
      <c r="X15" s="9"/>
      <c r="Y15" s="9"/>
      <c r="Z15" s="9"/>
    </row>
    <row r="16" spans="1:26" ht="15" customHeight="1">
      <c r="A16" s="360" t="s">
        <v>427</v>
      </c>
      <c r="B16" s="361" t="s">
        <v>398</v>
      </c>
      <c r="C16" s="362" t="s">
        <v>417</v>
      </c>
      <c r="D16" s="363">
        <v>2.0199999999999999E-2</v>
      </c>
      <c r="E16" s="363">
        <v>7.3099999999999998E-2</v>
      </c>
      <c r="F16" s="363">
        <v>3.1399999999999997E-2</v>
      </c>
      <c r="G16" s="362" t="s">
        <v>401</v>
      </c>
      <c r="H16" s="362" t="s">
        <v>401</v>
      </c>
      <c r="I16" s="365" t="s">
        <v>401</v>
      </c>
      <c r="J16" s="9"/>
      <c r="K16" s="9"/>
      <c r="L16" s="9"/>
      <c r="M16" s="9"/>
      <c r="N16" s="9"/>
      <c r="O16" s="9"/>
      <c r="P16" s="9"/>
      <c r="Q16" s="9"/>
      <c r="R16" s="9"/>
      <c r="S16" s="9"/>
      <c r="T16" s="9"/>
      <c r="U16" s="9"/>
      <c r="V16" s="9"/>
      <c r="W16" s="9"/>
      <c r="X16" s="9"/>
      <c r="Y16" s="9"/>
      <c r="Z16" s="9"/>
    </row>
    <row r="17" spans="1:26" ht="15" customHeight="1">
      <c r="A17" s="378" t="s">
        <v>429</v>
      </c>
      <c r="B17" s="379" t="s">
        <v>416</v>
      </c>
      <c r="C17" s="381" t="s">
        <v>400</v>
      </c>
      <c r="D17" s="383">
        <v>3.3000000000000002E-2</v>
      </c>
      <c r="E17" s="383">
        <v>9.2999999999999999E-2</v>
      </c>
      <c r="F17" s="383">
        <v>5.1299999999999998E-2</v>
      </c>
      <c r="G17" s="381" t="s">
        <v>401</v>
      </c>
      <c r="H17" s="381" t="s">
        <v>401</v>
      </c>
      <c r="I17" s="385" t="s">
        <v>401</v>
      </c>
      <c r="J17" s="386"/>
      <c r="K17" s="386"/>
      <c r="L17" s="386"/>
      <c r="M17" s="386"/>
      <c r="N17" s="386"/>
      <c r="O17" s="386"/>
      <c r="P17" s="386"/>
      <c r="Q17" s="386"/>
      <c r="R17" s="386"/>
      <c r="S17" s="386"/>
      <c r="T17" s="386"/>
      <c r="U17" s="386"/>
      <c r="V17" s="386"/>
      <c r="W17" s="386"/>
      <c r="X17" s="386"/>
      <c r="Y17" s="386"/>
      <c r="Z17" s="386"/>
    </row>
    <row r="18" spans="1:26" ht="15" customHeight="1">
      <c r="A18" s="360" t="s">
        <v>431</v>
      </c>
      <c r="B18" s="361" t="s">
        <v>393</v>
      </c>
      <c r="C18" s="362" t="s">
        <v>432</v>
      </c>
      <c r="D18" s="363">
        <v>5.0500000000000003E-2</v>
      </c>
      <c r="E18" s="363">
        <v>0.1202</v>
      </c>
      <c r="F18" s="363">
        <v>7.85E-2</v>
      </c>
      <c r="G18" s="363">
        <v>2.86E-2</v>
      </c>
      <c r="H18" s="363">
        <v>8.6199999999999999E-2</v>
      </c>
      <c r="I18" s="370">
        <v>4.4499999999999998E-2</v>
      </c>
      <c r="J18" s="9"/>
      <c r="K18" s="9"/>
      <c r="L18" s="9"/>
      <c r="M18" s="9"/>
      <c r="N18" s="9"/>
      <c r="O18" s="9"/>
      <c r="P18" s="9"/>
      <c r="Q18" s="9"/>
      <c r="R18" s="9"/>
      <c r="S18" s="9"/>
      <c r="T18" s="9"/>
      <c r="U18" s="9"/>
      <c r="V18" s="9"/>
      <c r="W18" s="9"/>
      <c r="X18" s="9"/>
      <c r="Y18" s="9"/>
      <c r="Z18" s="9"/>
    </row>
    <row r="19" spans="1:26" ht="15" customHeight="1">
      <c r="A19" s="353" t="s">
        <v>436</v>
      </c>
      <c r="B19" s="354" t="s">
        <v>437</v>
      </c>
      <c r="C19" s="356" t="s">
        <v>432</v>
      </c>
      <c r="D19" s="357">
        <v>5.0500000000000003E-2</v>
      </c>
      <c r="E19" s="357">
        <v>0.1202</v>
      </c>
      <c r="F19" s="357">
        <v>7.85E-2</v>
      </c>
      <c r="G19" s="356" t="s">
        <v>401</v>
      </c>
      <c r="H19" s="356" t="s">
        <v>401</v>
      </c>
      <c r="I19" s="366" t="s">
        <v>401</v>
      </c>
      <c r="J19" s="9"/>
      <c r="K19" s="9"/>
      <c r="L19" s="9"/>
      <c r="M19" s="9"/>
      <c r="N19" s="9"/>
      <c r="O19" s="9"/>
      <c r="P19" s="9"/>
      <c r="Q19" s="9"/>
      <c r="R19" s="9"/>
      <c r="S19" s="9"/>
      <c r="T19" s="9"/>
      <c r="U19" s="9"/>
      <c r="V19" s="9"/>
      <c r="W19" s="9"/>
      <c r="X19" s="9"/>
      <c r="Y19" s="9"/>
      <c r="Z19" s="9"/>
    </row>
    <row r="20" spans="1:26" ht="15" customHeight="1">
      <c r="A20" s="360" t="s">
        <v>440</v>
      </c>
      <c r="B20" s="361" t="s">
        <v>416</v>
      </c>
      <c r="C20" s="362" t="s">
        <v>441</v>
      </c>
      <c r="D20" s="363">
        <v>0.17499999999999999</v>
      </c>
      <c r="E20" s="363">
        <v>0.31369999999999998</v>
      </c>
      <c r="F20" s="363">
        <v>0.27200000000000002</v>
      </c>
      <c r="G20" s="362" t="s">
        <v>401</v>
      </c>
      <c r="H20" s="362" t="s">
        <v>401</v>
      </c>
      <c r="I20" s="365" t="s">
        <v>401</v>
      </c>
      <c r="J20" s="9"/>
      <c r="K20" s="9"/>
      <c r="L20" s="9"/>
      <c r="M20" s="9"/>
      <c r="N20" s="9"/>
      <c r="O20" s="9"/>
      <c r="P20" s="9"/>
      <c r="Q20" s="9"/>
      <c r="R20" s="9"/>
      <c r="S20" s="9"/>
      <c r="T20" s="9"/>
      <c r="U20" s="9"/>
      <c r="V20" s="9"/>
      <c r="W20" s="9"/>
      <c r="X20" s="9"/>
      <c r="Y20" s="9"/>
      <c r="Z20" s="9"/>
    </row>
    <row r="21" spans="1:26" ht="15" customHeight="1">
      <c r="A21" s="353" t="s">
        <v>445</v>
      </c>
      <c r="B21" s="354" t="s">
        <v>398</v>
      </c>
      <c r="C21" s="356" t="s">
        <v>441</v>
      </c>
      <c r="D21" s="357">
        <v>0.17499999999999999</v>
      </c>
      <c r="E21" s="357">
        <v>0.31369999999999998</v>
      </c>
      <c r="F21" s="357">
        <v>0.27200000000000002</v>
      </c>
      <c r="G21" s="356" t="s">
        <v>401</v>
      </c>
      <c r="H21" s="356" t="s">
        <v>401</v>
      </c>
      <c r="I21" s="366" t="s">
        <v>401</v>
      </c>
      <c r="J21" s="9"/>
      <c r="K21" s="9"/>
      <c r="L21" s="9"/>
      <c r="M21" s="9"/>
      <c r="N21" s="9"/>
      <c r="O21" s="9"/>
      <c r="P21" s="9"/>
      <c r="Q21" s="9"/>
      <c r="R21" s="9"/>
      <c r="S21" s="9"/>
      <c r="T21" s="9"/>
      <c r="U21" s="9"/>
      <c r="V21" s="9"/>
      <c r="W21" s="9"/>
      <c r="X21" s="9"/>
      <c r="Y21" s="9"/>
      <c r="Z21" s="9"/>
    </row>
    <row r="22" spans="1:26" ht="15" customHeight="1">
      <c r="A22" s="360" t="s">
        <v>447</v>
      </c>
      <c r="B22" s="361" t="s">
        <v>403</v>
      </c>
      <c r="C22" s="362" t="s">
        <v>448</v>
      </c>
      <c r="D22" s="363">
        <v>6.4999999999999997E-3</v>
      </c>
      <c r="E22" s="363">
        <v>5.1799999999999999E-2</v>
      </c>
      <c r="F22" s="363">
        <v>1.01E-2</v>
      </c>
      <c r="G22" s="363">
        <v>2.7000000000000001E-3</v>
      </c>
      <c r="H22" s="363">
        <v>4.5900000000000003E-2</v>
      </c>
      <c r="I22" s="370">
        <v>4.1999999999999997E-3</v>
      </c>
      <c r="J22" s="9"/>
      <c r="K22" s="9"/>
      <c r="L22" s="9"/>
      <c r="M22" s="9"/>
      <c r="N22" s="9"/>
      <c r="O22" s="9"/>
      <c r="P22" s="9"/>
      <c r="Q22" s="9"/>
      <c r="R22" s="9"/>
      <c r="S22" s="9"/>
      <c r="T22" s="9"/>
      <c r="U22" s="9"/>
      <c r="V22" s="9"/>
      <c r="W22" s="9"/>
      <c r="X22" s="9"/>
      <c r="Y22" s="9"/>
      <c r="Z22" s="9"/>
    </row>
    <row r="23" spans="1:26" ht="15" customHeight="1">
      <c r="A23" s="353" t="s">
        <v>450</v>
      </c>
      <c r="B23" s="354" t="s">
        <v>409</v>
      </c>
      <c r="C23" s="356" t="s">
        <v>410</v>
      </c>
      <c r="D23" s="357">
        <v>6.88E-2</v>
      </c>
      <c r="E23" s="357">
        <v>0.1487</v>
      </c>
      <c r="F23" s="357">
        <v>0.107</v>
      </c>
      <c r="G23" s="356" t="s">
        <v>401</v>
      </c>
      <c r="H23" s="356" t="s">
        <v>401</v>
      </c>
      <c r="I23" s="366" t="s">
        <v>401</v>
      </c>
      <c r="J23" s="9"/>
      <c r="K23" s="9"/>
      <c r="L23" s="9"/>
      <c r="M23" s="9"/>
      <c r="N23" s="9"/>
      <c r="O23" s="9"/>
      <c r="P23" s="9"/>
      <c r="Q23" s="9"/>
      <c r="R23" s="9"/>
      <c r="S23" s="9"/>
      <c r="T23" s="9"/>
      <c r="U23" s="9"/>
      <c r="V23" s="9"/>
      <c r="W23" s="9"/>
      <c r="X23" s="9"/>
      <c r="Y23" s="9"/>
      <c r="Z23" s="9"/>
    </row>
    <row r="24" spans="1:26" ht="15" customHeight="1">
      <c r="A24" s="360" t="s">
        <v>453</v>
      </c>
      <c r="B24" s="361" t="s">
        <v>385</v>
      </c>
      <c r="C24" s="362" t="s">
        <v>454</v>
      </c>
      <c r="D24" s="363">
        <v>4.1300000000000003E-2</v>
      </c>
      <c r="E24" s="363">
        <v>0.10589999999999999</v>
      </c>
      <c r="F24" s="363">
        <v>6.4199999999999993E-2</v>
      </c>
      <c r="G24" s="362" t="s">
        <v>401</v>
      </c>
      <c r="H24" s="362" t="s">
        <v>401</v>
      </c>
      <c r="I24" s="365" t="s">
        <v>401</v>
      </c>
      <c r="J24" s="9"/>
      <c r="K24" s="9"/>
      <c r="L24" s="9"/>
      <c r="M24" s="9"/>
      <c r="N24" s="9"/>
      <c r="O24" s="9"/>
      <c r="P24" s="9"/>
      <c r="Q24" s="9"/>
      <c r="R24" s="9"/>
      <c r="S24" s="9"/>
      <c r="T24" s="9"/>
      <c r="U24" s="9"/>
      <c r="V24" s="9"/>
      <c r="W24" s="9"/>
      <c r="X24" s="9"/>
      <c r="Y24" s="9"/>
      <c r="Z24" s="9"/>
    </row>
    <row r="25" spans="1:26" ht="15" customHeight="1">
      <c r="A25" s="353" t="s">
        <v>456</v>
      </c>
      <c r="B25" s="354" t="s">
        <v>416</v>
      </c>
      <c r="C25" s="356" t="s">
        <v>448</v>
      </c>
      <c r="D25" s="357">
        <v>6.4999999999999997E-3</v>
      </c>
      <c r="E25" s="357">
        <v>5.1799999999999999E-2</v>
      </c>
      <c r="F25" s="357">
        <v>1.01E-2</v>
      </c>
      <c r="G25" s="356" t="s">
        <v>401</v>
      </c>
      <c r="H25" s="356" t="s">
        <v>401</v>
      </c>
      <c r="I25" s="366" t="s">
        <v>401</v>
      </c>
      <c r="J25" s="9"/>
      <c r="K25" s="9"/>
      <c r="L25" s="9"/>
      <c r="M25" s="9"/>
      <c r="N25" s="9"/>
      <c r="O25" s="9"/>
      <c r="P25" s="9"/>
      <c r="Q25" s="9"/>
      <c r="R25" s="9"/>
      <c r="S25" s="9"/>
      <c r="T25" s="9"/>
      <c r="U25" s="9"/>
      <c r="V25" s="9"/>
      <c r="W25" s="9"/>
      <c r="X25" s="9"/>
      <c r="Y25" s="9"/>
      <c r="Z25" s="9"/>
    </row>
    <row r="26" spans="1:26" ht="15" customHeight="1">
      <c r="A26" s="360" t="s">
        <v>458</v>
      </c>
      <c r="B26" s="361" t="s">
        <v>409</v>
      </c>
      <c r="C26" s="362" t="s">
        <v>459</v>
      </c>
      <c r="D26" s="363">
        <v>9.1800000000000007E-2</v>
      </c>
      <c r="E26" s="363">
        <v>0.18440000000000001</v>
      </c>
      <c r="F26" s="363">
        <v>0.14269999999999999</v>
      </c>
      <c r="G26" s="362" t="s">
        <v>401</v>
      </c>
      <c r="H26" s="362" t="s">
        <v>401</v>
      </c>
      <c r="I26" s="365" t="s">
        <v>401</v>
      </c>
      <c r="J26" s="9"/>
      <c r="K26" s="9"/>
      <c r="L26" s="9"/>
      <c r="M26" s="9"/>
      <c r="N26" s="9"/>
      <c r="O26" s="9"/>
      <c r="P26" s="9"/>
      <c r="Q26" s="9"/>
      <c r="R26" s="9"/>
      <c r="S26" s="9"/>
      <c r="T26" s="9"/>
      <c r="U26" s="9"/>
      <c r="V26" s="9"/>
      <c r="W26" s="9"/>
      <c r="X26" s="9"/>
      <c r="Y26" s="9"/>
      <c r="Z26" s="9"/>
    </row>
    <row r="27" spans="1:26" ht="15" customHeight="1">
      <c r="A27" s="353" t="s">
        <v>460</v>
      </c>
      <c r="B27" s="354" t="s">
        <v>398</v>
      </c>
      <c r="C27" s="356" t="s">
        <v>406</v>
      </c>
      <c r="D27" s="357">
        <v>5.96E-2</v>
      </c>
      <c r="E27" s="357">
        <v>0.13439999999999999</v>
      </c>
      <c r="F27" s="357">
        <v>9.2700000000000005E-2</v>
      </c>
      <c r="G27" s="356" t="s">
        <v>401</v>
      </c>
      <c r="H27" s="356" t="s">
        <v>401</v>
      </c>
      <c r="I27" s="366" t="s">
        <v>401</v>
      </c>
      <c r="J27" s="9"/>
      <c r="K27" s="9"/>
      <c r="L27" s="9"/>
      <c r="M27" s="9"/>
      <c r="N27" s="9"/>
      <c r="O27" s="9"/>
      <c r="P27" s="9"/>
      <c r="Q27" s="9"/>
      <c r="R27" s="9"/>
      <c r="S27" s="9"/>
      <c r="T27" s="9"/>
      <c r="U27" s="9"/>
      <c r="V27" s="9"/>
      <c r="W27" s="9"/>
      <c r="X27" s="9"/>
      <c r="Y27" s="9"/>
      <c r="Z27" s="9"/>
    </row>
    <row r="28" spans="1:26" ht="15" customHeight="1">
      <c r="A28" s="360" t="s">
        <v>462</v>
      </c>
      <c r="B28" s="361" t="s">
        <v>385</v>
      </c>
      <c r="C28" s="362" t="s">
        <v>404</v>
      </c>
      <c r="D28" s="363">
        <v>1.47E-2</v>
      </c>
      <c r="E28" s="363">
        <v>6.4500000000000002E-2</v>
      </c>
      <c r="F28" s="363">
        <v>2.2800000000000001E-2</v>
      </c>
      <c r="G28" s="362" t="s">
        <v>401</v>
      </c>
      <c r="H28" s="362" t="s">
        <v>401</v>
      </c>
      <c r="I28" s="365" t="s">
        <v>401</v>
      </c>
      <c r="J28" s="9"/>
      <c r="K28" s="9"/>
      <c r="L28" s="9"/>
      <c r="M28" s="9"/>
      <c r="N28" s="9"/>
      <c r="O28" s="9"/>
      <c r="P28" s="9"/>
      <c r="Q28" s="9"/>
      <c r="R28" s="9"/>
      <c r="S28" s="9"/>
      <c r="T28" s="9"/>
      <c r="U28" s="9"/>
      <c r="V28" s="9"/>
      <c r="W28" s="9"/>
      <c r="X28" s="9"/>
      <c r="Y28" s="9"/>
      <c r="Z28" s="9"/>
    </row>
    <row r="29" spans="1:26" ht="15" customHeight="1">
      <c r="A29" s="353" t="s">
        <v>463</v>
      </c>
      <c r="B29" s="354" t="s">
        <v>409</v>
      </c>
      <c r="C29" s="356" t="s">
        <v>465</v>
      </c>
      <c r="D29" s="357">
        <v>2.3E-2</v>
      </c>
      <c r="E29" s="357">
        <v>7.7399999999999997E-2</v>
      </c>
      <c r="F29" s="357">
        <v>3.5700000000000003E-2</v>
      </c>
      <c r="G29" s="357">
        <v>2.0799999999999999E-2</v>
      </c>
      <c r="H29" s="357">
        <v>7.3999999999999996E-2</v>
      </c>
      <c r="I29" s="358">
        <v>3.2300000000000002E-2</v>
      </c>
      <c r="J29" s="9"/>
      <c r="K29" s="9"/>
      <c r="L29" s="9"/>
      <c r="M29" s="9"/>
      <c r="N29" s="9"/>
      <c r="O29" s="9"/>
      <c r="P29" s="9"/>
      <c r="Q29" s="9"/>
      <c r="R29" s="9"/>
      <c r="S29" s="9"/>
      <c r="T29" s="9"/>
      <c r="U29" s="9"/>
      <c r="V29" s="9"/>
      <c r="W29" s="9"/>
      <c r="X29" s="9"/>
      <c r="Y29" s="9"/>
      <c r="Z29" s="9"/>
    </row>
    <row r="30" spans="1:26" ht="15" customHeight="1">
      <c r="A30" s="360" t="s">
        <v>467</v>
      </c>
      <c r="B30" s="361" t="s">
        <v>398</v>
      </c>
      <c r="C30" s="362" t="s">
        <v>404</v>
      </c>
      <c r="D30" s="363">
        <v>1.47E-2</v>
      </c>
      <c r="E30" s="363">
        <v>6.4500000000000002E-2</v>
      </c>
      <c r="F30" s="363">
        <v>2.2800000000000001E-2</v>
      </c>
      <c r="G30" s="363">
        <v>6.4999999999999997E-3</v>
      </c>
      <c r="H30" s="363">
        <v>5.1799999999999999E-2</v>
      </c>
      <c r="I30" s="370">
        <v>1.01E-2</v>
      </c>
      <c r="J30" s="9"/>
      <c r="K30" s="9"/>
      <c r="L30" s="9"/>
      <c r="M30" s="9"/>
      <c r="N30" s="9"/>
      <c r="O30" s="9"/>
      <c r="P30" s="9"/>
      <c r="Q30" s="9"/>
      <c r="R30" s="9"/>
      <c r="S30" s="9"/>
      <c r="T30" s="9"/>
      <c r="U30" s="9"/>
      <c r="V30" s="9"/>
      <c r="W30" s="9"/>
      <c r="X30" s="9"/>
      <c r="Y30" s="9"/>
      <c r="Z30" s="9"/>
    </row>
    <row r="31" spans="1:26" ht="15" customHeight="1">
      <c r="A31" s="353" t="s">
        <v>469</v>
      </c>
      <c r="B31" s="354" t="s">
        <v>385</v>
      </c>
      <c r="C31" s="356" t="s">
        <v>404</v>
      </c>
      <c r="D31" s="357">
        <v>1.47E-2</v>
      </c>
      <c r="E31" s="357">
        <v>6.4500000000000002E-2</v>
      </c>
      <c r="F31" s="357">
        <v>2.2800000000000001E-2</v>
      </c>
      <c r="G31" s="356" t="s">
        <v>401</v>
      </c>
      <c r="H31" s="356" t="s">
        <v>401</v>
      </c>
      <c r="I31" s="366" t="s">
        <v>401</v>
      </c>
      <c r="J31" s="9"/>
      <c r="K31" s="9"/>
      <c r="L31" s="9"/>
      <c r="M31" s="9"/>
      <c r="N31" s="9"/>
      <c r="O31" s="9"/>
      <c r="P31" s="9"/>
      <c r="Q31" s="9"/>
      <c r="R31" s="9"/>
      <c r="S31" s="9"/>
      <c r="T31" s="9"/>
      <c r="U31" s="9"/>
      <c r="V31" s="9"/>
      <c r="W31" s="9"/>
      <c r="X31" s="9"/>
      <c r="Y31" s="9"/>
      <c r="Z31" s="9"/>
    </row>
    <row r="32" spans="1:26" ht="15" customHeight="1">
      <c r="A32" s="360" t="s">
        <v>470</v>
      </c>
      <c r="B32" s="361" t="s">
        <v>437</v>
      </c>
      <c r="C32" s="362" t="s">
        <v>432</v>
      </c>
      <c r="D32" s="363">
        <v>5.0500000000000003E-2</v>
      </c>
      <c r="E32" s="363">
        <v>0.1202</v>
      </c>
      <c r="F32" s="363">
        <v>7.85E-2</v>
      </c>
      <c r="G32" s="362" t="s">
        <v>401</v>
      </c>
      <c r="H32" s="362" t="s">
        <v>401</v>
      </c>
      <c r="I32" s="365" t="s">
        <v>401</v>
      </c>
      <c r="J32" s="9"/>
      <c r="K32" s="9"/>
      <c r="L32" s="9"/>
      <c r="M32" s="9"/>
      <c r="N32" s="9"/>
      <c r="O32" s="9"/>
      <c r="P32" s="9"/>
      <c r="Q32" s="9"/>
      <c r="R32" s="9"/>
      <c r="S32" s="9"/>
      <c r="T32" s="9"/>
      <c r="U32" s="9"/>
      <c r="V32" s="9"/>
      <c r="W32" s="9"/>
      <c r="X32" s="9"/>
      <c r="Y32" s="9"/>
      <c r="Z32" s="9"/>
    </row>
    <row r="33" spans="1:26" ht="15.75" customHeight="1">
      <c r="A33" s="353" t="s">
        <v>471</v>
      </c>
      <c r="B33" s="354" t="s">
        <v>385</v>
      </c>
      <c r="C33" s="356" t="s">
        <v>410</v>
      </c>
      <c r="D33" s="357">
        <v>6.88E-2</v>
      </c>
      <c r="E33" s="357">
        <v>0.1487</v>
      </c>
      <c r="F33" s="357">
        <v>0.107</v>
      </c>
      <c r="G33" s="357">
        <v>5.7200000000000001E-2</v>
      </c>
      <c r="H33" s="357">
        <v>0.13059999999999999</v>
      </c>
      <c r="I33" s="358">
        <v>8.8900000000000007E-2</v>
      </c>
      <c r="J33" s="9"/>
      <c r="K33" s="9"/>
      <c r="L33" s="9"/>
      <c r="M33" s="9"/>
      <c r="N33" s="9"/>
      <c r="O33" s="9"/>
      <c r="P33" s="9"/>
      <c r="Q33" s="9"/>
      <c r="R33" s="9"/>
      <c r="S33" s="9"/>
      <c r="T33" s="9"/>
      <c r="U33" s="9"/>
      <c r="V33" s="9"/>
      <c r="W33" s="9"/>
      <c r="X33" s="9"/>
      <c r="Y33" s="9"/>
      <c r="Z33" s="9"/>
    </row>
    <row r="34" spans="1:26" ht="15.75" customHeight="1">
      <c r="A34" s="360" t="s">
        <v>473</v>
      </c>
      <c r="B34" s="361" t="s">
        <v>474</v>
      </c>
      <c r="C34" s="362" t="s">
        <v>423</v>
      </c>
      <c r="D34" s="363">
        <v>0</v>
      </c>
      <c r="E34" s="363">
        <v>4.1700000000000001E-2</v>
      </c>
      <c r="F34" s="363">
        <v>0</v>
      </c>
      <c r="G34" s="363">
        <v>1.6000000000000001E-3</v>
      </c>
      <c r="H34" s="363">
        <v>4.4200000000000003E-2</v>
      </c>
      <c r="I34" s="370">
        <v>2.5000000000000001E-3</v>
      </c>
      <c r="J34" s="9"/>
      <c r="K34" s="9"/>
      <c r="L34" s="9"/>
      <c r="M34" s="9"/>
      <c r="N34" s="9"/>
      <c r="O34" s="9"/>
      <c r="P34" s="9"/>
      <c r="Q34" s="9"/>
      <c r="R34" s="9"/>
      <c r="S34" s="9"/>
      <c r="T34" s="9"/>
      <c r="U34" s="9"/>
      <c r="V34" s="9"/>
      <c r="W34" s="9"/>
      <c r="X34" s="9"/>
      <c r="Y34" s="9"/>
      <c r="Z34" s="9"/>
    </row>
    <row r="35" spans="1:26" ht="15.75" customHeight="1">
      <c r="A35" s="353" t="s">
        <v>477</v>
      </c>
      <c r="B35" s="354" t="s">
        <v>385</v>
      </c>
      <c r="C35" s="356" t="s">
        <v>454</v>
      </c>
      <c r="D35" s="357">
        <v>4.1300000000000003E-2</v>
      </c>
      <c r="E35" s="357">
        <v>0.10589999999999999</v>
      </c>
      <c r="F35" s="357">
        <v>6.4199999999999993E-2</v>
      </c>
      <c r="G35" s="356" t="s">
        <v>401</v>
      </c>
      <c r="H35" s="356" t="s">
        <v>401</v>
      </c>
      <c r="I35" s="366" t="s">
        <v>401</v>
      </c>
      <c r="J35" s="9"/>
      <c r="K35" s="9"/>
      <c r="L35" s="9"/>
      <c r="M35" s="9"/>
      <c r="N35" s="9"/>
      <c r="O35" s="9"/>
      <c r="P35" s="9"/>
      <c r="Q35" s="9"/>
      <c r="R35" s="9"/>
      <c r="S35" s="9"/>
      <c r="T35" s="9"/>
      <c r="U35" s="9"/>
      <c r="V35" s="9"/>
      <c r="W35" s="9"/>
      <c r="X35" s="9"/>
      <c r="Y35" s="9"/>
      <c r="Z35" s="9"/>
    </row>
    <row r="36" spans="1:26" ht="15.75" customHeight="1">
      <c r="A36" s="360" t="s">
        <v>480</v>
      </c>
      <c r="B36" s="361" t="s">
        <v>416</v>
      </c>
      <c r="C36" s="362" t="s">
        <v>481</v>
      </c>
      <c r="D36" s="363">
        <v>5.4999999999999997E-3</v>
      </c>
      <c r="E36" s="363">
        <v>5.0299999999999997E-2</v>
      </c>
      <c r="F36" s="363">
        <v>8.6E-3</v>
      </c>
      <c r="G36" s="362" t="s">
        <v>401</v>
      </c>
      <c r="H36" s="362" t="s">
        <v>401</v>
      </c>
      <c r="I36" s="365" t="s">
        <v>401</v>
      </c>
      <c r="J36" s="9"/>
      <c r="K36" s="9"/>
      <c r="L36" s="9"/>
      <c r="M36" s="9"/>
      <c r="N36" s="9"/>
      <c r="O36" s="9"/>
      <c r="P36" s="9"/>
      <c r="Q36" s="9"/>
      <c r="R36" s="9"/>
      <c r="S36" s="9"/>
      <c r="T36" s="9"/>
      <c r="U36" s="9"/>
      <c r="V36" s="9"/>
      <c r="W36" s="9"/>
      <c r="X36" s="9"/>
      <c r="Y36" s="9"/>
      <c r="Z36" s="9"/>
    </row>
    <row r="37" spans="1:26" ht="15.75" customHeight="1">
      <c r="A37" s="353" t="s">
        <v>482</v>
      </c>
      <c r="B37" s="354" t="s">
        <v>409</v>
      </c>
      <c r="C37" s="356" t="s">
        <v>483</v>
      </c>
      <c r="D37" s="357">
        <v>7.7999999999999996E-3</v>
      </c>
      <c r="E37" s="357">
        <v>5.3800000000000001E-2</v>
      </c>
      <c r="F37" s="357">
        <v>1.21E-2</v>
      </c>
      <c r="G37" s="357">
        <v>6.7000000000000002E-3</v>
      </c>
      <c r="H37" s="357">
        <v>5.21E-2</v>
      </c>
      <c r="I37" s="358">
        <v>1.04E-2</v>
      </c>
      <c r="J37" s="9"/>
      <c r="K37" s="9"/>
      <c r="L37" s="9"/>
      <c r="M37" s="9"/>
      <c r="N37" s="9"/>
      <c r="O37" s="9"/>
      <c r="P37" s="9"/>
      <c r="Q37" s="9"/>
      <c r="R37" s="9"/>
      <c r="S37" s="9"/>
      <c r="T37" s="9"/>
      <c r="U37" s="9"/>
      <c r="V37" s="9"/>
      <c r="W37" s="9"/>
      <c r="X37" s="9"/>
      <c r="Y37" s="9"/>
      <c r="Z37" s="9"/>
    </row>
    <row r="38" spans="1:26" ht="15.75" customHeight="1">
      <c r="A38" s="360" t="s">
        <v>485</v>
      </c>
      <c r="B38" s="361" t="s">
        <v>437</v>
      </c>
      <c r="C38" s="362" t="s">
        <v>448</v>
      </c>
      <c r="D38" s="363">
        <v>6.4999999999999997E-3</v>
      </c>
      <c r="E38" s="363">
        <v>5.1799999999999999E-2</v>
      </c>
      <c r="F38" s="363">
        <v>1.01E-2</v>
      </c>
      <c r="G38" s="363">
        <v>3.8999999999999998E-3</v>
      </c>
      <c r="H38" s="363">
        <v>4.7800000000000002E-2</v>
      </c>
      <c r="I38" s="370">
        <v>6.1000000000000004E-3</v>
      </c>
      <c r="J38" s="9"/>
      <c r="K38" s="9"/>
      <c r="L38" s="9"/>
      <c r="M38" s="9"/>
      <c r="N38" s="9"/>
      <c r="O38" s="9"/>
      <c r="P38" s="9"/>
      <c r="Q38" s="9"/>
      <c r="R38" s="9"/>
      <c r="S38" s="9"/>
      <c r="T38" s="9"/>
      <c r="U38" s="9"/>
      <c r="V38" s="9"/>
      <c r="W38" s="9"/>
      <c r="X38" s="9"/>
      <c r="Y38" s="9"/>
      <c r="Z38" s="9"/>
    </row>
    <row r="39" spans="1:26" ht="15.75" customHeight="1">
      <c r="A39" s="353" t="s">
        <v>487</v>
      </c>
      <c r="B39" s="354" t="s">
        <v>409</v>
      </c>
      <c r="C39" s="356" t="s">
        <v>417</v>
      </c>
      <c r="D39" s="357">
        <v>2.0199999999999999E-2</v>
      </c>
      <c r="E39" s="357">
        <v>7.3099999999999998E-2</v>
      </c>
      <c r="F39" s="357">
        <v>3.1399999999999997E-2</v>
      </c>
      <c r="G39" s="357">
        <v>2.3800000000000002E-2</v>
      </c>
      <c r="H39" s="357">
        <v>7.8700000000000006E-2</v>
      </c>
      <c r="I39" s="358">
        <v>3.6999999999999998E-2</v>
      </c>
      <c r="J39" s="9"/>
      <c r="K39" s="9"/>
      <c r="L39" s="9"/>
      <c r="M39" s="9"/>
      <c r="N39" s="9"/>
      <c r="O39" s="9"/>
      <c r="P39" s="9"/>
      <c r="Q39" s="9"/>
      <c r="R39" s="9"/>
      <c r="S39" s="9"/>
      <c r="T39" s="9"/>
      <c r="U39" s="9"/>
      <c r="V39" s="9"/>
      <c r="W39" s="9"/>
      <c r="X39" s="9"/>
      <c r="Y39" s="9"/>
      <c r="Z39" s="9"/>
    </row>
    <row r="40" spans="1:26" ht="15.75" customHeight="1">
      <c r="A40" s="360" t="s">
        <v>489</v>
      </c>
      <c r="B40" s="361" t="s">
        <v>385</v>
      </c>
      <c r="C40" s="362" t="s">
        <v>406</v>
      </c>
      <c r="D40" s="363">
        <v>5.96E-2</v>
      </c>
      <c r="E40" s="363">
        <v>0.13439999999999999</v>
      </c>
      <c r="F40" s="363">
        <v>9.2700000000000005E-2</v>
      </c>
      <c r="G40" s="362" t="s">
        <v>401</v>
      </c>
      <c r="H40" s="362" t="s">
        <v>401</v>
      </c>
      <c r="I40" s="365" t="s">
        <v>401</v>
      </c>
      <c r="J40" s="9"/>
      <c r="K40" s="9"/>
      <c r="L40" s="9"/>
      <c r="M40" s="9"/>
      <c r="N40" s="9"/>
      <c r="O40" s="9"/>
      <c r="P40" s="9"/>
      <c r="Q40" s="9"/>
      <c r="R40" s="9"/>
      <c r="S40" s="9"/>
      <c r="T40" s="9"/>
      <c r="U40" s="9"/>
      <c r="V40" s="9"/>
      <c r="W40" s="9"/>
      <c r="X40" s="9"/>
      <c r="Y40" s="9"/>
      <c r="Z40" s="9"/>
    </row>
    <row r="41" spans="1:26" ht="15.75" customHeight="1">
      <c r="A41" s="353" t="s">
        <v>491</v>
      </c>
      <c r="B41" s="354" t="s">
        <v>385</v>
      </c>
      <c r="C41" s="356" t="s">
        <v>493</v>
      </c>
      <c r="D41" s="357">
        <v>8.2600000000000007E-2</v>
      </c>
      <c r="E41" s="357">
        <v>0.1701</v>
      </c>
      <c r="F41" s="357">
        <v>0.12839999999999999</v>
      </c>
      <c r="G41" s="356" t="s">
        <v>401</v>
      </c>
      <c r="H41" s="356" t="s">
        <v>401</v>
      </c>
      <c r="I41" s="366" t="s">
        <v>401</v>
      </c>
      <c r="J41" s="9"/>
      <c r="K41" s="9"/>
      <c r="L41" s="9"/>
      <c r="M41" s="9"/>
      <c r="N41" s="9"/>
      <c r="O41" s="9"/>
      <c r="P41" s="9"/>
      <c r="Q41" s="9"/>
      <c r="R41" s="9"/>
      <c r="S41" s="9"/>
      <c r="T41" s="9"/>
      <c r="U41" s="9"/>
      <c r="V41" s="9"/>
      <c r="W41" s="9"/>
      <c r="X41" s="9"/>
      <c r="Y41" s="9"/>
      <c r="Z41" s="9"/>
    </row>
    <row r="42" spans="1:26" ht="15.75" customHeight="1">
      <c r="A42" s="360" t="s">
        <v>494</v>
      </c>
      <c r="B42" s="361" t="s">
        <v>422</v>
      </c>
      <c r="C42" s="362" t="s">
        <v>400</v>
      </c>
      <c r="D42" s="363">
        <v>3.3000000000000002E-2</v>
      </c>
      <c r="E42" s="363">
        <v>9.2999999999999999E-2</v>
      </c>
      <c r="F42" s="363">
        <v>5.1299999999999998E-2</v>
      </c>
      <c r="G42" s="362" t="s">
        <v>401</v>
      </c>
      <c r="H42" s="362" t="s">
        <v>401</v>
      </c>
      <c r="I42" s="365" t="s">
        <v>401</v>
      </c>
      <c r="J42" s="9"/>
      <c r="K42" s="9"/>
      <c r="L42" s="9"/>
      <c r="M42" s="9"/>
      <c r="N42" s="9"/>
      <c r="O42" s="9"/>
      <c r="P42" s="9"/>
      <c r="Q42" s="9"/>
      <c r="R42" s="9"/>
      <c r="S42" s="9"/>
      <c r="T42" s="9"/>
      <c r="U42" s="9"/>
      <c r="V42" s="9"/>
      <c r="W42" s="9"/>
      <c r="X42" s="9"/>
      <c r="Y42" s="9"/>
      <c r="Z42" s="9"/>
    </row>
    <row r="43" spans="1:26" ht="15.75" customHeight="1">
      <c r="A43" s="353" t="s">
        <v>495</v>
      </c>
      <c r="B43" s="354" t="s">
        <v>409</v>
      </c>
      <c r="C43" s="356" t="s">
        <v>400</v>
      </c>
      <c r="D43" s="357">
        <v>3.3000000000000002E-2</v>
      </c>
      <c r="E43" s="357">
        <v>9.2999999999999999E-2</v>
      </c>
      <c r="F43" s="357">
        <v>5.1299999999999998E-2</v>
      </c>
      <c r="G43" s="357">
        <v>1.7000000000000001E-2</v>
      </c>
      <c r="H43" s="357">
        <v>6.8099999999999994E-2</v>
      </c>
      <c r="I43" s="358">
        <v>2.64E-2</v>
      </c>
      <c r="J43" s="9"/>
      <c r="K43" s="9"/>
      <c r="L43" s="9"/>
      <c r="M43" s="9"/>
      <c r="N43" s="9"/>
      <c r="O43" s="9"/>
      <c r="P43" s="9"/>
      <c r="Q43" s="9"/>
      <c r="R43" s="9"/>
      <c r="S43" s="9"/>
      <c r="T43" s="9"/>
      <c r="U43" s="9"/>
      <c r="V43" s="9"/>
      <c r="W43" s="9"/>
      <c r="X43" s="9"/>
      <c r="Y43" s="9"/>
      <c r="Z43" s="9"/>
    </row>
    <row r="44" spans="1:26" ht="15.75" customHeight="1">
      <c r="A44" s="360" t="s">
        <v>496</v>
      </c>
      <c r="B44" s="361" t="s">
        <v>385</v>
      </c>
      <c r="C44" s="362" t="s">
        <v>498</v>
      </c>
      <c r="D44" s="363">
        <v>2.76E-2</v>
      </c>
      <c r="E44" s="363">
        <v>8.4599999999999995E-2</v>
      </c>
      <c r="F44" s="363">
        <v>4.2900000000000001E-2</v>
      </c>
      <c r="G44" s="362" t="s">
        <v>401</v>
      </c>
      <c r="H44" s="362" t="s">
        <v>401</v>
      </c>
      <c r="I44" s="365" t="s">
        <v>401</v>
      </c>
      <c r="J44" s="9"/>
      <c r="K44" s="9"/>
      <c r="L44" s="9"/>
      <c r="M44" s="9"/>
      <c r="N44" s="9"/>
      <c r="O44" s="9"/>
      <c r="P44" s="9"/>
      <c r="Q44" s="9"/>
      <c r="R44" s="9"/>
      <c r="S44" s="9"/>
      <c r="T44" s="9"/>
      <c r="U44" s="9"/>
      <c r="V44" s="9"/>
      <c r="W44" s="9"/>
      <c r="X44" s="9"/>
      <c r="Y44" s="9"/>
      <c r="Z44" s="9"/>
    </row>
    <row r="45" spans="1:26" ht="15.75" customHeight="1">
      <c r="A45" s="353" t="s">
        <v>500</v>
      </c>
      <c r="B45" s="354" t="s">
        <v>398</v>
      </c>
      <c r="C45" s="356" t="s">
        <v>501</v>
      </c>
      <c r="D45" s="357">
        <v>1.0999999999999999E-2</v>
      </c>
      <c r="E45" s="357">
        <v>5.8799999999999998E-2</v>
      </c>
      <c r="F45" s="357">
        <v>1.7100000000000001E-2</v>
      </c>
      <c r="G45" s="357">
        <v>7.7999999999999996E-3</v>
      </c>
      <c r="H45" s="357">
        <v>5.3800000000000001E-2</v>
      </c>
      <c r="I45" s="358">
        <v>1.21E-2</v>
      </c>
      <c r="J45" s="9"/>
      <c r="K45" s="9"/>
      <c r="L45" s="9"/>
      <c r="M45" s="9"/>
      <c r="N45" s="9"/>
      <c r="O45" s="9"/>
      <c r="P45" s="9"/>
      <c r="Q45" s="9"/>
      <c r="R45" s="9"/>
      <c r="S45" s="9"/>
      <c r="T45" s="9"/>
      <c r="U45" s="9"/>
      <c r="V45" s="9"/>
      <c r="W45" s="9"/>
      <c r="X45" s="9"/>
      <c r="Y45" s="9"/>
      <c r="Z45" s="9"/>
    </row>
    <row r="46" spans="1:26" ht="15.75" customHeight="1">
      <c r="A46" s="360" t="s">
        <v>502</v>
      </c>
      <c r="B46" s="361" t="s">
        <v>416</v>
      </c>
      <c r="C46" s="362" t="s">
        <v>503</v>
      </c>
      <c r="D46" s="363">
        <v>0.1101</v>
      </c>
      <c r="E46" s="363">
        <v>0.21290000000000001</v>
      </c>
      <c r="F46" s="363">
        <v>0.17119999999999999</v>
      </c>
      <c r="G46" s="362" t="s">
        <v>401</v>
      </c>
      <c r="H46" s="362" t="s">
        <v>401</v>
      </c>
      <c r="I46" s="365" t="s">
        <v>401</v>
      </c>
      <c r="J46" s="9"/>
      <c r="K46" s="9"/>
      <c r="L46" s="9"/>
      <c r="M46" s="9"/>
      <c r="N46" s="9"/>
      <c r="O46" s="9"/>
      <c r="P46" s="9"/>
      <c r="Q46" s="9"/>
      <c r="R46" s="9"/>
      <c r="S46" s="9"/>
      <c r="T46" s="9"/>
      <c r="U46" s="9"/>
      <c r="V46" s="9"/>
      <c r="W46" s="9"/>
      <c r="X46" s="9"/>
      <c r="Y46" s="9"/>
      <c r="Z46" s="9"/>
    </row>
    <row r="47" spans="1:26" ht="15.75" customHeight="1">
      <c r="A47" s="353" t="s">
        <v>504</v>
      </c>
      <c r="B47" s="354" t="s">
        <v>416</v>
      </c>
      <c r="C47" s="356" t="s">
        <v>417</v>
      </c>
      <c r="D47" s="357">
        <v>2.0199999999999999E-2</v>
      </c>
      <c r="E47" s="357">
        <v>7.3099999999999998E-2</v>
      </c>
      <c r="F47" s="357">
        <v>3.1399999999999997E-2</v>
      </c>
      <c r="G47" s="356" t="s">
        <v>401</v>
      </c>
      <c r="H47" s="356" t="s">
        <v>401</v>
      </c>
      <c r="I47" s="366" t="s">
        <v>401</v>
      </c>
      <c r="J47" s="9"/>
      <c r="K47" s="9"/>
      <c r="L47" s="9"/>
      <c r="M47" s="9"/>
      <c r="N47" s="9"/>
      <c r="O47" s="9"/>
      <c r="P47" s="9"/>
      <c r="Q47" s="9"/>
      <c r="R47" s="9"/>
      <c r="S47" s="9"/>
      <c r="T47" s="9"/>
      <c r="U47" s="9"/>
      <c r="V47" s="9"/>
      <c r="W47" s="9"/>
      <c r="X47" s="9"/>
      <c r="Y47" s="9"/>
      <c r="Z47" s="9"/>
    </row>
    <row r="48" spans="1:26" ht="15.75" customHeight="1">
      <c r="A48" s="360" t="s">
        <v>505</v>
      </c>
      <c r="B48" s="361" t="s">
        <v>403</v>
      </c>
      <c r="C48" s="362" t="s">
        <v>501</v>
      </c>
      <c r="D48" s="363">
        <v>1.0999999999999999E-2</v>
      </c>
      <c r="E48" s="363">
        <v>5.8799999999999998E-2</v>
      </c>
      <c r="F48" s="363">
        <v>1.7100000000000001E-2</v>
      </c>
      <c r="G48" s="363">
        <v>4.8999999999999998E-3</v>
      </c>
      <c r="H48" s="363">
        <v>4.9299999999999997E-2</v>
      </c>
      <c r="I48" s="370">
        <v>7.6E-3</v>
      </c>
      <c r="J48" s="9"/>
      <c r="K48" s="9"/>
      <c r="L48" s="9"/>
      <c r="M48" s="9"/>
      <c r="N48" s="9"/>
      <c r="O48" s="9"/>
      <c r="P48" s="9"/>
      <c r="Q48" s="9"/>
      <c r="R48" s="9"/>
      <c r="S48" s="9"/>
      <c r="T48" s="9"/>
      <c r="U48" s="9"/>
      <c r="V48" s="9"/>
      <c r="W48" s="9"/>
      <c r="X48" s="9"/>
      <c r="Y48" s="9"/>
      <c r="Z48" s="9"/>
    </row>
    <row r="49" spans="1:26" ht="15.75" customHeight="1">
      <c r="A49" s="353" t="s">
        <v>506</v>
      </c>
      <c r="B49" s="354" t="s">
        <v>398</v>
      </c>
      <c r="C49" s="356" t="s">
        <v>481</v>
      </c>
      <c r="D49" s="357">
        <v>5.4999999999999997E-3</v>
      </c>
      <c r="E49" s="357">
        <v>5.0299999999999997E-2</v>
      </c>
      <c r="F49" s="357">
        <v>8.6E-3</v>
      </c>
      <c r="G49" s="357">
        <v>4.0000000000000001E-3</v>
      </c>
      <c r="H49" s="357">
        <v>4.7899999999999998E-2</v>
      </c>
      <c r="I49" s="358">
        <v>6.1999999999999998E-3</v>
      </c>
      <c r="J49" s="9"/>
      <c r="K49" s="9"/>
      <c r="L49" s="9"/>
      <c r="M49" s="9"/>
      <c r="N49" s="9"/>
      <c r="O49" s="9"/>
      <c r="P49" s="9"/>
      <c r="Q49" s="9"/>
      <c r="R49" s="9"/>
      <c r="S49" s="9"/>
      <c r="T49" s="9"/>
      <c r="U49" s="9"/>
      <c r="V49" s="9"/>
      <c r="W49" s="9"/>
      <c r="X49" s="9"/>
      <c r="Y49" s="9"/>
      <c r="Z49" s="9"/>
    </row>
    <row r="50" spans="1:26" ht="15.75" customHeight="1">
      <c r="A50" s="360" t="s">
        <v>507</v>
      </c>
      <c r="B50" s="361" t="s">
        <v>403</v>
      </c>
      <c r="C50" s="362" t="s">
        <v>423</v>
      </c>
      <c r="D50" s="363">
        <v>0</v>
      </c>
      <c r="E50" s="363">
        <v>4.1700000000000001E-2</v>
      </c>
      <c r="F50" s="363">
        <v>0</v>
      </c>
      <c r="G50" s="363">
        <v>5.9999999999999995E-4</v>
      </c>
      <c r="H50" s="363">
        <v>4.2599999999999999E-2</v>
      </c>
      <c r="I50" s="370">
        <v>8.9999999999999998E-4</v>
      </c>
      <c r="J50" s="9"/>
      <c r="K50" s="9"/>
      <c r="L50" s="9"/>
      <c r="M50" s="9"/>
      <c r="N50" s="9"/>
      <c r="O50" s="9"/>
      <c r="P50" s="9"/>
      <c r="Q50" s="9"/>
      <c r="R50" s="9"/>
      <c r="S50" s="9"/>
      <c r="T50" s="9"/>
      <c r="U50" s="9"/>
      <c r="V50" s="9"/>
      <c r="W50" s="9"/>
      <c r="X50" s="9"/>
      <c r="Y50" s="9"/>
      <c r="Z50" s="9"/>
    </row>
    <row r="51" spans="1:26" ht="15.75" customHeight="1">
      <c r="A51" s="353" t="s">
        <v>508</v>
      </c>
      <c r="B51" s="354" t="s">
        <v>416</v>
      </c>
      <c r="C51" s="356" t="s">
        <v>498</v>
      </c>
      <c r="D51" s="357">
        <v>2.76E-2</v>
      </c>
      <c r="E51" s="357">
        <v>8.4599999999999995E-2</v>
      </c>
      <c r="F51" s="357">
        <v>4.2900000000000001E-2</v>
      </c>
      <c r="G51" s="356" t="s">
        <v>401</v>
      </c>
      <c r="H51" s="356" t="s">
        <v>401</v>
      </c>
      <c r="I51" s="366" t="s">
        <v>401</v>
      </c>
      <c r="J51" s="9"/>
      <c r="K51" s="9"/>
      <c r="L51" s="9"/>
      <c r="M51" s="9"/>
      <c r="N51" s="9"/>
      <c r="O51" s="9"/>
      <c r="P51" s="9"/>
      <c r="Q51" s="9"/>
      <c r="R51" s="9"/>
      <c r="S51" s="9"/>
      <c r="T51" s="9"/>
      <c r="U51" s="9"/>
      <c r="V51" s="9"/>
      <c r="W51" s="9"/>
      <c r="X51" s="9"/>
      <c r="Y51" s="9"/>
      <c r="Z51" s="9"/>
    </row>
    <row r="52" spans="1:26" ht="15.75" customHeight="1">
      <c r="A52" s="360" t="s">
        <v>509</v>
      </c>
      <c r="B52" s="361" t="s">
        <v>409</v>
      </c>
      <c r="C52" s="362" t="s">
        <v>410</v>
      </c>
      <c r="D52" s="363">
        <v>6.88E-2</v>
      </c>
      <c r="E52" s="363">
        <v>0.1487</v>
      </c>
      <c r="F52" s="363">
        <v>0.107</v>
      </c>
      <c r="G52" s="363">
        <v>4.4900000000000002E-2</v>
      </c>
      <c r="H52" s="363">
        <v>0.1115</v>
      </c>
      <c r="I52" s="370">
        <v>6.9800000000000001E-2</v>
      </c>
      <c r="J52" s="9"/>
      <c r="K52" s="9"/>
      <c r="L52" s="9"/>
      <c r="M52" s="9"/>
      <c r="N52" s="9"/>
      <c r="O52" s="9"/>
      <c r="P52" s="9"/>
      <c r="Q52" s="9"/>
      <c r="R52" s="9"/>
      <c r="S52" s="9"/>
      <c r="T52" s="9"/>
      <c r="U52" s="9"/>
      <c r="V52" s="9"/>
      <c r="W52" s="9"/>
      <c r="X52" s="9"/>
      <c r="Y52" s="9"/>
      <c r="Z52" s="9"/>
    </row>
    <row r="53" spans="1:26" ht="15.75" customHeight="1">
      <c r="A53" s="353" t="s">
        <v>510</v>
      </c>
      <c r="B53" s="354" t="s">
        <v>385</v>
      </c>
      <c r="C53" s="356" t="s">
        <v>410</v>
      </c>
      <c r="D53" s="357">
        <v>6.88E-2</v>
      </c>
      <c r="E53" s="357">
        <v>0.1487</v>
      </c>
      <c r="F53" s="357">
        <v>0.107</v>
      </c>
      <c r="G53" s="357">
        <v>3.4200000000000001E-2</v>
      </c>
      <c r="H53" s="357">
        <v>9.4899999999999998E-2</v>
      </c>
      <c r="I53" s="358">
        <v>5.3199999999999997E-2</v>
      </c>
      <c r="J53" s="9"/>
      <c r="K53" s="9"/>
      <c r="L53" s="9"/>
      <c r="M53" s="9"/>
      <c r="N53" s="9"/>
      <c r="O53" s="9"/>
      <c r="P53" s="9"/>
      <c r="Q53" s="9"/>
      <c r="R53" s="9"/>
      <c r="S53" s="9"/>
      <c r="T53" s="9"/>
      <c r="U53" s="9"/>
      <c r="V53" s="9"/>
      <c r="W53" s="9"/>
      <c r="X53" s="9"/>
      <c r="Y53" s="9"/>
      <c r="Z53" s="9"/>
    </row>
    <row r="54" spans="1:26" ht="15.75" customHeight="1">
      <c r="A54" s="360" t="s">
        <v>511</v>
      </c>
      <c r="B54" s="361" t="s">
        <v>409</v>
      </c>
      <c r="C54" s="362" t="s">
        <v>406</v>
      </c>
      <c r="D54" s="363">
        <v>5.96E-2</v>
      </c>
      <c r="E54" s="363">
        <v>0.13439999999999999</v>
      </c>
      <c r="F54" s="363">
        <v>9.2700000000000005E-2</v>
      </c>
      <c r="G54" s="363">
        <v>3.3599999999999998E-2</v>
      </c>
      <c r="H54" s="363">
        <v>9.3899999999999997E-2</v>
      </c>
      <c r="I54" s="370">
        <v>5.2200000000000003E-2</v>
      </c>
      <c r="J54" s="9"/>
      <c r="K54" s="9"/>
      <c r="L54" s="9"/>
      <c r="M54" s="9"/>
      <c r="N54" s="9"/>
      <c r="O54" s="9"/>
      <c r="P54" s="9"/>
      <c r="Q54" s="9"/>
      <c r="R54" s="9"/>
      <c r="S54" s="9"/>
      <c r="T54" s="9"/>
      <c r="U54" s="9"/>
      <c r="V54" s="9"/>
      <c r="W54" s="9"/>
      <c r="X54" s="9"/>
      <c r="Y54" s="9"/>
      <c r="Z54" s="9"/>
    </row>
    <row r="55" spans="1:26" ht="15.75" customHeight="1">
      <c r="A55" s="353" t="s">
        <v>512</v>
      </c>
      <c r="B55" s="354" t="s">
        <v>398</v>
      </c>
      <c r="C55" s="356" t="s">
        <v>448</v>
      </c>
      <c r="D55" s="357">
        <v>6.4999999999999997E-3</v>
      </c>
      <c r="E55" s="357">
        <v>5.1799999999999999E-2</v>
      </c>
      <c r="F55" s="357">
        <v>1.01E-2</v>
      </c>
      <c r="G55" s="357">
        <v>6.4000000000000003E-3</v>
      </c>
      <c r="H55" s="357">
        <v>5.16E-2</v>
      </c>
      <c r="I55" s="358">
        <v>9.9000000000000008E-3</v>
      </c>
      <c r="J55" s="9"/>
      <c r="K55" s="9"/>
      <c r="L55" s="9"/>
      <c r="M55" s="9"/>
      <c r="N55" s="9"/>
      <c r="O55" s="9"/>
      <c r="P55" s="9"/>
      <c r="Q55" s="9"/>
      <c r="R55" s="9"/>
      <c r="S55" s="9"/>
      <c r="T55" s="9"/>
      <c r="U55" s="9"/>
      <c r="V55" s="9"/>
      <c r="W55" s="9"/>
      <c r="X55" s="9"/>
      <c r="Y55" s="9"/>
      <c r="Z55" s="9"/>
    </row>
    <row r="56" spans="1:26" ht="15.75" customHeight="1">
      <c r="A56" s="360" t="s">
        <v>513</v>
      </c>
      <c r="B56" s="361" t="s">
        <v>385</v>
      </c>
      <c r="C56" s="362" t="s">
        <v>459</v>
      </c>
      <c r="D56" s="363">
        <v>9.1800000000000007E-2</v>
      </c>
      <c r="E56" s="363">
        <v>0.18440000000000001</v>
      </c>
      <c r="F56" s="363">
        <v>0.14269999999999999</v>
      </c>
      <c r="G56" s="363">
        <v>0.3306</v>
      </c>
      <c r="H56" s="363">
        <v>0.55559999999999998</v>
      </c>
      <c r="I56" s="370">
        <v>0.51390000000000002</v>
      </c>
      <c r="J56" s="9"/>
      <c r="K56" s="9"/>
      <c r="L56" s="9"/>
      <c r="M56" s="9"/>
      <c r="N56" s="9"/>
      <c r="O56" s="9"/>
      <c r="P56" s="9"/>
      <c r="Q56" s="9"/>
      <c r="R56" s="9"/>
      <c r="S56" s="9"/>
      <c r="T56" s="9"/>
      <c r="U56" s="9"/>
      <c r="V56" s="9"/>
      <c r="W56" s="9"/>
      <c r="X56" s="9"/>
      <c r="Y56" s="9"/>
      <c r="Z56" s="9"/>
    </row>
    <row r="57" spans="1:26" ht="15.75" customHeight="1">
      <c r="A57" s="353" t="s">
        <v>514</v>
      </c>
      <c r="B57" s="354" t="s">
        <v>437</v>
      </c>
      <c r="C57" s="356" t="s">
        <v>454</v>
      </c>
      <c r="D57" s="357">
        <v>4.1300000000000003E-2</v>
      </c>
      <c r="E57" s="357">
        <v>0.10589999999999999</v>
      </c>
      <c r="F57" s="357">
        <v>6.4199999999999993E-2</v>
      </c>
      <c r="G57" s="356" t="s">
        <v>401</v>
      </c>
      <c r="H57" s="356" t="s">
        <v>401</v>
      </c>
      <c r="I57" s="366" t="s">
        <v>401</v>
      </c>
      <c r="J57" s="9"/>
      <c r="K57" s="9"/>
      <c r="L57" s="9"/>
      <c r="M57" s="9"/>
      <c r="N57" s="9"/>
      <c r="O57" s="9"/>
      <c r="P57" s="9"/>
      <c r="Q57" s="9"/>
      <c r="R57" s="9"/>
      <c r="S57" s="9"/>
      <c r="T57" s="9"/>
      <c r="U57" s="9"/>
      <c r="V57" s="9"/>
      <c r="W57" s="9"/>
      <c r="X57" s="9"/>
      <c r="Y57" s="9"/>
      <c r="Z57" s="9"/>
    </row>
    <row r="58" spans="1:26" ht="15.75" customHeight="1">
      <c r="A58" s="360" t="s">
        <v>515</v>
      </c>
      <c r="B58" s="361" t="s">
        <v>403</v>
      </c>
      <c r="C58" s="362" t="s">
        <v>425</v>
      </c>
      <c r="D58" s="363">
        <v>2.5000000000000001E-3</v>
      </c>
      <c r="E58" s="363">
        <v>4.5600000000000002E-2</v>
      </c>
      <c r="F58" s="363">
        <v>3.8999999999999998E-3</v>
      </c>
      <c r="G58" s="363">
        <v>1.1000000000000001E-3</v>
      </c>
      <c r="H58" s="363">
        <v>4.3400000000000001E-2</v>
      </c>
      <c r="I58" s="370">
        <v>1.6999999999999999E-3</v>
      </c>
      <c r="J58" s="9"/>
      <c r="K58" s="9"/>
      <c r="L58" s="9"/>
      <c r="M58" s="9"/>
      <c r="N58" s="9"/>
      <c r="O58" s="9"/>
      <c r="P58" s="9"/>
      <c r="Q58" s="9"/>
      <c r="R58" s="9"/>
      <c r="S58" s="9"/>
      <c r="T58" s="9"/>
      <c r="U58" s="9"/>
      <c r="V58" s="9"/>
      <c r="W58" s="9"/>
      <c r="X58" s="9"/>
      <c r="Y58" s="9"/>
      <c r="Z58" s="9"/>
    </row>
    <row r="59" spans="1:26" ht="15.75" customHeight="1">
      <c r="A59" s="353" t="s">
        <v>516</v>
      </c>
      <c r="B59" s="354" t="s">
        <v>403</v>
      </c>
      <c r="C59" s="356" t="s">
        <v>481</v>
      </c>
      <c r="D59" s="357">
        <v>5.4999999999999997E-3</v>
      </c>
      <c r="E59" s="357">
        <v>5.0299999999999997E-2</v>
      </c>
      <c r="F59" s="357">
        <v>8.6E-3</v>
      </c>
      <c r="G59" s="357">
        <v>4.5999999999999999E-3</v>
      </c>
      <c r="H59" s="357">
        <v>4.8899999999999999E-2</v>
      </c>
      <c r="I59" s="358">
        <v>7.1999999999999998E-3</v>
      </c>
      <c r="J59" s="9"/>
      <c r="K59" s="9"/>
      <c r="L59" s="9"/>
      <c r="M59" s="9"/>
      <c r="N59" s="9"/>
      <c r="O59" s="9"/>
      <c r="P59" s="9"/>
      <c r="Q59" s="9"/>
      <c r="R59" s="9"/>
      <c r="S59" s="9"/>
      <c r="T59" s="9"/>
      <c r="U59" s="9"/>
      <c r="V59" s="9"/>
      <c r="W59" s="9"/>
      <c r="X59" s="9"/>
      <c r="Y59" s="9"/>
      <c r="Z59" s="9"/>
    </row>
    <row r="60" spans="1:26" ht="15.75" customHeight="1">
      <c r="A60" s="360" t="s">
        <v>517</v>
      </c>
      <c r="B60" s="361" t="s">
        <v>385</v>
      </c>
      <c r="C60" s="362" t="s">
        <v>493</v>
      </c>
      <c r="D60" s="363">
        <v>8.2600000000000007E-2</v>
      </c>
      <c r="E60" s="363">
        <v>0.1701</v>
      </c>
      <c r="F60" s="363">
        <v>0.12839999999999999</v>
      </c>
      <c r="G60" s="362" t="s">
        <v>401</v>
      </c>
      <c r="H60" s="362" t="s">
        <v>401</v>
      </c>
      <c r="I60" s="365" t="s">
        <v>401</v>
      </c>
      <c r="J60" s="9"/>
      <c r="K60" s="9"/>
      <c r="L60" s="9"/>
      <c r="M60" s="9"/>
      <c r="N60" s="9"/>
      <c r="O60" s="9"/>
      <c r="P60" s="9"/>
      <c r="Q60" s="9"/>
      <c r="R60" s="9"/>
      <c r="S60" s="9"/>
      <c r="T60" s="9"/>
      <c r="U60" s="9"/>
      <c r="V60" s="9"/>
      <c r="W60" s="9"/>
      <c r="X60" s="9"/>
      <c r="Y60" s="9"/>
      <c r="Z60" s="9"/>
    </row>
    <row r="61" spans="1:26" ht="15.75" customHeight="1">
      <c r="A61" s="353" t="s">
        <v>518</v>
      </c>
      <c r="B61" s="354" t="s">
        <v>398</v>
      </c>
      <c r="C61" s="356" t="s">
        <v>498</v>
      </c>
      <c r="D61" s="357">
        <v>2.76E-2</v>
      </c>
      <c r="E61" s="357">
        <v>8.4599999999999995E-2</v>
      </c>
      <c r="F61" s="357">
        <v>4.2900000000000001E-2</v>
      </c>
      <c r="G61" s="356" t="s">
        <v>401</v>
      </c>
      <c r="H61" s="356" t="s">
        <v>401</v>
      </c>
      <c r="I61" s="366" t="s">
        <v>401</v>
      </c>
      <c r="J61" s="9"/>
      <c r="K61" s="9"/>
      <c r="L61" s="9"/>
      <c r="M61" s="9"/>
      <c r="N61" s="9"/>
      <c r="O61" s="9"/>
      <c r="P61" s="9"/>
      <c r="Q61" s="9"/>
      <c r="R61" s="9"/>
      <c r="S61" s="9"/>
      <c r="T61" s="9"/>
      <c r="U61" s="9"/>
      <c r="V61" s="9"/>
      <c r="W61" s="9"/>
      <c r="X61" s="9"/>
      <c r="Y61" s="9"/>
      <c r="Z61" s="9"/>
    </row>
    <row r="62" spans="1:26" ht="15.75" customHeight="1">
      <c r="A62" s="360" t="s">
        <v>520</v>
      </c>
      <c r="B62" s="361" t="s">
        <v>403</v>
      </c>
      <c r="C62" s="362" t="s">
        <v>423</v>
      </c>
      <c r="D62" s="363">
        <v>0</v>
      </c>
      <c r="E62" s="363">
        <v>4.1700000000000001E-2</v>
      </c>
      <c r="F62" s="363">
        <v>0</v>
      </c>
      <c r="G62" s="363">
        <v>5.9999999999999995E-4</v>
      </c>
      <c r="H62" s="363">
        <v>4.2599999999999999E-2</v>
      </c>
      <c r="I62" s="370">
        <v>8.9999999999999998E-4</v>
      </c>
      <c r="J62" s="9"/>
      <c r="K62" s="9"/>
      <c r="L62" s="9"/>
      <c r="M62" s="9"/>
      <c r="N62" s="9"/>
      <c r="O62" s="9"/>
      <c r="P62" s="9"/>
      <c r="Q62" s="9"/>
      <c r="R62" s="9"/>
      <c r="S62" s="9"/>
      <c r="T62" s="9"/>
      <c r="U62" s="9"/>
      <c r="V62" s="9"/>
      <c r="W62" s="9"/>
      <c r="X62" s="9"/>
      <c r="Y62" s="9"/>
      <c r="Z62" s="9"/>
    </row>
    <row r="63" spans="1:26" ht="15.75" customHeight="1">
      <c r="A63" s="353" t="s">
        <v>525</v>
      </c>
      <c r="B63" s="354" t="s">
        <v>385</v>
      </c>
      <c r="C63" s="356" t="s">
        <v>410</v>
      </c>
      <c r="D63" s="357">
        <v>6.88E-2</v>
      </c>
      <c r="E63" s="357">
        <v>0.1487</v>
      </c>
      <c r="F63" s="357">
        <v>0.107</v>
      </c>
      <c r="G63" s="356" t="s">
        <v>401</v>
      </c>
      <c r="H63" s="356" t="s">
        <v>401</v>
      </c>
      <c r="I63" s="366" t="s">
        <v>401</v>
      </c>
      <c r="J63" s="9"/>
      <c r="K63" s="9"/>
      <c r="L63" s="9"/>
      <c r="M63" s="9"/>
      <c r="N63" s="9"/>
      <c r="O63" s="9"/>
      <c r="P63" s="9"/>
      <c r="Q63" s="9"/>
      <c r="R63" s="9"/>
      <c r="S63" s="9"/>
      <c r="T63" s="9"/>
      <c r="U63" s="9"/>
      <c r="V63" s="9"/>
      <c r="W63" s="9"/>
      <c r="X63" s="9"/>
      <c r="Y63" s="9"/>
      <c r="Z63" s="9"/>
    </row>
    <row r="64" spans="1:26" ht="15.75" customHeight="1">
      <c r="A64" s="360" t="s">
        <v>528</v>
      </c>
      <c r="B64" s="361" t="s">
        <v>403</v>
      </c>
      <c r="C64" s="362" t="s">
        <v>417</v>
      </c>
      <c r="D64" s="363">
        <v>2.0199999999999999E-2</v>
      </c>
      <c r="E64" s="363">
        <v>7.3099999999999998E-2</v>
      </c>
      <c r="F64" s="363">
        <v>3.1399999999999997E-2</v>
      </c>
      <c r="G64" s="363">
        <v>5.0000000000000001E-3</v>
      </c>
      <c r="H64" s="363">
        <v>4.9500000000000002E-2</v>
      </c>
      <c r="I64" s="370">
        <v>7.7999999999999996E-3</v>
      </c>
      <c r="J64" s="9"/>
      <c r="K64" s="9"/>
      <c r="L64" s="9"/>
      <c r="M64" s="9"/>
      <c r="N64" s="9"/>
      <c r="O64" s="9"/>
      <c r="P64" s="9"/>
      <c r="Q64" s="9"/>
      <c r="R64" s="9"/>
      <c r="S64" s="9"/>
      <c r="T64" s="9"/>
      <c r="U64" s="9"/>
      <c r="V64" s="9"/>
      <c r="W64" s="9"/>
      <c r="X64" s="9"/>
      <c r="Y64" s="9"/>
      <c r="Z64" s="9"/>
    </row>
    <row r="65" spans="1:26" ht="15.75" customHeight="1">
      <c r="A65" s="353" t="s">
        <v>530</v>
      </c>
      <c r="B65" s="354" t="s">
        <v>409</v>
      </c>
      <c r="C65" s="356" t="s">
        <v>465</v>
      </c>
      <c r="D65" s="357">
        <v>2.3E-2</v>
      </c>
      <c r="E65" s="357">
        <v>7.7399999999999997E-2</v>
      </c>
      <c r="F65" s="357">
        <v>3.5700000000000003E-2</v>
      </c>
      <c r="G65" s="356" t="s">
        <v>401</v>
      </c>
      <c r="H65" s="356" t="s">
        <v>401</v>
      </c>
      <c r="I65" s="366" t="s">
        <v>401</v>
      </c>
      <c r="J65" s="9"/>
      <c r="K65" s="9"/>
      <c r="L65" s="9"/>
      <c r="M65" s="9"/>
      <c r="N65" s="9"/>
      <c r="O65" s="9"/>
      <c r="P65" s="9"/>
      <c r="Q65" s="9"/>
      <c r="R65" s="9"/>
      <c r="S65" s="9"/>
      <c r="T65" s="9"/>
      <c r="U65" s="9"/>
      <c r="V65" s="9"/>
      <c r="W65" s="9"/>
      <c r="X65" s="9"/>
      <c r="Y65" s="9"/>
      <c r="Z65" s="9"/>
    </row>
    <row r="66" spans="1:26" ht="15.75" customHeight="1">
      <c r="A66" s="360" t="s">
        <v>532</v>
      </c>
      <c r="B66" s="361" t="s">
        <v>403</v>
      </c>
      <c r="C66" s="362" t="s">
        <v>448</v>
      </c>
      <c r="D66" s="363">
        <v>6.4999999999999997E-3</v>
      </c>
      <c r="E66" s="363">
        <v>5.1799999999999999E-2</v>
      </c>
      <c r="F66" s="363">
        <v>1.01E-2</v>
      </c>
      <c r="G66" s="362" t="s">
        <v>401</v>
      </c>
      <c r="H66" s="362" t="s">
        <v>401</v>
      </c>
      <c r="I66" s="365" t="s">
        <v>401</v>
      </c>
      <c r="J66" s="9"/>
      <c r="K66" s="9"/>
      <c r="L66" s="9"/>
      <c r="M66" s="9"/>
      <c r="N66" s="9"/>
      <c r="O66" s="9"/>
      <c r="P66" s="9"/>
      <c r="Q66" s="9"/>
      <c r="R66" s="9"/>
      <c r="S66" s="9"/>
      <c r="T66" s="9"/>
      <c r="U66" s="9"/>
      <c r="V66" s="9"/>
      <c r="W66" s="9"/>
      <c r="X66" s="9"/>
      <c r="Y66" s="9"/>
      <c r="Z66" s="9"/>
    </row>
    <row r="67" spans="1:26" ht="15.75" customHeight="1">
      <c r="A67" s="353" t="s">
        <v>534</v>
      </c>
      <c r="B67" s="354" t="s">
        <v>409</v>
      </c>
      <c r="C67" s="356" t="s">
        <v>454</v>
      </c>
      <c r="D67" s="357">
        <v>4.1300000000000003E-2</v>
      </c>
      <c r="E67" s="357">
        <v>0.10589999999999999</v>
      </c>
      <c r="F67" s="357">
        <v>6.4199999999999993E-2</v>
      </c>
      <c r="G67" s="356" t="s">
        <v>401</v>
      </c>
      <c r="H67" s="356" t="s">
        <v>401</v>
      </c>
      <c r="I67" s="366" t="s">
        <v>401</v>
      </c>
      <c r="J67" s="9"/>
      <c r="K67" s="9"/>
      <c r="L67" s="9"/>
      <c r="M67" s="9"/>
      <c r="N67" s="9"/>
      <c r="O67" s="9"/>
      <c r="P67" s="9"/>
      <c r="Q67" s="9"/>
      <c r="R67" s="9"/>
      <c r="S67" s="9"/>
      <c r="T67" s="9"/>
      <c r="U67" s="9"/>
      <c r="V67" s="9"/>
      <c r="W67" s="9"/>
      <c r="X67" s="9"/>
      <c r="Y67" s="9"/>
      <c r="Z67" s="9"/>
    </row>
    <row r="68" spans="1:26" ht="15.75" customHeight="1">
      <c r="A68" s="360" t="s">
        <v>535</v>
      </c>
      <c r="B68" s="361" t="s">
        <v>437</v>
      </c>
      <c r="C68" s="362" t="s">
        <v>481</v>
      </c>
      <c r="D68" s="363">
        <v>5.4999999999999997E-3</v>
      </c>
      <c r="E68" s="363">
        <v>5.0299999999999997E-2</v>
      </c>
      <c r="F68" s="363">
        <v>8.6E-3</v>
      </c>
      <c r="G68" s="363">
        <v>2.5000000000000001E-3</v>
      </c>
      <c r="H68" s="363">
        <v>4.5600000000000002E-2</v>
      </c>
      <c r="I68" s="370">
        <v>3.8999999999999998E-3</v>
      </c>
      <c r="J68" s="9"/>
      <c r="K68" s="9"/>
      <c r="L68" s="9"/>
      <c r="M68" s="9"/>
      <c r="N68" s="9"/>
      <c r="O68" s="9"/>
      <c r="P68" s="9"/>
      <c r="Q68" s="9"/>
      <c r="R68" s="9"/>
      <c r="S68" s="9"/>
      <c r="T68" s="9"/>
      <c r="U68" s="9"/>
      <c r="V68" s="9"/>
      <c r="W68" s="9"/>
      <c r="X68" s="9"/>
      <c r="Y68" s="9"/>
      <c r="Z68" s="9"/>
    </row>
    <row r="69" spans="1:26" ht="15.75" customHeight="1">
      <c r="A69" s="353" t="s">
        <v>536</v>
      </c>
      <c r="B69" s="354" t="s">
        <v>398</v>
      </c>
      <c r="C69" s="356" t="s">
        <v>537</v>
      </c>
      <c r="D69" s="357">
        <v>1.7500000000000002E-2</v>
      </c>
      <c r="E69" s="357">
        <v>6.8900000000000003E-2</v>
      </c>
      <c r="F69" s="357">
        <v>2.7199999999999998E-2</v>
      </c>
      <c r="G69" s="357">
        <v>1.0699999999999999E-2</v>
      </c>
      <c r="H69" s="357">
        <v>5.8299999999999998E-2</v>
      </c>
      <c r="I69" s="358">
        <v>1.66E-2</v>
      </c>
      <c r="J69" s="9"/>
      <c r="K69" s="9"/>
      <c r="L69" s="9"/>
      <c r="M69" s="9"/>
      <c r="N69" s="9"/>
      <c r="O69" s="9"/>
      <c r="P69" s="9"/>
      <c r="Q69" s="9"/>
      <c r="R69" s="9"/>
      <c r="S69" s="9"/>
      <c r="T69" s="9"/>
      <c r="U69" s="9"/>
      <c r="V69" s="9"/>
      <c r="W69" s="9"/>
      <c r="X69" s="9"/>
      <c r="Y69" s="9"/>
      <c r="Z69" s="9"/>
    </row>
    <row r="70" spans="1:26" ht="15.75" customHeight="1">
      <c r="A70" s="360" t="s">
        <v>540</v>
      </c>
      <c r="B70" s="361" t="s">
        <v>403</v>
      </c>
      <c r="C70" s="362" t="s">
        <v>448</v>
      </c>
      <c r="D70" s="363">
        <v>6.4999999999999997E-3</v>
      </c>
      <c r="E70" s="363">
        <v>5.1799999999999999E-2</v>
      </c>
      <c r="F70" s="363">
        <v>1.01E-2</v>
      </c>
      <c r="G70" s="363">
        <v>4.5999999999999999E-3</v>
      </c>
      <c r="H70" s="363">
        <v>4.8899999999999999E-2</v>
      </c>
      <c r="I70" s="370">
        <v>7.1999999999999998E-3</v>
      </c>
      <c r="J70" s="9"/>
      <c r="K70" s="9"/>
      <c r="L70" s="9"/>
      <c r="M70" s="9"/>
      <c r="N70" s="9"/>
      <c r="O70" s="9"/>
      <c r="P70" s="9"/>
      <c r="Q70" s="9"/>
      <c r="R70" s="9"/>
      <c r="S70" s="9"/>
      <c r="T70" s="9"/>
      <c r="U70" s="9"/>
      <c r="V70" s="9"/>
      <c r="W70" s="9"/>
      <c r="X70" s="9"/>
      <c r="Y70" s="9"/>
      <c r="Z70" s="9"/>
    </row>
    <row r="71" spans="1:26" ht="15.75" customHeight="1">
      <c r="A71" s="353" t="s">
        <v>541</v>
      </c>
      <c r="B71" s="354" t="s">
        <v>437</v>
      </c>
      <c r="C71" s="356" t="s">
        <v>417</v>
      </c>
      <c r="D71" s="357">
        <v>2.0199999999999999E-2</v>
      </c>
      <c r="E71" s="357">
        <v>7.3099999999999998E-2</v>
      </c>
      <c r="F71" s="357">
        <v>3.1399999999999997E-2</v>
      </c>
      <c r="G71" s="357">
        <v>7.1999999999999998E-3</v>
      </c>
      <c r="H71" s="357">
        <v>5.2900000000000003E-2</v>
      </c>
      <c r="I71" s="358">
        <v>1.12E-2</v>
      </c>
      <c r="J71" s="9"/>
      <c r="K71" s="9"/>
      <c r="L71" s="9"/>
      <c r="M71" s="9"/>
      <c r="N71" s="9"/>
      <c r="O71" s="9"/>
      <c r="P71" s="9"/>
      <c r="Q71" s="9"/>
      <c r="R71" s="9"/>
      <c r="S71" s="9"/>
      <c r="T71" s="9"/>
      <c r="U71" s="9"/>
      <c r="V71" s="9"/>
      <c r="W71" s="9"/>
      <c r="X71" s="9"/>
      <c r="Y71" s="9"/>
      <c r="Z71" s="9"/>
    </row>
    <row r="72" spans="1:26" ht="15.75" customHeight="1">
      <c r="A72" s="360" t="s">
        <v>543</v>
      </c>
      <c r="B72" s="361" t="s">
        <v>437</v>
      </c>
      <c r="C72" s="362" t="s">
        <v>537</v>
      </c>
      <c r="D72" s="363">
        <v>1.7500000000000002E-2</v>
      </c>
      <c r="E72" s="363">
        <v>6.8900000000000003E-2</v>
      </c>
      <c r="F72" s="363">
        <v>2.7199999999999998E-2</v>
      </c>
      <c r="G72" s="363">
        <v>1.2999999999999999E-2</v>
      </c>
      <c r="H72" s="363">
        <v>6.1899999999999997E-2</v>
      </c>
      <c r="I72" s="370">
        <v>2.0199999999999999E-2</v>
      </c>
      <c r="J72" s="9"/>
      <c r="K72" s="9"/>
      <c r="L72" s="9"/>
      <c r="M72" s="9"/>
      <c r="N72" s="9"/>
      <c r="O72" s="9"/>
      <c r="P72" s="9"/>
      <c r="Q72" s="9"/>
      <c r="R72" s="9"/>
      <c r="S72" s="9"/>
      <c r="T72" s="9"/>
      <c r="U72" s="9"/>
      <c r="V72" s="9"/>
      <c r="W72" s="9"/>
      <c r="X72" s="9"/>
      <c r="Y72" s="9"/>
      <c r="Z72" s="9"/>
    </row>
    <row r="73" spans="1:26" ht="15.75" customHeight="1">
      <c r="A73" s="353" t="s">
        <v>545</v>
      </c>
      <c r="B73" s="354" t="s">
        <v>393</v>
      </c>
      <c r="C73" s="356" t="s">
        <v>410</v>
      </c>
      <c r="D73" s="357">
        <v>6.88E-2</v>
      </c>
      <c r="E73" s="357">
        <v>0.1487</v>
      </c>
      <c r="F73" s="357">
        <v>0.107</v>
      </c>
      <c r="G73" s="357">
        <v>3.73E-2</v>
      </c>
      <c r="H73" s="357">
        <v>9.9699999999999997E-2</v>
      </c>
      <c r="I73" s="358">
        <v>5.8000000000000003E-2</v>
      </c>
      <c r="J73" s="9"/>
      <c r="K73" s="9"/>
      <c r="L73" s="9"/>
      <c r="M73" s="9"/>
      <c r="N73" s="9"/>
      <c r="O73" s="9"/>
      <c r="P73" s="9"/>
      <c r="Q73" s="9"/>
      <c r="R73" s="9"/>
      <c r="S73" s="9"/>
      <c r="T73" s="9"/>
      <c r="U73" s="9"/>
      <c r="V73" s="9"/>
      <c r="W73" s="9"/>
      <c r="X73" s="9"/>
      <c r="Y73" s="9"/>
      <c r="Z73" s="9"/>
    </row>
    <row r="74" spans="1:26" ht="15.75" customHeight="1">
      <c r="A74" s="360" t="s">
        <v>547</v>
      </c>
      <c r="B74" s="361" t="s">
        <v>403</v>
      </c>
      <c r="C74" s="362" t="s">
        <v>481</v>
      </c>
      <c r="D74" s="363">
        <v>5.4999999999999997E-3</v>
      </c>
      <c r="E74" s="363">
        <v>5.0299999999999997E-2</v>
      </c>
      <c r="F74" s="363">
        <v>8.6E-3</v>
      </c>
      <c r="G74" s="363">
        <v>1.8E-3</v>
      </c>
      <c r="H74" s="363">
        <v>4.4499999999999998E-2</v>
      </c>
      <c r="I74" s="370">
        <v>2.8E-3</v>
      </c>
      <c r="J74" s="9"/>
      <c r="K74" s="9"/>
      <c r="L74" s="9"/>
      <c r="M74" s="9"/>
      <c r="N74" s="9"/>
      <c r="O74" s="9"/>
      <c r="P74" s="9"/>
      <c r="Q74" s="9"/>
      <c r="R74" s="9"/>
      <c r="S74" s="9"/>
      <c r="T74" s="9"/>
      <c r="U74" s="9"/>
      <c r="V74" s="9"/>
      <c r="W74" s="9"/>
      <c r="X74" s="9"/>
      <c r="Y74" s="9"/>
      <c r="Z74" s="9"/>
    </row>
    <row r="75" spans="1:26" ht="15.75" customHeight="1">
      <c r="A75" s="353" t="s">
        <v>548</v>
      </c>
      <c r="B75" s="354" t="s">
        <v>403</v>
      </c>
      <c r="C75" s="356" t="s">
        <v>481</v>
      </c>
      <c r="D75" s="357">
        <v>5.4999999999999997E-3</v>
      </c>
      <c r="E75" s="357">
        <v>5.0299999999999997E-2</v>
      </c>
      <c r="F75" s="357">
        <v>8.6E-3</v>
      </c>
      <c r="G75" s="356" t="s">
        <v>401</v>
      </c>
      <c r="H75" s="356" t="s">
        <v>401</v>
      </c>
      <c r="I75" s="366" t="s">
        <v>401</v>
      </c>
      <c r="J75" s="9"/>
      <c r="K75" s="9"/>
      <c r="L75" s="9"/>
      <c r="M75" s="9"/>
      <c r="N75" s="9"/>
      <c r="O75" s="9"/>
      <c r="P75" s="9"/>
      <c r="Q75" s="9"/>
      <c r="R75" s="9"/>
      <c r="S75" s="9"/>
      <c r="T75" s="9"/>
      <c r="U75" s="9"/>
      <c r="V75" s="9"/>
      <c r="W75" s="9"/>
      <c r="X75" s="9"/>
      <c r="Y75" s="9"/>
      <c r="Z75" s="9"/>
    </row>
    <row r="76" spans="1:26" ht="15.75" customHeight="1">
      <c r="A76" s="360" t="s">
        <v>550</v>
      </c>
      <c r="B76" s="361" t="s">
        <v>393</v>
      </c>
      <c r="C76" s="362" t="s">
        <v>404</v>
      </c>
      <c r="D76" s="363">
        <v>1.47E-2</v>
      </c>
      <c r="E76" s="363">
        <v>6.4500000000000002E-2</v>
      </c>
      <c r="F76" s="363">
        <v>2.2800000000000001E-2</v>
      </c>
      <c r="G76" s="363">
        <v>8.6E-3</v>
      </c>
      <c r="H76" s="363">
        <v>5.5100000000000003E-2</v>
      </c>
      <c r="I76" s="370">
        <v>1.34E-2</v>
      </c>
      <c r="J76" s="9"/>
      <c r="K76" s="9"/>
      <c r="L76" s="9"/>
      <c r="M76" s="9"/>
      <c r="N76" s="9"/>
      <c r="O76" s="9"/>
      <c r="P76" s="9"/>
      <c r="Q76" s="9"/>
      <c r="R76" s="9"/>
      <c r="S76" s="9"/>
      <c r="T76" s="9"/>
      <c r="U76" s="9"/>
      <c r="V76" s="9"/>
      <c r="W76" s="9"/>
      <c r="X76" s="9"/>
      <c r="Y76" s="9"/>
      <c r="Z76" s="9"/>
    </row>
    <row r="77" spans="1:26" ht="15.75" customHeight="1">
      <c r="A77" s="353" t="s">
        <v>552</v>
      </c>
      <c r="B77" s="354" t="s">
        <v>403</v>
      </c>
      <c r="C77" s="356" t="s">
        <v>537</v>
      </c>
      <c r="D77" s="357">
        <v>1.7500000000000002E-2</v>
      </c>
      <c r="E77" s="357">
        <v>6.8900000000000003E-2</v>
      </c>
      <c r="F77" s="357">
        <v>2.7199999999999998E-2</v>
      </c>
      <c r="G77" s="357">
        <v>4.7999999999999996E-3</v>
      </c>
      <c r="H77" s="357">
        <v>4.9200000000000001E-2</v>
      </c>
      <c r="I77" s="358">
        <v>7.4999999999999997E-3</v>
      </c>
      <c r="J77" s="9"/>
      <c r="K77" s="9"/>
      <c r="L77" s="9"/>
      <c r="M77" s="9"/>
      <c r="N77" s="9"/>
      <c r="O77" s="9"/>
      <c r="P77" s="9"/>
      <c r="Q77" s="9"/>
      <c r="R77" s="9"/>
      <c r="S77" s="9"/>
      <c r="T77" s="9"/>
      <c r="U77" s="9"/>
      <c r="V77" s="9"/>
      <c r="W77" s="9"/>
      <c r="X77" s="9"/>
      <c r="Y77" s="9"/>
      <c r="Z77" s="9"/>
    </row>
    <row r="78" spans="1:26" ht="15.75" customHeight="1">
      <c r="A78" s="360" t="s">
        <v>555</v>
      </c>
      <c r="B78" s="361" t="s">
        <v>416</v>
      </c>
      <c r="C78" s="362" t="s">
        <v>400</v>
      </c>
      <c r="D78" s="363">
        <v>3.3000000000000002E-2</v>
      </c>
      <c r="E78" s="363">
        <v>9.2999999999999999E-2</v>
      </c>
      <c r="F78" s="363">
        <v>5.1299999999999998E-2</v>
      </c>
      <c r="G78" s="362" t="s">
        <v>401</v>
      </c>
      <c r="H78" s="362" t="s">
        <v>401</v>
      </c>
      <c r="I78" s="365" t="s">
        <v>401</v>
      </c>
      <c r="J78" s="9"/>
      <c r="K78" s="9"/>
      <c r="L78" s="9"/>
      <c r="M78" s="9"/>
      <c r="N78" s="9"/>
      <c r="O78" s="9"/>
      <c r="P78" s="9"/>
      <c r="Q78" s="9"/>
      <c r="R78" s="9"/>
      <c r="S78" s="9"/>
      <c r="T78" s="9"/>
      <c r="U78" s="9"/>
      <c r="V78" s="9"/>
      <c r="W78" s="9"/>
      <c r="X78" s="9"/>
      <c r="Y78" s="9"/>
      <c r="Z78" s="9"/>
    </row>
    <row r="79" spans="1:26" ht="15.75" customHeight="1">
      <c r="A79" s="353" t="s">
        <v>557</v>
      </c>
      <c r="B79" s="354" t="s">
        <v>437</v>
      </c>
      <c r="C79" s="356" t="s">
        <v>448</v>
      </c>
      <c r="D79" s="357">
        <v>6.4999999999999997E-3</v>
      </c>
      <c r="E79" s="357">
        <v>5.1799999999999999E-2</v>
      </c>
      <c r="F79" s="357">
        <v>1.01E-2</v>
      </c>
      <c r="G79" s="357">
        <v>3.5999999999999999E-3</v>
      </c>
      <c r="H79" s="357">
        <v>4.7300000000000002E-2</v>
      </c>
      <c r="I79" s="358">
        <v>5.5999999999999999E-3</v>
      </c>
      <c r="J79" s="9"/>
      <c r="K79" s="9"/>
      <c r="L79" s="9"/>
      <c r="M79" s="9"/>
      <c r="N79" s="9"/>
      <c r="O79" s="9"/>
      <c r="P79" s="9"/>
      <c r="Q79" s="9"/>
      <c r="R79" s="9"/>
      <c r="S79" s="9"/>
      <c r="T79" s="9"/>
      <c r="U79" s="9"/>
      <c r="V79" s="9"/>
      <c r="W79" s="9"/>
      <c r="X79" s="9"/>
      <c r="Y79" s="9"/>
      <c r="Z79" s="9"/>
    </row>
    <row r="80" spans="1:26" ht="15.75" customHeight="1">
      <c r="A80" s="360" t="s">
        <v>560</v>
      </c>
      <c r="B80" s="361" t="s">
        <v>403</v>
      </c>
      <c r="C80" s="362" t="s">
        <v>481</v>
      </c>
      <c r="D80" s="363">
        <v>5.4999999999999997E-3</v>
      </c>
      <c r="E80" s="363">
        <v>5.0299999999999997E-2</v>
      </c>
      <c r="F80" s="363">
        <v>8.6E-3</v>
      </c>
      <c r="G80" s="362" t="s">
        <v>401</v>
      </c>
      <c r="H80" s="362" t="s">
        <v>401</v>
      </c>
      <c r="I80" s="365" t="s">
        <v>401</v>
      </c>
      <c r="J80" s="9"/>
      <c r="K80" s="9"/>
      <c r="L80" s="9"/>
      <c r="M80" s="9"/>
      <c r="N80" s="9"/>
      <c r="O80" s="9"/>
      <c r="P80" s="9"/>
      <c r="Q80" s="9"/>
      <c r="R80" s="9"/>
      <c r="S80" s="9"/>
      <c r="T80" s="9"/>
      <c r="U80" s="9"/>
      <c r="V80" s="9"/>
      <c r="W80" s="9"/>
      <c r="X80" s="9"/>
      <c r="Y80" s="9"/>
      <c r="Z80" s="9"/>
    </row>
    <row r="81" spans="1:26" ht="15.75" customHeight="1">
      <c r="A81" s="353" t="s">
        <v>562</v>
      </c>
      <c r="B81" s="354" t="s">
        <v>393</v>
      </c>
      <c r="C81" s="356" t="s">
        <v>400</v>
      </c>
      <c r="D81" s="357">
        <v>3.3000000000000002E-2</v>
      </c>
      <c r="E81" s="357">
        <v>9.2999999999999999E-2</v>
      </c>
      <c r="F81" s="357">
        <v>5.1299999999999998E-2</v>
      </c>
      <c r="G81" s="356" t="s">
        <v>401</v>
      </c>
      <c r="H81" s="356" t="s">
        <v>401</v>
      </c>
      <c r="I81" s="366" t="s">
        <v>401</v>
      </c>
      <c r="J81" s="9"/>
      <c r="K81" s="9"/>
      <c r="L81" s="9"/>
      <c r="M81" s="9"/>
      <c r="N81" s="9"/>
      <c r="O81" s="9"/>
      <c r="P81" s="9"/>
      <c r="Q81" s="9"/>
      <c r="R81" s="9"/>
      <c r="S81" s="9"/>
      <c r="T81" s="9"/>
      <c r="U81" s="9"/>
      <c r="V81" s="9"/>
      <c r="W81" s="9"/>
      <c r="X81" s="9"/>
      <c r="Y81" s="9"/>
      <c r="Z81" s="9"/>
    </row>
    <row r="82" spans="1:26" ht="15.75" customHeight="1">
      <c r="A82" s="360" t="s">
        <v>564</v>
      </c>
      <c r="B82" s="361" t="s">
        <v>398</v>
      </c>
      <c r="C82" s="362" t="s">
        <v>404</v>
      </c>
      <c r="D82" s="363">
        <v>1.47E-2</v>
      </c>
      <c r="E82" s="363">
        <v>6.4500000000000002E-2</v>
      </c>
      <c r="F82" s="363">
        <v>2.2800000000000001E-2</v>
      </c>
      <c r="G82" s="363">
        <v>1.09E-2</v>
      </c>
      <c r="H82" s="363">
        <v>5.8599999999999999E-2</v>
      </c>
      <c r="I82" s="370">
        <v>1.6899999999999998E-2</v>
      </c>
      <c r="J82" s="9"/>
      <c r="K82" s="9"/>
      <c r="L82" s="9"/>
      <c r="M82" s="9"/>
      <c r="N82" s="9"/>
      <c r="O82" s="9"/>
      <c r="P82" s="9"/>
      <c r="Q82" s="9"/>
      <c r="R82" s="9"/>
      <c r="S82" s="9"/>
      <c r="T82" s="9"/>
      <c r="U82" s="9"/>
      <c r="V82" s="9"/>
      <c r="W82" s="9"/>
      <c r="X82" s="9"/>
      <c r="Y82" s="9"/>
      <c r="Z82" s="9"/>
    </row>
    <row r="83" spans="1:26" ht="15.75" customHeight="1">
      <c r="A83" s="353" t="s">
        <v>567</v>
      </c>
      <c r="B83" s="354" t="s">
        <v>385</v>
      </c>
      <c r="C83" s="356" t="s">
        <v>406</v>
      </c>
      <c r="D83" s="357">
        <v>5.96E-2</v>
      </c>
      <c r="E83" s="357">
        <v>0.13439999999999999</v>
      </c>
      <c r="F83" s="357">
        <v>9.2700000000000005E-2</v>
      </c>
      <c r="G83" s="357">
        <v>4.0800000000000003E-2</v>
      </c>
      <c r="H83" s="357">
        <v>0.1051</v>
      </c>
      <c r="I83" s="358">
        <v>6.3399999999999998E-2</v>
      </c>
      <c r="J83" s="9"/>
      <c r="K83" s="9"/>
      <c r="L83" s="9"/>
      <c r="M83" s="9"/>
      <c r="N83" s="9"/>
      <c r="O83" s="9"/>
      <c r="P83" s="9"/>
      <c r="Q83" s="9"/>
      <c r="R83" s="9"/>
      <c r="S83" s="9"/>
      <c r="T83" s="9"/>
      <c r="U83" s="9"/>
      <c r="V83" s="9"/>
      <c r="W83" s="9"/>
      <c r="X83" s="9"/>
      <c r="Y83" s="9"/>
      <c r="Z83" s="9"/>
    </row>
    <row r="84" spans="1:26" ht="15.75" customHeight="1">
      <c r="A84" s="360" t="s">
        <v>568</v>
      </c>
      <c r="B84" s="361" t="s">
        <v>437</v>
      </c>
      <c r="C84" s="362" t="s">
        <v>394</v>
      </c>
      <c r="D84" s="363">
        <v>4.4999999999999997E-3</v>
      </c>
      <c r="E84" s="363">
        <v>4.87E-2</v>
      </c>
      <c r="F84" s="363">
        <v>7.0000000000000001E-3</v>
      </c>
      <c r="G84" s="363">
        <v>2.8999999999999998E-3</v>
      </c>
      <c r="H84" s="363">
        <v>4.6199999999999998E-2</v>
      </c>
      <c r="I84" s="370">
        <v>4.4999999999999997E-3</v>
      </c>
      <c r="J84" s="9"/>
      <c r="K84" s="9"/>
      <c r="L84" s="9"/>
      <c r="M84" s="9"/>
      <c r="N84" s="9"/>
      <c r="O84" s="9"/>
      <c r="P84" s="9"/>
      <c r="Q84" s="9"/>
      <c r="R84" s="9"/>
      <c r="S84" s="9"/>
      <c r="T84" s="9"/>
      <c r="U84" s="9"/>
      <c r="V84" s="9"/>
      <c r="W84" s="9"/>
      <c r="X84" s="9"/>
      <c r="Y84" s="9"/>
      <c r="Z84" s="9"/>
    </row>
    <row r="85" spans="1:26" ht="15.75" customHeight="1">
      <c r="A85" s="353" t="s">
        <v>570</v>
      </c>
      <c r="B85" s="354" t="s">
        <v>393</v>
      </c>
      <c r="C85" s="356" t="s">
        <v>448</v>
      </c>
      <c r="D85" s="357">
        <v>6.4999999999999997E-3</v>
      </c>
      <c r="E85" s="357">
        <v>5.1799999999999999E-2</v>
      </c>
      <c r="F85" s="357">
        <v>1.01E-2</v>
      </c>
      <c r="G85" s="357">
        <v>7.7000000000000002E-3</v>
      </c>
      <c r="H85" s="357">
        <v>5.3699999999999998E-2</v>
      </c>
      <c r="I85" s="358">
        <v>1.2E-2</v>
      </c>
      <c r="J85" s="9"/>
      <c r="K85" s="9"/>
      <c r="L85" s="9"/>
      <c r="M85" s="9"/>
      <c r="N85" s="9"/>
      <c r="O85" s="9"/>
      <c r="P85" s="9"/>
      <c r="Q85" s="9"/>
      <c r="R85" s="9"/>
      <c r="S85" s="9"/>
      <c r="T85" s="9"/>
      <c r="U85" s="9"/>
      <c r="V85" s="9"/>
      <c r="W85" s="9"/>
      <c r="X85" s="9"/>
      <c r="Y85" s="9"/>
      <c r="Z85" s="9"/>
    </row>
    <row r="86" spans="1:26" ht="15.75" customHeight="1">
      <c r="A86" s="360" t="s">
        <v>572</v>
      </c>
      <c r="B86" s="361" t="s">
        <v>398</v>
      </c>
      <c r="C86" s="362" t="s">
        <v>406</v>
      </c>
      <c r="D86" s="363">
        <v>5.96E-2</v>
      </c>
      <c r="E86" s="363">
        <v>0.13439999999999999</v>
      </c>
      <c r="F86" s="363">
        <v>9.2700000000000005E-2</v>
      </c>
      <c r="G86" s="362" t="s">
        <v>401</v>
      </c>
      <c r="H86" s="362" t="s">
        <v>401</v>
      </c>
      <c r="I86" s="365" t="s">
        <v>401</v>
      </c>
      <c r="J86" s="9"/>
      <c r="K86" s="9"/>
      <c r="L86" s="9"/>
      <c r="M86" s="9"/>
      <c r="N86" s="9"/>
      <c r="O86" s="9"/>
      <c r="P86" s="9"/>
      <c r="Q86" s="9"/>
      <c r="R86" s="9"/>
      <c r="S86" s="9"/>
      <c r="T86" s="9"/>
      <c r="U86" s="9"/>
      <c r="V86" s="9"/>
      <c r="W86" s="9"/>
      <c r="X86" s="9"/>
      <c r="Y86" s="9"/>
      <c r="Z86" s="9"/>
    </row>
    <row r="87" spans="1:26" ht="15.75" customHeight="1">
      <c r="A87" s="353" t="s">
        <v>574</v>
      </c>
      <c r="B87" s="354" t="s">
        <v>437</v>
      </c>
      <c r="C87" s="356" t="s">
        <v>493</v>
      </c>
      <c r="D87" s="357">
        <v>8.2600000000000007E-2</v>
      </c>
      <c r="E87" s="357">
        <v>0.1701</v>
      </c>
      <c r="F87" s="357">
        <v>0.12839999999999999</v>
      </c>
      <c r="G87" s="356" t="s">
        <v>401</v>
      </c>
      <c r="H87" s="356" t="s">
        <v>401</v>
      </c>
      <c r="I87" s="366" t="s">
        <v>401</v>
      </c>
      <c r="J87" s="9"/>
      <c r="K87" s="9"/>
      <c r="L87" s="9"/>
      <c r="M87" s="9"/>
      <c r="N87" s="9"/>
      <c r="O87" s="9"/>
      <c r="P87" s="9"/>
      <c r="Q87" s="9"/>
      <c r="R87" s="9"/>
      <c r="S87" s="9"/>
      <c r="T87" s="9"/>
      <c r="U87" s="9"/>
      <c r="V87" s="9"/>
      <c r="W87" s="9"/>
      <c r="X87" s="9"/>
      <c r="Y87" s="9"/>
      <c r="Z87" s="9"/>
    </row>
    <row r="88" spans="1:26" ht="15.75" customHeight="1">
      <c r="A88" s="360" t="s">
        <v>576</v>
      </c>
      <c r="B88" s="361" t="s">
        <v>398</v>
      </c>
      <c r="C88" s="362" t="s">
        <v>501</v>
      </c>
      <c r="D88" s="363">
        <v>1.0999999999999999E-2</v>
      </c>
      <c r="E88" s="363">
        <v>5.8799999999999998E-2</v>
      </c>
      <c r="F88" s="363">
        <v>1.7100000000000001E-2</v>
      </c>
      <c r="G88" s="363">
        <v>7.1000000000000004E-3</v>
      </c>
      <c r="H88" s="363">
        <v>5.2699999999999997E-2</v>
      </c>
      <c r="I88" s="370">
        <v>1.0999999999999999E-2</v>
      </c>
      <c r="J88" s="9"/>
      <c r="K88" s="9"/>
      <c r="L88" s="9"/>
      <c r="M88" s="9"/>
      <c r="N88" s="9"/>
      <c r="O88" s="9"/>
      <c r="P88" s="9"/>
      <c r="Q88" s="9"/>
      <c r="R88" s="9"/>
      <c r="S88" s="9"/>
      <c r="T88" s="9"/>
      <c r="U88" s="9"/>
      <c r="V88" s="9"/>
      <c r="W88" s="9"/>
      <c r="X88" s="9"/>
      <c r="Y88" s="9"/>
      <c r="Z88" s="9"/>
    </row>
    <row r="89" spans="1:26" ht="15.75" customHeight="1">
      <c r="A89" s="353" t="s">
        <v>579</v>
      </c>
      <c r="B89" s="354" t="s">
        <v>393</v>
      </c>
      <c r="C89" s="356" t="s">
        <v>441</v>
      </c>
      <c r="D89" s="357">
        <v>0.17499999999999999</v>
      </c>
      <c r="E89" s="357">
        <v>0.31369999999999998</v>
      </c>
      <c r="F89" s="357">
        <v>0.27200000000000002</v>
      </c>
      <c r="G89" s="356" t="s">
        <v>401</v>
      </c>
      <c r="H89" s="356" t="s">
        <v>401</v>
      </c>
      <c r="I89" s="366" t="s">
        <v>401</v>
      </c>
      <c r="J89" s="9"/>
      <c r="K89" s="9"/>
      <c r="L89" s="9"/>
      <c r="M89" s="9"/>
      <c r="N89" s="9"/>
      <c r="O89" s="9"/>
      <c r="P89" s="9"/>
      <c r="Q89" s="9"/>
      <c r="R89" s="9"/>
      <c r="S89" s="9"/>
      <c r="T89" s="9"/>
      <c r="U89" s="9"/>
      <c r="V89" s="9"/>
      <c r="W89" s="9"/>
      <c r="X89" s="9"/>
      <c r="Y89" s="9"/>
      <c r="Z89" s="9"/>
    </row>
    <row r="90" spans="1:26" ht="15.75" customHeight="1">
      <c r="A90" s="360" t="s">
        <v>580</v>
      </c>
      <c r="B90" s="361" t="s">
        <v>403</v>
      </c>
      <c r="C90" s="362" t="s">
        <v>423</v>
      </c>
      <c r="D90" s="363">
        <v>0</v>
      </c>
      <c r="E90" s="363">
        <v>4.1700000000000001E-2</v>
      </c>
      <c r="F90" s="363">
        <v>0</v>
      </c>
      <c r="G90" s="362" t="s">
        <v>401</v>
      </c>
      <c r="H90" s="362" t="s">
        <v>401</v>
      </c>
      <c r="I90" s="365" t="s">
        <v>401</v>
      </c>
      <c r="J90" s="9"/>
      <c r="K90" s="9"/>
      <c r="L90" s="9"/>
      <c r="M90" s="9"/>
      <c r="N90" s="9"/>
      <c r="O90" s="9"/>
      <c r="P90" s="9"/>
      <c r="Q90" s="9"/>
      <c r="R90" s="9"/>
      <c r="S90" s="9"/>
      <c r="T90" s="9"/>
      <c r="U90" s="9"/>
      <c r="V90" s="9"/>
      <c r="W90" s="9"/>
      <c r="X90" s="9"/>
      <c r="Y90" s="9"/>
      <c r="Z90" s="9"/>
    </row>
    <row r="91" spans="1:26" ht="15.75" customHeight="1">
      <c r="A91" s="353" t="s">
        <v>581</v>
      </c>
      <c r="B91" s="354" t="s">
        <v>398</v>
      </c>
      <c r="C91" s="356" t="s">
        <v>483</v>
      </c>
      <c r="D91" s="357">
        <v>7.7999999999999996E-3</v>
      </c>
      <c r="E91" s="357">
        <v>5.3800000000000001E-2</v>
      </c>
      <c r="F91" s="357">
        <v>1.21E-2</v>
      </c>
      <c r="G91" s="357">
        <v>7.0000000000000001E-3</v>
      </c>
      <c r="H91" s="357">
        <v>5.2600000000000001E-2</v>
      </c>
      <c r="I91" s="358">
        <v>1.09E-2</v>
      </c>
      <c r="J91" s="9"/>
      <c r="K91" s="9"/>
      <c r="L91" s="9"/>
      <c r="M91" s="9"/>
      <c r="N91" s="9"/>
      <c r="O91" s="9"/>
      <c r="P91" s="9"/>
      <c r="Q91" s="9"/>
      <c r="R91" s="9"/>
      <c r="S91" s="9"/>
      <c r="T91" s="9"/>
      <c r="U91" s="9"/>
      <c r="V91" s="9"/>
      <c r="W91" s="9"/>
      <c r="X91" s="9"/>
      <c r="Y91" s="9"/>
      <c r="Z91" s="9"/>
    </row>
    <row r="92" spans="1:26" ht="15.75" customHeight="1">
      <c r="A92" s="360" t="s">
        <v>582</v>
      </c>
      <c r="B92" s="361" t="s">
        <v>403</v>
      </c>
      <c r="C92" s="362" t="s">
        <v>423</v>
      </c>
      <c r="D92" s="363">
        <v>0</v>
      </c>
      <c r="E92" s="363">
        <v>4.1700000000000001E-2</v>
      </c>
      <c r="F92" s="363">
        <v>0</v>
      </c>
      <c r="G92" s="362" t="s">
        <v>401</v>
      </c>
      <c r="H92" s="362" t="s">
        <v>401</v>
      </c>
      <c r="I92" s="365" t="s">
        <v>401</v>
      </c>
      <c r="J92" s="9"/>
      <c r="K92" s="9"/>
      <c r="L92" s="9"/>
      <c r="M92" s="9"/>
      <c r="N92" s="9"/>
      <c r="O92" s="9"/>
      <c r="P92" s="9"/>
      <c r="Q92" s="9"/>
      <c r="R92" s="9"/>
      <c r="S92" s="9"/>
      <c r="T92" s="9"/>
      <c r="U92" s="9"/>
      <c r="V92" s="9"/>
      <c r="W92" s="9"/>
      <c r="X92" s="9"/>
      <c r="Y92" s="9"/>
      <c r="Z92" s="9"/>
    </row>
    <row r="93" spans="1:26" ht="15.75" customHeight="1">
      <c r="A93" s="353" t="s">
        <v>583</v>
      </c>
      <c r="B93" s="354" t="s">
        <v>437</v>
      </c>
      <c r="C93" s="356" t="s">
        <v>481</v>
      </c>
      <c r="D93" s="357">
        <v>5.4999999999999997E-3</v>
      </c>
      <c r="E93" s="357">
        <v>5.0299999999999997E-2</v>
      </c>
      <c r="F93" s="357">
        <v>8.6E-3</v>
      </c>
      <c r="G93" s="356" t="s">
        <v>401</v>
      </c>
      <c r="H93" s="356" t="s">
        <v>401</v>
      </c>
      <c r="I93" s="366" t="s">
        <v>401</v>
      </c>
      <c r="J93" s="9"/>
      <c r="K93" s="9"/>
      <c r="L93" s="9"/>
      <c r="M93" s="9"/>
      <c r="N93" s="9"/>
      <c r="O93" s="9"/>
      <c r="P93" s="9"/>
      <c r="Q93" s="9"/>
      <c r="R93" s="9"/>
      <c r="S93" s="9"/>
      <c r="T93" s="9"/>
      <c r="U93" s="9"/>
      <c r="V93" s="9"/>
      <c r="W93" s="9"/>
      <c r="X93" s="9"/>
      <c r="Y93" s="9"/>
      <c r="Z93" s="9"/>
    </row>
    <row r="94" spans="1:26" ht="15.75" customHeight="1">
      <c r="A94" s="360" t="s">
        <v>584</v>
      </c>
      <c r="B94" s="361" t="s">
        <v>398</v>
      </c>
      <c r="C94" s="362" t="s">
        <v>400</v>
      </c>
      <c r="D94" s="363">
        <v>3.3000000000000002E-2</v>
      </c>
      <c r="E94" s="363">
        <v>9.2999999999999999E-2</v>
      </c>
      <c r="F94" s="363">
        <v>5.1299999999999998E-2</v>
      </c>
      <c r="G94" s="362" t="s">
        <v>401</v>
      </c>
      <c r="H94" s="362" t="s">
        <v>401</v>
      </c>
      <c r="I94" s="365" t="s">
        <v>401</v>
      </c>
      <c r="J94" s="9"/>
      <c r="K94" s="9"/>
      <c r="L94" s="9"/>
      <c r="M94" s="9"/>
      <c r="N94" s="9"/>
      <c r="O94" s="9"/>
      <c r="P94" s="9"/>
      <c r="Q94" s="9"/>
      <c r="R94" s="9"/>
      <c r="S94" s="9"/>
      <c r="T94" s="9"/>
      <c r="U94" s="9"/>
      <c r="V94" s="9"/>
      <c r="W94" s="9"/>
      <c r="X94" s="9"/>
      <c r="Y94" s="9"/>
      <c r="Z94" s="9"/>
    </row>
    <row r="95" spans="1:26" ht="15.75" customHeight="1">
      <c r="A95" s="353" t="s">
        <v>585</v>
      </c>
      <c r="B95" s="354" t="s">
        <v>437</v>
      </c>
      <c r="C95" s="356" t="s">
        <v>501</v>
      </c>
      <c r="D95" s="357">
        <v>1.0999999999999999E-2</v>
      </c>
      <c r="E95" s="357">
        <v>5.8799999999999998E-2</v>
      </c>
      <c r="F95" s="357">
        <v>1.7100000000000001E-2</v>
      </c>
      <c r="G95" s="357">
        <v>5.4999999999999997E-3</v>
      </c>
      <c r="H95" s="357">
        <v>5.0200000000000002E-2</v>
      </c>
      <c r="I95" s="358">
        <v>8.5000000000000006E-3</v>
      </c>
      <c r="J95" s="9"/>
      <c r="K95" s="9"/>
      <c r="L95" s="9"/>
      <c r="M95" s="9"/>
      <c r="N95" s="9"/>
      <c r="O95" s="9"/>
      <c r="P95" s="9"/>
      <c r="Q95" s="9"/>
      <c r="R95" s="9"/>
      <c r="S95" s="9"/>
      <c r="T95" s="9"/>
      <c r="U95" s="9"/>
      <c r="V95" s="9"/>
      <c r="W95" s="9"/>
      <c r="X95" s="9"/>
      <c r="Y95" s="9"/>
      <c r="Z95" s="9"/>
    </row>
    <row r="96" spans="1:26" ht="15.75" customHeight="1">
      <c r="A96" s="360" t="s">
        <v>586</v>
      </c>
      <c r="B96" s="361" t="s">
        <v>437</v>
      </c>
      <c r="C96" s="362" t="s">
        <v>493</v>
      </c>
      <c r="D96" s="363">
        <v>8.2600000000000007E-2</v>
      </c>
      <c r="E96" s="363">
        <v>0.1701</v>
      </c>
      <c r="F96" s="363">
        <v>0.12839999999999999</v>
      </c>
      <c r="G96" s="362" t="s">
        <v>401</v>
      </c>
      <c r="H96" s="362" t="s">
        <v>401</v>
      </c>
      <c r="I96" s="365" t="s">
        <v>401</v>
      </c>
      <c r="J96" s="9"/>
      <c r="K96" s="9"/>
      <c r="L96" s="9"/>
      <c r="M96" s="9"/>
      <c r="N96" s="9"/>
      <c r="O96" s="9"/>
      <c r="P96" s="9"/>
      <c r="Q96" s="9"/>
      <c r="R96" s="9"/>
      <c r="S96" s="9"/>
      <c r="T96" s="9"/>
      <c r="U96" s="9"/>
      <c r="V96" s="9"/>
      <c r="W96" s="9"/>
      <c r="X96" s="9"/>
      <c r="Y96" s="9"/>
      <c r="Z96" s="9"/>
    </row>
    <row r="97" spans="1:26" ht="15.75" customHeight="1">
      <c r="A97" s="353" t="s">
        <v>587</v>
      </c>
      <c r="B97" s="354" t="s">
        <v>385</v>
      </c>
      <c r="C97" s="356" t="s">
        <v>493</v>
      </c>
      <c r="D97" s="357">
        <v>8.2600000000000007E-2</v>
      </c>
      <c r="E97" s="357">
        <v>0.1701</v>
      </c>
      <c r="F97" s="357">
        <v>0.12839999999999999</v>
      </c>
      <c r="G97" s="356" t="s">
        <v>401</v>
      </c>
      <c r="H97" s="356" t="s">
        <v>401</v>
      </c>
      <c r="I97" s="366" t="s">
        <v>401</v>
      </c>
      <c r="J97" s="9"/>
      <c r="K97" s="9"/>
      <c r="L97" s="9"/>
      <c r="M97" s="9"/>
      <c r="N97" s="9"/>
      <c r="O97" s="9"/>
      <c r="P97" s="9"/>
      <c r="Q97" s="9"/>
      <c r="R97" s="9"/>
      <c r="S97" s="9"/>
      <c r="T97" s="9"/>
      <c r="U97" s="9"/>
      <c r="V97" s="9"/>
      <c r="W97" s="9"/>
      <c r="X97" s="9"/>
      <c r="Y97" s="9"/>
      <c r="Z97" s="9"/>
    </row>
    <row r="98" spans="1:26" ht="15.75" customHeight="1">
      <c r="A98" s="360" t="s">
        <v>588</v>
      </c>
      <c r="B98" s="361" t="s">
        <v>403</v>
      </c>
      <c r="C98" s="362" t="s">
        <v>483</v>
      </c>
      <c r="D98" s="363">
        <v>7.7999999999999996E-3</v>
      </c>
      <c r="E98" s="363">
        <v>5.3800000000000001E-2</v>
      </c>
      <c r="F98" s="363">
        <v>1.21E-2</v>
      </c>
      <c r="G98" s="362" t="s">
        <v>401</v>
      </c>
      <c r="H98" s="362" t="s">
        <v>401</v>
      </c>
      <c r="I98" s="365" t="s">
        <v>401</v>
      </c>
      <c r="J98" s="9"/>
      <c r="K98" s="9"/>
      <c r="L98" s="9"/>
      <c r="M98" s="9"/>
      <c r="N98" s="9"/>
      <c r="O98" s="9"/>
      <c r="P98" s="9"/>
      <c r="Q98" s="9"/>
      <c r="R98" s="9"/>
      <c r="S98" s="9"/>
      <c r="T98" s="9"/>
      <c r="U98" s="9"/>
      <c r="V98" s="9"/>
      <c r="W98" s="9"/>
      <c r="X98" s="9"/>
      <c r="Y98" s="9"/>
      <c r="Z98" s="9"/>
    </row>
    <row r="99" spans="1:26" ht="15.75" customHeight="1">
      <c r="A99" s="353" t="s">
        <v>589</v>
      </c>
      <c r="B99" s="354" t="s">
        <v>385</v>
      </c>
      <c r="C99" s="356" t="s">
        <v>417</v>
      </c>
      <c r="D99" s="357">
        <v>2.0199999999999999E-2</v>
      </c>
      <c r="E99" s="357">
        <v>7.3099999999999998E-2</v>
      </c>
      <c r="F99" s="357">
        <v>3.1399999999999997E-2</v>
      </c>
      <c r="G99" s="356" t="s">
        <v>401</v>
      </c>
      <c r="H99" s="356" t="s">
        <v>401</v>
      </c>
      <c r="I99" s="366" t="s">
        <v>401</v>
      </c>
      <c r="J99" s="9"/>
      <c r="K99" s="9"/>
      <c r="L99" s="9"/>
      <c r="M99" s="9"/>
      <c r="N99" s="9"/>
      <c r="O99" s="9"/>
      <c r="P99" s="9"/>
      <c r="Q99" s="9"/>
      <c r="R99" s="9"/>
      <c r="S99" s="9"/>
      <c r="T99" s="9"/>
      <c r="U99" s="9"/>
      <c r="V99" s="9"/>
      <c r="W99" s="9"/>
      <c r="X99" s="9"/>
      <c r="Y99" s="9"/>
      <c r="Z99" s="9"/>
    </row>
    <row r="100" spans="1:26" ht="15.75" customHeight="1">
      <c r="A100" s="360" t="s">
        <v>590</v>
      </c>
      <c r="B100" s="361" t="s">
        <v>409</v>
      </c>
      <c r="C100" s="362" t="s">
        <v>417</v>
      </c>
      <c r="D100" s="363">
        <v>2.0199999999999999E-2</v>
      </c>
      <c r="E100" s="363">
        <v>7.3099999999999998E-2</v>
      </c>
      <c r="F100" s="363">
        <v>3.1399999999999997E-2</v>
      </c>
      <c r="G100" s="363">
        <v>1.46E-2</v>
      </c>
      <c r="H100" s="363">
        <v>6.4399999999999999E-2</v>
      </c>
      <c r="I100" s="370">
        <v>2.2700000000000001E-2</v>
      </c>
      <c r="J100" s="9"/>
      <c r="K100" s="9"/>
      <c r="L100" s="9"/>
      <c r="M100" s="9"/>
      <c r="N100" s="9"/>
      <c r="O100" s="9"/>
      <c r="P100" s="9"/>
      <c r="Q100" s="9"/>
      <c r="R100" s="9"/>
      <c r="S100" s="9"/>
      <c r="T100" s="9"/>
      <c r="U100" s="9"/>
      <c r="V100" s="9"/>
      <c r="W100" s="9"/>
      <c r="X100" s="9"/>
      <c r="Y100" s="9"/>
      <c r="Z100" s="9"/>
    </row>
    <row r="101" spans="1:26" ht="15.75" customHeight="1">
      <c r="A101" s="353" t="s">
        <v>591</v>
      </c>
      <c r="B101" s="354" t="s">
        <v>398</v>
      </c>
      <c r="C101" s="356" t="s">
        <v>432</v>
      </c>
      <c r="D101" s="357">
        <v>5.0500000000000003E-2</v>
      </c>
      <c r="E101" s="357">
        <v>0.1202</v>
      </c>
      <c r="F101" s="357">
        <v>7.85E-2</v>
      </c>
      <c r="G101" s="356" t="s">
        <v>401</v>
      </c>
      <c r="H101" s="356" t="s">
        <v>401</v>
      </c>
      <c r="I101" s="366" t="s">
        <v>401</v>
      </c>
      <c r="J101" s="9"/>
      <c r="K101" s="9"/>
      <c r="L101" s="9"/>
      <c r="M101" s="9"/>
      <c r="N101" s="9"/>
      <c r="O101" s="9"/>
      <c r="P101" s="9"/>
      <c r="Q101" s="9"/>
      <c r="R101" s="9"/>
      <c r="S101" s="9"/>
      <c r="T101" s="9"/>
      <c r="U101" s="9"/>
      <c r="V101" s="9"/>
      <c r="W101" s="9"/>
      <c r="X101" s="9"/>
      <c r="Y101" s="9"/>
      <c r="Z101" s="9"/>
    </row>
    <row r="102" spans="1:26" ht="15.75" customHeight="1">
      <c r="A102" s="360" t="s">
        <v>592</v>
      </c>
      <c r="B102" s="361" t="s">
        <v>437</v>
      </c>
      <c r="C102" s="362" t="s">
        <v>454</v>
      </c>
      <c r="D102" s="363">
        <v>4.1300000000000003E-2</v>
      </c>
      <c r="E102" s="363">
        <v>0.10589999999999999</v>
      </c>
      <c r="F102" s="363">
        <v>6.4199999999999993E-2</v>
      </c>
      <c r="G102" s="362" t="s">
        <v>401</v>
      </c>
      <c r="H102" s="362" t="s">
        <v>401</v>
      </c>
      <c r="I102" s="365" t="s">
        <v>401</v>
      </c>
      <c r="J102" s="9"/>
      <c r="K102" s="9"/>
      <c r="L102" s="9"/>
      <c r="M102" s="9"/>
      <c r="N102" s="9"/>
      <c r="O102" s="9"/>
      <c r="P102" s="9"/>
      <c r="Q102" s="9"/>
      <c r="R102" s="9"/>
      <c r="S102" s="9"/>
      <c r="T102" s="9"/>
      <c r="U102" s="9"/>
      <c r="V102" s="9"/>
      <c r="W102" s="9"/>
      <c r="X102" s="9"/>
      <c r="Y102" s="9"/>
      <c r="Z102" s="9"/>
    </row>
    <row r="103" spans="1:26" ht="15.75" customHeight="1">
      <c r="A103" s="353" t="s">
        <v>593</v>
      </c>
      <c r="B103" s="354" t="s">
        <v>398</v>
      </c>
      <c r="C103" s="356" t="s">
        <v>400</v>
      </c>
      <c r="D103" s="357">
        <v>3.3000000000000002E-2</v>
      </c>
      <c r="E103" s="357">
        <v>9.2999999999999999E-2</v>
      </c>
      <c r="F103" s="357">
        <v>5.1299999999999998E-2</v>
      </c>
      <c r="G103" s="356" t="s">
        <v>401</v>
      </c>
      <c r="H103" s="356" t="s">
        <v>401</v>
      </c>
      <c r="I103" s="366" t="s">
        <v>401</v>
      </c>
      <c r="J103" s="9"/>
      <c r="K103" s="9"/>
      <c r="L103" s="9"/>
      <c r="M103" s="9"/>
      <c r="N103" s="9"/>
      <c r="O103" s="9"/>
      <c r="P103" s="9"/>
      <c r="Q103" s="9"/>
      <c r="R103" s="9"/>
      <c r="S103" s="9"/>
      <c r="T103" s="9"/>
      <c r="U103" s="9"/>
      <c r="V103" s="9"/>
      <c r="W103" s="9"/>
      <c r="X103" s="9"/>
      <c r="Y103" s="9"/>
      <c r="Z103" s="9"/>
    </row>
    <row r="104" spans="1:26" ht="15.75" customHeight="1">
      <c r="A104" s="360" t="s">
        <v>594</v>
      </c>
      <c r="B104" s="361" t="s">
        <v>416</v>
      </c>
      <c r="C104" s="362" t="s">
        <v>417</v>
      </c>
      <c r="D104" s="363">
        <v>2.0199999999999999E-2</v>
      </c>
      <c r="E104" s="363">
        <v>7.3099999999999998E-2</v>
      </c>
      <c r="F104" s="363">
        <v>3.1399999999999997E-2</v>
      </c>
      <c r="G104" s="362" t="s">
        <v>401</v>
      </c>
      <c r="H104" s="362" t="s">
        <v>401</v>
      </c>
      <c r="I104" s="365" t="s">
        <v>401</v>
      </c>
      <c r="J104" s="9"/>
      <c r="K104" s="9"/>
      <c r="L104" s="9"/>
      <c r="M104" s="9"/>
      <c r="N104" s="9"/>
      <c r="O104" s="9"/>
      <c r="P104" s="9"/>
      <c r="Q104" s="9"/>
      <c r="R104" s="9"/>
      <c r="S104" s="9"/>
      <c r="T104" s="9"/>
      <c r="U104" s="9"/>
      <c r="V104" s="9"/>
      <c r="W104" s="9"/>
      <c r="X104" s="9"/>
      <c r="Y104" s="9"/>
      <c r="Z104" s="9"/>
    </row>
    <row r="105" spans="1:26" ht="15.75" customHeight="1">
      <c r="A105" s="353" t="s">
        <v>595</v>
      </c>
      <c r="B105" s="354" t="s">
        <v>385</v>
      </c>
      <c r="C105" s="356" t="s">
        <v>465</v>
      </c>
      <c r="D105" s="357">
        <v>2.3E-2</v>
      </c>
      <c r="E105" s="357">
        <v>7.7399999999999997E-2</v>
      </c>
      <c r="F105" s="357">
        <v>3.5700000000000003E-2</v>
      </c>
      <c r="G105" s="357">
        <v>1.1599999999999999E-2</v>
      </c>
      <c r="H105" s="357">
        <v>5.9700000000000003E-2</v>
      </c>
      <c r="I105" s="358">
        <v>1.7999999999999999E-2</v>
      </c>
      <c r="J105" s="9"/>
      <c r="K105" s="9"/>
      <c r="L105" s="9"/>
      <c r="M105" s="9"/>
      <c r="N105" s="9"/>
      <c r="O105" s="9"/>
      <c r="P105" s="9"/>
      <c r="Q105" s="9"/>
      <c r="R105" s="9"/>
      <c r="S105" s="9"/>
      <c r="T105" s="9"/>
      <c r="U105" s="9"/>
      <c r="V105" s="9"/>
      <c r="W105" s="9"/>
      <c r="X105" s="9"/>
      <c r="Y105" s="9"/>
      <c r="Z105" s="9"/>
    </row>
    <row r="106" spans="1:26" ht="15.75" customHeight="1">
      <c r="A106" s="360" t="s">
        <v>596</v>
      </c>
      <c r="B106" s="361" t="s">
        <v>385</v>
      </c>
      <c r="C106" s="362" t="s">
        <v>493</v>
      </c>
      <c r="D106" s="363">
        <v>8.2600000000000007E-2</v>
      </c>
      <c r="E106" s="363">
        <v>0.1701</v>
      </c>
      <c r="F106" s="363">
        <v>0.12839999999999999</v>
      </c>
      <c r="G106" s="362" t="s">
        <v>401</v>
      </c>
      <c r="H106" s="362" t="s">
        <v>401</v>
      </c>
      <c r="I106" s="365" t="s">
        <v>401</v>
      </c>
      <c r="J106" s="9"/>
      <c r="K106" s="9"/>
      <c r="L106" s="9"/>
      <c r="M106" s="9"/>
      <c r="N106" s="9"/>
      <c r="O106" s="9"/>
      <c r="P106" s="9"/>
      <c r="Q106" s="9"/>
      <c r="R106" s="9"/>
      <c r="S106" s="9"/>
      <c r="T106" s="9"/>
      <c r="U106" s="9"/>
      <c r="V106" s="9"/>
      <c r="W106" s="9"/>
      <c r="X106" s="9"/>
      <c r="Y106" s="9"/>
      <c r="Z106" s="9"/>
    </row>
    <row r="107" spans="1:26" ht="15.75" customHeight="1">
      <c r="A107" s="353" t="s">
        <v>597</v>
      </c>
      <c r="B107" s="354" t="s">
        <v>385</v>
      </c>
      <c r="C107" s="356" t="s">
        <v>454</v>
      </c>
      <c r="D107" s="357">
        <v>4.1300000000000003E-2</v>
      </c>
      <c r="E107" s="357">
        <v>0.10589999999999999</v>
      </c>
      <c r="F107" s="357">
        <v>6.4199999999999993E-2</v>
      </c>
      <c r="G107" s="356" t="s">
        <v>401</v>
      </c>
      <c r="H107" s="356" t="s">
        <v>401</v>
      </c>
      <c r="I107" s="366" t="s">
        <v>401</v>
      </c>
      <c r="J107" s="9"/>
      <c r="K107" s="9"/>
      <c r="L107" s="9"/>
      <c r="M107" s="9"/>
      <c r="N107" s="9"/>
      <c r="O107" s="9"/>
      <c r="P107" s="9"/>
      <c r="Q107" s="9"/>
      <c r="R107" s="9"/>
      <c r="S107" s="9"/>
      <c r="T107" s="9"/>
      <c r="U107" s="9"/>
      <c r="V107" s="9"/>
      <c r="W107" s="9"/>
      <c r="X107" s="9"/>
      <c r="Y107" s="9"/>
      <c r="Z107" s="9"/>
    </row>
    <row r="108" spans="1:26" ht="15.75" customHeight="1">
      <c r="A108" s="360" t="s">
        <v>598</v>
      </c>
      <c r="B108" s="361" t="s">
        <v>437</v>
      </c>
      <c r="C108" s="362" t="s">
        <v>400</v>
      </c>
      <c r="D108" s="363">
        <v>3.3000000000000002E-2</v>
      </c>
      <c r="E108" s="363">
        <v>9.2999999999999999E-2</v>
      </c>
      <c r="F108" s="363">
        <v>5.1299999999999998E-2</v>
      </c>
      <c r="G108" s="362" t="s">
        <v>401</v>
      </c>
      <c r="H108" s="362" t="s">
        <v>401</v>
      </c>
      <c r="I108" s="365" t="s">
        <v>401</v>
      </c>
      <c r="J108" s="9"/>
      <c r="K108" s="9"/>
      <c r="L108" s="9"/>
      <c r="M108" s="9"/>
      <c r="N108" s="9"/>
      <c r="O108" s="9"/>
      <c r="P108" s="9"/>
      <c r="Q108" s="9"/>
      <c r="R108" s="9"/>
      <c r="S108" s="9"/>
      <c r="T108" s="9"/>
      <c r="U108" s="9"/>
      <c r="V108" s="9"/>
      <c r="W108" s="9"/>
      <c r="X108" s="9"/>
      <c r="Y108" s="9"/>
      <c r="Z108" s="9"/>
    </row>
    <row r="109" spans="1:26" ht="15.75" customHeight="1">
      <c r="A109" s="353" t="s">
        <v>599</v>
      </c>
      <c r="B109" s="354" t="s">
        <v>403</v>
      </c>
      <c r="C109" s="356" t="s">
        <v>423</v>
      </c>
      <c r="D109" s="357">
        <v>0</v>
      </c>
      <c r="E109" s="357">
        <v>4.1700000000000001E-2</v>
      </c>
      <c r="F109" s="357">
        <v>0</v>
      </c>
      <c r="G109" s="357">
        <v>6.9999999999999999E-4</v>
      </c>
      <c r="H109" s="357">
        <v>4.2799999999999998E-2</v>
      </c>
      <c r="I109" s="358">
        <v>1.1000000000000001E-3</v>
      </c>
      <c r="J109" s="9"/>
      <c r="K109" s="9"/>
      <c r="L109" s="9"/>
      <c r="M109" s="9"/>
      <c r="N109" s="9"/>
      <c r="O109" s="9"/>
      <c r="P109" s="9"/>
      <c r="Q109" s="9"/>
      <c r="R109" s="9"/>
      <c r="S109" s="9"/>
      <c r="T109" s="9"/>
      <c r="U109" s="9"/>
      <c r="V109" s="9"/>
      <c r="W109" s="9"/>
      <c r="X109" s="9"/>
      <c r="Y109" s="9"/>
      <c r="Z109" s="9"/>
    </row>
    <row r="110" spans="1:26" ht="15.75" customHeight="1">
      <c r="A110" s="360" t="s">
        <v>600</v>
      </c>
      <c r="B110" s="361" t="s">
        <v>422</v>
      </c>
      <c r="C110" s="362" t="s">
        <v>423</v>
      </c>
      <c r="D110" s="363">
        <v>0</v>
      </c>
      <c r="E110" s="363">
        <v>4.1700000000000001E-2</v>
      </c>
      <c r="F110" s="363">
        <v>0</v>
      </c>
      <c r="G110" s="363">
        <v>1.2999999999999999E-3</v>
      </c>
      <c r="H110" s="363">
        <v>4.3700000000000003E-2</v>
      </c>
      <c r="I110" s="370">
        <v>2E-3</v>
      </c>
      <c r="J110" s="9"/>
      <c r="K110" s="9"/>
      <c r="L110" s="9"/>
      <c r="M110" s="9"/>
      <c r="N110" s="9"/>
      <c r="O110" s="9"/>
      <c r="P110" s="9"/>
      <c r="Q110" s="9"/>
      <c r="R110" s="9"/>
      <c r="S110" s="9"/>
      <c r="T110" s="9"/>
      <c r="U110" s="9"/>
      <c r="V110" s="9"/>
      <c r="W110" s="9"/>
      <c r="X110" s="9"/>
      <c r="Y110" s="9"/>
      <c r="Z110" s="9"/>
    </row>
    <row r="111" spans="1:26" ht="15.75" customHeight="1">
      <c r="A111" s="353" t="s">
        <v>601</v>
      </c>
      <c r="B111" s="354" t="s">
        <v>409</v>
      </c>
      <c r="C111" s="356" t="s">
        <v>432</v>
      </c>
      <c r="D111" s="357">
        <v>5.0500000000000003E-2</v>
      </c>
      <c r="E111" s="357">
        <v>0.1202</v>
      </c>
      <c r="F111" s="357">
        <v>7.85E-2</v>
      </c>
      <c r="G111" s="357">
        <v>5.1700000000000003E-2</v>
      </c>
      <c r="H111" s="357">
        <v>0.1221</v>
      </c>
      <c r="I111" s="358">
        <v>8.0399999999999999E-2</v>
      </c>
      <c r="J111" s="9"/>
      <c r="K111" s="9"/>
      <c r="L111" s="9"/>
      <c r="M111" s="9"/>
      <c r="N111" s="9"/>
      <c r="O111" s="9"/>
      <c r="P111" s="9"/>
      <c r="Q111" s="9"/>
      <c r="R111" s="9"/>
      <c r="S111" s="9"/>
      <c r="T111" s="9"/>
      <c r="U111" s="9"/>
      <c r="V111" s="9"/>
      <c r="W111" s="9"/>
      <c r="X111" s="9"/>
      <c r="Y111" s="9"/>
      <c r="Z111" s="9"/>
    </row>
    <row r="112" spans="1:26" ht="15.75" customHeight="1">
      <c r="A112" s="360" t="s">
        <v>602</v>
      </c>
      <c r="B112" s="361" t="s">
        <v>385</v>
      </c>
      <c r="C112" s="362" t="s">
        <v>459</v>
      </c>
      <c r="D112" s="363">
        <v>9.1800000000000007E-2</v>
      </c>
      <c r="E112" s="363">
        <v>0.18440000000000001</v>
      </c>
      <c r="F112" s="363">
        <v>0.14269999999999999</v>
      </c>
      <c r="G112" s="362" t="s">
        <v>401</v>
      </c>
      <c r="H112" s="362" t="s">
        <v>401</v>
      </c>
      <c r="I112" s="365" t="s">
        <v>401</v>
      </c>
      <c r="J112" s="9"/>
      <c r="K112" s="9"/>
      <c r="L112" s="9"/>
      <c r="M112" s="9"/>
      <c r="N112" s="9"/>
      <c r="O112" s="9"/>
      <c r="P112" s="9"/>
      <c r="Q112" s="9"/>
      <c r="R112" s="9"/>
      <c r="S112" s="9"/>
      <c r="T112" s="9"/>
      <c r="U112" s="9"/>
      <c r="V112" s="9"/>
      <c r="W112" s="9"/>
      <c r="X112" s="9"/>
      <c r="Y112" s="9"/>
      <c r="Z112" s="9"/>
    </row>
    <row r="113" spans="1:26" ht="15.75" customHeight="1">
      <c r="A113" s="353" t="s">
        <v>603</v>
      </c>
      <c r="B113" s="354" t="s">
        <v>385</v>
      </c>
      <c r="C113" s="356" t="s">
        <v>406</v>
      </c>
      <c r="D113" s="357">
        <v>5.96E-2</v>
      </c>
      <c r="E113" s="357">
        <v>0.13439999999999999</v>
      </c>
      <c r="F113" s="357">
        <v>9.2700000000000005E-2</v>
      </c>
      <c r="G113" s="357">
        <v>3.2599999999999997E-2</v>
      </c>
      <c r="H113" s="357">
        <v>9.2399999999999996E-2</v>
      </c>
      <c r="I113" s="358">
        <v>5.0700000000000002E-2</v>
      </c>
      <c r="J113" s="9"/>
      <c r="K113" s="9"/>
      <c r="L113" s="9"/>
      <c r="M113" s="9"/>
      <c r="N113" s="9"/>
      <c r="O113" s="9"/>
      <c r="P113" s="9"/>
      <c r="Q113" s="9"/>
      <c r="R113" s="9"/>
      <c r="S113" s="9"/>
      <c r="T113" s="9"/>
      <c r="U113" s="9"/>
      <c r="V113" s="9"/>
      <c r="W113" s="9"/>
      <c r="X113" s="9"/>
      <c r="Y113" s="9"/>
      <c r="Z113" s="9"/>
    </row>
    <row r="114" spans="1:26" ht="15.75" customHeight="1">
      <c r="A114" s="360" t="s">
        <v>604</v>
      </c>
      <c r="B114" s="361" t="s">
        <v>403</v>
      </c>
      <c r="C114" s="362" t="s">
        <v>423</v>
      </c>
      <c r="D114" s="363">
        <v>0</v>
      </c>
      <c r="E114" s="363">
        <v>4.1700000000000001E-2</v>
      </c>
      <c r="F114" s="363">
        <v>0</v>
      </c>
      <c r="G114" s="363">
        <v>2.0000000000000001E-4</v>
      </c>
      <c r="H114" s="363">
        <v>4.2000000000000003E-2</v>
      </c>
      <c r="I114" s="370">
        <v>2.9999999999999997E-4</v>
      </c>
      <c r="J114" s="9"/>
      <c r="K114" s="9"/>
      <c r="L114" s="9"/>
      <c r="M114" s="9"/>
      <c r="N114" s="9"/>
      <c r="O114" s="9"/>
      <c r="P114" s="9"/>
      <c r="Q114" s="9"/>
      <c r="R114" s="9"/>
      <c r="S114" s="9"/>
      <c r="T114" s="9"/>
      <c r="U114" s="9"/>
      <c r="V114" s="9"/>
      <c r="W114" s="9"/>
      <c r="X114" s="9"/>
      <c r="Y114" s="9"/>
      <c r="Z114" s="9"/>
    </row>
    <row r="115" spans="1:26" ht="15.75" customHeight="1">
      <c r="A115" s="353" t="s">
        <v>605</v>
      </c>
      <c r="B115" s="354" t="s">
        <v>393</v>
      </c>
      <c r="C115" s="356" t="s">
        <v>417</v>
      </c>
      <c r="D115" s="357">
        <v>2.0199999999999999E-2</v>
      </c>
      <c r="E115" s="357">
        <v>7.3099999999999998E-2</v>
      </c>
      <c r="F115" s="357">
        <v>3.1399999999999997E-2</v>
      </c>
      <c r="G115" s="357">
        <v>1.09E-2</v>
      </c>
      <c r="H115" s="357">
        <v>5.8599999999999999E-2</v>
      </c>
      <c r="I115" s="358">
        <v>1.6899999999999998E-2</v>
      </c>
      <c r="J115" s="9"/>
      <c r="K115" s="9"/>
      <c r="L115" s="9"/>
      <c r="M115" s="9"/>
      <c r="N115" s="9"/>
      <c r="O115" s="9"/>
      <c r="P115" s="9"/>
      <c r="Q115" s="9"/>
      <c r="R115" s="9"/>
      <c r="S115" s="9"/>
      <c r="T115" s="9"/>
      <c r="U115" s="9"/>
      <c r="V115" s="9"/>
      <c r="W115" s="9"/>
      <c r="X115" s="9"/>
      <c r="Y115" s="9"/>
      <c r="Z115" s="9"/>
    </row>
    <row r="116" spans="1:26" ht="15.75" customHeight="1">
      <c r="A116" s="360" t="s">
        <v>606</v>
      </c>
      <c r="B116" s="361" t="s">
        <v>437</v>
      </c>
      <c r="C116" s="362" t="s">
        <v>410</v>
      </c>
      <c r="D116" s="363">
        <v>6.88E-2</v>
      </c>
      <c r="E116" s="363">
        <v>0.1487</v>
      </c>
      <c r="F116" s="363">
        <v>0.107</v>
      </c>
      <c r="G116" s="363">
        <v>4.7399999999999998E-2</v>
      </c>
      <c r="H116" s="363">
        <v>0.1154</v>
      </c>
      <c r="I116" s="370">
        <v>7.3700000000000002E-2</v>
      </c>
      <c r="J116" s="9"/>
      <c r="K116" s="9"/>
      <c r="L116" s="9"/>
      <c r="M116" s="9"/>
      <c r="N116" s="9"/>
      <c r="O116" s="9"/>
      <c r="P116" s="9"/>
      <c r="Q116" s="9"/>
      <c r="R116" s="9"/>
      <c r="S116" s="9"/>
      <c r="T116" s="9"/>
      <c r="U116" s="9"/>
      <c r="V116" s="9"/>
      <c r="W116" s="9"/>
      <c r="X116" s="9"/>
      <c r="Y116" s="9"/>
      <c r="Z116" s="9"/>
    </row>
    <row r="117" spans="1:26" ht="15.75" customHeight="1">
      <c r="A117" s="353" t="s">
        <v>607</v>
      </c>
      <c r="B117" s="354" t="s">
        <v>409</v>
      </c>
      <c r="C117" s="356" t="s">
        <v>417</v>
      </c>
      <c r="D117" s="357">
        <v>2.0199999999999999E-2</v>
      </c>
      <c r="E117" s="357">
        <v>7.3099999999999998E-2</v>
      </c>
      <c r="F117" s="357">
        <v>3.1399999999999997E-2</v>
      </c>
      <c r="G117" s="357">
        <v>1.52E-2</v>
      </c>
      <c r="H117" s="357">
        <v>6.5299999999999997E-2</v>
      </c>
      <c r="I117" s="358">
        <v>2.3599999999999999E-2</v>
      </c>
      <c r="J117" s="9"/>
      <c r="K117" s="9"/>
      <c r="L117" s="9"/>
      <c r="M117" s="9"/>
      <c r="N117" s="9"/>
      <c r="O117" s="9"/>
      <c r="P117" s="9"/>
      <c r="Q117" s="9"/>
      <c r="R117" s="9"/>
      <c r="S117" s="9"/>
      <c r="T117" s="9"/>
      <c r="U117" s="9"/>
      <c r="V117" s="9"/>
      <c r="W117" s="9"/>
      <c r="X117" s="9"/>
      <c r="Y117" s="9"/>
      <c r="Z117" s="9"/>
    </row>
    <row r="118" spans="1:26" ht="15.75" customHeight="1">
      <c r="A118" s="360" t="s">
        <v>608</v>
      </c>
      <c r="B118" s="361" t="s">
        <v>437</v>
      </c>
      <c r="C118" s="362" t="s">
        <v>432</v>
      </c>
      <c r="D118" s="363">
        <v>5.0500000000000003E-2</v>
      </c>
      <c r="E118" s="363">
        <v>0.1202</v>
      </c>
      <c r="F118" s="363">
        <v>7.85E-2</v>
      </c>
      <c r="G118" s="362" t="s">
        <v>401</v>
      </c>
      <c r="H118" s="362" t="s">
        <v>401</v>
      </c>
      <c r="I118" s="365" t="s">
        <v>401</v>
      </c>
      <c r="J118" s="9"/>
      <c r="K118" s="9"/>
      <c r="L118" s="9"/>
      <c r="M118" s="9"/>
      <c r="N118" s="9"/>
      <c r="O118" s="9"/>
      <c r="P118" s="9"/>
      <c r="Q118" s="9"/>
      <c r="R118" s="9"/>
      <c r="S118" s="9"/>
      <c r="T118" s="9"/>
      <c r="U118" s="9"/>
      <c r="V118" s="9"/>
      <c r="W118" s="9"/>
      <c r="X118" s="9"/>
      <c r="Y118" s="9"/>
      <c r="Z118" s="9"/>
    </row>
    <row r="119" spans="1:26" ht="15.75" customHeight="1">
      <c r="A119" s="353" t="s">
        <v>609</v>
      </c>
      <c r="B119" s="354" t="s">
        <v>409</v>
      </c>
      <c r="C119" s="356" t="s">
        <v>465</v>
      </c>
      <c r="D119" s="357">
        <v>2.3E-2</v>
      </c>
      <c r="E119" s="357">
        <v>7.7399999999999997E-2</v>
      </c>
      <c r="F119" s="357">
        <v>3.5700000000000003E-2</v>
      </c>
      <c r="G119" s="356" t="s">
        <v>401</v>
      </c>
      <c r="H119" s="356" t="s">
        <v>401</v>
      </c>
      <c r="I119" s="366" t="s">
        <v>401</v>
      </c>
      <c r="J119" s="9"/>
      <c r="K119" s="9"/>
      <c r="L119" s="9"/>
      <c r="M119" s="9"/>
      <c r="N119" s="9"/>
      <c r="O119" s="9"/>
      <c r="P119" s="9"/>
      <c r="Q119" s="9"/>
      <c r="R119" s="9"/>
      <c r="S119" s="9"/>
      <c r="T119" s="9"/>
      <c r="U119" s="9"/>
      <c r="V119" s="9"/>
      <c r="W119" s="9"/>
      <c r="X119" s="9"/>
      <c r="Y119" s="9"/>
      <c r="Z119" s="9"/>
    </row>
    <row r="120" spans="1:26" ht="15.75" customHeight="1">
      <c r="A120" s="360" t="s">
        <v>610</v>
      </c>
      <c r="B120" s="361" t="s">
        <v>409</v>
      </c>
      <c r="C120" s="362" t="s">
        <v>404</v>
      </c>
      <c r="D120" s="363">
        <v>1.47E-2</v>
      </c>
      <c r="E120" s="363">
        <v>6.4500000000000002E-2</v>
      </c>
      <c r="F120" s="363">
        <v>2.2800000000000001E-2</v>
      </c>
      <c r="G120" s="363">
        <v>0.01</v>
      </c>
      <c r="H120" s="363">
        <v>5.7200000000000001E-2</v>
      </c>
      <c r="I120" s="370">
        <v>1.55E-2</v>
      </c>
      <c r="J120" s="9"/>
      <c r="K120" s="9"/>
      <c r="L120" s="9"/>
      <c r="M120" s="9"/>
      <c r="N120" s="9"/>
      <c r="O120" s="9"/>
      <c r="P120" s="9"/>
      <c r="Q120" s="9"/>
      <c r="R120" s="9"/>
      <c r="S120" s="9"/>
      <c r="T120" s="9"/>
      <c r="U120" s="9"/>
      <c r="V120" s="9"/>
      <c r="W120" s="9"/>
      <c r="X120" s="9"/>
      <c r="Y120" s="9"/>
      <c r="Z120" s="9"/>
    </row>
    <row r="121" spans="1:26" ht="15.75" customHeight="1">
      <c r="A121" s="353" t="s">
        <v>611</v>
      </c>
      <c r="B121" s="354" t="s">
        <v>437</v>
      </c>
      <c r="C121" s="356" t="s">
        <v>537</v>
      </c>
      <c r="D121" s="357">
        <v>1.7500000000000002E-2</v>
      </c>
      <c r="E121" s="357">
        <v>6.8900000000000003E-2</v>
      </c>
      <c r="F121" s="357">
        <v>2.7199999999999998E-2</v>
      </c>
      <c r="G121" s="357">
        <v>8.8999999999999999E-3</v>
      </c>
      <c r="H121" s="357">
        <v>5.5500000000000001E-2</v>
      </c>
      <c r="I121" s="358">
        <v>1.38E-2</v>
      </c>
      <c r="J121" s="9"/>
      <c r="K121" s="9"/>
      <c r="L121" s="9"/>
      <c r="M121" s="9"/>
      <c r="N121" s="9"/>
      <c r="O121" s="9"/>
      <c r="P121" s="9"/>
      <c r="Q121" s="9"/>
      <c r="R121" s="9"/>
      <c r="S121" s="9"/>
      <c r="T121" s="9"/>
      <c r="U121" s="9"/>
      <c r="V121" s="9"/>
      <c r="W121" s="9"/>
      <c r="X121" s="9"/>
      <c r="Y121" s="9"/>
      <c r="Z121" s="9"/>
    </row>
    <row r="122" spans="1:26" ht="15.75" customHeight="1">
      <c r="A122" s="360" t="s">
        <v>612</v>
      </c>
      <c r="B122" s="361" t="s">
        <v>398</v>
      </c>
      <c r="C122" s="362" t="s">
        <v>483</v>
      </c>
      <c r="D122" s="363">
        <v>7.7999999999999996E-3</v>
      </c>
      <c r="E122" s="363">
        <v>5.3800000000000001E-2</v>
      </c>
      <c r="F122" s="363">
        <v>1.21E-2</v>
      </c>
      <c r="G122" s="363">
        <v>8.0999999999999996E-3</v>
      </c>
      <c r="H122" s="363">
        <v>5.4300000000000001E-2</v>
      </c>
      <c r="I122" s="370">
        <v>1.26E-2</v>
      </c>
      <c r="J122" s="9"/>
      <c r="K122" s="9"/>
      <c r="L122" s="9"/>
      <c r="M122" s="9"/>
      <c r="N122" s="9"/>
      <c r="O122" s="9"/>
      <c r="P122" s="9"/>
      <c r="Q122" s="9"/>
      <c r="R122" s="9"/>
      <c r="S122" s="9"/>
      <c r="T122" s="9"/>
      <c r="U122" s="9"/>
      <c r="V122" s="9"/>
      <c r="W122" s="9"/>
      <c r="X122" s="9"/>
      <c r="Y122" s="9"/>
      <c r="Z122" s="9"/>
    </row>
    <row r="123" spans="1:26" ht="15.75" customHeight="1">
      <c r="A123" s="353" t="s">
        <v>613</v>
      </c>
      <c r="B123" s="354" t="s">
        <v>403</v>
      </c>
      <c r="C123" s="356" t="s">
        <v>501</v>
      </c>
      <c r="D123" s="357">
        <v>1.0999999999999999E-2</v>
      </c>
      <c r="E123" s="357">
        <v>5.8799999999999998E-2</v>
      </c>
      <c r="F123" s="357">
        <v>1.7100000000000001E-2</v>
      </c>
      <c r="G123" s="357">
        <v>2.3999999999999998E-3</v>
      </c>
      <c r="H123" s="357">
        <v>4.5400000000000003E-2</v>
      </c>
      <c r="I123" s="358">
        <v>3.7000000000000002E-3</v>
      </c>
      <c r="J123" s="9"/>
      <c r="K123" s="9"/>
      <c r="L123" s="9"/>
      <c r="M123" s="9"/>
      <c r="N123" s="9"/>
      <c r="O123" s="9"/>
      <c r="P123" s="9"/>
      <c r="Q123" s="9"/>
      <c r="R123" s="9"/>
      <c r="S123" s="9"/>
      <c r="T123" s="9"/>
      <c r="U123" s="9"/>
      <c r="V123" s="9"/>
      <c r="W123" s="9"/>
      <c r="X123" s="9"/>
      <c r="Y123" s="9"/>
      <c r="Z123" s="9"/>
    </row>
    <row r="124" spans="1:26" ht="15.75" customHeight="1">
      <c r="A124" s="360" t="s">
        <v>614</v>
      </c>
      <c r="B124" s="361" t="s">
        <v>393</v>
      </c>
      <c r="C124" s="362" t="s">
        <v>394</v>
      </c>
      <c r="D124" s="363">
        <v>4.4999999999999997E-3</v>
      </c>
      <c r="E124" s="363">
        <v>4.87E-2</v>
      </c>
      <c r="F124" s="363">
        <v>7.0000000000000001E-3</v>
      </c>
      <c r="G124" s="363">
        <v>4.4999999999999997E-3</v>
      </c>
      <c r="H124" s="363">
        <v>4.87E-2</v>
      </c>
      <c r="I124" s="370">
        <v>7.0000000000000001E-3</v>
      </c>
      <c r="J124" s="9"/>
      <c r="K124" s="9"/>
      <c r="L124" s="9"/>
      <c r="M124" s="9"/>
      <c r="N124" s="9"/>
      <c r="O124" s="9"/>
      <c r="P124" s="9"/>
      <c r="Q124" s="9"/>
      <c r="R124" s="9"/>
      <c r="S124" s="9"/>
      <c r="T124" s="9"/>
      <c r="U124" s="9"/>
      <c r="V124" s="9"/>
      <c r="W124" s="9"/>
      <c r="X124" s="9"/>
      <c r="Y124" s="9"/>
      <c r="Z124" s="9"/>
    </row>
    <row r="125" spans="1:26" ht="15.75" customHeight="1">
      <c r="A125" s="353" t="s">
        <v>615</v>
      </c>
      <c r="B125" s="354" t="s">
        <v>393</v>
      </c>
      <c r="C125" s="356" t="s">
        <v>501</v>
      </c>
      <c r="D125" s="357">
        <v>1.0999999999999999E-2</v>
      </c>
      <c r="E125" s="357">
        <v>5.8799999999999998E-2</v>
      </c>
      <c r="F125" s="357">
        <v>1.7100000000000001E-2</v>
      </c>
      <c r="G125" s="356" t="s">
        <v>401</v>
      </c>
      <c r="H125" s="356" t="s">
        <v>401</v>
      </c>
      <c r="I125" s="366" t="s">
        <v>401</v>
      </c>
      <c r="J125" s="9"/>
      <c r="K125" s="9"/>
      <c r="L125" s="9"/>
      <c r="M125" s="9"/>
      <c r="N125" s="9"/>
      <c r="O125" s="9"/>
      <c r="P125" s="9"/>
      <c r="Q125" s="9"/>
      <c r="R125" s="9"/>
      <c r="S125" s="9"/>
      <c r="T125" s="9"/>
      <c r="U125" s="9"/>
      <c r="V125" s="9"/>
      <c r="W125" s="9"/>
      <c r="X125" s="9"/>
      <c r="Y125" s="9"/>
      <c r="Z125" s="9"/>
    </row>
    <row r="126" spans="1:26" ht="15.75" customHeight="1">
      <c r="A126" s="360" t="s">
        <v>616</v>
      </c>
      <c r="B126" s="361" t="s">
        <v>398</v>
      </c>
      <c r="C126" s="362" t="s">
        <v>417</v>
      </c>
      <c r="D126" s="363">
        <v>2.0199999999999999E-2</v>
      </c>
      <c r="E126" s="363">
        <v>7.3099999999999998E-2</v>
      </c>
      <c r="F126" s="363">
        <v>3.1399999999999997E-2</v>
      </c>
      <c r="G126" s="363">
        <v>2.12E-2</v>
      </c>
      <c r="H126" s="363">
        <v>7.4700000000000003E-2</v>
      </c>
      <c r="I126" s="370">
        <v>3.3000000000000002E-2</v>
      </c>
      <c r="J126" s="9"/>
      <c r="K126" s="9"/>
      <c r="L126" s="9"/>
      <c r="M126" s="9"/>
      <c r="N126" s="9"/>
      <c r="O126" s="9"/>
      <c r="P126" s="9"/>
      <c r="Q126" s="9"/>
      <c r="R126" s="9"/>
      <c r="S126" s="9"/>
      <c r="T126" s="9"/>
      <c r="U126" s="9"/>
      <c r="V126" s="9"/>
      <c r="W126" s="9"/>
      <c r="X126" s="9"/>
      <c r="Y126" s="9"/>
      <c r="Z126" s="9"/>
    </row>
    <row r="127" spans="1:26" ht="15.75" customHeight="1">
      <c r="A127" s="353" t="s">
        <v>617</v>
      </c>
      <c r="B127" s="354" t="s">
        <v>385</v>
      </c>
      <c r="C127" s="356" t="s">
        <v>432</v>
      </c>
      <c r="D127" s="357">
        <v>5.0500000000000003E-2</v>
      </c>
      <c r="E127" s="357">
        <v>0.1202</v>
      </c>
      <c r="F127" s="357">
        <v>7.85E-2</v>
      </c>
      <c r="G127" s="357">
        <v>2.8299999999999999E-2</v>
      </c>
      <c r="H127" s="357">
        <v>8.5699999999999998E-2</v>
      </c>
      <c r="I127" s="358">
        <v>4.3999999999999997E-2</v>
      </c>
      <c r="J127" s="9"/>
      <c r="K127" s="9"/>
      <c r="L127" s="9"/>
      <c r="M127" s="9"/>
      <c r="N127" s="9"/>
      <c r="O127" s="9"/>
      <c r="P127" s="9"/>
      <c r="Q127" s="9"/>
      <c r="R127" s="9"/>
      <c r="S127" s="9"/>
      <c r="T127" s="9"/>
      <c r="U127" s="9"/>
      <c r="V127" s="9"/>
      <c r="W127" s="9"/>
      <c r="X127" s="9"/>
      <c r="Y127" s="9"/>
      <c r="Z127" s="9"/>
    </row>
    <row r="128" spans="1:26" ht="15.75" customHeight="1">
      <c r="A128" s="360" t="s">
        <v>618</v>
      </c>
      <c r="B128" s="361" t="s">
        <v>393</v>
      </c>
      <c r="C128" s="362" t="s">
        <v>481</v>
      </c>
      <c r="D128" s="363">
        <v>5.4999999999999997E-3</v>
      </c>
      <c r="E128" s="363">
        <v>5.0299999999999997E-2</v>
      </c>
      <c r="F128" s="363">
        <v>8.6E-3</v>
      </c>
      <c r="G128" s="363">
        <v>8.3999999999999995E-3</v>
      </c>
      <c r="H128" s="363">
        <v>5.4800000000000001E-2</v>
      </c>
      <c r="I128" s="370">
        <v>1.3100000000000001E-2</v>
      </c>
      <c r="J128" s="9"/>
      <c r="K128" s="9"/>
      <c r="L128" s="9"/>
      <c r="M128" s="9"/>
      <c r="N128" s="9"/>
      <c r="O128" s="9"/>
      <c r="P128" s="9"/>
      <c r="Q128" s="9"/>
      <c r="R128" s="9"/>
      <c r="S128" s="9"/>
      <c r="T128" s="9"/>
      <c r="U128" s="9"/>
      <c r="V128" s="9"/>
      <c r="W128" s="9"/>
      <c r="X128" s="9"/>
      <c r="Y128" s="9"/>
      <c r="Z128" s="9"/>
    </row>
    <row r="129" spans="1:26" ht="15.75" customHeight="1">
      <c r="A129" s="353" t="s">
        <v>619</v>
      </c>
      <c r="B129" s="354" t="s">
        <v>385</v>
      </c>
      <c r="C129" s="356" t="s">
        <v>410</v>
      </c>
      <c r="D129" s="357">
        <v>6.88E-2</v>
      </c>
      <c r="E129" s="357">
        <v>0.1487</v>
      </c>
      <c r="F129" s="357">
        <v>0.107</v>
      </c>
      <c r="G129" s="357">
        <v>9.9199999999999997E-2</v>
      </c>
      <c r="H129" s="357">
        <v>0.19589999999999999</v>
      </c>
      <c r="I129" s="358">
        <v>0.1542</v>
      </c>
      <c r="J129" s="9"/>
      <c r="K129" s="9"/>
      <c r="L129" s="9"/>
      <c r="M129" s="9"/>
      <c r="N129" s="9"/>
      <c r="O129" s="9"/>
      <c r="P129" s="9"/>
      <c r="Q129" s="9"/>
      <c r="R129" s="9"/>
      <c r="S129" s="9"/>
      <c r="T129" s="9"/>
      <c r="U129" s="9"/>
      <c r="V129" s="9"/>
      <c r="W129" s="9"/>
      <c r="X129" s="9"/>
      <c r="Y129" s="9"/>
      <c r="Z129" s="9"/>
    </row>
    <row r="130" spans="1:26" ht="15.75" customHeight="1">
      <c r="A130" s="360" t="s">
        <v>620</v>
      </c>
      <c r="B130" s="361" t="s">
        <v>398</v>
      </c>
      <c r="C130" s="362" t="s">
        <v>498</v>
      </c>
      <c r="D130" s="363">
        <v>2.76E-2</v>
      </c>
      <c r="E130" s="363">
        <v>8.4599999999999995E-2</v>
      </c>
      <c r="F130" s="363">
        <v>4.2900000000000001E-2</v>
      </c>
      <c r="G130" s="363">
        <v>1.8599999999999998E-2</v>
      </c>
      <c r="H130" s="363">
        <v>7.0599999999999996E-2</v>
      </c>
      <c r="I130" s="370">
        <v>2.8899999999999999E-2</v>
      </c>
      <c r="J130" s="9"/>
      <c r="K130" s="9"/>
      <c r="L130" s="9"/>
      <c r="M130" s="9"/>
      <c r="N130" s="9"/>
      <c r="O130" s="9"/>
      <c r="P130" s="9"/>
      <c r="Q130" s="9"/>
      <c r="R130" s="9"/>
      <c r="S130" s="9"/>
      <c r="T130" s="9"/>
      <c r="U130" s="9"/>
      <c r="V130" s="9"/>
      <c r="W130" s="9"/>
      <c r="X130" s="9"/>
      <c r="Y130" s="9"/>
      <c r="Z130" s="9"/>
    </row>
    <row r="131" spans="1:26" ht="15.75" customHeight="1">
      <c r="A131" s="353" t="s">
        <v>621</v>
      </c>
      <c r="B131" s="354" t="s">
        <v>393</v>
      </c>
      <c r="C131" s="356" t="s">
        <v>465</v>
      </c>
      <c r="D131" s="357">
        <v>2.3E-2</v>
      </c>
      <c r="E131" s="357">
        <v>7.7399999999999997E-2</v>
      </c>
      <c r="F131" s="357">
        <v>3.5700000000000003E-2</v>
      </c>
      <c r="G131" s="356" t="e">
        <v>#N/A</v>
      </c>
      <c r="H131" s="356" t="e">
        <v>#N/A</v>
      </c>
      <c r="I131" s="366" t="e">
        <v>#N/A</v>
      </c>
      <c r="J131" s="9"/>
      <c r="K131" s="9"/>
      <c r="L131" s="9"/>
      <c r="M131" s="9"/>
      <c r="N131" s="9"/>
      <c r="O131" s="9"/>
      <c r="P131" s="9"/>
      <c r="Q131" s="9"/>
      <c r="R131" s="9"/>
      <c r="S131" s="9"/>
      <c r="T131" s="9"/>
      <c r="U131" s="9"/>
      <c r="V131" s="9"/>
      <c r="W131" s="9"/>
      <c r="X131" s="9"/>
      <c r="Y131" s="9"/>
      <c r="Z131" s="9"/>
    </row>
    <row r="132" spans="1:26" ht="15.75" customHeight="1">
      <c r="A132" s="360" t="s">
        <v>622</v>
      </c>
      <c r="B132" s="361" t="s">
        <v>437</v>
      </c>
      <c r="C132" s="362" t="s">
        <v>423</v>
      </c>
      <c r="D132" s="363">
        <v>0</v>
      </c>
      <c r="E132" s="363">
        <v>4.1700000000000001E-2</v>
      </c>
      <c r="F132" s="363">
        <v>0</v>
      </c>
      <c r="G132" s="362" t="e">
        <v>#N/A</v>
      </c>
      <c r="H132" s="362" t="e">
        <v>#N/A</v>
      </c>
      <c r="I132" s="365" t="e">
        <v>#N/A</v>
      </c>
      <c r="J132" s="9"/>
      <c r="K132" s="9"/>
      <c r="L132" s="9"/>
      <c r="M132" s="9"/>
      <c r="N132" s="9"/>
      <c r="O132" s="9"/>
      <c r="P132" s="9"/>
      <c r="Q132" s="9"/>
      <c r="R132" s="9"/>
      <c r="S132" s="9"/>
      <c r="T132" s="9"/>
      <c r="U132" s="9"/>
      <c r="V132" s="9"/>
      <c r="W132" s="9"/>
      <c r="X132" s="9"/>
      <c r="Y132" s="9"/>
      <c r="Z132" s="9"/>
    </row>
    <row r="133" spans="1:26" ht="15.75" customHeight="1">
      <c r="A133" s="353" t="s">
        <v>623</v>
      </c>
      <c r="B133" s="354" t="s">
        <v>398</v>
      </c>
      <c r="C133" s="356" t="s">
        <v>501</v>
      </c>
      <c r="D133" s="357">
        <v>1.0999999999999999E-2</v>
      </c>
      <c r="E133" s="357">
        <v>5.8799999999999998E-2</v>
      </c>
      <c r="F133" s="357">
        <v>1.7100000000000001E-2</v>
      </c>
      <c r="G133" s="357">
        <v>5.1000000000000004E-3</v>
      </c>
      <c r="H133" s="357">
        <v>4.9599999999999998E-2</v>
      </c>
      <c r="I133" s="358">
        <v>7.9000000000000008E-3</v>
      </c>
      <c r="J133" s="9"/>
      <c r="K133" s="9"/>
      <c r="L133" s="9"/>
      <c r="M133" s="9"/>
      <c r="N133" s="9"/>
      <c r="O133" s="9"/>
      <c r="P133" s="9"/>
      <c r="Q133" s="9"/>
      <c r="R133" s="9"/>
      <c r="S133" s="9"/>
      <c r="T133" s="9"/>
      <c r="U133" s="9"/>
      <c r="V133" s="9"/>
      <c r="W133" s="9"/>
      <c r="X133" s="9"/>
      <c r="Y133" s="9"/>
      <c r="Z133" s="9"/>
    </row>
    <row r="134" spans="1:26" ht="15.75" customHeight="1">
      <c r="A134" s="360" t="s">
        <v>624</v>
      </c>
      <c r="B134" s="361" t="s">
        <v>398</v>
      </c>
      <c r="C134" s="362" t="s">
        <v>483</v>
      </c>
      <c r="D134" s="363">
        <v>7.7999999999999996E-3</v>
      </c>
      <c r="E134" s="363">
        <v>5.3800000000000001E-2</v>
      </c>
      <c r="F134" s="363">
        <v>1.21E-2</v>
      </c>
      <c r="G134" s="363">
        <v>6.6E-3</v>
      </c>
      <c r="H134" s="363">
        <v>5.1999999999999998E-2</v>
      </c>
      <c r="I134" s="370">
        <v>1.03E-2</v>
      </c>
      <c r="J134" s="9"/>
      <c r="K134" s="9"/>
      <c r="L134" s="9"/>
      <c r="M134" s="9"/>
      <c r="N134" s="9"/>
      <c r="O134" s="9"/>
      <c r="P134" s="9"/>
      <c r="Q134" s="9"/>
      <c r="R134" s="9"/>
      <c r="S134" s="9"/>
      <c r="T134" s="9"/>
      <c r="U134" s="9"/>
      <c r="V134" s="9"/>
      <c r="W134" s="9"/>
      <c r="X134" s="9"/>
      <c r="Y134" s="9"/>
      <c r="Z134" s="9"/>
    </row>
    <row r="135" spans="1:26" ht="15.75" customHeight="1">
      <c r="A135" s="353" t="s">
        <v>625</v>
      </c>
      <c r="B135" s="354" t="s">
        <v>437</v>
      </c>
      <c r="C135" s="356" t="s">
        <v>410</v>
      </c>
      <c r="D135" s="357">
        <v>6.88E-2</v>
      </c>
      <c r="E135" s="357">
        <v>0.1487</v>
      </c>
      <c r="F135" s="357">
        <v>0.107</v>
      </c>
      <c r="G135" s="356" t="e">
        <v>#N/A</v>
      </c>
      <c r="H135" s="356" t="e">
        <v>#N/A</v>
      </c>
      <c r="I135" s="366" t="e">
        <v>#N/A</v>
      </c>
      <c r="J135" s="9"/>
      <c r="K135" s="9"/>
      <c r="L135" s="9"/>
      <c r="M135" s="9"/>
      <c r="N135" s="9"/>
      <c r="O135" s="9"/>
      <c r="P135" s="9"/>
      <c r="Q135" s="9"/>
      <c r="R135" s="9"/>
      <c r="S135" s="9"/>
      <c r="T135" s="9"/>
      <c r="U135" s="9"/>
      <c r="V135" s="9"/>
      <c r="W135" s="9"/>
      <c r="X135" s="9"/>
      <c r="Y135" s="9"/>
      <c r="Z135" s="9"/>
    </row>
    <row r="136" spans="1:26" ht="15.75" customHeight="1">
      <c r="A136" s="360" t="s">
        <v>626</v>
      </c>
      <c r="B136" s="361" t="s">
        <v>385</v>
      </c>
      <c r="C136" s="362" t="s">
        <v>498</v>
      </c>
      <c r="D136" s="363">
        <v>2.76E-2</v>
      </c>
      <c r="E136" s="363">
        <v>8.4599999999999995E-2</v>
      </c>
      <c r="F136" s="363">
        <v>4.2900000000000001E-2</v>
      </c>
      <c r="G136" s="363">
        <v>2.07E-2</v>
      </c>
      <c r="H136" s="363">
        <v>7.3899999999999993E-2</v>
      </c>
      <c r="I136" s="370">
        <v>3.2199999999999999E-2</v>
      </c>
      <c r="J136" s="9"/>
      <c r="K136" s="9"/>
      <c r="L136" s="9"/>
      <c r="M136" s="9"/>
      <c r="N136" s="9"/>
      <c r="O136" s="9"/>
      <c r="P136" s="9"/>
      <c r="Q136" s="9"/>
      <c r="R136" s="9"/>
      <c r="S136" s="9"/>
      <c r="T136" s="9"/>
      <c r="U136" s="9"/>
      <c r="V136" s="9"/>
      <c r="W136" s="9"/>
      <c r="X136" s="9"/>
      <c r="Y136" s="9"/>
      <c r="Z136" s="9"/>
    </row>
    <row r="137" spans="1:26" ht="15.75" customHeight="1">
      <c r="A137" s="353" t="s">
        <v>627</v>
      </c>
      <c r="B137" s="354" t="s">
        <v>403</v>
      </c>
      <c r="C137" s="356" t="s">
        <v>501</v>
      </c>
      <c r="D137" s="357">
        <v>1.0999999999999999E-2</v>
      </c>
      <c r="E137" s="357">
        <v>5.8799999999999998E-2</v>
      </c>
      <c r="F137" s="357">
        <v>1.7100000000000001E-2</v>
      </c>
      <c r="G137" s="357">
        <v>2.3E-3</v>
      </c>
      <c r="H137" s="357">
        <v>4.53E-2</v>
      </c>
      <c r="I137" s="358">
        <v>3.5999999999999999E-3</v>
      </c>
      <c r="J137" s="9"/>
      <c r="K137" s="9"/>
      <c r="L137" s="9"/>
      <c r="M137" s="9"/>
      <c r="N137" s="9"/>
      <c r="O137" s="9"/>
      <c r="P137" s="9"/>
      <c r="Q137" s="9"/>
      <c r="R137" s="9"/>
      <c r="S137" s="9"/>
      <c r="T137" s="9"/>
      <c r="U137" s="9"/>
      <c r="V137" s="9"/>
      <c r="W137" s="9"/>
      <c r="X137" s="9"/>
      <c r="Y137" s="9"/>
      <c r="Z137" s="9"/>
    </row>
    <row r="138" spans="1:26" ht="15.75" customHeight="1">
      <c r="A138" s="360" t="s">
        <v>628</v>
      </c>
      <c r="B138" s="361" t="s">
        <v>437</v>
      </c>
      <c r="C138" s="362" t="s">
        <v>410</v>
      </c>
      <c r="D138" s="363">
        <v>6.88E-2</v>
      </c>
      <c r="E138" s="363">
        <v>0.1487</v>
      </c>
      <c r="F138" s="363">
        <v>0.107</v>
      </c>
      <c r="G138" s="362" t="s">
        <v>401</v>
      </c>
      <c r="H138" s="362" t="s">
        <v>401</v>
      </c>
      <c r="I138" s="365" t="s">
        <v>401</v>
      </c>
      <c r="J138" s="9"/>
      <c r="K138" s="9"/>
      <c r="L138" s="9"/>
      <c r="M138" s="9"/>
      <c r="N138" s="9"/>
      <c r="O138" s="9"/>
      <c r="P138" s="9"/>
      <c r="Q138" s="9"/>
      <c r="R138" s="9"/>
      <c r="S138" s="9"/>
      <c r="T138" s="9"/>
      <c r="U138" s="9"/>
      <c r="V138" s="9"/>
      <c r="W138" s="9"/>
      <c r="X138" s="9"/>
      <c r="Y138" s="9"/>
      <c r="Z138" s="9"/>
    </row>
    <row r="139" spans="1:26" ht="15.75" customHeight="1">
      <c r="A139" s="353" t="s">
        <v>629</v>
      </c>
      <c r="B139" s="354" t="s">
        <v>416</v>
      </c>
      <c r="C139" s="356" t="s">
        <v>498</v>
      </c>
      <c r="D139" s="357">
        <v>2.76E-2</v>
      </c>
      <c r="E139" s="357">
        <v>8.4599999999999995E-2</v>
      </c>
      <c r="F139" s="357">
        <v>4.2900000000000001E-2</v>
      </c>
      <c r="G139" s="356" t="e">
        <v>#N/A</v>
      </c>
      <c r="H139" s="356" t="e">
        <v>#N/A</v>
      </c>
      <c r="I139" s="366" t="e">
        <v>#N/A</v>
      </c>
      <c r="J139" s="9"/>
      <c r="K139" s="9"/>
      <c r="L139" s="9"/>
      <c r="M139" s="9"/>
      <c r="N139" s="9"/>
      <c r="O139" s="9"/>
      <c r="P139" s="9"/>
      <c r="Q139" s="9"/>
      <c r="R139" s="9"/>
      <c r="S139" s="9"/>
      <c r="T139" s="9"/>
      <c r="U139" s="9"/>
      <c r="V139" s="9"/>
      <c r="W139" s="9"/>
      <c r="X139" s="9"/>
      <c r="Y139" s="9"/>
      <c r="Z139" s="9"/>
    </row>
    <row r="140" spans="1:26" ht="15.75" customHeight="1">
      <c r="A140" s="360" t="s">
        <v>630</v>
      </c>
      <c r="B140" s="361" t="s">
        <v>416</v>
      </c>
      <c r="C140" s="362" t="s">
        <v>406</v>
      </c>
      <c r="D140" s="363">
        <v>5.96E-2</v>
      </c>
      <c r="E140" s="363">
        <v>0.13439999999999999</v>
      </c>
      <c r="F140" s="363">
        <v>9.2700000000000005E-2</v>
      </c>
      <c r="G140" s="362" t="e">
        <v>#N/A</v>
      </c>
      <c r="H140" s="362" t="e">
        <v>#N/A</v>
      </c>
      <c r="I140" s="365" t="e">
        <v>#N/A</v>
      </c>
      <c r="J140" s="9"/>
      <c r="K140" s="9"/>
      <c r="L140" s="9"/>
      <c r="M140" s="9"/>
      <c r="N140" s="9"/>
      <c r="O140" s="9"/>
      <c r="P140" s="9"/>
      <c r="Q140" s="9"/>
      <c r="R140" s="9"/>
      <c r="S140" s="9"/>
      <c r="T140" s="9"/>
      <c r="U140" s="9"/>
      <c r="V140" s="9"/>
      <c r="W140" s="9"/>
      <c r="X140" s="9"/>
      <c r="Y140" s="9"/>
      <c r="Z140" s="9"/>
    </row>
    <row r="141" spans="1:26" ht="15.75" customHeight="1">
      <c r="A141" s="353" t="s">
        <v>631</v>
      </c>
      <c r="B141" s="354" t="s">
        <v>409</v>
      </c>
      <c r="C141" s="356" t="s">
        <v>410</v>
      </c>
      <c r="D141" s="357">
        <v>6.88E-2</v>
      </c>
      <c r="E141" s="357">
        <v>0.1487</v>
      </c>
      <c r="F141" s="357">
        <v>0.107</v>
      </c>
      <c r="G141" s="356" t="e">
        <v>#N/A</v>
      </c>
      <c r="H141" s="356" t="e">
        <v>#N/A</v>
      </c>
      <c r="I141" s="366" t="e">
        <v>#N/A</v>
      </c>
      <c r="J141" s="9"/>
      <c r="K141" s="9"/>
      <c r="L141" s="9"/>
      <c r="M141" s="9"/>
      <c r="N141" s="9"/>
      <c r="O141" s="9"/>
      <c r="P141" s="9"/>
      <c r="Q141" s="9"/>
      <c r="R141" s="9"/>
      <c r="S141" s="9"/>
      <c r="T141" s="9"/>
      <c r="U141" s="9"/>
      <c r="V141" s="9"/>
      <c r="W141" s="9"/>
      <c r="X141" s="9"/>
      <c r="Y141" s="9"/>
      <c r="Z141" s="9"/>
    </row>
    <row r="142" spans="1:26" ht="15.75" customHeight="1">
      <c r="A142" s="360" t="s">
        <v>632</v>
      </c>
      <c r="B142" s="361" t="s">
        <v>385</v>
      </c>
      <c r="C142" s="362" t="s">
        <v>432</v>
      </c>
      <c r="D142" s="363">
        <v>5.0500000000000003E-2</v>
      </c>
      <c r="E142" s="363">
        <v>0.1202</v>
      </c>
      <c r="F142" s="363">
        <v>7.85E-2</v>
      </c>
      <c r="G142" s="362" t="e">
        <v>#N/A</v>
      </c>
      <c r="H142" s="362" t="e">
        <v>#N/A</v>
      </c>
      <c r="I142" s="365" t="e">
        <v>#N/A</v>
      </c>
      <c r="J142" s="9"/>
      <c r="K142" s="9"/>
      <c r="L142" s="9"/>
      <c r="M142" s="9"/>
      <c r="N142" s="9"/>
      <c r="O142" s="9"/>
      <c r="P142" s="9"/>
      <c r="Q142" s="9"/>
      <c r="R142" s="9"/>
      <c r="S142" s="9"/>
      <c r="T142" s="9"/>
      <c r="U142" s="9"/>
      <c r="V142" s="9"/>
      <c r="W142" s="9"/>
      <c r="X142" s="9"/>
      <c r="Y142" s="9"/>
      <c r="Z142" s="9"/>
    </row>
    <row r="143" spans="1:26" ht="15.75" customHeight="1">
      <c r="A143" s="353" t="s">
        <v>633</v>
      </c>
      <c r="B143" s="354" t="s">
        <v>403</v>
      </c>
      <c r="C143" s="356" t="s">
        <v>423</v>
      </c>
      <c r="D143" s="357">
        <v>0</v>
      </c>
      <c r="E143" s="357">
        <v>4.1700000000000001E-2</v>
      </c>
      <c r="F143" s="357">
        <v>0</v>
      </c>
      <c r="G143" s="357">
        <v>5.0000000000000001E-4</v>
      </c>
      <c r="H143" s="357">
        <v>4.2500000000000003E-2</v>
      </c>
      <c r="I143" s="358">
        <v>8.0000000000000004E-4</v>
      </c>
      <c r="J143" s="9"/>
      <c r="K143" s="9"/>
      <c r="L143" s="9"/>
      <c r="M143" s="9"/>
      <c r="N143" s="9"/>
      <c r="O143" s="9"/>
      <c r="P143" s="9"/>
      <c r="Q143" s="9"/>
      <c r="R143" s="9"/>
      <c r="S143" s="9"/>
      <c r="T143" s="9"/>
      <c r="U143" s="9"/>
      <c r="V143" s="9"/>
      <c r="W143" s="9"/>
      <c r="X143" s="9"/>
      <c r="Y143" s="9"/>
      <c r="Z143" s="9"/>
    </row>
    <row r="144" spans="1:26" ht="15.75" customHeight="1">
      <c r="A144" s="360" t="s">
        <v>634</v>
      </c>
      <c r="B144" s="361" t="s">
        <v>403</v>
      </c>
      <c r="C144" s="362" t="s">
        <v>423</v>
      </c>
      <c r="D144" s="363">
        <v>0</v>
      </c>
      <c r="E144" s="363">
        <v>4.1700000000000001E-2</v>
      </c>
      <c r="F144" s="363">
        <v>0</v>
      </c>
      <c r="G144" s="363">
        <v>0</v>
      </c>
      <c r="H144" s="363">
        <v>4.1700000000000001E-2</v>
      </c>
      <c r="I144" s="370">
        <v>0</v>
      </c>
      <c r="J144" s="9"/>
      <c r="K144" s="9"/>
      <c r="L144" s="9"/>
      <c r="M144" s="9"/>
      <c r="N144" s="9"/>
      <c r="O144" s="9"/>
      <c r="P144" s="9"/>
      <c r="Q144" s="9"/>
      <c r="R144" s="9"/>
      <c r="S144" s="9"/>
      <c r="T144" s="9"/>
      <c r="U144" s="9"/>
      <c r="V144" s="9"/>
      <c r="W144" s="9"/>
      <c r="X144" s="9"/>
      <c r="Y144" s="9"/>
      <c r="Z144" s="9"/>
    </row>
    <row r="145" spans="1:26" ht="15.75" customHeight="1">
      <c r="A145" s="353" t="s">
        <v>635</v>
      </c>
      <c r="B145" s="354" t="s">
        <v>437</v>
      </c>
      <c r="C145" s="356" t="s">
        <v>481</v>
      </c>
      <c r="D145" s="357">
        <v>5.4999999999999997E-3</v>
      </c>
      <c r="E145" s="357">
        <v>5.0299999999999997E-2</v>
      </c>
      <c r="F145" s="357">
        <v>8.6E-3</v>
      </c>
      <c r="G145" s="356" t="e">
        <v>#N/A</v>
      </c>
      <c r="H145" s="356" t="e">
        <v>#N/A</v>
      </c>
      <c r="I145" s="366" t="e">
        <v>#N/A</v>
      </c>
      <c r="J145" s="9"/>
      <c r="K145" s="9"/>
      <c r="L145" s="9"/>
      <c r="M145" s="9"/>
      <c r="N145" s="9"/>
      <c r="O145" s="9"/>
      <c r="P145" s="9"/>
      <c r="Q145" s="9"/>
      <c r="R145" s="9"/>
      <c r="S145" s="9"/>
      <c r="T145" s="9"/>
      <c r="U145" s="9"/>
      <c r="V145" s="9"/>
      <c r="W145" s="9"/>
      <c r="X145" s="9"/>
      <c r="Y145" s="9"/>
      <c r="Z145" s="9"/>
    </row>
    <row r="146" spans="1:26" ht="15.75" customHeight="1">
      <c r="A146" s="360" t="s">
        <v>636</v>
      </c>
      <c r="B146" s="361" t="s">
        <v>398</v>
      </c>
      <c r="C146" s="362" t="s">
        <v>432</v>
      </c>
      <c r="D146" s="363">
        <v>5.0500000000000003E-2</v>
      </c>
      <c r="E146" s="363">
        <v>0.1202</v>
      </c>
      <c r="F146" s="363">
        <v>7.85E-2</v>
      </c>
      <c r="G146" s="362" t="e">
        <v>#N/A</v>
      </c>
      <c r="H146" s="362" t="e">
        <v>#N/A</v>
      </c>
      <c r="I146" s="365" t="e">
        <v>#N/A</v>
      </c>
      <c r="J146" s="9"/>
      <c r="K146" s="9"/>
      <c r="L146" s="9"/>
      <c r="M146" s="9"/>
      <c r="N146" s="9"/>
      <c r="O146" s="9"/>
      <c r="P146" s="9"/>
      <c r="Q146" s="9"/>
      <c r="R146" s="9"/>
      <c r="S146" s="9"/>
      <c r="T146" s="9"/>
      <c r="U146" s="9"/>
      <c r="V146" s="9"/>
      <c r="W146" s="9"/>
      <c r="X146" s="9"/>
      <c r="Y146" s="9"/>
      <c r="Z146" s="9"/>
    </row>
    <row r="147" spans="1:26" ht="15.75" customHeight="1">
      <c r="A147" s="353" t="s">
        <v>637</v>
      </c>
      <c r="B147" s="354" t="s">
        <v>385</v>
      </c>
      <c r="C147" s="356" t="s">
        <v>454</v>
      </c>
      <c r="D147" s="357">
        <v>4.1300000000000003E-2</v>
      </c>
      <c r="E147" s="357">
        <v>0.10589999999999999</v>
      </c>
      <c r="F147" s="357">
        <v>6.4199999999999993E-2</v>
      </c>
      <c r="G147" s="356" t="e">
        <v>#N/A</v>
      </c>
      <c r="H147" s="356" t="e">
        <v>#N/A</v>
      </c>
      <c r="I147" s="366" t="e">
        <v>#N/A</v>
      </c>
      <c r="J147" s="9"/>
      <c r="K147" s="9"/>
      <c r="L147" s="9"/>
      <c r="M147" s="9"/>
      <c r="N147" s="9"/>
      <c r="O147" s="9"/>
      <c r="P147" s="9"/>
      <c r="Q147" s="9"/>
      <c r="R147" s="9"/>
      <c r="S147" s="9"/>
      <c r="T147" s="9"/>
      <c r="U147" s="9"/>
      <c r="V147" s="9"/>
      <c r="W147" s="9"/>
      <c r="X147" s="9"/>
      <c r="Y147" s="9"/>
      <c r="Z147" s="9"/>
    </row>
    <row r="148" spans="1:26" ht="15.75" customHeight="1">
      <c r="A148" s="360" t="s">
        <v>638</v>
      </c>
      <c r="B148" s="361" t="s">
        <v>437</v>
      </c>
      <c r="C148" s="362" t="s">
        <v>404</v>
      </c>
      <c r="D148" s="363">
        <v>1.47E-2</v>
      </c>
      <c r="E148" s="363">
        <v>6.4500000000000002E-2</v>
      </c>
      <c r="F148" s="363">
        <v>2.2800000000000001E-2</v>
      </c>
      <c r="G148" s="363">
        <v>5.4000000000000003E-3</v>
      </c>
      <c r="H148" s="363">
        <v>5.0099999999999999E-2</v>
      </c>
      <c r="I148" s="370">
        <v>8.3999999999999995E-3</v>
      </c>
      <c r="J148" s="9"/>
      <c r="K148" s="9"/>
      <c r="L148" s="9"/>
      <c r="M148" s="9"/>
      <c r="N148" s="9"/>
      <c r="O148" s="9"/>
      <c r="P148" s="9"/>
      <c r="Q148" s="9"/>
      <c r="R148" s="9"/>
      <c r="S148" s="9"/>
      <c r="T148" s="9"/>
      <c r="U148" s="9"/>
      <c r="V148" s="9"/>
      <c r="W148" s="9"/>
      <c r="X148" s="9"/>
      <c r="Y148" s="9"/>
      <c r="Z148" s="9"/>
    </row>
    <row r="149" spans="1:26" ht="15.75" customHeight="1">
      <c r="A149" s="353" t="s">
        <v>639</v>
      </c>
      <c r="B149" s="354" t="s">
        <v>385</v>
      </c>
      <c r="C149" s="356" t="s">
        <v>406</v>
      </c>
      <c r="D149" s="357">
        <v>5.96E-2</v>
      </c>
      <c r="E149" s="357">
        <v>0.13439999999999999</v>
      </c>
      <c r="F149" s="357">
        <v>9.2700000000000005E-2</v>
      </c>
      <c r="G149" s="356" t="e">
        <v>#N/A</v>
      </c>
      <c r="H149" s="356" t="e">
        <v>#N/A</v>
      </c>
      <c r="I149" s="366" t="e">
        <v>#N/A</v>
      </c>
      <c r="J149" s="9"/>
      <c r="K149" s="9"/>
      <c r="L149" s="9"/>
      <c r="M149" s="9"/>
      <c r="N149" s="9"/>
      <c r="O149" s="9"/>
      <c r="P149" s="9"/>
      <c r="Q149" s="9"/>
      <c r="R149" s="9"/>
      <c r="S149" s="9"/>
      <c r="T149" s="9"/>
      <c r="U149" s="9"/>
      <c r="V149" s="9"/>
      <c r="W149" s="9"/>
      <c r="X149" s="9"/>
      <c r="Y149" s="9"/>
      <c r="Z149" s="9"/>
    </row>
    <row r="150" spans="1:26" ht="15.75" customHeight="1">
      <c r="A150" s="360" t="s">
        <v>640</v>
      </c>
      <c r="B150" s="361" t="s">
        <v>416</v>
      </c>
      <c r="C150" s="362" t="s">
        <v>498</v>
      </c>
      <c r="D150" s="363">
        <v>2.76E-2</v>
      </c>
      <c r="E150" s="363">
        <v>8.4599999999999995E-2</v>
      </c>
      <c r="F150" s="363">
        <v>4.2900000000000001E-2</v>
      </c>
      <c r="G150" s="362" t="e">
        <v>#N/A</v>
      </c>
      <c r="H150" s="362" t="e">
        <v>#N/A</v>
      </c>
      <c r="I150" s="365" t="e">
        <v>#N/A</v>
      </c>
      <c r="J150" s="9"/>
      <c r="K150" s="9"/>
      <c r="L150" s="9"/>
      <c r="M150" s="9"/>
      <c r="N150" s="9"/>
      <c r="O150" s="9"/>
      <c r="P150" s="9"/>
      <c r="Q150" s="9"/>
      <c r="R150" s="9"/>
      <c r="S150" s="9"/>
      <c r="T150" s="9"/>
      <c r="U150" s="9"/>
      <c r="V150" s="9"/>
      <c r="W150" s="9"/>
      <c r="X150" s="9"/>
      <c r="Y150" s="9"/>
      <c r="Z150" s="9"/>
    </row>
    <row r="151" spans="1:26" ht="15.75" customHeight="1">
      <c r="A151" s="353" t="s">
        <v>641</v>
      </c>
      <c r="B151" s="354" t="s">
        <v>385</v>
      </c>
      <c r="C151" s="356" t="s">
        <v>410</v>
      </c>
      <c r="D151" s="357">
        <v>6.88E-2</v>
      </c>
      <c r="E151" s="357">
        <v>0.1487</v>
      </c>
      <c r="F151" s="357">
        <v>0.107</v>
      </c>
      <c r="G151" s="357">
        <v>6.9400000000000003E-2</v>
      </c>
      <c r="H151" s="357">
        <v>0.14960000000000001</v>
      </c>
      <c r="I151" s="358">
        <v>0.1079</v>
      </c>
      <c r="J151" s="9"/>
      <c r="K151" s="9"/>
      <c r="L151" s="9"/>
      <c r="M151" s="9"/>
      <c r="N151" s="9"/>
      <c r="O151" s="9"/>
      <c r="P151" s="9"/>
      <c r="Q151" s="9"/>
      <c r="R151" s="9"/>
      <c r="S151" s="9"/>
      <c r="T151" s="9"/>
      <c r="U151" s="9"/>
      <c r="V151" s="9"/>
      <c r="W151" s="9"/>
      <c r="X151" s="9"/>
      <c r="Y151" s="9"/>
      <c r="Z151" s="9"/>
    </row>
    <row r="152" spans="1:26" ht="15.75" customHeight="1">
      <c r="A152" s="360" t="s">
        <v>642</v>
      </c>
      <c r="B152" s="361" t="s">
        <v>403</v>
      </c>
      <c r="C152" s="362" t="s">
        <v>400</v>
      </c>
      <c r="D152" s="363">
        <v>3.3000000000000002E-2</v>
      </c>
      <c r="E152" s="363">
        <v>9.2999999999999999E-2</v>
      </c>
      <c r="F152" s="363">
        <v>5.1299999999999998E-2</v>
      </c>
      <c r="G152" s="363">
        <v>2.7E-2</v>
      </c>
      <c r="H152" s="363">
        <v>8.3699999999999997E-2</v>
      </c>
      <c r="I152" s="370">
        <v>4.2000000000000003E-2</v>
      </c>
      <c r="J152" s="9"/>
      <c r="K152" s="9"/>
      <c r="L152" s="9"/>
      <c r="M152" s="9"/>
      <c r="N152" s="9"/>
      <c r="O152" s="9"/>
      <c r="P152" s="9"/>
      <c r="Q152" s="9"/>
      <c r="R152" s="9"/>
      <c r="S152" s="9"/>
      <c r="T152" s="9"/>
      <c r="U152" s="9"/>
      <c r="V152" s="9"/>
      <c r="W152" s="9"/>
      <c r="X152" s="9"/>
      <c r="Y152" s="9"/>
      <c r="Z152" s="9"/>
    </row>
    <row r="153" spans="1:26" ht="15.75" customHeight="1">
      <c r="A153" s="353" t="s">
        <v>643</v>
      </c>
      <c r="B153" s="354" t="s">
        <v>416</v>
      </c>
      <c r="C153" s="356" t="s">
        <v>404</v>
      </c>
      <c r="D153" s="357">
        <v>1.47E-2</v>
      </c>
      <c r="E153" s="357">
        <v>6.4500000000000002E-2</v>
      </c>
      <c r="F153" s="357">
        <v>2.2800000000000001E-2</v>
      </c>
      <c r="G153" s="356" t="e">
        <v>#N/A</v>
      </c>
      <c r="H153" s="356" t="e">
        <v>#N/A</v>
      </c>
      <c r="I153" s="366" t="e">
        <v>#N/A</v>
      </c>
      <c r="J153" s="9"/>
      <c r="K153" s="9"/>
      <c r="L153" s="9"/>
      <c r="M153" s="9"/>
      <c r="N153" s="9"/>
      <c r="O153" s="9"/>
      <c r="P153" s="9"/>
      <c r="Q153" s="9"/>
      <c r="R153" s="9"/>
      <c r="S153" s="9"/>
      <c r="T153" s="9"/>
      <c r="U153" s="9"/>
      <c r="V153" s="9"/>
      <c r="W153" s="9"/>
      <c r="X153" s="9"/>
      <c r="Y153" s="9"/>
      <c r="Z153" s="9"/>
    </row>
    <row r="154" spans="1:26" ht="15.75" customHeight="1">
      <c r="A154" s="360" t="s">
        <v>644</v>
      </c>
      <c r="B154" s="361" t="s">
        <v>385</v>
      </c>
      <c r="C154" s="362" t="s">
        <v>406</v>
      </c>
      <c r="D154" s="363">
        <v>5.96E-2</v>
      </c>
      <c r="E154" s="363">
        <v>0.13439999999999999</v>
      </c>
      <c r="F154" s="363">
        <v>9.2700000000000005E-2</v>
      </c>
      <c r="G154" s="362" t="e">
        <v>#N/A</v>
      </c>
      <c r="H154" s="362" t="e">
        <v>#N/A</v>
      </c>
      <c r="I154" s="365" t="e">
        <v>#N/A</v>
      </c>
      <c r="J154" s="9"/>
      <c r="K154" s="9"/>
      <c r="L154" s="9"/>
      <c r="M154" s="9"/>
      <c r="N154" s="9"/>
      <c r="O154" s="9"/>
      <c r="P154" s="9"/>
      <c r="Q154" s="9"/>
      <c r="R154" s="9"/>
      <c r="S154" s="9"/>
      <c r="T154" s="9"/>
      <c r="U154" s="9"/>
      <c r="V154" s="9"/>
      <c r="W154" s="9"/>
      <c r="X154" s="9"/>
      <c r="Y154" s="9"/>
      <c r="Z154" s="9"/>
    </row>
    <row r="155" spans="1:26" ht="15.75" customHeight="1">
      <c r="A155" s="353" t="s">
        <v>645</v>
      </c>
      <c r="B155" s="354" t="s">
        <v>398</v>
      </c>
      <c r="C155" s="356" t="s">
        <v>503</v>
      </c>
      <c r="D155" s="357">
        <v>0.1101</v>
      </c>
      <c r="E155" s="357">
        <v>0.21290000000000001</v>
      </c>
      <c r="F155" s="357">
        <v>0.17119999999999999</v>
      </c>
      <c r="G155" s="356" t="s">
        <v>401</v>
      </c>
      <c r="H155" s="356" t="s">
        <v>401</v>
      </c>
      <c r="I155" s="366" t="s">
        <v>401</v>
      </c>
      <c r="J155" s="9"/>
      <c r="K155" s="9"/>
      <c r="L155" s="9"/>
      <c r="M155" s="9"/>
      <c r="N155" s="9"/>
      <c r="O155" s="9"/>
      <c r="P155" s="9"/>
      <c r="Q155" s="9"/>
      <c r="R155" s="9"/>
      <c r="S155" s="9"/>
      <c r="T155" s="9"/>
      <c r="U155" s="9"/>
      <c r="V155" s="9"/>
      <c r="W155" s="9"/>
      <c r="X155" s="9"/>
      <c r="Y155" s="9"/>
      <c r="Z155" s="9"/>
    </row>
    <row r="156" spans="1:26" ht="15.75" customHeight="1">
      <c r="A156" s="360" t="s">
        <v>646</v>
      </c>
      <c r="B156" s="361" t="s">
        <v>393</v>
      </c>
      <c r="C156" s="362" t="s">
        <v>394</v>
      </c>
      <c r="D156" s="363">
        <v>4.4999999999999997E-3</v>
      </c>
      <c r="E156" s="363">
        <v>4.87E-2</v>
      </c>
      <c r="F156" s="363">
        <v>7.0000000000000001E-3</v>
      </c>
      <c r="G156" s="362" t="e">
        <v>#N/A</v>
      </c>
      <c r="H156" s="362" t="e">
        <v>#N/A</v>
      </c>
      <c r="I156" s="365" t="e">
        <v>#N/A</v>
      </c>
      <c r="J156" s="9"/>
      <c r="K156" s="9"/>
      <c r="L156" s="9"/>
      <c r="M156" s="9"/>
      <c r="N156" s="9"/>
      <c r="O156" s="9"/>
      <c r="P156" s="9"/>
      <c r="Q156" s="9"/>
      <c r="R156" s="9"/>
      <c r="S156" s="9"/>
      <c r="T156" s="9"/>
      <c r="U156" s="9"/>
      <c r="V156" s="9"/>
      <c r="W156" s="9"/>
      <c r="X156" s="9"/>
      <c r="Y156" s="9"/>
      <c r="Z156" s="9"/>
    </row>
    <row r="157" spans="1:26" ht="15.75" customHeight="1">
      <c r="A157" s="353" t="s">
        <v>647</v>
      </c>
      <c r="B157" s="354" t="s">
        <v>403</v>
      </c>
      <c r="C157" s="356" t="s">
        <v>481</v>
      </c>
      <c r="D157" s="357">
        <v>5.4999999999999997E-3</v>
      </c>
      <c r="E157" s="357">
        <v>5.0299999999999997E-2</v>
      </c>
      <c r="F157" s="357">
        <v>8.6E-3</v>
      </c>
      <c r="G157" s="357">
        <v>2.5000000000000001E-3</v>
      </c>
      <c r="H157" s="357">
        <v>4.5600000000000002E-2</v>
      </c>
      <c r="I157" s="358">
        <v>3.8999999999999998E-3</v>
      </c>
      <c r="J157" s="9"/>
      <c r="K157" s="9"/>
      <c r="L157" s="9"/>
      <c r="M157" s="9"/>
      <c r="N157" s="9"/>
      <c r="O157" s="9"/>
      <c r="P157" s="9"/>
      <c r="Q157" s="9"/>
      <c r="R157" s="9"/>
      <c r="S157" s="9"/>
      <c r="T157" s="9"/>
      <c r="U157" s="9"/>
      <c r="V157" s="9"/>
      <c r="W157" s="9"/>
      <c r="X157" s="9"/>
      <c r="Y157" s="9"/>
      <c r="Z157" s="9"/>
    </row>
    <row r="158" spans="1:26" ht="15.75" customHeight="1">
      <c r="A158" s="360" t="s">
        <v>648</v>
      </c>
      <c r="B158" s="361" t="s">
        <v>474</v>
      </c>
      <c r="C158" s="362" t="s">
        <v>425</v>
      </c>
      <c r="D158" s="363">
        <v>2.5000000000000001E-3</v>
      </c>
      <c r="E158" s="363">
        <v>4.4499999999999998E-2</v>
      </c>
      <c r="F158" s="363">
        <v>2.5000000000000001E-3</v>
      </c>
      <c r="G158" s="363">
        <v>4.3E-3</v>
      </c>
      <c r="H158" s="363">
        <v>4.8399999999999999E-2</v>
      </c>
      <c r="I158" s="370">
        <v>6.7000000000000002E-3</v>
      </c>
      <c r="J158" s="9"/>
      <c r="K158" s="9"/>
      <c r="L158" s="9"/>
      <c r="M158" s="9"/>
      <c r="N158" s="9"/>
      <c r="O158" s="9"/>
      <c r="P158" s="9"/>
      <c r="Q158" s="9"/>
      <c r="R158" s="9"/>
      <c r="S158" s="9"/>
      <c r="T158" s="9"/>
      <c r="U158" s="9"/>
      <c r="V158" s="9"/>
      <c r="W158" s="9"/>
      <c r="X158" s="9"/>
      <c r="Y158" s="9"/>
      <c r="Z158" s="9"/>
    </row>
    <row r="159" spans="1:26" ht="15.75" customHeight="1">
      <c r="A159" s="353" t="s">
        <v>649</v>
      </c>
      <c r="B159" s="354" t="s">
        <v>409</v>
      </c>
      <c r="C159" s="356" t="s">
        <v>404</v>
      </c>
      <c r="D159" s="357">
        <v>1.47E-2</v>
      </c>
      <c r="E159" s="357">
        <v>6.4500000000000002E-2</v>
      </c>
      <c r="F159" s="357">
        <v>2.2800000000000001E-2</v>
      </c>
      <c r="G159" s="357">
        <v>6.6E-3</v>
      </c>
      <c r="H159" s="443">
        <v>5.1999999999999998E-2</v>
      </c>
      <c r="I159" s="444">
        <v>1.03E-2</v>
      </c>
      <c r="J159" s="9"/>
      <c r="K159" s="9"/>
      <c r="L159" s="9"/>
      <c r="M159" s="9"/>
      <c r="N159" s="9"/>
      <c r="O159" s="9"/>
      <c r="P159" s="9"/>
      <c r="Q159" s="9"/>
      <c r="R159" s="9"/>
      <c r="S159" s="9"/>
      <c r="T159" s="9"/>
      <c r="U159" s="9"/>
      <c r="V159" s="9"/>
      <c r="W159" s="9"/>
      <c r="X159" s="9"/>
      <c r="Y159" s="9"/>
      <c r="Z159" s="9"/>
    </row>
    <row r="160" spans="1:26" ht="15.75" customHeight="1">
      <c r="A160" s="360" t="s">
        <v>650</v>
      </c>
      <c r="B160" s="361" t="s">
        <v>398</v>
      </c>
      <c r="C160" s="362" t="s">
        <v>400</v>
      </c>
      <c r="D160" s="363">
        <v>3.3000000000000002E-2</v>
      </c>
      <c r="E160" s="363">
        <v>9.2999999999999999E-2</v>
      </c>
      <c r="F160" s="363">
        <v>5.1299999999999998E-2</v>
      </c>
      <c r="G160" s="362" t="e">
        <v>#N/A</v>
      </c>
      <c r="H160" s="445" t="e">
        <v>#N/A</v>
      </c>
      <c r="I160" s="446" t="e">
        <v>#N/A</v>
      </c>
      <c r="J160" s="9"/>
      <c r="K160" s="9"/>
      <c r="L160" s="9"/>
      <c r="M160" s="9"/>
      <c r="N160" s="9"/>
      <c r="O160" s="9"/>
      <c r="P160" s="9"/>
      <c r="Q160" s="9"/>
      <c r="R160" s="9"/>
      <c r="S160" s="9"/>
      <c r="T160" s="9"/>
      <c r="U160" s="9"/>
      <c r="V160" s="9"/>
      <c r="W160" s="9"/>
      <c r="X160" s="9"/>
      <c r="Y160" s="9"/>
      <c r="Z160" s="9"/>
    </row>
    <row r="161" spans="1:26" ht="15.75" customHeight="1">
      <c r="A161" s="353" t="s">
        <v>651</v>
      </c>
      <c r="B161" s="354" t="s">
        <v>409</v>
      </c>
      <c r="C161" s="356" t="s">
        <v>459</v>
      </c>
      <c r="D161" s="357">
        <v>9.1800000000000007E-2</v>
      </c>
      <c r="E161" s="357">
        <v>0.18440000000000001</v>
      </c>
      <c r="F161" s="357">
        <v>0.14269999999999999</v>
      </c>
      <c r="G161" s="356" t="s">
        <v>401</v>
      </c>
      <c r="H161" s="447" t="s">
        <v>401</v>
      </c>
      <c r="I161" s="448" t="s">
        <v>401</v>
      </c>
      <c r="J161" s="9"/>
      <c r="K161" s="9"/>
      <c r="L161" s="9"/>
      <c r="M161" s="9"/>
      <c r="N161" s="9"/>
      <c r="O161" s="9"/>
      <c r="P161" s="9"/>
      <c r="Q161" s="9"/>
      <c r="R161" s="9"/>
      <c r="S161" s="9"/>
      <c r="T161" s="9"/>
      <c r="U161" s="9"/>
      <c r="V161" s="9"/>
      <c r="W161" s="9"/>
      <c r="X161" s="9"/>
      <c r="Y161" s="9"/>
      <c r="Z161" s="9"/>
    </row>
    <row r="162" spans="1:26" ht="15.75" customHeight="1">
      <c r="A162" s="360" t="s">
        <v>652</v>
      </c>
      <c r="B162" s="361" t="s">
        <v>437</v>
      </c>
      <c r="C162" s="362" t="s">
        <v>498</v>
      </c>
      <c r="D162" s="363">
        <v>2.76E-2</v>
      </c>
      <c r="E162" s="363">
        <v>8.4599999999999995E-2</v>
      </c>
      <c r="F162" s="363">
        <v>4.2900000000000001E-2</v>
      </c>
      <c r="G162" s="363">
        <v>1.26E-2</v>
      </c>
      <c r="H162" s="449">
        <v>6.13E-2</v>
      </c>
      <c r="I162" s="450">
        <v>1.9599999999999999E-2</v>
      </c>
      <c r="J162" s="9"/>
      <c r="K162" s="9"/>
      <c r="L162" s="9"/>
      <c r="M162" s="9"/>
      <c r="N162" s="9"/>
      <c r="O162" s="9"/>
      <c r="P162" s="9"/>
      <c r="Q162" s="9"/>
      <c r="R162" s="9"/>
      <c r="S162" s="9"/>
      <c r="T162" s="9"/>
      <c r="U162" s="9"/>
      <c r="V162" s="9"/>
      <c r="W162" s="9"/>
      <c r="X162" s="9"/>
      <c r="Y162" s="9"/>
      <c r="Z162" s="9"/>
    </row>
    <row r="163" spans="1:26" ht="15.75" customHeight="1">
      <c r="A163" s="353" t="s">
        <v>653</v>
      </c>
      <c r="B163" s="354" t="s">
        <v>385</v>
      </c>
      <c r="C163" s="356" t="s">
        <v>493</v>
      </c>
      <c r="D163" s="357">
        <v>8.2600000000000007E-2</v>
      </c>
      <c r="E163" s="357">
        <v>0.1701</v>
      </c>
      <c r="F163" s="357">
        <v>0.12839999999999999</v>
      </c>
      <c r="G163" s="357">
        <v>2.9000000000000001E-2</v>
      </c>
      <c r="H163" s="443">
        <v>8.6800000000000002E-2</v>
      </c>
      <c r="I163" s="444">
        <v>4.5100000000000001E-2</v>
      </c>
      <c r="J163" s="9"/>
      <c r="K163" s="9"/>
      <c r="L163" s="9"/>
      <c r="M163" s="9"/>
      <c r="N163" s="9"/>
      <c r="O163" s="9"/>
      <c r="P163" s="9"/>
      <c r="Q163" s="9"/>
      <c r="R163" s="9"/>
      <c r="S163" s="9"/>
      <c r="T163" s="9"/>
      <c r="U163" s="9"/>
      <c r="V163" s="9"/>
      <c r="W163" s="9"/>
      <c r="X163" s="9"/>
      <c r="Y163" s="9"/>
      <c r="Z163" s="9"/>
    </row>
    <row r="164" spans="1:26"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hyperlinks>
    <hyperlink ref="B1" r:id="rId1" xr:uid="{00000000-0004-0000-0800-000000000000}"/>
  </hyperlinks>
  <pageMargins left="0.7" right="0.7" top="0.75" bottom="0.75" header="0" footer="0"/>
  <pageSetup orientation="landscape"/>
  <tableParts count="1">
    <tablePart r:id="rId2"/>
  </tableParts>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Income Assumptions</vt:lpstr>
      <vt:lpstr>Balance Assumptions</vt:lpstr>
      <vt:lpstr>Income Statement</vt:lpstr>
      <vt:lpstr>Balance Sheet</vt:lpstr>
      <vt:lpstr>Cash Flow</vt:lpstr>
      <vt:lpstr>Debt Schedule</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Johnson</dc:creator>
  <cp:lastModifiedBy>Mario Johnson</cp:lastModifiedBy>
  <dcterms:created xsi:type="dcterms:W3CDTF">2026-06-19T14:52:59Z</dcterms:created>
  <dcterms:modified xsi:type="dcterms:W3CDTF">2026-08-10T15:41:22Z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0x010100DA541CF32620E44FAB19E6AB2D39FBA3</vt:lpwstr>
  </property>
</Properties>
</file>