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8_{98D30637-DCA5-45AD-95C7-2AE8DFC447AB}" xr6:coauthVersionLast="47" xr6:coauthVersionMax="47" xr10:uidLastSave="{00000000-0000-0000-0000-000000000000}"/>
  <bookViews>
    <workbookView xWindow="28680" yWindow="-120" windowWidth="29040" windowHeight="15720" activeTab="7"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Debt Schedule" sheetId="7" r:id="rId7"/>
    <sheet name="DCF" sheetId="8" r:id="rId8"/>
    <sheet name="ERPs by Country" sheetId="9" r:id="rId9"/>
    <sheet name="Metrics" sheetId="10" r:id="rId10"/>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XIvpwIUtab8SujvBajFTLh4sD8wVDUAtJ0AtTBiuE9Y="/>
    </ext>
  </extLst>
</workbook>
</file>

<file path=xl/calcChain.xml><?xml version="1.0" encoding="utf-8"?>
<calcChain xmlns="http://schemas.openxmlformats.org/spreadsheetml/2006/main">
  <c r="D75" i="8" l="1"/>
  <c r="C36" i="1" s="1"/>
  <c r="J37" i="8" a="1"/>
  <c r="J37" i="8" s="1"/>
  <c r="I37" i="8" a="1"/>
  <c r="I37" i="8" s="1"/>
  <c r="C7" i="1" a="1"/>
  <c r="C7" i="1" s="1"/>
  <c r="I40" i="4" s="1"/>
  <c r="L40" i="4" s="1"/>
  <c r="C25" i="10"/>
  <c r="D92" i="8"/>
  <c r="D88" i="8"/>
  <c r="D87" i="8"/>
  <c r="D86" i="8"/>
  <c r="D85" i="8"/>
  <c r="D84" i="8"/>
  <c r="C58" i="8"/>
  <c r="C55" i="8"/>
  <c r="C51" i="8"/>
  <c r="D47" i="8"/>
  <c r="D46" i="8"/>
  <c r="D45" i="8"/>
  <c r="J38" i="8"/>
  <c r="I38" i="8"/>
  <c r="J34" i="8"/>
  <c r="G29" i="8"/>
  <c r="G28" i="8"/>
  <c r="G27" i="8"/>
  <c r="G26" i="8"/>
  <c r="G25" i="8"/>
  <c r="G24" i="8"/>
  <c r="G23" i="8"/>
  <c r="G22" i="8"/>
  <c r="G21" i="8"/>
  <c r="G20" i="8"/>
  <c r="I31" i="7"/>
  <c r="F31" i="7"/>
  <c r="H30" i="7"/>
  <c r="H31" i="7" s="1"/>
  <c r="G30" i="7"/>
  <c r="G31" i="7" s="1"/>
  <c r="F30" i="7"/>
  <c r="E30" i="7"/>
  <c r="D30" i="7"/>
  <c r="D31" i="7" s="1"/>
  <c r="H28" i="7"/>
  <c r="G28" i="7"/>
  <c r="H26" i="7" s="1"/>
  <c r="H27" i="7" s="1"/>
  <c r="F28" i="7"/>
  <c r="E28" i="7"/>
  <c r="D28" i="7"/>
  <c r="G27" i="7"/>
  <c r="I26" i="7"/>
  <c r="I28" i="7" s="1"/>
  <c r="G26" i="7"/>
  <c r="E26" i="7"/>
  <c r="I21" i="7"/>
  <c r="H19" i="7"/>
  <c r="G19" i="7"/>
  <c r="F19" i="7"/>
  <c r="E19" i="7"/>
  <c r="D19" i="7"/>
  <c r="H10" i="7"/>
  <c r="G10" i="7"/>
  <c r="F10" i="7"/>
  <c r="E10" i="7"/>
  <c r="E6" i="7" s="1"/>
  <c r="F4" i="7" s="1"/>
  <c r="D10" i="7"/>
  <c r="D6" i="7" s="1"/>
  <c r="E4" i="7" s="1"/>
  <c r="K9" i="7"/>
  <c r="K33" i="5" s="1"/>
  <c r="H9" i="7"/>
  <c r="J9" i="7" s="1"/>
  <c r="J33" i="5" s="1"/>
  <c r="G9" i="7"/>
  <c r="F9" i="7"/>
  <c r="E9" i="7"/>
  <c r="D9" i="7"/>
  <c r="M8" i="7"/>
  <c r="L8" i="7"/>
  <c r="K8" i="7"/>
  <c r="J8" i="7"/>
  <c r="I8" i="7"/>
  <c r="H8" i="7"/>
  <c r="G8" i="7"/>
  <c r="F8" i="7"/>
  <c r="F6" i="7" s="1"/>
  <c r="E8" i="7"/>
  <c r="D8" i="7"/>
  <c r="G6" i="7"/>
  <c r="L53" i="6"/>
  <c r="I51" i="6"/>
  <c r="H48" i="6"/>
  <c r="G48" i="6"/>
  <c r="F48" i="6"/>
  <c r="E48" i="6"/>
  <c r="D48" i="6"/>
  <c r="H34" i="6"/>
  <c r="G34" i="6"/>
  <c r="F34" i="6"/>
  <c r="E34" i="6"/>
  <c r="D34" i="6"/>
  <c r="M31" i="6"/>
  <c r="L31" i="6"/>
  <c r="K31" i="6"/>
  <c r="J31" i="6"/>
  <c r="I31" i="6"/>
  <c r="G70" i="5"/>
  <c r="H69" i="5"/>
  <c r="C31" i="10" s="1"/>
  <c r="G69" i="5"/>
  <c r="F69" i="5"/>
  <c r="E69" i="5"/>
  <c r="D69" i="5"/>
  <c r="D70" i="5" s="1"/>
  <c r="G68" i="5"/>
  <c r="H67" i="5"/>
  <c r="G67" i="5"/>
  <c r="F67" i="5"/>
  <c r="F68" i="5" s="1"/>
  <c r="E67" i="5"/>
  <c r="E68" i="5" s="1"/>
  <c r="D67" i="5"/>
  <c r="D68" i="5" s="1"/>
  <c r="G61" i="5"/>
  <c r="L60" i="5"/>
  <c r="M60" i="5" s="1"/>
  <c r="I60" i="5"/>
  <c r="J60" i="5" s="1"/>
  <c r="K60" i="5" s="1"/>
  <c r="H59" i="5"/>
  <c r="H61" i="5" s="1"/>
  <c r="G59" i="5"/>
  <c r="F59" i="5"/>
  <c r="F70" i="5" s="1"/>
  <c r="E59" i="5"/>
  <c r="E61" i="5" s="1"/>
  <c r="D59" i="5"/>
  <c r="D61" i="5" s="1"/>
  <c r="D63" i="5" s="1"/>
  <c r="M57" i="5"/>
  <c r="L57" i="5"/>
  <c r="K57" i="5"/>
  <c r="J57" i="5"/>
  <c r="I57" i="5"/>
  <c r="M56" i="5"/>
  <c r="L56" i="5"/>
  <c r="K56" i="5"/>
  <c r="J56" i="5"/>
  <c r="I56" i="5"/>
  <c r="I54" i="5"/>
  <c r="H51" i="5"/>
  <c r="H63" i="5" s="1"/>
  <c r="H49" i="5"/>
  <c r="G49" i="5"/>
  <c r="F49" i="5"/>
  <c r="E49" i="5"/>
  <c r="D49" i="5"/>
  <c r="M47" i="5"/>
  <c r="L47" i="5"/>
  <c r="K47" i="5"/>
  <c r="J47" i="5"/>
  <c r="I47" i="5"/>
  <c r="M46" i="5"/>
  <c r="L46" i="5"/>
  <c r="K46" i="5"/>
  <c r="J46" i="5"/>
  <c r="I46" i="5"/>
  <c r="M45" i="5"/>
  <c r="L45" i="5"/>
  <c r="K45" i="5"/>
  <c r="J45" i="5"/>
  <c r="I45" i="5"/>
  <c r="M44" i="5"/>
  <c r="L44" i="5"/>
  <c r="K44" i="5"/>
  <c r="J44" i="5"/>
  <c r="I44" i="5"/>
  <c r="M43" i="5"/>
  <c r="L43" i="5"/>
  <c r="K43" i="5"/>
  <c r="J43" i="5"/>
  <c r="I43" i="5"/>
  <c r="H39" i="5"/>
  <c r="G39" i="5"/>
  <c r="G51" i="5" s="1"/>
  <c r="G63" i="5" s="1"/>
  <c r="F39" i="5"/>
  <c r="F51" i="5" s="1"/>
  <c r="E39" i="5"/>
  <c r="E51" i="5" s="1"/>
  <c r="D39" i="5"/>
  <c r="D51" i="5" s="1"/>
  <c r="M36" i="5"/>
  <c r="L36" i="5"/>
  <c r="K36" i="5"/>
  <c r="J36" i="5"/>
  <c r="I36" i="5"/>
  <c r="M35" i="5"/>
  <c r="L35" i="5"/>
  <c r="K35" i="5"/>
  <c r="J35" i="5"/>
  <c r="I35" i="5"/>
  <c r="M32" i="5"/>
  <c r="L32" i="5"/>
  <c r="K32" i="5"/>
  <c r="J32" i="5"/>
  <c r="I32" i="5"/>
  <c r="M24" i="5"/>
  <c r="L24" i="5"/>
  <c r="K24" i="5"/>
  <c r="J24" i="5"/>
  <c r="I24" i="5"/>
  <c r="M23" i="5"/>
  <c r="E25" i="10" s="1"/>
  <c r="L23" i="5"/>
  <c r="K23" i="5"/>
  <c r="J23" i="5"/>
  <c r="I23" i="5"/>
  <c r="D25" i="10" s="1"/>
  <c r="M22" i="5"/>
  <c r="L22" i="5"/>
  <c r="K22" i="5"/>
  <c r="J22" i="5"/>
  <c r="I22" i="5"/>
  <c r="M21" i="5"/>
  <c r="L21" i="5"/>
  <c r="K21" i="5"/>
  <c r="J21" i="5"/>
  <c r="I21" i="5"/>
  <c r="M20" i="5"/>
  <c r="L20" i="5"/>
  <c r="K20" i="5"/>
  <c r="J20" i="5"/>
  <c r="I20" i="5"/>
  <c r="M19" i="5"/>
  <c r="L19" i="5"/>
  <c r="K19" i="5"/>
  <c r="J19" i="5"/>
  <c r="I19" i="5"/>
  <c r="M18" i="5"/>
  <c r="L18" i="5"/>
  <c r="K18" i="5"/>
  <c r="J18" i="5"/>
  <c r="I18" i="5"/>
  <c r="M11" i="5"/>
  <c r="L11" i="5"/>
  <c r="K11" i="5"/>
  <c r="J11" i="5"/>
  <c r="I11" i="5"/>
  <c r="M10" i="5"/>
  <c r="L10" i="5"/>
  <c r="K10" i="5"/>
  <c r="J10" i="5"/>
  <c r="I10" i="5"/>
  <c r="M8" i="5"/>
  <c r="M53" i="6" s="1"/>
  <c r="L8" i="5"/>
  <c r="K8" i="5"/>
  <c r="K53" i="6" s="1"/>
  <c r="J8" i="5"/>
  <c r="J53" i="6" s="1"/>
  <c r="I8" i="5"/>
  <c r="I53" i="6" s="1"/>
  <c r="J44" i="4"/>
  <c r="I44" i="4"/>
  <c r="H43" i="4"/>
  <c r="G43" i="4"/>
  <c r="F43" i="4"/>
  <c r="E43" i="4"/>
  <c r="D43" i="4"/>
  <c r="H24" i="4"/>
  <c r="H13" i="7" s="1"/>
  <c r="G24" i="4"/>
  <c r="G13" i="7" s="1"/>
  <c r="F24" i="4"/>
  <c r="F13" i="7" s="1"/>
  <c r="E24" i="4"/>
  <c r="E13" i="7" s="1"/>
  <c r="D24" i="4"/>
  <c r="D13" i="7" s="1"/>
  <c r="H23" i="4"/>
  <c r="G23" i="4"/>
  <c r="F23" i="4"/>
  <c r="E23" i="4"/>
  <c r="D23" i="4"/>
  <c r="H22" i="4"/>
  <c r="G22" i="4"/>
  <c r="F22" i="4"/>
  <c r="E22" i="4"/>
  <c r="D22" i="4"/>
  <c r="M14" i="4"/>
  <c r="M17" i="6" s="1"/>
  <c r="L14" i="4"/>
  <c r="L17" i="6" s="1"/>
  <c r="K14" i="4"/>
  <c r="K17" i="6" s="1"/>
  <c r="J14" i="4"/>
  <c r="J17" i="6" s="1"/>
  <c r="I14" i="4"/>
  <c r="I17" i="6" s="1"/>
  <c r="H14" i="4"/>
  <c r="G14" i="4"/>
  <c r="F14" i="4"/>
  <c r="E14" i="4"/>
  <c r="D14" i="4"/>
  <c r="H13" i="4"/>
  <c r="G13" i="4"/>
  <c r="F13" i="4"/>
  <c r="E13" i="4"/>
  <c r="D13" i="4"/>
  <c r="H12" i="4"/>
  <c r="G12" i="4"/>
  <c r="F12" i="4"/>
  <c r="E12" i="4"/>
  <c r="D12" i="4"/>
  <c r="H11" i="4"/>
  <c r="G11" i="4"/>
  <c r="F11" i="4"/>
  <c r="E11" i="4"/>
  <c r="D11" i="4"/>
  <c r="H10" i="4"/>
  <c r="G10" i="4"/>
  <c r="F10" i="4"/>
  <c r="E10" i="4"/>
  <c r="D10" i="4"/>
  <c r="H9" i="4"/>
  <c r="G9" i="4"/>
  <c r="F9" i="4"/>
  <c r="E9" i="4"/>
  <c r="D9" i="4"/>
  <c r="H69" i="3"/>
  <c r="G69" i="3"/>
  <c r="F69" i="3"/>
  <c r="E69" i="3"/>
  <c r="D69" i="3"/>
  <c r="D68" i="3" s="1"/>
  <c r="E68" i="3"/>
  <c r="H66" i="3"/>
  <c r="H65" i="3" s="1"/>
  <c r="J65" i="3" s="1"/>
  <c r="G66" i="3"/>
  <c r="G65" i="3" s="1"/>
  <c r="F66" i="3"/>
  <c r="F65" i="3" s="1"/>
  <c r="E66" i="3"/>
  <c r="E65" i="3" s="1"/>
  <c r="D66" i="3"/>
  <c r="D65" i="3" s="1"/>
  <c r="H63" i="3"/>
  <c r="H52" i="3" s="1"/>
  <c r="G63" i="3"/>
  <c r="G52" i="3" s="1"/>
  <c r="F63" i="3"/>
  <c r="E63" i="3"/>
  <c r="D63" i="3"/>
  <c r="I57" i="3"/>
  <c r="O54" i="3"/>
  <c r="D53" i="3"/>
  <c r="F52" i="3"/>
  <c r="E52" i="3"/>
  <c r="D52" i="3"/>
  <c r="D54" i="3" s="1"/>
  <c r="H51" i="3"/>
  <c r="G51" i="3"/>
  <c r="F51" i="3"/>
  <c r="E51" i="3"/>
  <c r="H45" i="3"/>
  <c r="G45" i="3"/>
  <c r="F45" i="3"/>
  <c r="H44" i="3"/>
  <c r="G44" i="3"/>
  <c r="F44" i="3"/>
  <c r="E44" i="3"/>
  <c r="E45" i="3" s="1"/>
  <c r="H41" i="3"/>
  <c r="G41" i="3"/>
  <c r="F41" i="3"/>
  <c r="E41" i="3"/>
  <c r="D41" i="3"/>
  <c r="M40" i="3"/>
  <c r="L40" i="3"/>
  <c r="K40" i="3"/>
  <c r="J40" i="3"/>
  <c r="I40" i="3"/>
  <c r="C34" i="3"/>
  <c r="D22" i="3"/>
  <c r="H21" i="3"/>
  <c r="G21" i="3"/>
  <c r="G22" i="3" s="1"/>
  <c r="F21" i="3"/>
  <c r="E21" i="3"/>
  <c r="D21" i="3"/>
  <c r="H20" i="3"/>
  <c r="H22" i="3" s="1"/>
  <c r="G20" i="3"/>
  <c r="F20" i="3"/>
  <c r="F22" i="3" s="1"/>
  <c r="E20" i="3"/>
  <c r="E22" i="3" s="1"/>
  <c r="D20" i="3"/>
  <c r="G17" i="3"/>
  <c r="H16" i="3"/>
  <c r="H17" i="3" s="1"/>
  <c r="H24" i="3" s="1"/>
  <c r="C24" i="10" s="1"/>
  <c r="G16" i="3"/>
  <c r="F16" i="3"/>
  <c r="E16" i="3"/>
  <c r="E17" i="3" s="1"/>
  <c r="E24" i="3" s="1"/>
  <c r="D16" i="3"/>
  <c r="H15" i="3"/>
  <c r="G15" i="3"/>
  <c r="F15" i="3"/>
  <c r="F17" i="3" s="1"/>
  <c r="F24" i="3" s="1"/>
  <c r="E15" i="3"/>
  <c r="D15" i="3"/>
  <c r="D17" i="3" s="1"/>
  <c r="I89" i="2"/>
  <c r="G86" i="2"/>
  <c r="N83" i="2"/>
  <c r="N82" i="2" s="1"/>
  <c r="M83" i="2"/>
  <c r="M82" i="2" s="1"/>
  <c r="L83" i="2"/>
  <c r="L82" i="2" s="1"/>
  <c r="J83" i="2"/>
  <c r="J82" i="2" s="1"/>
  <c r="I83" i="2"/>
  <c r="H83" i="2"/>
  <c r="G83" i="2"/>
  <c r="F83" i="2"/>
  <c r="K83" i="2" s="1"/>
  <c r="K82" i="2" s="1"/>
  <c r="I80" i="2"/>
  <c r="H80" i="2"/>
  <c r="G80" i="2"/>
  <c r="F80" i="2"/>
  <c r="E80" i="2"/>
  <c r="H74" i="2"/>
  <c r="F71" i="2"/>
  <c r="I59" i="2"/>
  <c r="H59" i="2"/>
  <c r="G59" i="2"/>
  <c r="F59" i="2"/>
  <c r="E59" i="2"/>
  <c r="N41" i="2"/>
  <c r="M41" i="2"/>
  <c r="L41" i="2"/>
  <c r="K41" i="2"/>
  <c r="F34" i="2"/>
  <c r="N33" i="2"/>
  <c r="M33" i="2"/>
  <c r="L33" i="2"/>
  <c r="K33" i="2"/>
  <c r="J33" i="2"/>
  <c r="I30" i="2"/>
  <c r="N29" i="2"/>
  <c r="M29" i="2"/>
  <c r="L29" i="2"/>
  <c r="K29" i="2"/>
  <c r="J29" i="2"/>
  <c r="J28" i="2" s="1"/>
  <c r="I29" i="2"/>
  <c r="H29" i="2"/>
  <c r="G29" i="2"/>
  <c r="F29" i="2"/>
  <c r="E29" i="2"/>
  <c r="V26" i="2"/>
  <c r="V24" i="2"/>
  <c r="N24" i="2"/>
  <c r="M24" i="2"/>
  <c r="L24" i="2"/>
  <c r="K24" i="2"/>
  <c r="J24" i="2"/>
  <c r="J23" i="2" s="1"/>
  <c r="I24" i="2"/>
  <c r="H24" i="2"/>
  <c r="G24" i="2"/>
  <c r="F24" i="2"/>
  <c r="E24" i="2"/>
  <c r="V21" i="2"/>
  <c r="H20" i="2"/>
  <c r="F20" i="2"/>
  <c r="V19" i="2"/>
  <c r="N19" i="2"/>
  <c r="M19" i="2"/>
  <c r="L19" i="2"/>
  <c r="K19" i="2"/>
  <c r="J19" i="2"/>
  <c r="I19" i="2"/>
  <c r="H19" i="2"/>
  <c r="G19" i="2"/>
  <c r="F19" i="2"/>
  <c r="E19" i="2"/>
  <c r="J18" i="2"/>
  <c r="K18" i="2" s="1"/>
  <c r="V16" i="2"/>
  <c r="H15" i="2"/>
  <c r="G15" i="2"/>
  <c r="F15" i="2"/>
  <c r="E15" i="2"/>
  <c r="V14" i="2"/>
  <c r="N14" i="2"/>
  <c r="M14" i="2"/>
  <c r="L14" i="2"/>
  <c r="K14" i="2"/>
  <c r="J14" i="2"/>
  <c r="J13" i="2" s="1"/>
  <c r="I14" i="2"/>
  <c r="H14" i="2"/>
  <c r="G14" i="2"/>
  <c r="F14" i="2"/>
  <c r="E14" i="2"/>
  <c r="V11" i="2"/>
  <c r="V9" i="2"/>
  <c r="N9" i="2"/>
  <c r="M9" i="2"/>
  <c r="L9" i="2"/>
  <c r="K9" i="2"/>
  <c r="J9" i="2"/>
  <c r="J8" i="2" s="1"/>
  <c r="I9" i="2"/>
  <c r="H9" i="2"/>
  <c r="G9" i="2"/>
  <c r="F9" i="2"/>
  <c r="E9" i="2"/>
  <c r="F6" i="2"/>
  <c r="I5" i="2"/>
  <c r="H5" i="4" s="1"/>
  <c r="G22" i="1" s="1"/>
  <c r="H5" i="2"/>
  <c r="H65" i="2" s="1"/>
  <c r="G5" i="2"/>
  <c r="F50" i="3" s="1"/>
  <c r="F5" i="2"/>
  <c r="E5" i="4" s="1"/>
  <c r="E5" i="2"/>
  <c r="D50" i="3" s="1"/>
  <c r="D5" i="2"/>
  <c r="E6" i="2" s="1"/>
  <c r="I28" i="1"/>
  <c r="H28" i="1"/>
  <c r="G28" i="1"/>
  <c r="F28" i="1"/>
  <c r="E28" i="1"/>
  <c r="D28" i="1"/>
  <c r="C28" i="1"/>
  <c r="C23" i="1"/>
  <c r="D22" i="1"/>
  <c r="C15" i="1"/>
  <c r="H68" i="3" l="1"/>
  <c r="L68" i="3" s="1"/>
  <c r="F15" i="4"/>
  <c r="F10" i="3" s="1"/>
  <c r="D15" i="4"/>
  <c r="D10" i="3" s="1"/>
  <c r="E15" i="4"/>
  <c r="E10" i="3" s="1"/>
  <c r="F68" i="3"/>
  <c r="E17" i="4"/>
  <c r="E26" i="4" s="1"/>
  <c r="I68" i="3"/>
  <c r="C54" i="8"/>
  <c r="C14" i="1" s="1"/>
  <c r="I37" i="4"/>
  <c r="I43" i="4" s="1"/>
  <c r="J40" i="4"/>
  <c r="M40" i="4"/>
  <c r="K23" i="2"/>
  <c r="J22" i="4"/>
  <c r="E12" i="7"/>
  <c r="E5" i="7"/>
  <c r="G25" i="3"/>
  <c r="F26" i="3"/>
  <c r="M22" i="4"/>
  <c r="K13" i="2"/>
  <c r="E18" i="4"/>
  <c r="E19" i="4"/>
  <c r="K28" i="2"/>
  <c r="J5" i="2"/>
  <c r="J10" i="2" s="1"/>
  <c r="K8" i="2"/>
  <c r="I22" i="4"/>
  <c r="L18" i="2"/>
  <c r="K22" i="4"/>
  <c r="L22" i="4"/>
  <c r="H30" i="2"/>
  <c r="E34" i="2"/>
  <c r="E71" i="2"/>
  <c r="G74" i="2"/>
  <c r="I77" i="2"/>
  <c r="F86" i="2"/>
  <c r="H89" i="2"/>
  <c r="E26" i="3"/>
  <c r="K44" i="4"/>
  <c r="M31" i="7"/>
  <c r="L31" i="7"/>
  <c r="K31" i="7"/>
  <c r="J31" i="7"/>
  <c r="H4" i="7"/>
  <c r="H12" i="7" s="1"/>
  <c r="C16" i="7" s="1"/>
  <c r="G5" i="7"/>
  <c r="J26" i="7"/>
  <c r="J28" i="7" s="1"/>
  <c r="I30" i="7"/>
  <c r="I15" i="2"/>
  <c r="E20" i="2"/>
  <c r="G34" i="2"/>
  <c r="E68" i="2"/>
  <c r="G71" i="2"/>
  <c r="I74" i="2"/>
  <c r="H86" i="2"/>
  <c r="E50" i="3"/>
  <c r="M65" i="3"/>
  <c r="M53" i="3" s="1"/>
  <c r="L65" i="3"/>
  <c r="L53" i="3" s="1"/>
  <c r="K65" i="3"/>
  <c r="K53" i="3" s="1"/>
  <c r="I65" i="3"/>
  <c r="I53" i="3" s="1"/>
  <c r="H34" i="2"/>
  <c r="F68" i="2"/>
  <c r="H71" i="2"/>
  <c r="I86" i="2"/>
  <c r="E6" i="3"/>
  <c r="D24" i="3"/>
  <c r="H26" i="3"/>
  <c r="H50" i="3"/>
  <c r="J53" i="3"/>
  <c r="G20" i="2"/>
  <c r="I34" i="2"/>
  <c r="E65" i="2"/>
  <c r="G68" i="2"/>
  <c r="I71" i="2"/>
  <c r="J54" i="5"/>
  <c r="E27" i="7"/>
  <c r="F26" i="7"/>
  <c r="F27" i="7" s="1"/>
  <c r="C5" i="10"/>
  <c r="D5" i="10" s="1"/>
  <c r="D95" i="8"/>
  <c r="E5" i="10"/>
  <c r="F65" i="2"/>
  <c r="H68" i="2"/>
  <c r="G4" i="7"/>
  <c r="G12" i="7" s="1"/>
  <c r="F5" i="7"/>
  <c r="G6" i="2"/>
  <c r="E10" i="2"/>
  <c r="I20" i="2"/>
  <c r="E25" i="2"/>
  <c r="E62" i="2"/>
  <c r="G65" i="2"/>
  <c r="I68" i="2"/>
  <c r="H6" i="3"/>
  <c r="G68" i="3"/>
  <c r="E11" i="3"/>
  <c r="H6" i="2"/>
  <c r="F10" i="2"/>
  <c r="J20" i="2"/>
  <c r="F25" i="2"/>
  <c r="F62" i="2"/>
  <c r="M68" i="3"/>
  <c r="K68" i="3"/>
  <c r="J68" i="3"/>
  <c r="G15" i="4"/>
  <c r="G10" i="3" s="1"/>
  <c r="M10" i="3" s="1"/>
  <c r="E70" i="5"/>
  <c r="J35" i="8"/>
  <c r="I6" i="2"/>
  <c r="G10" i="2"/>
  <c r="G25" i="2"/>
  <c r="G62" i="2"/>
  <c r="I65" i="2"/>
  <c r="E77" i="2"/>
  <c r="G24" i="3"/>
  <c r="H15" i="4"/>
  <c r="H10" i="3" s="1"/>
  <c r="H68" i="5"/>
  <c r="C30" i="10"/>
  <c r="F12" i="7"/>
  <c r="G50" i="3"/>
  <c r="G5" i="4"/>
  <c r="H10" i="2"/>
  <c r="H25" i="2"/>
  <c r="E30" i="2"/>
  <c r="H62" i="2"/>
  <c r="F77" i="2"/>
  <c r="E89" i="2"/>
  <c r="D5" i="4"/>
  <c r="E6" i="4" s="1"/>
  <c r="D23" i="1" s="1"/>
  <c r="E31" i="7"/>
  <c r="D83" i="8"/>
  <c r="C17" i="1" s="1"/>
  <c r="I35" i="8"/>
  <c r="I25" i="2"/>
  <c r="F30" i="2"/>
  <c r="O40" i="2"/>
  <c r="I62" i="2"/>
  <c r="E74" i="2"/>
  <c r="G77" i="2"/>
  <c r="F89" i="2"/>
  <c r="E7" i="3"/>
  <c r="F25" i="3"/>
  <c r="E48" i="3"/>
  <c r="D17" i="5"/>
  <c r="F5" i="4"/>
  <c r="I10" i="2"/>
  <c r="G30" i="2"/>
  <c r="J41" i="2"/>
  <c r="F74" i="2"/>
  <c r="H77" i="2"/>
  <c r="E86" i="2"/>
  <c r="G89" i="2"/>
  <c r="H7" i="3"/>
  <c r="H11" i="3"/>
  <c r="E63" i="5"/>
  <c r="G30" i="8"/>
  <c r="H6" i="7"/>
  <c r="L9" i="7"/>
  <c r="L33" i="5" s="1"/>
  <c r="M9" i="7"/>
  <c r="M33" i="5" s="1"/>
  <c r="F61" i="5"/>
  <c r="F63" i="5" s="1"/>
  <c r="C57" i="8"/>
  <c r="H70" i="5"/>
  <c r="K40" i="4"/>
  <c r="I9" i="7"/>
  <c r="I33" i="5" s="1"/>
  <c r="D34" i="8" l="1"/>
  <c r="C34" i="1" s="1"/>
  <c r="D33" i="8"/>
  <c r="J37" i="4"/>
  <c r="J43" i="4" s="1"/>
  <c r="J45" i="6" s="1"/>
  <c r="I45" i="6"/>
  <c r="D26" i="5"/>
  <c r="D42" i="3"/>
  <c r="D38" i="8"/>
  <c r="D41" i="8" s="1"/>
  <c r="G17" i="4"/>
  <c r="G7" i="3"/>
  <c r="G11" i="3"/>
  <c r="F22" i="1"/>
  <c r="G6" i="3"/>
  <c r="G6" i="4"/>
  <c r="F23" i="1" s="1"/>
  <c r="L44" i="4"/>
  <c r="J28" i="1"/>
  <c r="L8" i="2"/>
  <c r="K5" i="2"/>
  <c r="I32" i="4"/>
  <c r="I46" i="4"/>
  <c r="I46" i="6" s="1"/>
  <c r="C4" i="10"/>
  <c r="C53" i="8"/>
  <c r="C16" i="1"/>
  <c r="H25" i="3"/>
  <c r="G26" i="3"/>
  <c r="M18" i="2"/>
  <c r="D24" i="1"/>
  <c r="E20" i="4"/>
  <c r="D25" i="1" s="1"/>
  <c r="K26" i="7"/>
  <c r="K28" i="7" s="1"/>
  <c r="J30" i="7"/>
  <c r="K54" i="5"/>
  <c r="J10" i="3"/>
  <c r="H17" i="4"/>
  <c r="E25" i="3"/>
  <c r="D26" i="3"/>
  <c r="I5" i="4"/>
  <c r="J64" i="2"/>
  <c r="I10" i="4" s="1"/>
  <c r="J67" i="2"/>
  <c r="I11" i="4" s="1"/>
  <c r="J6" i="2"/>
  <c r="J70" i="2"/>
  <c r="I12" i="4" s="1"/>
  <c r="J61" i="2"/>
  <c r="J85" i="2"/>
  <c r="I23" i="4" s="1"/>
  <c r="J34" i="2"/>
  <c r="J77" i="2"/>
  <c r="J42" i="2"/>
  <c r="J43" i="2" s="1"/>
  <c r="I49" i="3"/>
  <c r="L28" i="2"/>
  <c r="I10" i="3"/>
  <c r="E29" i="4"/>
  <c r="F92" i="2"/>
  <c r="L23" i="2"/>
  <c r="K25" i="2"/>
  <c r="J30" i="2"/>
  <c r="D17" i="4"/>
  <c r="D11" i="3"/>
  <c r="D7" i="3"/>
  <c r="C22" i="1"/>
  <c r="D6" i="3"/>
  <c r="L10" i="3"/>
  <c r="K10" i="3"/>
  <c r="J15" i="2"/>
  <c r="J25" i="2"/>
  <c r="E53" i="3"/>
  <c r="E54" i="3" s="1"/>
  <c r="I4" i="7"/>
  <c r="H5" i="7"/>
  <c r="F17" i="4"/>
  <c r="F7" i="3"/>
  <c r="F6" i="4"/>
  <c r="E23" i="1" s="1"/>
  <c r="F11" i="3"/>
  <c r="E22" i="1"/>
  <c r="F6" i="3"/>
  <c r="H6" i="4"/>
  <c r="G23" i="1" s="1"/>
  <c r="L13" i="2"/>
  <c r="K37" i="4" l="1"/>
  <c r="F48" i="3"/>
  <c r="E17" i="5"/>
  <c r="C60" i="8"/>
  <c r="C62" i="8"/>
  <c r="M23" i="2"/>
  <c r="K7" i="3"/>
  <c r="M7" i="3"/>
  <c r="J7" i="3"/>
  <c r="L7" i="3"/>
  <c r="I7" i="3"/>
  <c r="I9" i="5" s="1"/>
  <c r="F26" i="4"/>
  <c r="F18" i="4"/>
  <c r="F19" i="4"/>
  <c r="C35" i="1"/>
  <c r="L54" i="5"/>
  <c r="L26" i="7"/>
  <c r="L28" i="7" s="1"/>
  <c r="K30" i="7"/>
  <c r="J49" i="3"/>
  <c r="J5" i="4"/>
  <c r="K67" i="2"/>
  <c r="J11" i="4" s="1"/>
  <c r="K6" i="2"/>
  <c r="K70" i="2"/>
  <c r="J12" i="4" s="1"/>
  <c r="K85" i="2"/>
  <c r="J23" i="4" s="1"/>
  <c r="K42" i="2"/>
  <c r="K43" i="2" s="1"/>
  <c r="K77" i="2"/>
  <c r="K61" i="2"/>
  <c r="K64" i="2"/>
  <c r="J10" i="4" s="1"/>
  <c r="K34" i="2"/>
  <c r="K20" i="2"/>
  <c r="K11" i="3"/>
  <c r="J11" i="3"/>
  <c r="J37" i="5" s="1"/>
  <c r="L11" i="3"/>
  <c r="M11" i="3"/>
  <c r="I11" i="3"/>
  <c r="I37" i="5" s="1"/>
  <c r="K30" i="2"/>
  <c r="K28" i="1"/>
  <c r="M44" i="4"/>
  <c r="D4" i="10"/>
  <c r="C14" i="10"/>
  <c r="C6" i="10"/>
  <c r="I13" i="7"/>
  <c r="J88" i="2" s="1"/>
  <c r="H22" i="1"/>
  <c r="I6" i="4"/>
  <c r="H23" i="1" s="1"/>
  <c r="K10" i="2"/>
  <c r="K15" i="2"/>
  <c r="M13" i="2"/>
  <c r="I38" i="3"/>
  <c r="D14" i="8"/>
  <c r="I19" i="7"/>
  <c r="I30" i="6"/>
  <c r="I34" i="6" s="1"/>
  <c r="I51" i="3"/>
  <c r="H26" i="4"/>
  <c r="H18" i="4"/>
  <c r="C17" i="10" s="1"/>
  <c r="H19" i="4"/>
  <c r="D39" i="8"/>
  <c r="C27" i="10"/>
  <c r="E6" i="6"/>
  <c r="E20" i="6" s="1"/>
  <c r="E27" i="6" s="1"/>
  <c r="E50" i="6" s="1"/>
  <c r="E56" i="6" s="1"/>
  <c r="E33" i="4"/>
  <c r="C61" i="8"/>
  <c r="N18" i="2"/>
  <c r="I6" i="3"/>
  <c r="I12" i="5" s="1"/>
  <c r="L6" i="3"/>
  <c r="K6" i="3"/>
  <c r="M6" i="3"/>
  <c r="J6" i="3"/>
  <c r="D26" i="4"/>
  <c r="D18" i="4"/>
  <c r="D19" i="4"/>
  <c r="I9" i="4"/>
  <c r="J32" i="4"/>
  <c r="J46" i="4"/>
  <c r="J46" i="6" s="1"/>
  <c r="G19" i="4"/>
  <c r="G18" i="4"/>
  <c r="G26" i="4"/>
  <c r="L5" i="2"/>
  <c r="M8" i="2"/>
  <c r="M28" i="2"/>
  <c r="L37" i="4" l="1"/>
  <c r="K43" i="4"/>
  <c r="K45" i="6" s="1"/>
  <c r="F29" i="4"/>
  <c r="G92" i="2"/>
  <c r="N8" i="2"/>
  <c r="M5" i="2"/>
  <c r="D20" i="4"/>
  <c r="C25" i="1" s="1"/>
  <c r="C24" i="1"/>
  <c r="E34" i="4"/>
  <c r="E38" i="4"/>
  <c r="D26" i="1"/>
  <c r="E45" i="4"/>
  <c r="D29" i="1" s="1"/>
  <c r="J38" i="3"/>
  <c r="I44" i="3"/>
  <c r="I63" i="3" s="1"/>
  <c r="J26" i="6"/>
  <c r="J21" i="3"/>
  <c r="N13" i="2"/>
  <c r="M15" i="2"/>
  <c r="N23" i="2"/>
  <c r="K5" i="4"/>
  <c r="K9" i="5" s="1"/>
  <c r="L67" i="2"/>
  <c r="K11" i="4" s="1"/>
  <c r="L6" i="2"/>
  <c r="L70" i="2"/>
  <c r="K12" i="4" s="1"/>
  <c r="L85" i="2"/>
  <c r="K23" i="4" s="1"/>
  <c r="L64" i="2"/>
  <c r="K10" i="4" s="1"/>
  <c r="L42" i="2"/>
  <c r="L43" i="2" s="1"/>
  <c r="L77" i="2"/>
  <c r="L61" i="2"/>
  <c r="K49" i="3"/>
  <c r="L34" i="2"/>
  <c r="L20" i="2"/>
  <c r="J6" i="4"/>
  <c r="I23" i="1" s="1"/>
  <c r="I22" i="1"/>
  <c r="E14" i="8"/>
  <c r="J51" i="3"/>
  <c r="J30" i="6"/>
  <c r="J34" i="6" s="1"/>
  <c r="J19" i="7"/>
  <c r="L15" i="2"/>
  <c r="H92" i="2"/>
  <c r="G29" i="4"/>
  <c r="M54" i="5"/>
  <c r="L25" i="2"/>
  <c r="J9" i="5"/>
  <c r="L28" i="1"/>
  <c r="F24" i="1"/>
  <c r="G20" i="4"/>
  <c r="F25" i="1" s="1"/>
  <c r="H20" i="4"/>
  <c r="G24" i="1"/>
  <c r="I24" i="6"/>
  <c r="I16" i="3"/>
  <c r="K46" i="4"/>
  <c r="K46" i="6" s="1"/>
  <c r="K32" i="4"/>
  <c r="J12" i="5"/>
  <c r="D14" i="10"/>
  <c r="V20" i="2"/>
  <c r="I23" i="6"/>
  <c r="I15" i="3"/>
  <c r="I17" i="3" s="1"/>
  <c r="E92" i="2"/>
  <c r="D29" i="4"/>
  <c r="M26" i="7"/>
  <c r="M28" i="7" s="1"/>
  <c r="M30" i="7" s="1"/>
  <c r="L30" i="7"/>
  <c r="J9" i="4"/>
  <c r="L30" i="2"/>
  <c r="I24" i="4"/>
  <c r="J89" i="2"/>
  <c r="J80" i="2"/>
  <c r="I26" i="6"/>
  <c r="I21" i="3"/>
  <c r="F20" i="4"/>
  <c r="E25" i="1" s="1"/>
  <c r="E24" i="1"/>
  <c r="E26" i="5"/>
  <c r="E42" i="3"/>
  <c r="C12" i="10"/>
  <c r="D6" i="10"/>
  <c r="L10" i="2"/>
  <c r="H29" i="4"/>
  <c r="I92" i="2"/>
  <c r="N28" i="2"/>
  <c r="F53" i="3"/>
  <c r="F54" i="3" s="1"/>
  <c r="K37" i="5" l="1"/>
  <c r="M37" i="4"/>
  <c r="M43" i="4" s="1"/>
  <c r="M45" i="6" s="1"/>
  <c r="L43" i="4"/>
  <c r="L45" i="6" s="1"/>
  <c r="G48" i="3"/>
  <c r="F17" i="5"/>
  <c r="K23" i="6"/>
  <c r="K15" i="3"/>
  <c r="D27" i="1"/>
  <c r="K9" i="4"/>
  <c r="K26" i="6"/>
  <c r="K21" i="3"/>
  <c r="V15" i="2"/>
  <c r="J16" i="3"/>
  <c r="J24" i="6"/>
  <c r="J23" i="6"/>
  <c r="J15" i="3"/>
  <c r="I58" i="3"/>
  <c r="I39" i="3"/>
  <c r="I66" i="3"/>
  <c r="I52" i="3"/>
  <c r="L5" i="4"/>
  <c r="L49" i="3"/>
  <c r="M70" i="2"/>
  <c r="L12" i="4" s="1"/>
  <c r="M6" i="2"/>
  <c r="M85" i="2"/>
  <c r="L23" i="4" s="1"/>
  <c r="M42" i="2"/>
  <c r="M43" i="2" s="1"/>
  <c r="M77" i="2"/>
  <c r="M61" i="2"/>
  <c r="M64" i="2"/>
  <c r="L10" i="4" s="1"/>
  <c r="M67" i="2"/>
  <c r="L11" i="4" s="1"/>
  <c r="M34" i="2"/>
  <c r="M20" i="2"/>
  <c r="C16" i="10"/>
  <c r="G25" i="1"/>
  <c r="M30" i="2"/>
  <c r="L32" i="4"/>
  <c r="L46" i="4"/>
  <c r="L46" i="6" s="1"/>
  <c r="K6" i="4"/>
  <c r="J23" i="1" s="1"/>
  <c r="J22" i="1"/>
  <c r="K38" i="3"/>
  <c r="K44" i="3" s="1"/>
  <c r="K63" i="3" s="1"/>
  <c r="M10" i="2"/>
  <c r="M32" i="4"/>
  <c r="M46" i="4"/>
  <c r="M46" i="6" s="1"/>
  <c r="M25" i="2"/>
  <c r="V10" i="2"/>
  <c r="N5" i="2"/>
  <c r="K92" i="2"/>
  <c r="E7" i="8" s="1"/>
  <c r="J92" i="2"/>
  <c r="D7" i="8" s="1"/>
  <c r="L92" i="2"/>
  <c r="F7" i="8" s="1"/>
  <c r="N92" i="2"/>
  <c r="H7" i="8" s="1"/>
  <c r="D35" i="8" s="1"/>
  <c r="M92" i="2"/>
  <c r="G7" i="8" s="1"/>
  <c r="D42" i="8"/>
  <c r="C50" i="8" s="1"/>
  <c r="C22" i="10"/>
  <c r="D33" i="4"/>
  <c r="D6" i="6"/>
  <c r="D20" i="6" s="1"/>
  <c r="D27" i="6" s="1"/>
  <c r="D50" i="6" s="1"/>
  <c r="V25" i="2"/>
  <c r="J44" i="3"/>
  <c r="J63" i="3" s="1"/>
  <c r="H6" i="6"/>
  <c r="H20" i="6" s="1"/>
  <c r="H27" i="6" s="1"/>
  <c r="H33" i="4"/>
  <c r="G33" i="4"/>
  <c r="G6" i="6"/>
  <c r="G20" i="6" s="1"/>
  <c r="G27" i="6" s="1"/>
  <c r="G50" i="6" s="1"/>
  <c r="G56" i="6" s="1"/>
  <c r="F14" i="8"/>
  <c r="K51" i="3"/>
  <c r="K19" i="7"/>
  <c r="K30" i="6"/>
  <c r="K34" i="6" s="1"/>
  <c r="K12" i="5"/>
  <c r="F6" i="6"/>
  <c r="F20" i="6" s="1"/>
  <c r="F27" i="6" s="1"/>
  <c r="F50" i="6" s="1"/>
  <c r="F56" i="6" s="1"/>
  <c r="F33" i="4"/>
  <c r="J17" i="3" l="1"/>
  <c r="M49" i="3"/>
  <c r="N70" i="2"/>
  <c r="M12" i="4" s="1"/>
  <c r="N85" i="2"/>
  <c r="M23" i="4" s="1"/>
  <c r="N42" i="2"/>
  <c r="N67" i="2"/>
  <c r="M11" i="4" s="1"/>
  <c r="N77" i="2"/>
  <c r="N61" i="2"/>
  <c r="N6" i="2"/>
  <c r="N64" i="2"/>
  <c r="M10" i="4" s="1"/>
  <c r="M5" i="4"/>
  <c r="N34" i="2"/>
  <c r="N20" i="2"/>
  <c r="N10" i="2"/>
  <c r="H50" i="6"/>
  <c r="H56" i="6" s="1"/>
  <c r="C13" i="10"/>
  <c r="L38" i="3"/>
  <c r="L44" i="3"/>
  <c r="L63" i="3" s="1"/>
  <c r="D10" i="8"/>
  <c r="D9" i="8" s="1"/>
  <c r="J73" i="2"/>
  <c r="I69" i="3"/>
  <c r="I8" i="6" s="1"/>
  <c r="N25" i="2"/>
  <c r="L9" i="4"/>
  <c r="K24" i="6"/>
  <c r="K16" i="3"/>
  <c r="D56" i="6"/>
  <c r="D7" i="5"/>
  <c r="D34" i="4"/>
  <c r="D38" i="4"/>
  <c r="C26" i="1"/>
  <c r="D45" i="4"/>
  <c r="C29" i="1" s="1"/>
  <c r="J58" i="3"/>
  <c r="M58" i="3"/>
  <c r="L58" i="3"/>
  <c r="K58" i="3"/>
  <c r="K17" i="3"/>
  <c r="N30" i="2"/>
  <c r="J52" i="3"/>
  <c r="J66" i="3"/>
  <c r="J39" i="3"/>
  <c r="I41" i="3"/>
  <c r="K66" i="3"/>
  <c r="K52" i="3"/>
  <c r="C33" i="1"/>
  <c r="C49" i="8"/>
  <c r="C64" i="8" s="1"/>
  <c r="C8" i="1" s="1"/>
  <c r="L51" i="3"/>
  <c r="L19" i="7"/>
  <c r="L30" i="6"/>
  <c r="L34" i="6" s="1"/>
  <c r="G14" i="8"/>
  <c r="G45" i="4"/>
  <c r="F29" i="1" s="1"/>
  <c r="G38" i="4"/>
  <c r="G34" i="4"/>
  <c r="F26" i="1"/>
  <c r="D13" i="10"/>
  <c r="L6" i="4"/>
  <c r="K23" i="1" s="1"/>
  <c r="K22" i="1"/>
  <c r="L37" i="5"/>
  <c r="L9" i="5"/>
  <c r="L12" i="5"/>
  <c r="N15" i="2"/>
  <c r="F42" i="3"/>
  <c r="F26" i="5"/>
  <c r="E26" i="1"/>
  <c r="F38" i="4"/>
  <c r="F34" i="4"/>
  <c r="F45" i="4"/>
  <c r="E29" i="1" s="1"/>
  <c r="C32" i="10"/>
  <c r="C19" i="10"/>
  <c r="H34" i="4"/>
  <c r="C18" i="10" s="1"/>
  <c r="H38" i="4"/>
  <c r="G26" i="1"/>
  <c r="H45" i="4"/>
  <c r="G29" i="1" s="1"/>
  <c r="G53" i="3"/>
  <c r="G54" i="3" s="1"/>
  <c r="G17" i="5" l="1"/>
  <c r="H48" i="3"/>
  <c r="L22" i="1"/>
  <c r="M6" i="4"/>
  <c r="L23" i="1" s="1"/>
  <c r="M9" i="5"/>
  <c r="M12" i="5"/>
  <c r="M37" i="5"/>
  <c r="K73" i="2"/>
  <c r="E10" i="8"/>
  <c r="E9" i="8" s="1"/>
  <c r="J69" i="3"/>
  <c r="J8" i="6" s="1"/>
  <c r="C27" i="1"/>
  <c r="E39" i="4"/>
  <c r="H39" i="4"/>
  <c r="G27" i="1"/>
  <c r="C10" i="10"/>
  <c r="L24" i="6"/>
  <c r="L16" i="3"/>
  <c r="I13" i="4"/>
  <c r="I15" i="4" s="1"/>
  <c r="J74" i="2"/>
  <c r="J59" i="2"/>
  <c r="L23" i="6"/>
  <c r="L15" i="3"/>
  <c r="L17" i="3" s="1"/>
  <c r="M9" i="4"/>
  <c r="E7" i="5"/>
  <c r="D14" i="5"/>
  <c r="D28" i="5" s="1"/>
  <c r="D65" i="5" s="1"/>
  <c r="L52" i="3"/>
  <c r="L66" i="3"/>
  <c r="G39" i="4"/>
  <c r="F27" i="1"/>
  <c r="L21" i="3"/>
  <c r="L26" i="6"/>
  <c r="M38" i="3"/>
  <c r="M44" i="3" s="1"/>
  <c r="M63" i="3" s="1"/>
  <c r="O42" i="2"/>
  <c r="N43" i="2"/>
  <c r="F10" i="8"/>
  <c r="F9" i="8" s="1"/>
  <c r="L73" i="2"/>
  <c r="K69" i="3"/>
  <c r="K8" i="6" s="1"/>
  <c r="K39" i="3"/>
  <c r="J41" i="3"/>
  <c r="F39" i="4"/>
  <c r="E27" i="1"/>
  <c r="M19" i="7"/>
  <c r="M30" i="6"/>
  <c r="M34" i="6" s="1"/>
  <c r="M51" i="3"/>
  <c r="M52" i="3" l="1"/>
  <c r="M66" i="3"/>
  <c r="M21" i="3"/>
  <c r="M26" i="6"/>
  <c r="M23" i="6"/>
  <c r="M15" i="3"/>
  <c r="J13" i="4"/>
  <c r="J15" i="4" s="1"/>
  <c r="K74" i="2"/>
  <c r="K59" i="2"/>
  <c r="G10" i="8"/>
  <c r="G9" i="8" s="1"/>
  <c r="M73" i="2"/>
  <c r="L69" i="3"/>
  <c r="L8" i="6" s="1"/>
  <c r="I34" i="5"/>
  <c r="I17" i="4"/>
  <c r="E14" i="5"/>
  <c r="E28" i="5" s="1"/>
  <c r="E65" i="5" s="1"/>
  <c r="F7" i="5"/>
  <c r="L39" i="3"/>
  <c r="K41" i="3"/>
  <c r="L74" i="2"/>
  <c r="K13" i="4"/>
  <c r="K15" i="4" s="1"/>
  <c r="L59" i="2"/>
  <c r="H53" i="3"/>
  <c r="H54" i="3" s="1"/>
  <c r="M16" i="3"/>
  <c r="M24" i="6"/>
  <c r="G26" i="5"/>
  <c r="G42" i="3"/>
  <c r="M17" i="3" l="1"/>
  <c r="I48" i="3"/>
  <c r="I54" i="3" s="1"/>
  <c r="H17" i="5"/>
  <c r="C33" i="3"/>
  <c r="C35" i="3" s="1"/>
  <c r="J57" i="3" s="1"/>
  <c r="K34" i="5"/>
  <c r="K17" i="4"/>
  <c r="G7" i="5"/>
  <c r="F14" i="5"/>
  <c r="F28" i="5" s="1"/>
  <c r="F65" i="5" s="1"/>
  <c r="M39" i="3"/>
  <c r="M41" i="3" s="1"/>
  <c r="L41" i="3"/>
  <c r="I26" i="4"/>
  <c r="I18" i="4"/>
  <c r="D17" i="10" s="1"/>
  <c r="D5" i="8"/>
  <c r="D27" i="10"/>
  <c r="D22" i="10"/>
  <c r="I19" i="4"/>
  <c r="N73" i="2"/>
  <c r="H10" i="8"/>
  <c r="M69" i="3"/>
  <c r="M8" i="6" s="1"/>
  <c r="J34" i="5"/>
  <c r="J17" i="4"/>
  <c r="I25" i="6"/>
  <c r="I20" i="3"/>
  <c r="I22" i="3" s="1"/>
  <c r="I24" i="3" s="1"/>
  <c r="I39" i="5"/>
  <c r="L13" i="4"/>
  <c r="L15" i="4" s="1"/>
  <c r="M74" i="2"/>
  <c r="M59" i="2"/>
  <c r="J20" i="3" l="1"/>
  <c r="J22" i="3" s="1"/>
  <c r="J24" i="3" s="1"/>
  <c r="J25" i="6"/>
  <c r="J39" i="5"/>
  <c r="H7" i="5"/>
  <c r="G14" i="5"/>
  <c r="G28" i="5" s="1"/>
  <c r="G65" i="5" s="1"/>
  <c r="H9" i="8"/>
  <c r="H14" i="8"/>
  <c r="M13" i="4"/>
  <c r="M15" i="4" s="1"/>
  <c r="N74" i="2"/>
  <c r="N59" i="2"/>
  <c r="K19" i="4"/>
  <c r="F5" i="8"/>
  <c r="K18" i="4"/>
  <c r="K20" i="3"/>
  <c r="K22" i="3" s="1"/>
  <c r="K24" i="3" s="1"/>
  <c r="K25" i="6"/>
  <c r="K39" i="5"/>
  <c r="I27" i="4"/>
  <c r="I29" i="4" s="1"/>
  <c r="J19" i="4"/>
  <c r="E5" i="8"/>
  <c r="J18" i="4"/>
  <c r="K57" i="3"/>
  <c r="J59" i="3"/>
  <c r="I20" i="4"/>
  <c r="H24" i="1"/>
  <c r="L34" i="5"/>
  <c r="L17" i="4"/>
  <c r="H42" i="3"/>
  <c r="H26" i="5"/>
  <c r="C23" i="10"/>
  <c r="C21" i="10" s="1"/>
  <c r="I26" i="3"/>
  <c r="D24" i="10"/>
  <c r="J25" i="3"/>
  <c r="I25" i="3"/>
  <c r="J48" i="3"/>
  <c r="J54" i="3" s="1"/>
  <c r="I17" i="5"/>
  <c r="M34" i="5" l="1"/>
  <c r="M17" i="4"/>
  <c r="G5" i="8"/>
  <c r="L18" i="4"/>
  <c r="L19" i="4"/>
  <c r="I6" i="6"/>
  <c r="I20" i="6" s="1"/>
  <c r="I27" i="6" s="1"/>
  <c r="I33" i="4"/>
  <c r="L25" i="6"/>
  <c r="L20" i="3"/>
  <c r="L22" i="3" s="1"/>
  <c r="L24" i="3" s="1"/>
  <c r="L39" i="5"/>
  <c r="J17" i="5"/>
  <c r="J26" i="5" s="1"/>
  <c r="K48" i="3"/>
  <c r="K54" i="3" s="1"/>
  <c r="H14" i="5"/>
  <c r="C29" i="10"/>
  <c r="D91" i="8"/>
  <c r="D90" i="8" s="1"/>
  <c r="J20" i="4"/>
  <c r="I25" i="1" s="1"/>
  <c r="I24" i="1"/>
  <c r="J24" i="1"/>
  <c r="K20" i="4"/>
  <c r="J25" i="1" s="1"/>
  <c r="H25" i="1"/>
  <c r="D16" i="10"/>
  <c r="K26" i="3"/>
  <c r="D12" i="8"/>
  <c r="D16" i="8" s="1"/>
  <c r="D68" i="8" s="1"/>
  <c r="I27" i="3"/>
  <c r="M59" i="3"/>
  <c r="K59" i="3"/>
  <c r="K60" i="3" s="1"/>
  <c r="L59" i="3"/>
  <c r="I26" i="5"/>
  <c r="D23" i="10"/>
  <c r="D21" i="10" s="1"/>
  <c r="E12" i="8"/>
  <c r="E16" i="8" s="1"/>
  <c r="E68" i="8" s="1"/>
  <c r="J27" i="3"/>
  <c r="L57" i="3"/>
  <c r="J26" i="3"/>
  <c r="K25" i="3"/>
  <c r="L60" i="3" l="1"/>
  <c r="M60" i="3"/>
  <c r="I5" i="7"/>
  <c r="L20" i="4"/>
  <c r="K25" i="1" s="1"/>
  <c r="K24" i="1"/>
  <c r="C18" i="1"/>
  <c r="C19" i="1" s="1"/>
  <c r="C7" i="10"/>
  <c r="F12" i="8"/>
  <c r="F16" i="8" s="1"/>
  <c r="F68" i="8" s="1"/>
  <c r="K27" i="3"/>
  <c r="D32" i="10"/>
  <c r="I58" i="5"/>
  <c r="I38" i="4"/>
  <c r="H26" i="1"/>
  <c r="I34" i="4"/>
  <c r="D18" i="10" s="1"/>
  <c r="I45" i="4"/>
  <c r="H29" i="1" s="1"/>
  <c r="L26" i="3"/>
  <c r="E22" i="10"/>
  <c r="M19" i="4"/>
  <c r="M18" i="4"/>
  <c r="H5" i="8"/>
  <c r="M57" i="3"/>
  <c r="L61" i="3"/>
  <c r="M61" i="3" s="1"/>
  <c r="K17" i="5"/>
  <c r="K26" i="5" s="1"/>
  <c r="L48" i="3"/>
  <c r="L54" i="3" s="1"/>
  <c r="M25" i="6"/>
  <c r="M20" i="3"/>
  <c r="M22" i="3" s="1"/>
  <c r="M24" i="3" s="1"/>
  <c r="M25" i="3" s="1"/>
  <c r="M27" i="3" s="1"/>
  <c r="M39" i="5"/>
  <c r="L25" i="3"/>
  <c r="C28" i="10"/>
  <c r="H28" i="5"/>
  <c r="G12" i="8" l="1"/>
  <c r="G16" i="8" s="1"/>
  <c r="G68" i="8" s="1"/>
  <c r="L27" i="3"/>
  <c r="C11" i="10"/>
  <c r="D7" i="10"/>
  <c r="D11" i="10" s="1"/>
  <c r="H27" i="1"/>
  <c r="I39" i="4"/>
  <c r="D10" i="10"/>
  <c r="M20" i="4"/>
  <c r="L25" i="1" s="1"/>
  <c r="L24" i="1"/>
  <c r="I40" i="6"/>
  <c r="I48" i="6" s="1"/>
  <c r="I50" i="6" s="1"/>
  <c r="I20" i="7"/>
  <c r="I6" i="7"/>
  <c r="H65" i="5"/>
  <c r="C20" i="10"/>
  <c r="E24" i="10"/>
  <c r="H12" i="8"/>
  <c r="H16" i="8" s="1"/>
  <c r="M26" i="3"/>
  <c r="M48" i="3"/>
  <c r="M54" i="3" s="1"/>
  <c r="M17" i="5" s="1"/>
  <c r="L17" i="5"/>
  <c r="L26" i="5" s="1"/>
  <c r="M62" i="3"/>
  <c r="I59" i="5"/>
  <c r="H68" i="8" l="1"/>
  <c r="D76" i="8"/>
  <c r="I55" i="6"/>
  <c r="J51" i="6" s="1"/>
  <c r="I7" i="5"/>
  <c r="M26" i="5"/>
  <c r="E23" i="10"/>
  <c r="E21" i="10" s="1"/>
  <c r="I10" i="7"/>
  <c r="I42" i="5" s="1"/>
  <c r="J4" i="7"/>
  <c r="I12" i="7"/>
  <c r="I61" i="5"/>
  <c r="D12" i="10"/>
  <c r="D19" i="10"/>
  <c r="I69" i="5" l="1"/>
  <c r="I67" i="5"/>
  <c r="I49" i="5"/>
  <c r="I51" i="5" s="1"/>
  <c r="I63" i="5" s="1"/>
  <c r="I14" i="5"/>
  <c r="D29" i="10"/>
  <c r="D78" i="8"/>
  <c r="D81" i="8" s="1"/>
  <c r="D77" i="8"/>
  <c r="C37" i="1" s="1"/>
  <c r="J13" i="7"/>
  <c r="K88" i="2" s="1"/>
  <c r="J24" i="4" l="1"/>
  <c r="J26" i="4" s="1"/>
  <c r="K89" i="2"/>
  <c r="K80" i="2"/>
  <c r="I68" i="5"/>
  <c r="D30" i="10"/>
  <c r="E7" i="10"/>
  <c r="E11" i="10" s="1"/>
  <c r="D94" i="8"/>
  <c r="I28" i="5"/>
  <c r="D20" i="10" s="1"/>
  <c r="D28" i="10"/>
  <c r="D31" i="10"/>
  <c r="I70" i="5"/>
  <c r="D97" i="8" l="1"/>
  <c r="E6" i="10"/>
  <c r="I65" i="5"/>
  <c r="J27" i="4"/>
  <c r="J29" i="4" s="1"/>
  <c r="J6" i="6" l="1"/>
  <c r="J20" i="6" s="1"/>
  <c r="J27" i="6" s="1"/>
  <c r="J33" i="4"/>
  <c r="E13" i="10"/>
  <c r="E12" i="10"/>
  <c r="E4" i="10"/>
  <c r="D98" i="8"/>
  <c r="C10" i="1" s="1"/>
  <c r="C9" i="1"/>
  <c r="J38" i="4" l="1"/>
  <c r="J34" i="4"/>
  <c r="I26" i="1"/>
  <c r="J45" i="4"/>
  <c r="I29" i="1" s="1"/>
  <c r="J58" i="5"/>
  <c r="E14" i="10"/>
  <c r="E10" i="10"/>
  <c r="J5" i="7"/>
  <c r="J40" i="6" l="1"/>
  <c r="J48" i="6" s="1"/>
  <c r="J50" i="6" s="1"/>
  <c r="J20" i="7"/>
  <c r="J6" i="7"/>
  <c r="J59" i="5"/>
  <c r="J61" i="5" s="1"/>
  <c r="J39" i="4"/>
  <c r="I27" i="1"/>
  <c r="J10" i="7" l="1"/>
  <c r="J42" i="5" s="1"/>
  <c r="K4" i="7"/>
  <c r="J12" i="7"/>
  <c r="J55" i="6"/>
  <c r="K51" i="6" s="1"/>
  <c r="J7" i="5"/>
  <c r="J14" i="5" l="1"/>
  <c r="J28" i="5" s="1"/>
  <c r="K13" i="7"/>
  <c r="L88" i="2" s="1"/>
  <c r="J69" i="5"/>
  <c r="J70" i="5" s="1"/>
  <c r="J67" i="5"/>
  <c r="J68" i="5" s="1"/>
  <c r="J49" i="5"/>
  <c r="J51" i="5" s="1"/>
  <c r="J63" i="5" s="1"/>
  <c r="J65" i="5" s="1"/>
  <c r="K24" i="4" l="1"/>
  <c r="K26" i="4" s="1"/>
  <c r="L89" i="2"/>
  <c r="L80" i="2"/>
  <c r="K27" i="4" l="1"/>
  <c r="K29" i="4" s="1"/>
  <c r="K6" i="6" l="1"/>
  <c r="K20" i="6" s="1"/>
  <c r="K27" i="6" s="1"/>
  <c r="K33" i="4"/>
  <c r="K38" i="4" l="1"/>
  <c r="K34" i="4"/>
  <c r="J26" i="1"/>
  <c r="K45" i="4"/>
  <c r="J29" i="1" s="1"/>
  <c r="K58" i="5"/>
  <c r="K5" i="7"/>
  <c r="K59" i="5" l="1"/>
  <c r="K61" i="5" s="1"/>
  <c r="K40" i="6"/>
  <c r="K48" i="6" s="1"/>
  <c r="K50" i="6" s="1"/>
  <c r="K20" i="7"/>
  <c r="K6" i="7"/>
  <c r="J27" i="1"/>
  <c r="K39" i="4"/>
  <c r="K10" i="7" l="1"/>
  <c r="K42" i="5" s="1"/>
  <c r="L4" i="7"/>
  <c r="K12" i="7"/>
  <c r="K55" i="6"/>
  <c r="L51" i="6" s="1"/>
  <c r="K7" i="5"/>
  <c r="L13" i="7" l="1"/>
  <c r="M88" i="2" s="1"/>
  <c r="K14" i="5"/>
  <c r="K28" i="5" s="1"/>
  <c r="K69" i="5"/>
  <c r="K70" i="5" s="1"/>
  <c r="K49" i="5"/>
  <c r="K51" i="5" s="1"/>
  <c r="K63" i="5" s="1"/>
  <c r="K67" i="5"/>
  <c r="K68" i="5" s="1"/>
  <c r="K65" i="5" l="1"/>
  <c r="L24" i="4"/>
  <c r="L26" i="4" s="1"/>
  <c r="M89" i="2"/>
  <c r="M80" i="2"/>
  <c r="L27" i="4" l="1"/>
  <c r="L29" i="4" s="1"/>
  <c r="L6" i="6" l="1"/>
  <c r="L20" i="6" s="1"/>
  <c r="L27" i="6" s="1"/>
  <c r="L33" i="4"/>
  <c r="L34" i="4" l="1"/>
  <c r="L38" i="4"/>
  <c r="K26" i="1"/>
  <c r="L45" i="4"/>
  <c r="K29" i="1" s="1"/>
  <c r="L58" i="5"/>
  <c r="L5" i="7"/>
  <c r="L59" i="5" l="1"/>
  <c r="L61" i="5" s="1"/>
  <c r="L39" i="4"/>
  <c r="K27" i="1"/>
  <c r="L40" i="6"/>
  <c r="L48" i="6" s="1"/>
  <c r="L50" i="6" s="1"/>
  <c r="L20" i="7"/>
  <c r="L6" i="7"/>
  <c r="L55" i="6" l="1"/>
  <c r="M51" i="6" s="1"/>
  <c r="L7" i="5"/>
  <c r="L10" i="7"/>
  <c r="L42" i="5" s="1"/>
  <c r="M4" i="7"/>
  <c r="L12" i="7"/>
  <c r="L67" i="5" l="1"/>
  <c r="L68" i="5" s="1"/>
  <c r="L69" i="5"/>
  <c r="L70" i="5" s="1"/>
  <c r="L49" i="5"/>
  <c r="L51" i="5" s="1"/>
  <c r="L63" i="5" s="1"/>
  <c r="M13" i="7"/>
  <c r="N88" i="2" s="1"/>
  <c r="L14" i="5"/>
  <c r="L28" i="5" s="1"/>
  <c r="N89" i="2" l="1"/>
  <c r="M24" i="4"/>
  <c r="M26" i="4" s="1"/>
  <c r="N80" i="2"/>
  <c r="L65" i="5"/>
  <c r="M27" i="4" l="1"/>
  <c r="M29" i="4" s="1"/>
  <c r="M6" i="6" l="1"/>
  <c r="M20" i="6" s="1"/>
  <c r="M27" i="6" s="1"/>
  <c r="M33" i="4"/>
  <c r="M38" i="4" l="1"/>
  <c r="M34" i="4"/>
  <c r="L26" i="1"/>
  <c r="M45" i="4"/>
  <c r="L29" i="1" s="1"/>
  <c r="M58" i="5"/>
  <c r="M59" i="5" s="1"/>
  <c r="M61" i="5" s="1"/>
  <c r="M5" i="7"/>
  <c r="M20" i="7" l="1"/>
  <c r="M40" i="6"/>
  <c r="M48" i="6" s="1"/>
  <c r="M50" i="6" s="1"/>
  <c r="M6" i="7"/>
  <c r="M39" i="4"/>
  <c r="L27" i="1"/>
  <c r="M10" i="7" l="1"/>
  <c r="M42" i="5" s="1"/>
  <c r="M12" i="7"/>
  <c r="M55" i="6"/>
  <c r="M7" i="5"/>
  <c r="M14" i="5" s="1"/>
  <c r="M28" i="5" s="1"/>
  <c r="M67" i="5" l="1"/>
  <c r="M68" i="5" s="1"/>
  <c r="M49" i="5"/>
  <c r="M51" i="5" s="1"/>
  <c r="M63" i="5" s="1"/>
  <c r="M65" i="5" s="1"/>
  <c r="M69" i="5"/>
  <c r="M70" i="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3">
    <bk>
      <extLst>
        <ext uri="{3e2802c4-a4d2-4d8b-9148-e3be6c30e623}">
          <xlrd:rvb i="2"/>
        </ext>
      </extLst>
    </bk>
    <bk>
      <extLst>
        <ext uri="{3e2802c4-a4d2-4d8b-9148-e3be6c30e623}">
          <xlrd:rvb i="5"/>
        </ext>
      </extLst>
    </bk>
    <bk>
      <extLst>
        <ext uri="{3e2802c4-a4d2-4d8b-9148-e3be6c30e623}">
          <xlrd:rvb i="8"/>
        </ext>
      </extLst>
    </bk>
  </futureMetadata>
  <cellMetadata count="1">
    <bk>
      <rc t="1" v="0"/>
    </bk>
  </cellMetadata>
  <valueMetadata count="3">
    <bk>
      <rc t="2" v="0"/>
    </bk>
    <bk>
      <rc t="2" v="1"/>
    </bk>
    <bk>
      <rc t="2" v="2"/>
    </bk>
  </valueMetadata>
</metadata>
</file>

<file path=xl/sharedStrings.xml><?xml version="1.0" encoding="utf-8"?>
<sst xmlns="http://schemas.openxmlformats.org/spreadsheetml/2006/main" count="1547" uniqueCount="614">
  <si>
    <t>(Thousands of Canadian Dollars) All assumptions are highlighted in BLUE</t>
  </si>
  <si>
    <t>Valuation Summary:</t>
  </si>
  <si>
    <t>Historical</t>
  </si>
  <si>
    <t>(Thousands of Canadian Dollars)</t>
  </si>
  <si>
    <t>Projections</t>
  </si>
  <si>
    <t>Balance Sheet Assumptions:</t>
  </si>
  <si>
    <t>Income Statement:</t>
  </si>
  <si>
    <t>Units</t>
  </si>
  <si>
    <t>FY21</t>
  </si>
  <si>
    <t>FY22</t>
  </si>
  <si>
    <t>Valuation Conclusion</t>
  </si>
  <si>
    <t>FY23</t>
  </si>
  <si>
    <t>FY24</t>
  </si>
  <si>
    <t>FY25</t>
  </si>
  <si>
    <t>FY26</t>
  </si>
  <si>
    <t>FY27</t>
  </si>
  <si>
    <t>FY28</t>
  </si>
  <si>
    <t>FY29</t>
  </si>
  <si>
    <t>FY30</t>
  </si>
  <si>
    <t>Income Statement Assumptions:</t>
  </si>
  <si>
    <t>Operating Assets:</t>
  </si>
  <si>
    <t>Ticker</t>
  </si>
  <si>
    <t>Total Revenue:</t>
  </si>
  <si>
    <t>$ Thousands</t>
  </si>
  <si>
    <t>Emera is a power company so a regulator controls what it can charge on its investments. The more they invest = more revenue they're allowed to earn. That pile of invested money they can earn is a base rate and is forecasted to grow 7%-8% a year (FY25 pg. 1). I used base rates as a starting point for how fast revenue grows then nudged it down a little because they're selling off two businesses.</t>
  </si>
  <si>
    <t>Current Price</t>
  </si>
  <si>
    <t>Receivables &amp; Other Current Assets % Revenue</t>
  </si>
  <si>
    <t>%</t>
  </si>
  <si>
    <t>Active Scenario</t>
  </si>
  <si>
    <t>Revenue Growth Rate:</t>
  </si>
  <si>
    <t>N/A</t>
  </si>
  <si>
    <t>Inventory % Revenue</t>
  </si>
  <si>
    <t>Base</t>
  </si>
  <si>
    <t>Discount Rate</t>
  </si>
  <si>
    <t>Intrinsic Value/Share</t>
  </si>
  <si>
    <t>Operating Expenses:</t>
  </si>
  <si>
    <t>Implied Upside/Downside</t>
  </si>
  <si>
    <t>Operating Liabilities:</t>
  </si>
  <si>
    <t>Regulated Fuel for Generation and Purchased Power:</t>
  </si>
  <si>
    <t>Accounts Payable % OpEx</t>
  </si>
  <si>
    <t>FY26 (based on FY25 Annual Report, MD&amp;A, CCS and 2026 Investor Presentation, Quart. Report and CCs)</t>
  </si>
  <si>
    <t>Market Data and Capital Structure:</t>
  </si>
  <si>
    <t>Revenue</t>
  </si>
  <si>
    <t>Mgmt Base Rate</t>
  </si>
  <si>
    <t>Florida Electric Utility:</t>
  </si>
  <si>
    <t>Regulated Cost of Natural Gas:</t>
  </si>
  <si>
    <t>Share Price</t>
  </si>
  <si>
    <t>Other Current Liabilities % Revenue</t>
  </si>
  <si>
    <t>Shares Outstanding:</t>
  </si>
  <si>
    <t>FY27-30</t>
  </si>
  <si>
    <t>CAGR (24-30)</t>
  </si>
  <si>
    <t>Current Market Cap:</t>
  </si>
  <si>
    <t>Operating Maintenance and General Expenses:</t>
  </si>
  <si>
    <t xml:space="preserve">     Growth Rate:</t>
  </si>
  <si>
    <t>Total Debt and Preferred Shares:</t>
  </si>
  <si>
    <t>Working Capital Schedule:</t>
  </si>
  <si>
    <t>Provincial, State and Municipal Taxes:</t>
  </si>
  <si>
    <t>Cash &amp; Cash Equivalents:</t>
  </si>
  <si>
    <t>Bull</t>
  </si>
  <si>
    <t>Enterprise Value</t>
  </si>
  <si>
    <t>Operating Current Assets:</t>
  </si>
  <si>
    <t>Total Depreciation and Amortization:</t>
  </si>
  <si>
    <t>Financial Summary:</t>
  </si>
  <si>
    <t xml:space="preserve">     % Revenue</t>
  </si>
  <si>
    <t>Inventory:</t>
  </si>
  <si>
    <t>Impairment Charges:</t>
  </si>
  <si>
    <t>Bear</t>
  </si>
  <si>
    <t>Receivables and Other Current Assets:</t>
  </si>
  <si>
    <t>Revenue Growth:</t>
  </si>
  <si>
    <t>Total Operating Expenses:</t>
  </si>
  <si>
    <t>Total Operating Current Assets</t>
  </si>
  <si>
    <t>EBITDA:</t>
  </si>
  <si>
    <t>Canadian Electric Utilities:</t>
  </si>
  <si>
    <t>Operating Income (EBIT):</t>
  </si>
  <si>
    <t>EBITDA Margin:</t>
  </si>
  <si>
    <t>Operating (EBIT) Margin:</t>
  </si>
  <si>
    <t>Accounts Payable:</t>
  </si>
  <si>
    <t>Net Income:</t>
  </si>
  <si>
    <t>Other Current Liabilities:</t>
  </si>
  <si>
    <t>Diluted EPS:</t>
  </si>
  <si>
    <t>Link</t>
  </si>
  <si>
    <t>Total Operating Liabilities</t>
  </si>
  <si>
    <t>Dividends per Share:</t>
  </si>
  <si>
    <t>Income from Equity Investments:</t>
  </si>
  <si>
    <t>Gas Utilities and Infrastructure:</t>
  </si>
  <si>
    <t>Payout Ratio:</t>
  </si>
  <si>
    <t>Net Working Capital</t>
  </si>
  <si>
    <t>Other Income (Note 9):</t>
  </si>
  <si>
    <t>Change in NWC</t>
  </si>
  <si>
    <t>Valuation Inputs:</t>
  </si>
  <si>
    <t>Interest Expense (Note 10):</t>
  </si>
  <si>
    <t>NWC % of Revenue</t>
  </si>
  <si>
    <t>Beta:</t>
  </si>
  <si>
    <t>Damodaran mature market ERP, July 2026</t>
  </si>
  <si>
    <t>Check vs Cash Flow Statement WC</t>
  </si>
  <si>
    <t>Income Before Taxes:</t>
  </si>
  <si>
    <t>Risk-Free Rate: CA10Y and US10Y Blend</t>
  </si>
  <si>
    <t>Terminal Growth Rate:</t>
  </si>
  <si>
    <t>Income Tax Expense:</t>
  </si>
  <si>
    <t>Implied Terminal Multiple:</t>
  </si>
  <si>
    <t>Other Electric Utilities:</t>
  </si>
  <si>
    <t>CapEx &amp; Depreciation Schedule:</t>
  </si>
  <si>
    <t>Net Income to Company:</t>
  </si>
  <si>
    <t>Remaining Life of Existing Assets</t>
  </si>
  <si>
    <t>Useful Life Category</t>
  </si>
  <si>
    <t>Useful Life</t>
  </si>
  <si>
    <t>Non Controlling Interest:</t>
  </si>
  <si>
    <t>Net PP&amp;E FY25</t>
  </si>
  <si>
    <t>Preferred Stock Dividends:</t>
  </si>
  <si>
    <t>Physical PP&amp;E Depreciation FY25</t>
  </si>
  <si>
    <t>Total</t>
  </si>
  <si>
    <t>Net Income to Common Shareholders:</t>
  </si>
  <si>
    <t xml:space="preserve"> </t>
  </si>
  <si>
    <t>Life of Brand New Assets</t>
  </si>
  <si>
    <t>Net Income Margin:</t>
  </si>
  <si>
    <t>Gross PP&amp;E</t>
  </si>
  <si>
    <t>Supplementary Data:</t>
  </si>
  <si>
    <t>Accumulated Depreciation</t>
  </si>
  <si>
    <t>Other:</t>
  </si>
  <si>
    <t>Weighted Average Shares Outstanding</t>
  </si>
  <si>
    <t>Construction Work in Progress (CWIP)</t>
  </si>
  <si>
    <t>Prev shares + (400,000 equity issuance / share price)</t>
  </si>
  <si>
    <t>Net Book Value</t>
  </si>
  <si>
    <t>$</t>
  </si>
  <si>
    <t>"Emera has increased dividends per common share paid for 19 consecutive years and has provided annual dividend growth guidance of one to two per cent. Emera anticipates average adjusted EPS growth of five to seven per cent through 2030, using 2024 as the base year, which will support continued reduction in the ratio of dividend payout to adjusted net income over time" (FY25 pg 12).</t>
  </si>
  <si>
    <t>Check vs Balance Sheet PP&amp;E</t>
  </si>
  <si>
    <t>EPS Growth Rate:</t>
  </si>
  <si>
    <t>Issuance Price:</t>
  </si>
  <si>
    <t>Eliminations:</t>
  </si>
  <si>
    <t>Avg Gross PP&amp;E</t>
  </si>
  <si>
    <t>Dividends</t>
  </si>
  <si>
    <t>Depreciation % Avg Gross PP&amp;E</t>
  </si>
  <si>
    <t>Dividends Paid (Ordinary)</t>
  </si>
  <si>
    <t>Dividends per Share (Ordinary):</t>
  </si>
  <si>
    <t>Beginning Net PP&amp;E</t>
  </si>
  <si>
    <t>Capex 26-30E</t>
  </si>
  <si>
    <t>Dividends Paid (Preference)</t>
  </si>
  <si>
    <t>CAGR 24-30</t>
  </si>
  <si>
    <t>Annual CapEx:</t>
  </si>
  <si>
    <t>Analyst Revenue Estimate:</t>
  </si>
  <si>
    <t>Growth Rate:</t>
  </si>
  <si>
    <t>% Revenue:</t>
  </si>
  <si>
    <t>My Estimate:</t>
  </si>
  <si>
    <t>Model vs. Analyst</t>
  </si>
  <si>
    <t>Annual Growth %:</t>
  </si>
  <si>
    <t>Per July and August 2026 Marketing Deck (pg. 37)</t>
  </si>
  <si>
    <t>Physical PP&amp;E Depreciation:</t>
  </si>
  <si>
    <t>Management Rate Base</t>
  </si>
  <si>
    <t>July and August 2026 Marketing Deck (pg. 36)</t>
  </si>
  <si>
    <t>Other Adjustments (Disposals/Reevaluations):</t>
  </si>
  <si>
    <t>Total Ending Net PP&amp;E:</t>
  </si>
  <si>
    <t>Total:</t>
  </si>
  <si>
    <t>Sanity Check (Actual PP&amp;E on BS that year)</t>
  </si>
  <si>
    <t>Remaining Depreciation of Existing PP&amp;E (MD&amp;A, PP&amp;E pg. 37):</t>
  </si>
  <si>
    <t>This divides by 22yrs because net PP&amp;E / annual depreciation</t>
  </si>
  <si>
    <t>Depreciation - FY26 New:</t>
  </si>
  <si>
    <t>Depreciation - FY27 New:</t>
  </si>
  <si>
    <t>Depreciation - FY28 New:</t>
  </si>
  <si>
    <t>Depreciation - FY29 New:</t>
  </si>
  <si>
    <t>Depreciation - FY30 New:</t>
  </si>
  <si>
    <t>Depreciation of Physical PP&amp;E:</t>
  </si>
  <si>
    <t>Amortization:</t>
  </si>
  <si>
    <t>Annual Depreciation and Amortization: (Income Statement)</t>
  </si>
  <si>
    <t>Other Amortization</t>
  </si>
  <si>
    <t>Annual Depreciation and Amortization: (Cash Flow Statement)</t>
  </si>
  <si>
    <t>Cost of the gas and power Tampa and Nova Scotia burn to make electricity. Customers pay it back dollar-for-dollar, so there's no profit but falling as a % rev because Tampa Electric building out solar farms</t>
  </si>
  <si>
    <t>% Revenue</t>
  </si>
  <si>
    <t>Same idea as fuel for generation and purchased power as steps down drops as Tampa Electric builds out solar farms and New Mexico Gas Company is sold mid-2026.</t>
  </si>
  <si>
    <t>Mgmt keeps talking about efficiency and using AI to trim costs and 2025's number was inflated by one-time Nova Scotia cyberattack costs</t>
  </si>
  <si>
    <t>D&amp;A Margin:</t>
  </si>
  <si>
    <t>Other Income (Loss)</t>
  </si>
  <si>
    <t>Yield on Beg. Investment</t>
  </si>
  <si>
    <t>average of FY22,23,25 yield. FY24 low due to a sale of Labrador stake midway</t>
  </si>
  <si>
    <t>Other</t>
  </si>
  <si>
    <t>Effective Tax Rate:</t>
  </si>
  <si>
    <t>Excludes negative years</t>
  </si>
  <si>
    <t>Balance Sheet:</t>
  </si>
  <si>
    <t>ASSETS:</t>
  </si>
  <si>
    <t>Current Assets:</t>
  </si>
  <si>
    <t>Restricted Cash</t>
  </si>
  <si>
    <t>Inventory (Note 15):</t>
  </si>
  <si>
    <t>Derivative Instruments (Notes 16 and 17):</t>
  </si>
  <si>
    <t>Regulatory Assets (Note 7):</t>
  </si>
  <si>
    <t>Receivables and Other Current Assets (Note 19):</t>
  </si>
  <si>
    <t>Assets Held for Sale (Note 4):</t>
  </si>
  <si>
    <t>Total Current Assets:</t>
  </si>
  <si>
    <t>Non-Current Assets:</t>
  </si>
  <si>
    <t>Property, Plants &amp; Equipment, Net (Note 21):</t>
  </si>
  <si>
    <t>Deferred Income Taxes (Note 11):</t>
  </si>
  <si>
    <t>Net Inv. in Direct Finance and Sales Leases (Note 20):</t>
  </si>
  <si>
    <t>Investment Subject to Significant Influence (Note 8):</t>
  </si>
  <si>
    <t>Goodwill (Note 23):</t>
  </si>
  <si>
    <t>Other Non-Current Assets:</t>
  </si>
  <si>
    <t>Total Non-Current Assets:</t>
  </si>
  <si>
    <t>Total Assets:</t>
  </si>
  <si>
    <t>LIABILITIES &amp; SHAREHOLDERS EQUITY:</t>
  </si>
  <si>
    <t>Current Liabilties:</t>
  </si>
  <si>
    <t>Short-term Debt (Note 24):</t>
  </si>
  <si>
    <t>Current Portion of Long-term Debt (Note 26):</t>
  </si>
  <si>
    <t>Regulatory Liabilities (Note 7):</t>
  </si>
  <si>
    <t>Cash Flow Statement:</t>
  </si>
  <si>
    <t>Other Current Liabilities (Note 25):</t>
  </si>
  <si>
    <t>CASH FLOW FROM OPERATING ACTIVITIES:</t>
  </si>
  <si>
    <t>Liabilities Associated with Assets Held for Sale (Note 4):</t>
  </si>
  <si>
    <t>Total Current Liabilties:</t>
  </si>
  <si>
    <t>Adjustments for Non-Cash Charges:</t>
  </si>
  <si>
    <t>Non-Current Liabilties:</t>
  </si>
  <si>
    <t>Long-term Debt (Note 26):</t>
  </si>
  <si>
    <t>Depreciation &amp; Amortization:</t>
  </si>
  <si>
    <t>Income from Equity Inv., Net of Dividends:</t>
  </si>
  <si>
    <t>Allowance for Funds Used During Construction:</t>
  </si>
  <si>
    <t>Deferred Income Taxes:</t>
  </si>
  <si>
    <t>Net Change in Pension and Post-Retirement Liabilities:</t>
  </si>
  <si>
    <t>Pension and Post-Retirement Liabilities (Note 22):</t>
  </si>
  <si>
    <t>Nova Scotia Power Fuel Adjustment Mechanism:</t>
  </si>
  <si>
    <t>Other Long-term Liabilities (Note 8 and 27):</t>
  </si>
  <si>
    <t>Net Change in Fair Value of Derivative Instruments:</t>
  </si>
  <si>
    <t>Net Change in Regulatory Assets and Liabilities:</t>
  </si>
  <si>
    <t>Net Change in Capitalized Transportation Capacity:</t>
  </si>
  <si>
    <t>Total Non-Current Liabilties:</t>
  </si>
  <si>
    <t>Total Liabilities:</t>
  </si>
  <si>
    <t>Gain on Sale of the Labrador Island Link Partnership:</t>
  </si>
  <si>
    <t>Other Operating Activites:</t>
  </si>
  <si>
    <t>Operating CF before changes in WC:</t>
  </si>
  <si>
    <t>Shareholders Equity:</t>
  </si>
  <si>
    <t>Common Stock (Note 12):</t>
  </si>
  <si>
    <t>Cumulative Preferred Stock (Note 29):</t>
  </si>
  <si>
    <t>Changes in Operating Assets &amp; Liabilities:</t>
  </si>
  <si>
    <t>Contributed Surplus:</t>
  </si>
  <si>
    <t>Accumulated Other Comprehensive Income (Note 14):</t>
  </si>
  <si>
    <t>Retained Earnings:</t>
  </si>
  <si>
    <t>Total Shareholders Equity:</t>
  </si>
  <si>
    <t>Non-Controlling Interests (Note 30):</t>
  </si>
  <si>
    <t>Bank Loan Schedule</t>
  </si>
  <si>
    <t>Total Equity:</t>
  </si>
  <si>
    <t>Net Change in Operating Activities:</t>
  </si>
  <si>
    <t>Total Liabilities &amp; Equity:</t>
  </si>
  <si>
    <t>Source</t>
  </si>
  <si>
    <t>CASH FLOW FROM INVESTING ACTIVITIES:</t>
  </si>
  <si>
    <t>BoP Total Debt</t>
  </si>
  <si>
    <t>Purchases of PP&amp;E / CapEX:</t>
  </si>
  <si>
    <t>Balance Check:</t>
  </si>
  <si>
    <t>Net Debt Issued / (Repaid)</t>
  </si>
  <si>
    <t>Proceeds from Sale of Assets:</t>
  </si>
  <si>
    <t>Long-term Debt:</t>
  </si>
  <si>
    <t>Eliminating all assets/liabilities held for sale in FY25</t>
  </si>
  <si>
    <t>Proceeds from Disposal of Investment Subject to Significant Influence:</t>
  </si>
  <si>
    <t>CFO - CFI - stock issuance - dividends.</t>
  </si>
  <si>
    <t xml:space="preserve">     Long-term Debt/Equity:</t>
  </si>
  <si>
    <t>x</t>
  </si>
  <si>
    <t>EoP Total Debt</t>
  </si>
  <si>
    <t>Other Investing Activities:</t>
  </si>
  <si>
    <t>Total Debt:</t>
  </si>
  <si>
    <t>Net Cash In Investing Activites:</t>
  </si>
  <si>
    <t xml:space="preserve">     Total Debt/Equity:</t>
  </si>
  <si>
    <t>Short-term Debt</t>
  </si>
  <si>
    <t>CASH FLOW FROM FINANCING ACTIVITIES:</t>
  </si>
  <si>
    <t>Changes in Short-term Debt:</t>
  </si>
  <si>
    <t>Proceeds from Short-term Debt &gt; 90 days:</t>
  </si>
  <si>
    <t>Current Portion of Bank Loan:</t>
  </si>
  <si>
    <t>Repayment of Short-term Debt &gt; 90 days:</t>
  </si>
  <si>
    <t>Bank Loan (Long-Term):</t>
  </si>
  <si>
    <t>Proceeds from Long-term Debt:</t>
  </si>
  <si>
    <t>Retirement of Long-term Debt:</t>
  </si>
  <si>
    <t>Net Proceeds (Repayments) Under Commited Credit Facilities:</t>
  </si>
  <si>
    <t>Avg Balance</t>
  </si>
  <si>
    <t>Issuance of Common Stock:</t>
  </si>
  <si>
    <t>"~$400M per year on average through DRIP and ATM programs" (July and August 2026 Marketing Deck (pg. 23))</t>
  </si>
  <si>
    <t>Issuance of Preferred Stock:</t>
  </si>
  <si>
    <t>Interest Expense</t>
  </si>
  <si>
    <t>Dividends Paid (Ordinary):</t>
  </si>
  <si>
    <t>Dividends Paid (Preference):</t>
  </si>
  <si>
    <t>Interest %:</t>
  </si>
  <si>
    <t>Other Financing Activities:</t>
  </si>
  <si>
    <t>Net Cash in Financing Activities:</t>
  </si>
  <si>
    <t>Debt Growth Drivers:</t>
  </si>
  <si>
    <t>CapEx:</t>
  </si>
  <si>
    <t>Net Change in Cash from Continuing Operations:</t>
  </si>
  <si>
    <t>When I set at 35% that mgmt wants, cash goes negative, so the plan needs more debt than the deck's 30-40% headline. "Debt issued by operating companies to fund growth while maintaining HoldCo debt at ~30-35% of total" July and August 2026 Marketing Deck (pg. 23)</t>
  </si>
  <si>
    <t>Debt Funding % of CapEx:</t>
  </si>
  <si>
    <t>Cash at BoP</t>
  </si>
  <si>
    <t>Asset Sale:</t>
  </si>
  <si>
    <t>Effect of FX on Cash:</t>
  </si>
  <si>
    <t>Management said on the Q2 call and July/August deck that the New Mexico Gas sale brings in $650 to 700M USD of after-tax proceeds and that the money goes to pay down holding company deb</t>
  </si>
  <si>
    <t>Change in Restricted Cash:</t>
  </si>
  <si>
    <t>Change in Held-for-sale Cash:</t>
  </si>
  <si>
    <t>Cash at EoP</t>
  </si>
  <si>
    <t>Preference Shares Redemption Schedule</t>
  </si>
  <si>
    <t>Sanity Check</t>
  </si>
  <si>
    <t>BoP Balance</t>
  </si>
  <si>
    <t>Issuance (Redemptions):</t>
  </si>
  <si>
    <t>EoP Balance</t>
  </si>
  <si>
    <t>Dividend Expense:</t>
  </si>
  <si>
    <t>Dividend Rate:</t>
  </si>
  <si>
    <t>FCF Modelling:</t>
  </si>
  <si>
    <t>EBIT:</t>
  </si>
  <si>
    <t>Terminal Year = -(FY30 NWC * Terminal Growth Rate)</t>
  </si>
  <si>
    <t>Terminal Year CapEx = D&amp;A</t>
  </si>
  <si>
    <t>Unlevered Free Cash Flow:</t>
  </si>
  <si>
    <t>Information sourced from TIKR</t>
  </si>
  <si>
    <t>Comparable Companies</t>
  </si>
  <si>
    <t>Levered Beta</t>
  </si>
  <si>
    <t>Debt</t>
  </si>
  <si>
    <t>Equity</t>
  </si>
  <si>
    <t>Tax Rate</t>
  </si>
  <si>
    <t>Unlevered Beta</t>
  </si>
  <si>
    <t>FTS</t>
  </si>
  <si>
    <t>Fortis Inc</t>
  </si>
  <si>
    <t>H</t>
  </si>
  <si>
    <t>Hydro One</t>
  </si>
  <si>
    <t>CU</t>
  </si>
  <si>
    <t>Canadian Utilities</t>
  </si>
  <si>
    <t>SO</t>
  </si>
  <si>
    <t>Southern Company</t>
  </si>
  <si>
    <t>DUK</t>
  </si>
  <si>
    <t>Duke Energy</t>
  </si>
  <si>
    <t>WEC</t>
  </si>
  <si>
    <t>WEC Energy Group</t>
  </si>
  <si>
    <t>AEE</t>
  </si>
  <si>
    <t>Ameren Corp</t>
  </si>
  <si>
    <t>CMS</t>
  </si>
  <si>
    <t>CMS Energy</t>
  </si>
  <si>
    <t>DTE</t>
  </si>
  <si>
    <t>DTE Energy</t>
  </si>
  <si>
    <t>XEL</t>
  </si>
  <si>
    <t>Xcel Energy</t>
  </si>
  <si>
    <t>Median:</t>
  </si>
  <si>
    <t>Discount Rate Calculation</t>
  </si>
  <si>
    <r>
      <rPr>
        <i/>
        <u/>
        <sz val="10"/>
        <color rgb="FF1155CC"/>
        <rFont val="Arial, sans-serif"/>
      </rPr>
      <t>Link</t>
    </r>
  </si>
  <si>
    <t>Blended Risk-free Rate and ERP</t>
  </si>
  <si>
    <t>CA10Y/US10Y Blend</t>
  </si>
  <si>
    <t>Canada</t>
  </si>
  <si>
    <t>U.S. and Caribbean</t>
  </si>
  <si>
    <t>Caribbean lumped into U.S. as its less than 7% of rev and shrinking as Bahamas portion was sold in May 2026 and Damodaran's ERP for Barbados (31.37%) overstates risk for a regulated utility company due to their soverign rating</t>
  </si>
  <si>
    <t>Using Damodaran's ERP in July 1, 2026 update</t>
  </si>
  <si>
    <t>Relevered Beta</t>
  </si>
  <si>
    <t>% Total Rev</t>
  </si>
  <si>
    <t>Risk-free Rate</t>
  </si>
  <si>
    <t>Cost of Debt</t>
  </si>
  <si>
    <t>ERP</t>
  </si>
  <si>
    <t>Interest Coverage Ratio</t>
  </si>
  <si>
    <t>Company Spread</t>
  </si>
  <si>
    <t>Damodoran's Rating, Interest Coverage Ratios and Default Spread as of Jan. 2026</t>
  </si>
  <si>
    <t>Pre-tax Cost of Debt</t>
  </si>
  <si>
    <t>After-Tax Cost of Debt</t>
  </si>
  <si>
    <t>Cost of Preferred Shares</t>
  </si>
  <si>
    <t>Dividends on Preferred Shares</t>
  </si>
  <si>
    <t>Preferred Shares Outstanding</t>
  </si>
  <si>
    <t>Country and Equity Risk Premiums</t>
  </si>
  <si>
    <t>Cost of Equity (CAPM)</t>
  </si>
  <si>
    <t>Date of update:</t>
  </si>
  <si>
    <t>Implied ERP for S&amp;P 500 with adjusted dollar riskfree rate (for US Aa1 rating</t>
  </si>
  <si>
    <t>US equity risk premium computed using implied ERP approach</t>
  </si>
  <si>
    <t>MV Equity</t>
  </si>
  <si>
    <t>Country</t>
  </si>
  <si>
    <t>Africa</t>
  </si>
  <si>
    <t>Moody's rating</t>
  </si>
  <si>
    <t>Rating-based Default Spread</t>
  </si>
  <si>
    <t>Total Equity Risk Premium</t>
  </si>
  <si>
    <t>Country Risk Premium</t>
  </si>
  <si>
    <t>Shares</t>
  </si>
  <si>
    <t>Sovereign CDS, net of Swiss CDS</t>
  </si>
  <si>
    <t>Total Equity Risk Premium2</t>
  </si>
  <si>
    <t>Country Risk Premium3</t>
  </si>
  <si>
    <t>Abu Dhabi</t>
  </si>
  <si>
    <t>Middle East</t>
  </si>
  <si>
    <t>Aa2</t>
  </si>
  <si>
    <t>MV Debt</t>
  </si>
  <si>
    <t>MV Preferred Shares</t>
  </si>
  <si>
    <t>Albania</t>
  </si>
  <si>
    <t>Eastern Europe &amp; Russia</t>
  </si>
  <si>
    <t>Ba3</t>
  </si>
  <si>
    <t>Weight of Equity</t>
  </si>
  <si>
    <t>NA</t>
  </si>
  <si>
    <t>Weight of Debt</t>
  </si>
  <si>
    <t>Andorra (Principality of)</t>
  </si>
  <si>
    <t>Western Europe</t>
  </si>
  <si>
    <t>Baa1</t>
  </si>
  <si>
    <t>Weight of Preferred Shares</t>
  </si>
  <si>
    <t>Angola</t>
  </si>
  <si>
    <t>B3</t>
  </si>
  <si>
    <t>WACC</t>
  </si>
  <si>
    <t>Argentina</t>
  </si>
  <si>
    <t>Central and South America</t>
  </si>
  <si>
    <t>Caa1</t>
  </si>
  <si>
    <t>Discount Period</t>
  </si>
  <si>
    <t>Years</t>
  </si>
  <si>
    <t>Armenia</t>
  </si>
  <si>
    <t>PV of Unlevered Free Cash Flows:</t>
  </si>
  <si>
    <t>Aruba</t>
  </si>
  <si>
    <t>Caribbean</t>
  </si>
  <si>
    <t>Baa3</t>
  </si>
  <si>
    <t>Australia</t>
  </si>
  <si>
    <t>Australia &amp; New Zealand</t>
  </si>
  <si>
    <t>Aaa</t>
  </si>
  <si>
    <t>Sensitivity Lever</t>
  </si>
  <si>
    <t>Lower</t>
  </si>
  <si>
    <t>Austria</t>
  </si>
  <si>
    <t>Upper</t>
  </si>
  <si>
    <t>Aa1</t>
  </si>
  <si>
    <t>Terminal Value:</t>
  </si>
  <si>
    <t>Value</t>
  </si>
  <si>
    <t>Azerbaijan</t>
  </si>
  <si>
    <t>Nominal GDP Growth Rate</t>
  </si>
  <si>
    <t>Long Run Inflation Rate</t>
  </si>
  <si>
    <t>Bahamas</t>
  </si>
  <si>
    <t>US target inflation</t>
  </si>
  <si>
    <t>Bahrain</t>
  </si>
  <si>
    <t>B2</t>
  </si>
  <si>
    <t>See sensitivity table</t>
  </si>
  <si>
    <t>Bangladesh</t>
  </si>
  <si>
    <t>Asia</t>
  </si>
  <si>
    <t>Gordon Growth Terminal Value:</t>
  </si>
  <si>
    <t>Trailing (FY25 A)</t>
  </si>
  <si>
    <t>Forward (FY26 E)</t>
  </si>
  <si>
    <t>At Fair Value (Global)</t>
  </si>
  <si>
    <t>Barbados</t>
  </si>
  <si>
    <t>C</t>
  </si>
  <si>
    <t>Valuation</t>
  </si>
  <si>
    <t>PV of Terminal Value:</t>
  </si>
  <si>
    <t>Belarus</t>
  </si>
  <si>
    <t>Price</t>
  </si>
  <si>
    <t>Shares Outstanding</t>
  </si>
  <si>
    <t>Belgium</t>
  </si>
  <si>
    <t>A1</t>
  </si>
  <si>
    <t>Market Cap</t>
  </si>
  <si>
    <t>DCF Enterprise Value:</t>
  </si>
  <si>
    <t>Belize</t>
  </si>
  <si>
    <t>Trading Multiples</t>
  </si>
  <si>
    <t>P/E</t>
  </si>
  <si>
    <t>Benin</t>
  </si>
  <si>
    <t>B1</t>
  </si>
  <si>
    <t>EV/EBITDA</t>
  </si>
  <si>
    <t>Short-term Debt:</t>
  </si>
  <si>
    <t>Bermuda</t>
  </si>
  <si>
    <t>P/B</t>
  </si>
  <si>
    <t>Current Portion of Long-term Debt:</t>
  </si>
  <si>
    <t>FCF Yield</t>
  </si>
  <si>
    <t>Dividend Yield</t>
  </si>
  <si>
    <t>Preferred Stock:</t>
  </si>
  <si>
    <t>Bolivia</t>
  </si>
  <si>
    <t>Caa3</t>
  </si>
  <si>
    <t>Non-Controlling Interests:</t>
  </si>
  <si>
    <t>EBITDA Margin</t>
  </si>
  <si>
    <t>EBIT Margin</t>
  </si>
  <si>
    <t>Bosnia and Herzegovina</t>
  </si>
  <si>
    <t>Net Income Margin</t>
  </si>
  <si>
    <t>ROE</t>
  </si>
  <si>
    <t>ROA</t>
  </si>
  <si>
    <t>Cash:</t>
  </si>
  <si>
    <t>Botswana</t>
  </si>
  <si>
    <t>ROIC</t>
  </si>
  <si>
    <t>Investment Subject to Significant Influence:</t>
  </si>
  <si>
    <t>NOPAT</t>
  </si>
  <si>
    <t>Brazil</t>
  </si>
  <si>
    <t>Ba1</t>
  </si>
  <si>
    <t>Net PP&amp;E</t>
  </si>
  <si>
    <t>Implied Market Cap:</t>
  </si>
  <si>
    <t>Net WC</t>
  </si>
  <si>
    <t>Bulgaria</t>
  </si>
  <si>
    <t>Goodwill and Intangibles</t>
  </si>
  <si>
    <t>Interest Coverage</t>
  </si>
  <si>
    <t>Current Ratio</t>
  </si>
  <si>
    <t>Burkina Faso</t>
  </si>
  <si>
    <t>Quick Ratio</t>
  </si>
  <si>
    <t>Long-term Debt / Equity</t>
  </si>
  <si>
    <t>Cambodia</t>
  </si>
  <si>
    <t>Total Debt / Equity</t>
  </si>
  <si>
    <t>FCF Conversion</t>
  </si>
  <si>
    <t>Cameroon</t>
  </si>
  <si>
    <t>North America</t>
  </si>
  <si>
    <t>Cape Verde</t>
  </si>
  <si>
    <t>Cayman Islands</t>
  </si>
  <si>
    <t>Aa3</t>
  </si>
  <si>
    <t>Chile</t>
  </si>
  <si>
    <t>A2</t>
  </si>
  <si>
    <t>China</t>
  </si>
  <si>
    <t>Colombia</t>
  </si>
  <si>
    <t>Congo (Democratic Republic of)</t>
  </si>
  <si>
    <t>Congo (Republic of)</t>
  </si>
  <si>
    <t>Caa2</t>
  </si>
  <si>
    <t>Cook Islands</t>
  </si>
  <si>
    <t>Costa Rica</t>
  </si>
  <si>
    <t>Côte d'Ivoire</t>
  </si>
  <si>
    <t>Ba2</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</si>
  <si>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</si>
  <si>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</si>
  <si>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</si>
  <si>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</si>
  <si>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</si>
  <si>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</si>
  <si>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</si>
  <si>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</si>
  <si>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</si>
  <si>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</si>
  <si>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</si>
  <si>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</si>
  <si>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</si>
  <si>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</si>
  <si>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</si>
  <si>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</si>
  <si>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</si>
  <si>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</si>
  <si>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</si>
  <si>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</si>
  <si>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</si>
  <si>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</si>
  <si>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</si>
  <si>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</si>
  <si>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</si>
  <si>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</si>
  <si>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</si>
  <si>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Baa2</t>
  </si>
  <si>
    <t>Iceland</t>
  </si>
  <si>
    <t>India</t>
  </si>
  <si>
    <t>Indonesia</t>
  </si>
  <si>
    <t>Iraq</t>
  </si>
  <si>
    <t>Ireland</t>
  </si>
  <si>
    <t>Isle of Man</t>
  </si>
  <si>
    <t>Israel</t>
  </si>
  <si>
    <t>Italy</t>
  </si>
  <si>
    <t>Jamaica</t>
  </si>
  <si>
    <t>Japan</t>
  </si>
  <si>
    <t>Jersey (States of)</t>
  </si>
  <si>
    <t>Jordan</t>
  </si>
  <si>
    <t>Kazakhstan</t>
  </si>
  <si>
    <t>Kenya</t>
  </si>
  <si>
    <t>Korea</t>
  </si>
  <si>
    <t>Kuwait</t>
  </si>
  <si>
    <t>Kyrgyzstan</t>
  </si>
  <si>
    <t>Laos</t>
  </si>
  <si>
    <t>Latvia</t>
  </si>
  <si>
    <t>Lebanon</t>
  </si>
  <si>
    <t>Liechtenstein</t>
  </si>
  <si>
    <t>Lithuania</t>
  </si>
  <si>
    <t>Luxembourg</t>
  </si>
  <si>
    <t>Macao</t>
  </si>
  <si>
    <t>Macedonia</t>
  </si>
  <si>
    <t>Malaysia</t>
  </si>
  <si>
    <t>Maldives</t>
  </si>
  <si>
    <t>Mali</t>
  </si>
  <si>
    <t>Malta</t>
  </si>
  <si>
    <t>Mauritius</t>
  </si>
  <si>
    <t>Mexico</t>
  </si>
  <si>
    <t>Moldova</t>
  </si>
  <si>
    <t>Mongolia</t>
  </si>
  <si>
    <t>Montenegro</t>
  </si>
  <si>
    <t>Montserrat</t>
  </si>
  <si>
    <t>Morocco</t>
  </si>
  <si>
    <t>Mozambique</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</si>
  <si>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</si>
  <si>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</si>
  <si>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</si>
  <si>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</si>
  <si>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</si>
  <si>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</si>
  <si>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</si>
  <si>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</si>
  <si>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</si>
  <si>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</si>
  <si>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</si>
  <si>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</si>
  <si>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</si>
  <si>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</si>
  <si>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</si>
  <si>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</si>
  <si>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</si>
  <si>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</si>
  <si>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</si>
  <si>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</si>
  <si>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</si>
  <si>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</si>
  <si>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</si>
  <si>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</si>
  <si>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</si>
  <si>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</si>
  <si>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</si>
  <si>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</si>
  <si>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</si>
  <si>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</si>
  <si>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</si>
  <si>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</si>
  <si>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</si>
  <si>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</si>
  <si>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</si>
  <si>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</si>
  <si>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</si>
  <si>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</si>
  <si>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</si>
  <si>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</si>
  <si>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</si>
  <si>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</si>
  <si>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</si>
  <si>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</si>
  <si>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</si>
  <si>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</si>
  <si>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</si>
  <si>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</si>
  <si>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Ukraine</t>
  </si>
  <si>
    <t>United Arab Emirates</t>
  </si>
  <si>
    <t>United Kingdom</t>
  </si>
  <si>
    <t>United States</t>
  </si>
  <si>
    <t>Uruguay</t>
  </si>
  <si>
    <t>Uzbekistan</t>
  </si>
  <si>
    <t>Venezuela</t>
  </si>
  <si>
    <t>Vietnam</t>
  </si>
  <si>
    <t>Zambia</t>
  </si>
  <si>
    <t>CA/US Equity Risk Premium</t>
  </si>
  <si>
    <t>CA/US Equity Risk Premium:</t>
  </si>
  <si>
    <t>Canada 10Y and U.S. 10Y Blend per Rev</t>
  </si>
  <si>
    <t>This segment is the growth engine. People keep moving to Florida and they won big rate increases in the 2024 rate case and Emera is pouring money into solar, grid, and storm hardening that they earn on. It runs ahead of rate base only because FY25 was a big step-up year and inflates the CAGR.</t>
  </si>
  <si>
    <t>New rates were approved starting May 2026 and they keep investing in reliability and electrification like heat pumps. It's below rate base because those new rates only started partway through 2026 and 1H 26 had a period where they were spending but not yet collecting, and some of the revenue is just pass through fuel that doesn't grow with the investment.</t>
  </si>
  <si>
    <t>People's Gas by itself is a strong growe but New Mexico Gas is inside this segment and they're selling it, so revenue falls. The 9.4% rate base is only the Peoples business they're keeping so it doesn't show the New Mexico loss. It's more of a sale story than a weakness in operations</t>
  </si>
  <si>
    <t>This is the Caribbean segments revenue. Same story as the Gas Utilitilies and Infra segment. Barbados is a slow growth island utility, and they sold Grand Bahama Power in May 2026 so will no longer collect that revenue. The rate base figure from management is only on the business kept so CAGR is well below rate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</si>
</sst>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quot;FY&quot;yy"/>
    <numFmt numFmtId="165" formatCode="#,##0;\(#,##0\)"/>
    <numFmt numFmtId="166" formatCode="0.0%;\(0.0%\)"/>
    <numFmt numFmtId="167" formatCode="\$#,##0.00"/>
    <numFmt numFmtId="168" formatCode="0%;\(0%\)"/>
    <numFmt numFmtId="169" formatCode="#,##0;\(#,##0\);\-"/>
    <numFmt numFmtId="170" formatCode="0.0%"/>
    <numFmt numFmtId="171" formatCode="0.0%;\(0.0%\);\-"/>
    <numFmt numFmtId="172" formatCode="#,##0.00;\(#,##0.00\)"/>
    <numFmt numFmtId="173" formatCode="0%;\(0%\);\-"/>
    <numFmt numFmtId="174" formatCode="0.0\x"/>
    <numFmt numFmtId="175" formatCode="&quot;$&quot;#,##0"/>
    <numFmt numFmtId="176" formatCode="_(&quot;$&quot;* #,##0_);_(&quot;$&quot;* \(#,##0\);_(&quot;$&quot;* &quot;-&quot;??_);_(@_)"/>
    <numFmt numFmtId="177" formatCode="0.00%;\(0.00%\)"/>
    <numFmt numFmtId="178" formatCode="&quot;$&quot;#,##0.00"/>
    <numFmt numFmtId="179" formatCode="0.00&quot;x&quot;"/>
    <numFmt numFmtId="180" formatCode="0.0&quot;x&quot;"/>
    <numFmt numFmtId="181" formatCode="[$-409]d\-mmm\-yy"/>
    <numFmt numFmtId="182" formatCode="_-[$$-1009]* #,##0.00_-;\-[$$-1009]* #,##0.00_-;_-[$$-1009]* &quot;-&quot;??_-;_-@_-"/>
  </numFmts>
  <fonts count="75">
    <font>
      <sz val="12"/>
      <color theme="1"/>
      <name val="Arial"/>
      <scheme val="minor"/>
    </font>
    <font>
      <sz val="11"/>
      <color theme="1"/>
      <name val="Arial"/>
      <family val="2"/>
      <scheme val="minor"/>
    </font>
    <font>
      <sz val="12"/>
      <color theme="1"/>
      <name val="Arial"/>
    </font>
    <font>
      <i/>
      <sz val="11"/>
      <color rgb="FF000000"/>
      <name val="Arial"/>
    </font>
    <font>
      <b/>
      <sz val="11"/>
      <color rgb="FFFFFFFF"/>
      <name val="Arial"/>
    </font>
    <font>
      <sz val="11"/>
      <color theme="1"/>
      <name val="Arial"/>
    </font>
    <font>
      <i/>
      <sz val="11"/>
      <color theme="1"/>
      <name val="Arial"/>
    </font>
    <font>
      <b/>
      <sz val="11"/>
      <color theme="0"/>
      <name val="Calibri"/>
    </font>
    <font>
      <sz val="12"/>
      <name val="Arial"/>
    </font>
    <font>
      <b/>
      <sz val="11"/>
      <color theme="1"/>
      <name val="Arial"/>
    </font>
    <font>
      <b/>
      <i/>
      <sz val="11"/>
      <color theme="0"/>
      <name val="Arial"/>
    </font>
    <font>
      <b/>
      <sz val="11"/>
      <color rgb="FFFFFFFF"/>
      <name val="Calibri"/>
    </font>
    <font>
      <i/>
      <sz val="10"/>
      <color theme="1"/>
      <name val="Arial"/>
    </font>
    <font>
      <b/>
      <sz val="11"/>
      <color rgb="FFFF0000"/>
      <name val="Calibri"/>
    </font>
    <font>
      <b/>
      <sz val="11"/>
      <color theme="0"/>
      <name val="Arial"/>
    </font>
    <font>
      <b/>
      <i/>
      <sz val="11"/>
      <color theme="1"/>
      <name val="Arial"/>
    </font>
    <font>
      <i/>
      <sz val="10"/>
      <color theme="1"/>
      <name val="Arial"/>
      <scheme val="minor"/>
    </font>
    <font>
      <b/>
      <sz val="11"/>
      <color rgb="FF0000FF"/>
      <name val="Arial"/>
    </font>
    <font>
      <i/>
      <sz val="11"/>
      <color rgb="FF0000FF"/>
      <name val="Arial"/>
    </font>
    <font>
      <b/>
      <i/>
      <sz val="11"/>
      <color rgb="FFFFFFFF"/>
      <name val="Arial"/>
    </font>
    <font>
      <b/>
      <sz val="10"/>
      <color theme="1"/>
      <name val="Arial"/>
    </font>
    <font>
      <sz val="10"/>
      <color theme="1"/>
      <name val="Arial"/>
    </font>
    <font>
      <i/>
      <sz val="11"/>
      <color rgb="FFFF0000"/>
      <name val="Arial"/>
    </font>
    <font>
      <b/>
      <i/>
      <sz val="11"/>
      <color rgb="FFFF0000"/>
      <name val="Arial"/>
    </font>
    <font>
      <b/>
      <i/>
      <sz val="10"/>
      <color rgb="FFC55A11"/>
      <name val="Calibri"/>
    </font>
    <font>
      <sz val="11"/>
      <color rgb="FF0000FF"/>
      <name val="Arial"/>
    </font>
    <font>
      <b/>
      <sz val="11"/>
      <color theme="1"/>
      <name val="Arial"/>
      <scheme val="minor"/>
    </font>
    <font>
      <sz val="11"/>
      <color rgb="FF666666"/>
      <name val="Arial"/>
    </font>
    <font>
      <i/>
      <sz val="11"/>
      <color rgb="FF666666"/>
      <name val="Arial"/>
    </font>
    <font>
      <i/>
      <u/>
      <sz val="10"/>
      <color rgb="FF0000FF"/>
      <name val="Arial"/>
    </font>
    <font>
      <sz val="11"/>
      <color theme="1"/>
      <name val="Arial"/>
      <scheme val="minor"/>
    </font>
    <font>
      <i/>
      <sz val="9"/>
      <color theme="1"/>
      <name val="Arial"/>
    </font>
    <font>
      <b/>
      <u/>
      <sz val="11"/>
      <color theme="1"/>
      <name val="Arial"/>
    </font>
    <font>
      <b/>
      <sz val="11"/>
      <color rgb="FF000000"/>
      <name val="Arial"/>
    </font>
    <font>
      <sz val="11"/>
      <color rgb="FF000000"/>
      <name val="Arial"/>
    </font>
    <font>
      <sz val="12"/>
      <color theme="1"/>
      <name val="Arial"/>
      <scheme val="minor"/>
    </font>
    <font>
      <i/>
      <sz val="10"/>
      <color rgb="FFFF0000"/>
      <name val="Arial"/>
    </font>
    <font>
      <sz val="10"/>
      <color rgb="FFEA4335"/>
      <name val="Arial"/>
      <scheme val="minor"/>
    </font>
    <font>
      <sz val="10"/>
      <color rgb="FFEA4335"/>
      <name val="Arial"/>
    </font>
    <font>
      <sz val="12"/>
      <color rgb="FF000000"/>
      <name val="Arial"/>
    </font>
    <font>
      <sz val="11"/>
      <color rgb="FF000000"/>
      <name val="Calibri"/>
    </font>
    <font>
      <i/>
      <sz val="9"/>
      <color rgb="FF0000FF"/>
      <name val="Arial"/>
    </font>
    <font>
      <i/>
      <u/>
      <sz val="10"/>
      <color rgb="FF0000FF"/>
      <name val="Arial"/>
    </font>
    <font>
      <i/>
      <sz val="10"/>
      <color rgb="FF0000FF"/>
      <name val="Arial"/>
    </font>
    <font>
      <sz val="10"/>
      <color rgb="FF999999"/>
      <name val="Arial"/>
    </font>
    <font>
      <sz val="10"/>
      <color rgb="FFB7B7B7"/>
      <name val="Arial"/>
    </font>
    <font>
      <sz val="11"/>
      <color rgb="FFFF0000"/>
      <name val="Arial"/>
    </font>
    <font>
      <sz val="9"/>
      <color rgb="FFB7B7B7"/>
      <name val="Arial"/>
    </font>
    <font>
      <i/>
      <sz val="10"/>
      <color theme="5"/>
      <name val="Arial"/>
    </font>
    <font>
      <i/>
      <sz val="10"/>
      <color rgb="FFEA4335"/>
      <name val="Arial"/>
    </font>
    <font>
      <i/>
      <sz val="11"/>
      <color theme="1"/>
      <name val="Arial"/>
      <scheme val="minor"/>
    </font>
    <font>
      <i/>
      <sz val="9"/>
      <color rgb="FFFF0000"/>
      <name val="Arial"/>
    </font>
    <font>
      <i/>
      <u/>
      <sz val="10"/>
      <color rgb="FF1155CC"/>
      <name val="Arial"/>
    </font>
    <font>
      <b/>
      <i/>
      <sz val="11"/>
      <color rgb="FF000000"/>
      <name val="Arial"/>
    </font>
    <font>
      <i/>
      <u/>
      <sz val="10"/>
      <color rgb="FF0000FF"/>
      <name val="Arial"/>
    </font>
    <font>
      <b/>
      <sz val="12"/>
      <color theme="1"/>
      <name val="Times"/>
    </font>
    <font>
      <u/>
      <sz val="11"/>
      <color rgb="FF1155CC"/>
      <name val="Arial"/>
    </font>
    <font>
      <sz val="12"/>
      <color theme="1"/>
      <name val="Times"/>
    </font>
    <font>
      <sz val="9"/>
      <color theme="1"/>
      <name val="Arimo"/>
    </font>
    <font>
      <i/>
      <sz val="9"/>
      <color theme="1"/>
      <name val="Arimo"/>
    </font>
    <font>
      <b/>
      <i/>
      <sz val="12"/>
      <color theme="1"/>
      <name val="Times"/>
    </font>
    <font>
      <u/>
      <sz val="11"/>
      <color rgb="FFFF0000"/>
      <name val="Arial"/>
    </font>
    <font>
      <b/>
      <i/>
      <sz val="11"/>
      <color rgb="FF808080"/>
      <name val="Arial"/>
    </font>
    <font>
      <b/>
      <sz val="12"/>
      <color rgb="FFFFFFFF"/>
      <name val="Arial"/>
    </font>
    <font>
      <i/>
      <sz val="8"/>
      <color theme="1"/>
      <name val="Arial"/>
    </font>
    <font>
      <b/>
      <i/>
      <sz val="10"/>
      <color rgb="FF000000"/>
      <name val="Arial"/>
    </font>
    <font>
      <i/>
      <sz val="8"/>
      <color rgb="FF000000"/>
      <name val="Arial"/>
    </font>
    <font>
      <b/>
      <i/>
      <sz val="8"/>
      <color theme="1"/>
      <name val="Arial"/>
    </font>
    <font>
      <i/>
      <sz val="10"/>
      <color rgb="FF000000"/>
      <name val="Arial"/>
    </font>
    <font>
      <sz val="9"/>
      <color rgb="FF808080"/>
      <name val="Arial"/>
    </font>
    <font>
      <i/>
      <u/>
      <sz val="10"/>
      <color rgb="FF1155CC"/>
      <name val="Arial, sans-serif"/>
    </font>
    <font>
      <b/>
      <sz val="11"/>
      <color rgb="FF0000FF"/>
      <name val="Arial"/>
      <family val="2"/>
    </font>
    <font>
      <sz val="11"/>
      <color theme="1"/>
      <name val="Arial"/>
      <family val="2"/>
    </font>
    <font>
      <b/>
      <sz val="11"/>
      <color theme="1"/>
      <name val="Arial"/>
      <family val="2"/>
    </font>
    <font>
      <i/>
      <sz val="10"/>
      <color theme="1"/>
      <name val="Arial"/>
      <family val="2"/>
    </font>
  </fonts>
  <fills count="17">
    <fill>
      <patternFill patternType="none"/>
    </fill>
    <fill>
      <patternFill patternType="gray125"/>
    </fill>
    <fill>
      <patternFill patternType="solid">
        <fgColor rgb="FF222A35"/>
        <bgColor rgb="FF222A35"/>
      </patternFill>
    </fill>
    <fill>
      <patternFill patternType="solid">
        <fgColor rgb="FFB7B7B7"/>
        <bgColor rgb="FFB7B7B7"/>
      </patternFill>
    </fill>
    <fill>
      <patternFill patternType="solid">
        <fgColor rgb="FF000000"/>
        <bgColor rgb="FF000000"/>
      </patternFill>
    </fill>
    <fill>
      <patternFill patternType="solid">
        <fgColor rgb="FFC55A11"/>
        <bgColor rgb="FFC55A11"/>
      </patternFill>
    </fill>
    <fill>
      <patternFill patternType="solid">
        <fgColor rgb="FFCCCCCC"/>
        <bgColor rgb="FFCCCCCC"/>
      </patternFill>
    </fill>
    <fill>
      <patternFill patternType="solid">
        <fgColor rgb="FFEFEFEF"/>
        <bgColor rgb="FFEFEFEF"/>
      </patternFill>
    </fill>
    <fill>
      <patternFill patternType="solid">
        <fgColor rgb="FFFFFF00"/>
        <bgColor rgb="FFFFFF00"/>
      </patternFill>
    </fill>
    <fill>
      <patternFill patternType="solid">
        <fgColor rgb="FF0B5394"/>
        <bgColor rgb="FF0B5394"/>
      </patternFill>
    </fill>
    <fill>
      <patternFill patternType="solid">
        <fgColor rgb="FF9FC5E8"/>
        <bgColor rgb="FF9FC5E8"/>
      </patternFill>
    </fill>
    <fill>
      <patternFill patternType="solid">
        <fgColor rgb="FFFF9900"/>
        <bgColor rgb="FFFF9900"/>
      </patternFill>
    </fill>
    <fill>
      <patternFill patternType="solid">
        <fgColor rgb="FFFF0000"/>
        <bgColor rgb="FFFF0000"/>
      </patternFill>
    </fill>
    <fill>
      <patternFill patternType="solid">
        <fgColor rgb="FFFCF305"/>
        <bgColor rgb="FFFCF305"/>
      </patternFill>
    </fill>
    <fill>
      <patternFill patternType="solid">
        <fgColor rgb="FFFFFFFF"/>
        <bgColor rgb="FFFFFFFF"/>
      </patternFill>
    </fill>
    <fill>
      <patternFill patternType="solid">
        <fgColor rgb="FFD8D8D8"/>
        <bgColor rgb="FFD8D8D8"/>
      </patternFill>
    </fill>
    <fill>
      <patternFill patternType="solid">
        <fgColor rgb="FFD9D9D9"/>
        <bgColor rgb="FFD9D9D9"/>
      </patternFill>
    </fill>
  </fills>
  <borders count="56">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rgb="FF000000"/>
      </bottom>
      <diagonal/>
    </border>
    <border>
      <left/>
      <right/>
      <top style="thin">
        <color theme="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right/>
      <top/>
      <bottom/>
      <diagonal/>
    </border>
    <border>
      <left style="thin">
        <color rgb="FF000000"/>
      </left>
      <right/>
      <top/>
      <bottom/>
      <diagonal/>
    </border>
    <border>
      <left/>
      <right/>
      <top/>
      <bottom/>
      <diagonal/>
    </border>
    <border>
      <left/>
      <right/>
      <top style="thin">
        <color rgb="FF000000"/>
      </top>
      <bottom style="thin">
        <color theme="0"/>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right/>
      <top style="thin">
        <color theme="0"/>
      </top>
      <bottom/>
      <diagonal/>
    </border>
    <border>
      <left/>
      <right style="thin">
        <color rgb="FF000000"/>
      </right>
      <top style="thin">
        <color theme="0"/>
      </top>
      <bottom/>
      <diagonal/>
    </border>
    <border>
      <left/>
      <right/>
      <top style="thin">
        <color rgb="FF000000"/>
      </top>
      <bottom style="thin">
        <color rgb="FF000000"/>
      </bottom>
      <diagonal/>
    </border>
    <border>
      <left/>
      <right/>
      <top/>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8">
    <xf numFmtId="0" fontId="0" fillId="0" borderId="0" xfId="0"/>
    <xf numFmtId="0" fontId="2" fillId="2" borderId="1" xfId="0" applyFont="1" applyFill="1" applyBorder="1"/>
    <xf numFmtId="0" fontId="3" fillId="0" borderId="0" xfId="0" applyFont="1"/>
    <xf numFmtId="0" fontId="4" fillId="2" borderId="1" xfId="0" applyFont="1" applyFill="1" applyBorder="1"/>
    <xf numFmtId="0" fontId="5" fillId="0" borderId="0" xfId="0" applyFont="1"/>
    <xf numFmtId="0" fontId="6" fillId="0" borderId="0" xfId="0" applyFont="1" applyAlignment="1">
      <alignment horizontal="center"/>
    </xf>
    <xf numFmtId="0" fontId="5" fillId="0" borderId="0" xfId="0" applyFont="1" applyAlignment="1">
      <alignment horizontal="center"/>
    </xf>
    <xf numFmtId="0" fontId="2" fillId="0" borderId="0" xfId="0" applyFont="1"/>
    <xf numFmtId="0" fontId="5" fillId="2" borderId="1" xfId="0" applyFont="1" applyFill="1" applyBorder="1"/>
    <xf numFmtId="0" fontId="6" fillId="2" borderId="1" xfId="0" applyFont="1" applyFill="1" applyBorder="1" applyAlignment="1">
      <alignment horizontal="center"/>
    </xf>
    <xf numFmtId="0" fontId="4" fillId="2" borderId="5" xfId="0" applyFont="1" applyFill="1" applyBorder="1" applyAlignment="1">
      <alignment vertical="center"/>
    </xf>
    <xf numFmtId="0" fontId="9" fillId="2" borderId="5" xfId="0" applyFont="1" applyFill="1" applyBorder="1" applyAlignment="1">
      <alignment vertical="center"/>
    </xf>
    <xf numFmtId="0" fontId="7" fillId="2" borderId="1" xfId="0" applyFont="1" applyFill="1" applyBorder="1" applyAlignment="1">
      <alignment horizontal="center"/>
    </xf>
    <xf numFmtId="164" fontId="10" fillId="2" borderId="5" xfId="0" applyNumberFormat="1" applyFont="1" applyFill="1" applyBorder="1" applyAlignment="1">
      <alignment horizontal="center" vertical="center"/>
    </xf>
    <xf numFmtId="0" fontId="11" fillId="2" borderId="5" xfId="0" applyFont="1" applyFill="1" applyBorder="1" applyAlignment="1">
      <alignment horizontal="center" vertical="center"/>
    </xf>
    <xf numFmtId="0" fontId="12" fillId="0" borderId="0" xfId="0" applyFont="1" applyAlignment="1">
      <alignment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4" fillId="2" borderId="5" xfId="0" applyFont="1" applyFill="1" applyBorder="1" applyAlignment="1">
      <alignment vertical="center"/>
    </xf>
    <xf numFmtId="0" fontId="5" fillId="0" borderId="7" xfId="0" applyFont="1" applyBorder="1" applyAlignment="1">
      <alignment horizontal="center"/>
    </xf>
    <xf numFmtId="0" fontId="9" fillId="0" borderId="8" xfId="0" applyFont="1" applyBorder="1"/>
    <xf numFmtId="0" fontId="9" fillId="0" borderId="0" xfId="0" applyFont="1"/>
    <xf numFmtId="0" fontId="15" fillId="0" borderId="8" xfId="0" applyFont="1" applyBorder="1" applyAlignment="1">
      <alignment horizontal="center"/>
    </xf>
    <xf numFmtId="165" fontId="9" fillId="0" borderId="8" xfId="0" applyNumberFormat="1" applyFont="1" applyBorder="1" applyAlignment="1">
      <alignment horizontal="center"/>
    </xf>
    <xf numFmtId="165" fontId="9" fillId="0" borderId="9" xfId="0" applyNumberFormat="1" applyFont="1" applyBorder="1" applyAlignment="1">
      <alignment horizontal="center"/>
    </xf>
    <xf numFmtId="165" fontId="9" fillId="0" borderId="0" xfId="0" applyNumberFormat="1" applyFont="1" applyAlignment="1">
      <alignment horizontal="center"/>
    </xf>
    <xf numFmtId="0" fontId="5" fillId="0" borderId="7" xfId="0" applyFont="1" applyBorder="1"/>
    <xf numFmtId="166" fontId="6" fillId="0" borderId="0" xfId="0" applyNumberFormat="1" applyFont="1" applyAlignment="1">
      <alignment horizontal="center"/>
    </xf>
    <xf numFmtId="0" fontId="9" fillId="3" borderId="1" xfId="0" applyFont="1" applyFill="1" applyBorder="1" applyAlignment="1">
      <alignment horizontal="center"/>
    </xf>
    <xf numFmtId="165" fontId="17" fillId="0" borderId="9" xfId="0" applyNumberFormat="1" applyFont="1" applyBorder="1" applyAlignment="1">
      <alignment horizontal="center"/>
    </xf>
    <xf numFmtId="165" fontId="17" fillId="0" borderId="0" xfId="0" applyNumberFormat="1" applyFont="1" applyAlignment="1">
      <alignment horizontal="center"/>
    </xf>
    <xf numFmtId="166" fontId="18" fillId="0" borderId="7" xfId="0" applyNumberFormat="1" applyFont="1" applyBorder="1" applyAlignment="1">
      <alignment horizontal="center"/>
    </xf>
    <xf numFmtId="166" fontId="18" fillId="0" borderId="10" xfId="0" applyNumberFormat="1" applyFont="1" applyBorder="1" applyAlignment="1">
      <alignment horizontal="center"/>
    </xf>
    <xf numFmtId="49" fontId="6" fillId="0" borderId="0" xfId="0" applyNumberFormat="1" applyFont="1"/>
    <xf numFmtId="167" fontId="5" fillId="0" borderId="0" xfId="0" applyNumberFormat="1" applyFont="1" applyAlignment="1">
      <alignment horizontal="center"/>
    </xf>
    <xf numFmtId="166" fontId="18" fillId="0" borderId="0" xfId="0" applyNumberFormat="1" applyFont="1" applyAlignment="1">
      <alignment horizontal="center"/>
    </xf>
    <xf numFmtId="0" fontId="12" fillId="0" borderId="0" xfId="0" applyFont="1"/>
    <xf numFmtId="166" fontId="6" fillId="0" borderId="7" xfId="0" applyNumberFormat="1" applyFont="1" applyBorder="1" applyAlignment="1">
      <alignment horizontal="center"/>
    </xf>
    <xf numFmtId="0" fontId="19" fillId="4" borderId="1" xfId="0" applyFont="1" applyFill="1" applyBorder="1" applyAlignment="1">
      <alignment horizontal="center"/>
    </xf>
    <xf numFmtId="166" fontId="6" fillId="0" borderId="10" xfId="0" applyNumberFormat="1" applyFont="1" applyBorder="1" applyAlignment="1">
      <alignment horizontal="center"/>
    </xf>
    <xf numFmtId="0" fontId="20" fillId="0" borderId="0" xfId="0" applyFont="1" applyAlignment="1">
      <alignment horizontal="center" vertical="center" wrapText="1"/>
    </xf>
    <xf numFmtId="10" fontId="5" fillId="0" borderId="0" xfId="0" applyNumberFormat="1" applyFont="1" applyAlignment="1">
      <alignment horizontal="center"/>
    </xf>
    <xf numFmtId="49" fontId="6" fillId="0" borderId="0" xfId="0" applyNumberFormat="1" applyFont="1" applyAlignment="1">
      <alignment vertical="top"/>
    </xf>
    <xf numFmtId="0" fontId="6" fillId="0" borderId="0" xfId="0" applyFont="1"/>
    <xf numFmtId="0" fontId="6" fillId="0" borderId="0" xfId="0" applyFont="1" applyAlignment="1">
      <alignment horizontal="center" vertical="top"/>
    </xf>
    <xf numFmtId="166" fontId="6" fillId="0" borderId="0" xfId="0" applyNumberFormat="1" applyFont="1" applyAlignment="1">
      <alignment horizontal="center" vertical="top"/>
    </xf>
    <xf numFmtId="167" fontId="9" fillId="0" borderId="0" xfId="0" applyNumberFormat="1" applyFont="1" applyAlignment="1">
      <alignment horizontal="center"/>
    </xf>
    <xf numFmtId="166" fontId="6" fillId="0" borderId="11" xfId="0" applyNumberFormat="1" applyFont="1" applyBorder="1" applyAlignment="1">
      <alignment horizontal="center" vertical="top"/>
    </xf>
    <xf numFmtId="166" fontId="6" fillId="0" borderId="10" xfId="0" applyNumberFormat="1" applyFont="1" applyBorder="1" applyAlignment="1">
      <alignment horizontal="center" vertical="top"/>
    </xf>
    <xf numFmtId="0" fontId="21" fillId="0" borderId="0" xfId="0" applyFont="1"/>
    <xf numFmtId="168" fontId="22" fillId="0" borderId="0" xfId="0" applyNumberFormat="1" applyFont="1" applyAlignment="1">
      <alignment horizontal="center"/>
    </xf>
    <xf numFmtId="168" fontId="23" fillId="0" borderId="0" xfId="0" applyNumberFormat="1" applyFont="1" applyAlignment="1">
      <alignment horizontal="center"/>
    </xf>
    <xf numFmtId="49" fontId="5" fillId="0" borderId="0" xfId="0" applyNumberFormat="1" applyFont="1"/>
    <xf numFmtId="3" fontId="5" fillId="0" borderId="0" xfId="0" applyNumberFormat="1" applyFont="1" applyAlignment="1">
      <alignment horizontal="center"/>
    </xf>
    <xf numFmtId="0" fontId="11" fillId="0" borderId="0" xfId="0" applyFont="1" applyAlignment="1">
      <alignment horizontal="center" vertical="center"/>
    </xf>
    <xf numFmtId="0" fontId="24" fillId="0" borderId="0" xfId="0" applyFont="1" applyAlignment="1">
      <alignment horizontal="center"/>
    </xf>
    <xf numFmtId="165" fontId="25" fillId="0" borderId="7" xfId="0" applyNumberFormat="1" applyFont="1" applyBorder="1" applyAlignment="1">
      <alignment horizontal="center"/>
    </xf>
    <xf numFmtId="0" fontId="13" fillId="0" borderId="0" xfId="0" applyFont="1" applyAlignment="1">
      <alignment horizontal="center" vertical="center"/>
    </xf>
    <xf numFmtId="165" fontId="25" fillId="0" borderId="0" xfId="0" applyNumberFormat="1" applyFont="1" applyAlignment="1">
      <alignment horizontal="center"/>
    </xf>
    <xf numFmtId="0" fontId="20" fillId="0" borderId="0" xfId="0" applyFont="1" applyAlignment="1">
      <alignment horizontal="center" wrapText="1"/>
    </xf>
    <xf numFmtId="0" fontId="12" fillId="0" borderId="0" xfId="0" applyFont="1" applyAlignment="1">
      <alignment horizontal="left" vertical="center"/>
    </xf>
    <xf numFmtId="167" fontId="2" fillId="0" borderId="0" xfId="0" applyNumberFormat="1" applyFont="1"/>
    <xf numFmtId="165" fontId="5" fillId="0" borderId="0" xfId="0" applyNumberFormat="1" applyFont="1" applyAlignment="1">
      <alignment horizontal="center"/>
    </xf>
    <xf numFmtId="165" fontId="5" fillId="0" borderId="7" xfId="0" applyNumberFormat="1" applyFont="1" applyBorder="1" applyAlignment="1">
      <alignment horizontal="center"/>
    </xf>
    <xf numFmtId="49" fontId="9" fillId="3" borderId="12" xfId="0" applyNumberFormat="1" applyFont="1" applyFill="1" applyBorder="1" applyAlignment="1">
      <alignment horizontal="left"/>
    </xf>
    <xf numFmtId="0" fontId="9" fillId="3" borderId="13" xfId="0" applyFont="1" applyFill="1" applyBorder="1" applyAlignment="1">
      <alignment horizontal="center"/>
    </xf>
    <xf numFmtId="0" fontId="4" fillId="5" borderId="14" xfId="0" applyFont="1" applyFill="1" applyBorder="1" applyAlignment="1">
      <alignment horizontal="center"/>
    </xf>
    <xf numFmtId="169" fontId="5" fillId="0" borderId="0" xfId="0" applyNumberFormat="1" applyFont="1" applyAlignment="1">
      <alignment horizontal="center"/>
    </xf>
    <xf numFmtId="0" fontId="5" fillId="0" borderId="0" xfId="0" applyFont="1" applyAlignment="1">
      <alignment vertical="center"/>
    </xf>
    <xf numFmtId="170" fontId="2" fillId="0" borderId="0" xfId="0" applyNumberFormat="1" applyFont="1"/>
    <xf numFmtId="169" fontId="9" fillId="0" borderId="0" xfId="0" applyNumberFormat="1" applyFont="1" applyAlignment="1">
      <alignment horizontal="center"/>
    </xf>
    <xf numFmtId="168" fontId="5" fillId="0" borderId="0" xfId="0" applyNumberFormat="1" applyFont="1" applyAlignment="1">
      <alignment horizontal="center"/>
    </xf>
    <xf numFmtId="168" fontId="18" fillId="0" borderId="7" xfId="0" applyNumberFormat="1" applyFont="1" applyBorder="1" applyAlignment="1">
      <alignment horizontal="center"/>
    </xf>
    <xf numFmtId="168" fontId="18" fillId="0" borderId="0" xfId="0" applyNumberFormat="1" applyFont="1" applyAlignment="1">
      <alignment horizontal="center"/>
    </xf>
    <xf numFmtId="168" fontId="25" fillId="0" borderId="7" xfId="0" applyNumberFormat="1" applyFont="1" applyBorder="1" applyAlignment="1">
      <alignment horizontal="center"/>
    </xf>
    <xf numFmtId="168" fontId="25" fillId="0" borderId="0" xfId="0" applyNumberFormat="1" applyFont="1" applyAlignment="1">
      <alignment horizontal="center"/>
    </xf>
    <xf numFmtId="0" fontId="9" fillId="6" borderId="12" xfId="0" applyFont="1" applyFill="1" applyBorder="1"/>
    <xf numFmtId="0" fontId="2" fillId="6" borderId="13" xfId="0" applyFont="1" applyFill="1" applyBorder="1"/>
    <xf numFmtId="0" fontId="5" fillId="7" borderId="17" xfId="0" applyFont="1" applyFill="1" applyBorder="1" applyAlignment="1">
      <alignment horizontal="center"/>
    </xf>
    <xf numFmtId="166" fontId="2" fillId="6" borderId="13" xfId="0" applyNumberFormat="1" applyFont="1" applyFill="1" applyBorder="1"/>
    <xf numFmtId="0" fontId="2" fillId="7" borderId="18" xfId="0" applyFont="1" applyFill="1" applyBorder="1" applyAlignment="1">
      <alignment horizontal="center" vertical="center"/>
    </xf>
    <xf numFmtId="166" fontId="4" fillId="5" borderId="19" xfId="0" applyNumberFormat="1" applyFont="1" applyFill="1" applyBorder="1" applyAlignment="1">
      <alignment horizontal="center" vertical="center"/>
    </xf>
    <xf numFmtId="168" fontId="2" fillId="6" borderId="12" xfId="0" applyNumberFormat="1" applyFont="1" applyFill="1" applyBorder="1"/>
    <xf numFmtId="166" fontId="25" fillId="7" borderId="18" xfId="0" applyNumberFormat="1" applyFont="1" applyFill="1" applyBorder="1" applyAlignment="1">
      <alignment horizontal="center" vertical="center"/>
    </xf>
    <xf numFmtId="168" fontId="2" fillId="6" borderId="13" xfId="0" applyNumberFormat="1" applyFont="1" applyFill="1" applyBorder="1"/>
    <xf numFmtId="166" fontId="25" fillId="7" borderId="20" xfId="0" applyNumberFormat="1" applyFont="1" applyFill="1" applyBorder="1" applyAlignment="1">
      <alignment horizontal="center" vertical="center"/>
    </xf>
    <xf numFmtId="168" fontId="2" fillId="6" borderId="21" xfId="0" applyNumberFormat="1" applyFont="1" applyFill="1" applyBorder="1"/>
    <xf numFmtId="0" fontId="9" fillId="0" borderId="11" xfId="0" applyFont="1" applyBorder="1"/>
    <xf numFmtId="0" fontId="2" fillId="0" borderId="10" xfId="0" applyFont="1" applyBorder="1"/>
    <xf numFmtId="10" fontId="6" fillId="0" borderId="11" xfId="0" applyNumberFormat="1" applyFont="1" applyBorder="1" applyAlignment="1">
      <alignment horizontal="center" vertical="center"/>
    </xf>
    <xf numFmtId="166" fontId="2" fillId="0" borderId="10" xfId="0" applyNumberFormat="1" applyFont="1" applyBorder="1"/>
    <xf numFmtId="168" fontId="2" fillId="0" borderId="11" xfId="0" applyNumberFormat="1" applyFont="1" applyBorder="1"/>
    <xf numFmtId="168" fontId="2" fillId="0" borderId="10" xfId="0" applyNumberFormat="1" applyFont="1" applyBorder="1"/>
    <xf numFmtId="168" fontId="2" fillId="0" borderId="23" xfId="0" applyNumberFormat="1" applyFont="1" applyBorder="1"/>
    <xf numFmtId="49" fontId="27" fillId="0" borderId="0" xfId="0" applyNumberFormat="1" applyFont="1"/>
    <xf numFmtId="0" fontId="11" fillId="2" borderId="1" xfId="0" applyFont="1" applyFill="1" applyBorder="1" applyAlignment="1">
      <alignment horizontal="center"/>
    </xf>
    <xf numFmtId="0" fontId="28" fillId="0" borderId="0" xfId="0" applyFont="1" applyAlignment="1">
      <alignment horizontal="center"/>
    </xf>
    <xf numFmtId="3" fontId="25" fillId="0" borderId="7" xfId="0" applyNumberFormat="1" applyFont="1" applyBorder="1" applyAlignment="1">
      <alignment horizontal="center"/>
    </xf>
    <xf numFmtId="0" fontId="13" fillId="2" borderId="1" xfId="0" applyFont="1" applyFill="1" applyBorder="1" applyAlignment="1">
      <alignment horizontal="center"/>
    </xf>
    <xf numFmtId="49" fontId="5" fillId="0" borderId="7" xfId="0" applyNumberFormat="1" applyFont="1" applyBorder="1"/>
    <xf numFmtId="168" fontId="28" fillId="0" borderId="0" xfId="0" applyNumberFormat="1" applyFont="1" applyAlignment="1">
      <alignment horizontal="center"/>
    </xf>
    <xf numFmtId="3" fontId="25" fillId="0" borderId="0" xfId="0" applyNumberFormat="1" applyFont="1" applyAlignment="1">
      <alignment horizontal="center"/>
    </xf>
    <xf numFmtId="168" fontId="28" fillId="0" borderId="7" xfId="0" applyNumberFormat="1" applyFont="1" applyBorder="1" applyAlignment="1">
      <alignment horizontal="center"/>
    </xf>
    <xf numFmtId="0" fontId="5" fillId="7" borderId="12" xfId="0" applyFont="1" applyFill="1" applyBorder="1" applyAlignment="1">
      <alignment horizontal="center"/>
    </xf>
    <xf numFmtId="0" fontId="2" fillId="7" borderId="13" xfId="0" applyFont="1" applyFill="1" applyBorder="1" applyAlignment="1">
      <alignment horizontal="center" vertical="center"/>
    </xf>
    <xf numFmtId="166" fontId="4" fillId="5" borderId="24" xfId="0" applyNumberFormat="1" applyFont="1" applyFill="1" applyBorder="1" applyAlignment="1">
      <alignment horizontal="center" vertical="center"/>
    </xf>
    <xf numFmtId="49" fontId="5" fillId="0" borderId="8" xfId="0" applyNumberFormat="1" applyFont="1" applyBorder="1"/>
    <xf numFmtId="166" fontId="25" fillId="7" borderId="13" xfId="0" applyNumberFormat="1" applyFont="1" applyFill="1" applyBorder="1" applyAlignment="1">
      <alignment horizontal="center" vertical="center"/>
    </xf>
    <xf numFmtId="0" fontId="6" fillId="0" borderId="8" xfId="0" applyFont="1" applyBorder="1" applyAlignment="1">
      <alignment horizontal="center"/>
    </xf>
    <xf numFmtId="166" fontId="25" fillId="7" borderId="21" xfId="0" applyNumberFormat="1" applyFont="1" applyFill="1" applyBorder="1" applyAlignment="1">
      <alignment horizontal="center" vertical="center"/>
    </xf>
    <xf numFmtId="165" fontId="5" fillId="0" borderId="8" xfId="0" applyNumberFormat="1" applyFont="1" applyBorder="1" applyAlignment="1">
      <alignment horizontal="center"/>
    </xf>
    <xf numFmtId="10" fontId="6" fillId="0" borderId="7" xfId="0" applyNumberFormat="1" applyFont="1" applyBorder="1" applyAlignment="1">
      <alignment horizontal="center" vertical="center"/>
    </xf>
    <xf numFmtId="49" fontId="2" fillId="0" borderId="0" xfId="0" applyNumberFormat="1" applyFont="1"/>
    <xf numFmtId="168" fontId="2" fillId="0" borderId="0" xfId="0" applyNumberFormat="1" applyFont="1"/>
    <xf numFmtId="165" fontId="5" fillId="0" borderId="26" xfId="0" applyNumberFormat="1" applyFont="1" applyBorder="1" applyAlignment="1">
      <alignment horizontal="center"/>
    </xf>
    <xf numFmtId="165" fontId="18" fillId="0" borderId="7" xfId="0" applyNumberFormat="1" applyFont="1" applyBorder="1" applyAlignment="1">
      <alignment horizontal="center"/>
    </xf>
    <xf numFmtId="165" fontId="18" fillId="0" borderId="0" xfId="0" applyNumberFormat="1" applyFont="1" applyAlignment="1">
      <alignment horizontal="center"/>
    </xf>
    <xf numFmtId="165" fontId="25" fillId="0" borderId="9" xfId="0" applyNumberFormat="1" applyFont="1" applyBorder="1" applyAlignment="1">
      <alignment horizontal="center"/>
    </xf>
    <xf numFmtId="0" fontId="5" fillId="7" borderId="27" xfId="0" applyFont="1" applyFill="1" applyBorder="1" applyAlignment="1">
      <alignment horizontal="center"/>
    </xf>
    <xf numFmtId="165" fontId="25" fillId="0" borderId="8" xfId="0" applyNumberFormat="1" applyFont="1" applyBorder="1" applyAlignment="1">
      <alignment horizontal="center"/>
    </xf>
    <xf numFmtId="0" fontId="2" fillId="7" borderId="5" xfId="0" applyFont="1" applyFill="1" applyBorder="1" applyAlignment="1">
      <alignment horizontal="center" vertical="center"/>
    </xf>
    <xf numFmtId="166" fontId="4" fillId="5" borderId="28" xfId="0" applyNumberFormat="1" applyFont="1" applyFill="1" applyBorder="1" applyAlignment="1">
      <alignment horizontal="center" vertical="center"/>
    </xf>
    <xf numFmtId="166" fontId="5" fillId="0" borderId="0" xfId="0" applyNumberFormat="1" applyFont="1" applyAlignment="1">
      <alignment horizontal="center"/>
    </xf>
    <xf numFmtId="166" fontId="25" fillId="7" borderId="5" xfId="0" applyNumberFormat="1" applyFont="1" applyFill="1" applyBorder="1" applyAlignment="1">
      <alignment horizontal="center" vertical="center"/>
    </xf>
    <xf numFmtId="166" fontId="25" fillId="7" borderId="29" xfId="0" applyNumberFormat="1" applyFont="1" applyFill="1" applyBorder="1" applyAlignment="1">
      <alignment horizontal="center" vertical="center"/>
    </xf>
    <xf numFmtId="10" fontId="6" fillId="0" borderId="9" xfId="0" applyNumberFormat="1" applyFont="1" applyBorder="1" applyAlignment="1">
      <alignment horizontal="center" vertical="center"/>
    </xf>
    <xf numFmtId="0" fontId="15" fillId="0" borderId="0" xfId="0" applyFont="1" applyAlignment="1">
      <alignment horizontal="center"/>
    </xf>
    <xf numFmtId="3" fontId="9" fillId="0" borderId="0" xfId="0" applyNumberFormat="1" applyFont="1" applyAlignment="1">
      <alignment horizontal="center"/>
    </xf>
    <xf numFmtId="171" fontId="5" fillId="0" borderId="0" xfId="0" applyNumberFormat="1" applyFont="1" applyAlignment="1">
      <alignment horizontal="center"/>
    </xf>
    <xf numFmtId="165" fontId="2" fillId="0" borderId="0" xfId="0" applyNumberFormat="1" applyFont="1" applyAlignment="1">
      <alignment horizontal="center"/>
    </xf>
    <xf numFmtId="3" fontId="9" fillId="0" borderId="7" xfId="0" applyNumberFormat="1" applyFont="1" applyBorder="1" applyAlignment="1">
      <alignment horizontal="center"/>
    </xf>
    <xf numFmtId="165" fontId="2" fillId="0" borderId="0" xfId="0" applyNumberFormat="1" applyFont="1" applyAlignment="1">
      <alignment horizontal="center" vertical="center"/>
    </xf>
    <xf numFmtId="0" fontId="2" fillId="0" borderId="0" xfId="0" applyFont="1" applyAlignment="1">
      <alignment horizontal="center" vertical="center"/>
    </xf>
    <xf numFmtId="0" fontId="9" fillId="0" borderId="7" xfId="0" applyFont="1" applyBorder="1"/>
    <xf numFmtId="0" fontId="9" fillId="0" borderId="0" xfId="0" applyFont="1" applyAlignment="1">
      <alignment horizontal="center"/>
    </xf>
    <xf numFmtId="165" fontId="9" fillId="0" borderId="7" xfId="0" applyNumberFormat="1" applyFont="1" applyBorder="1" applyAlignment="1">
      <alignment horizontal="center"/>
    </xf>
    <xf numFmtId="165" fontId="9" fillId="0" borderId="26" xfId="0" applyNumberFormat="1" applyFont="1" applyBorder="1" applyAlignment="1">
      <alignment horizontal="center"/>
    </xf>
    <xf numFmtId="0" fontId="9" fillId="3" borderId="13" xfId="0" applyFont="1" applyFill="1" applyBorder="1" applyAlignment="1">
      <alignment horizontal="center" vertical="center"/>
    </xf>
    <xf numFmtId="0" fontId="4" fillId="5" borderId="14" xfId="0" applyFont="1" applyFill="1" applyBorder="1" applyAlignment="1">
      <alignment horizontal="center" vertical="center"/>
    </xf>
    <xf numFmtId="0" fontId="2" fillId="0" borderId="7" xfId="0" applyFont="1" applyBorder="1"/>
    <xf numFmtId="166" fontId="2" fillId="0" borderId="0" xfId="0" applyNumberFormat="1" applyFont="1"/>
    <xf numFmtId="166" fontId="2" fillId="0" borderId="7" xfId="0" applyNumberFormat="1" applyFont="1" applyBorder="1"/>
    <xf numFmtId="166" fontId="2" fillId="0" borderId="26" xfId="0" applyNumberFormat="1" applyFont="1" applyBorder="1"/>
    <xf numFmtId="165" fontId="2" fillId="7" borderId="18" xfId="0" applyNumberFormat="1" applyFont="1" applyFill="1" applyBorder="1" applyAlignment="1">
      <alignment horizontal="center" vertical="center"/>
    </xf>
    <xf numFmtId="168" fontId="6" fillId="0" borderId="0" xfId="0" applyNumberFormat="1" applyFont="1" applyAlignment="1">
      <alignment horizontal="center"/>
    </xf>
    <xf numFmtId="168" fontId="6" fillId="0" borderId="7" xfId="0" applyNumberFormat="1" applyFont="1" applyBorder="1" applyAlignment="1">
      <alignment horizontal="center"/>
    </xf>
    <xf numFmtId="165" fontId="6" fillId="0" borderId="0" xfId="0" applyNumberFormat="1" applyFont="1" applyAlignment="1">
      <alignment horizontal="center"/>
    </xf>
    <xf numFmtId="165" fontId="2" fillId="7" borderId="13" xfId="0" applyNumberFormat="1" applyFont="1" applyFill="1" applyBorder="1" applyAlignment="1">
      <alignment horizontal="center" vertical="center"/>
    </xf>
    <xf numFmtId="165" fontId="6" fillId="0" borderId="7" xfId="0" applyNumberFormat="1" applyFont="1" applyBorder="1" applyAlignment="1">
      <alignment horizontal="center"/>
    </xf>
    <xf numFmtId="172" fontId="5" fillId="0" borderId="0" xfId="0" applyNumberFormat="1" applyFont="1" applyAlignment="1">
      <alignment horizontal="center"/>
    </xf>
    <xf numFmtId="0" fontId="29" fillId="0" borderId="0" xfId="0" applyFont="1" applyAlignment="1">
      <alignment vertical="center"/>
    </xf>
    <xf numFmtId="2" fontId="5" fillId="0" borderId="0" xfId="0" applyNumberFormat="1" applyFont="1" applyAlignment="1">
      <alignment horizontal="center"/>
    </xf>
    <xf numFmtId="165" fontId="2" fillId="7" borderId="5" xfId="0" applyNumberFormat="1" applyFont="1" applyFill="1" applyBorder="1" applyAlignment="1">
      <alignment horizontal="center" vertical="center"/>
    </xf>
    <xf numFmtId="0" fontId="2" fillId="0" borderId="0" xfId="0" applyFont="1" applyAlignment="1">
      <alignment vertical="center"/>
    </xf>
    <xf numFmtId="0" fontId="30" fillId="0" borderId="0" xfId="0" applyFont="1"/>
    <xf numFmtId="0" fontId="12" fillId="0" borderId="0" xfId="0" applyFont="1" applyAlignment="1">
      <alignment vertical="center" wrapText="1"/>
    </xf>
    <xf numFmtId="168" fontId="2" fillId="0" borderId="7" xfId="0" applyNumberFormat="1" applyFont="1" applyBorder="1"/>
    <xf numFmtId="168" fontId="2" fillId="0" borderId="26" xfId="0" applyNumberFormat="1" applyFont="1" applyBorder="1"/>
    <xf numFmtId="173" fontId="5" fillId="0" borderId="0" xfId="0" applyNumberFormat="1" applyFont="1" applyAlignment="1">
      <alignment horizontal="center"/>
    </xf>
    <xf numFmtId="166" fontId="25" fillId="7" borderId="31" xfId="0" applyNumberFormat="1" applyFont="1" applyFill="1" applyBorder="1" applyAlignment="1">
      <alignment horizontal="center" vertical="center"/>
    </xf>
    <xf numFmtId="170" fontId="5" fillId="0" borderId="0" xfId="0" applyNumberFormat="1" applyFont="1" applyAlignment="1">
      <alignment horizontal="center"/>
    </xf>
    <xf numFmtId="2" fontId="2" fillId="0" borderId="0" xfId="0" applyNumberFormat="1" applyFont="1"/>
    <xf numFmtId="170" fontId="5" fillId="0" borderId="7" xfId="0" applyNumberFormat="1" applyFont="1" applyBorder="1" applyAlignment="1">
      <alignment horizontal="center"/>
    </xf>
    <xf numFmtId="170" fontId="5" fillId="0" borderId="26" xfId="0" applyNumberFormat="1" applyFont="1" applyBorder="1" applyAlignment="1">
      <alignment horizontal="center"/>
    </xf>
    <xf numFmtId="0" fontId="31" fillId="0" borderId="0" xfId="0" applyFont="1"/>
    <xf numFmtId="166" fontId="25" fillId="7" borderId="32" xfId="0" applyNumberFormat="1" applyFont="1" applyFill="1" applyBorder="1" applyAlignment="1">
      <alignment horizontal="center" vertical="center"/>
    </xf>
    <xf numFmtId="49" fontId="5" fillId="0" borderId="9" xfId="0" applyNumberFormat="1" applyFont="1" applyBorder="1"/>
    <xf numFmtId="0" fontId="2" fillId="0" borderId="8" xfId="0" applyFont="1" applyBorder="1"/>
    <xf numFmtId="166" fontId="2" fillId="0" borderId="8" xfId="0" applyNumberFormat="1" applyFont="1" applyBorder="1"/>
    <xf numFmtId="165" fontId="5" fillId="0" borderId="9" xfId="0" applyNumberFormat="1" applyFont="1" applyBorder="1" applyAlignment="1">
      <alignment horizontal="center"/>
    </xf>
    <xf numFmtId="165" fontId="5" fillId="0" borderId="33" xfId="0" applyNumberFormat="1" applyFont="1" applyBorder="1" applyAlignment="1">
      <alignment horizontal="center"/>
    </xf>
    <xf numFmtId="166" fontId="25" fillId="7" borderId="34" xfId="0" applyNumberFormat="1" applyFont="1" applyFill="1" applyBorder="1" applyAlignment="1">
      <alignment horizontal="center" vertical="center"/>
    </xf>
    <xf numFmtId="174" fontId="5" fillId="0" borderId="0" xfId="0" applyNumberFormat="1" applyFont="1" applyAlignment="1">
      <alignment horizontal="center"/>
    </xf>
    <xf numFmtId="0" fontId="32" fillId="0" borderId="0" xfId="0" applyFont="1"/>
    <xf numFmtId="0" fontId="9" fillId="0" borderId="0" xfId="0" applyFont="1" applyAlignment="1">
      <alignment wrapText="1"/>
    </xf>
    <xf numFmtId="0" fontId="33" fillId="0" borderId="0" xfId="0" applyFont="1" applyAlignment="1">
      <alignment horizontal="center" wrapText="1"/>
    </xf>
    <xf numFmtId="0" fontId="33" fillId="0" borderId="7" xfId="0" applyFont="1" applyBorder="1" applyAlignment="1">
      <alignment horizontal="center" wrapText="1"/>
    </xf>
    <xf numFmtId="0" fontId="9" fillId="0" borderId="14" xfId="0" applyFont="1" applyBorder="1" applyAlignment="1">
      <alignment wrapText="1"/>
    </xf>
    <xf numFmtId="0" fontId="9" fillId="0" borderId="24" xfId="0" applyFont="1" applyBorder="1"/>
    <xf numFmtId="0" fontId="9" fillId="0" borderId="0" xfId="0" applyFont="1" applyAlignment="1">
      <alignment horizontal="left"/>
    </xf>
    <xf numFmtId="165" fontId="5" fillId="0" borderId="25" xfId="0" applyNumberFormat="1" applyFont="1" applyBorder="1"/>
    <xf numFmtId="175" fontId="5" fillId="0" borderId="0" xfId="0" applyNumberFormat="1" applyFont="1"/>
    <xf numFmtId="49" fontId="6" fillId="0" borderId="8" xfId="0" applyNumberFormat="1" applyFont="1" applyBorder="1"/>
    <xf numFmtId="165" fontId="6" fillId="0" borderId="8" xfId="0" applyNumberFormat="1" applyFont="1" applyBorder="1" applyAlignment="1">
      <alignment horizontal="center"/>
    </xf>
    <xf numFmtId="165" fontId="18" fillId="0" borderId="9" xfId="0" applyNumberFormat="1" applyFont="1" applyBorder="1" applyAlignment="1">
      <alignment horizontal="center"/>
    </xf>
    <xf numFmtId="165" fontId="18" fillId="0" borderId="8" xfId="0" applyNumberFormat="1" applyFont="1" applyBorder="1" applyAlignment="1">
      <alignment horizontal="center"/>
    </xf>
    <xf numFmtId="0" fontId="9" fillId="0" borderId="9" xfId="0" applyFont="1" applyBorder="1"/>
    <xf numFmtId="165" fontId="9" fillId="0" borderId="30" xfId="0" applyNumberFormat="1" applyFont="1" applyBorder="1"/>
    <xf numFmtId="176" fontId="9" fillId="0" borderId="0" xfId="0" applyNumberFormat="1" applyFont="1"/>
    <xf numFmtId="0" fontId="33" fillId="0" borderId="0" xfId="0" applyFont="1"/>
    <xf numFmtId="0" fontId="34" fillId="0" borderId="11" xfId="0" applyFont="1" applyBorder="1"/>
    <xf numFmtId="0" fontId="3" fillId="0" borderId="10" xfId="0" applyFont="1" applyBorder="1" applyAlignment="1">
      <alignment horizontal="center"/>
    </xf>
    <xf numFmtId="165" fontId="5" fillId="0" borderId="10" xfId="0" applyNumberFormat="1" applyFont="1" applyBorder="1" applyAlignment="1">
      <alignment horizontal="center"/>
    </xf>
    <xf numFmtId="165" fontId="34" fillId="0" borderId="10" xfId="0" applyNumberFormat="1" applyFont="1" applyBorder="1" applyAlignment="1">
      <alignment horizontal="center" wrapText="1"/>
    </xf>
    <xf numFmtId="165" fontId="34" fillId="0" borderId="11" xfId="0" applyNumberFormat="1" applyFont="1" applyBorder="1" applyAlignment="1">
      <alignment horizontal="center" wrapText="1"/>
    </xf>
    <xf numFmtId="0" fontId="25" fillId="0" borderId="0" xfId="0" applyFont="1" applyAlignment="1">
      <alignment horizontal="center"/>
    </xf>
    <xf numFmtId="165" fontId="34" fillId="0" borderId="23" xfId="0" applyNumberFormat="1" applyFont="1" applyBorder="1" applyAlignment="1">
      <alignment horizontal="center" wrapText="1"/>
    </xf>
    <xf numFmtId="165" fontId="2" fillId="0" borderId="0" xfId="0" applyNumberFormat="1" applyFont="1"/>
    <xf numFmtId="0" fontId="35" fillId="0" borderId="7" xfId="0" applyFont="1" applyBorder="1"/>
    <xf numFmtId="0" fontId="34" fillId="0" borderId="7" xfId="0" applyFont="1" applyBorder="1"/>
    <xf numFmtId="0" fontId="3" fillId="0" borderId="0" xfId="0" applyFont="1" applyAlignment="1">
      <alignment horizontal="center"/>
    </xf>
    <xf numFmtId="165" fontId="34" fillId="0" borderId="0" xfId="0" applyNumberFormat="1" applyFont="1" applyAlignment="1">
      <alignment horizontal="center" wrapText="1"/>
    </xf>
    <xf numFmtId="165" fontId="34" fillId="0" borderId="7" xfId="0" applyNumberFormat="1" applyFont="1" applyBorder="1" applyAlignment="1">
      <alignment horizontal="center" wrapText="1"/>
    </xf>
    <xf numFmtId="0" fontId="5" fillId="0" borderId="8" xfId="0" applyFont="1" applyBorder="1"/>
    <xf numFmtId="165" fontId="34" fillId="0" borderId="26" xfId="0" applyNumberFormat="1" applyFont="1" applyBorder="1" applyAlignment="1">
      <alignment horizontal="center" wrapText="1"/>
    </xf>
    <xf numFmtId="0" fontId="9" fillId="3" borderId="32" xfId="0" applyFont="1" applyFill="1" applyBorder="1" applyAlignment="1">
      <alignment horizontal="center" vertical="center"/>
    </xf>
    <xf numFmtId="0" fontId="4" fillId="5" borderId="24" xfId="0" applyFont="1" applyFill="1" applyBorder="1" applyAlignment="1">
      <alignment horizontal="center" vertical="center"/>
    </xf>
    <xf numFmtId="165" fontId="34" fillId="0" borderId="0" xfId="0" applyNumberFormat="1" applyFont="1" applyAlignment="1">
      <alignment horizontal="center"/>
    </xf>
    <xf numFmtId="165" fontId="25" fillId="0" borderId="7" xfId="0" applyNumberFormat="1" applyFont="1" applyBorder="1" applyAlignment="1">
      <alignment horizontal="center" wrapText="1"/>
    </xf>
    <xf numFmtId="165" fontId="25" fillId="0" borderId="0" xfId="0" applyNumberFormat="1" applyFont="1" applyAlignment="1">
      <alignment horizontal="center" wrapText="1"/>
    </xf>
    <xf numFmtId="165" fontId="25" fillId="0" borderId="26" xfId="0" applyNumberFormat="1" applyFont="1" applyBorder="1" applyAlignment="1">
      <alignment horizontal="center" wrapText="1"/>
    </xf>
    <xf numFmtId="165" fontId="2" fillId="7" borderId="31" xfId="0" applyNumberFormat="1" applyFont="1" applyFill="1" applyBorder="1" applyAlignment="1">
      <alignment horizontal="center" vertical="center"/>
    </xf>
    <xf numFmtId="172" fontId="9" fillId="0" borderId="0" xfId="0" applyNumberFormat="1" applyFont="1" applyAlignment="1">
      <alignment horizontal="center"/>
    </xf>
    <xf numFmtId="10" fontId="12" fillId="0" borderId="7" xfId="0" applyNumberFormat="1" applyFont="1" applyBorder="1" applyAlignment="1">
      <alignment horizontal="center" vertical="center"/>
    </xf>
    <xf numFmtId="10" fontId="12" fillId="0" borderId="0" xfId="0" applyNumberFormat="1" applyFont="1" applyAlignment="1">
      <alignment horizontal="center" vertical="center"/>
    </xf>
    <xf numFmtId="172" fontId="9" fillId="0" borderId="7" xfId="0" applyNumberFormat="1" applyFont="1" applyBorder="1" applyAlignment="1">
      <alignment horizontal="center"/>
    </xf>
    <xf numFmtId="49" fontId="36" fillId="0" borderId="7" xfId="0" applyNumberFormat="1" applyFont="1" applyBorder="1"/>
    <xf numFmtId="176" fontId="3" fillId="0" borderId="0" xfId="0" applyNumberFormat="1" applyFont="1"/>
    <xf numFmtId="165" fontId="2" fillId="7" borderId="32" xfId="0" applyNumberFormat="1" applyFont="1" applyFill="1" applyBorder="1" applyAlignment="1">
      <alignment horizontal="center" vertical="center"/>
    </xf>
    <xf numFmtId="165" fontId="36" fillId="0" borderId="0" xfId="0" applyNumberFormat="1" applyFont="1" applyAlignment="1">
      <alignment horizontal="center"/>
    </xf>
    <xf numFmtId="177" fontId="6" fillId="0" borderId="0" xfId="0" applyNumberFormat="1" applyFont="1" applyAlignment="1">
      <alignment horizontal="center"/>
    </xf>
    <xf numFmtId="177" fontId="6" fillId="0" borderId="7" xfId="0" applyNumberFormat="1" applyFont="1" applyBorder="1" applyAlignment="1">
      <alignment horizontal="center"/>
    </xf>
    <xf numFmtId="165" fontId="2" fillId="7" borderId="34" xfId="0" applyNumberFormat="1" applyFont="1" applyFill="1" applyBorder="1" applyAlignment="1">
      <alignment horizontal="center" vertical="center"/>
    </xf>
    <xf numFmtId="0" fontId="33" fillId="0" borderId="26" xfId="0" applyFont="1" applyBorder="1" applyAlignment="1">
      <alignment horizontal="center" wrapText="1"/>
    </xf>
    <xf numFmtId="0" fontId="37" fillId="0" borderId="0" xfId="0" applyFont="1"/>
    <xf numFmtId="0" fontId="33" fillId="0" borderId="7" xfId="0" applyFont="1" applyBorder="1"/>
    <xf numFmtId="165" fontId="9" fillId="0" borderId="0" xfId="0" applyNumberFormat="1" applyFont="1"/>
    <xf numFmtId="178" fontId="38" fillId="0" borderId="0" xfId="0" applyNumberFormat="1" applyFont="1" applyAlignment="1">
      <alignment horizontal="center"/>
    </xf>
    <xf numFmtId="176" fontId="5" fillId="0" borderId="0" xfId="0" applyNumberFormat="1" applyFont="1" applyAlignment="1">
      <alignment horizontal="center"/>
    </xf>
    <xf numFmtId="49" fontId="34" fillId="0" borderId="9" xfId="0" applyNumberFormat="1" applyFont="1" applyBorder="1"/>
    <xf numFmtId="176" fontId="6" fillId="0" borderId="8" xfId="0" applyNumberFormat="1" applyFont="1" applyBorder="1" applyAlignment="1">
      <alignment horizontal="center"/>
    </xf>
    <xf numFmtId="176" fontId="9" fillId="0" borderId="8" xfId="0" applyNumberFormat="1" applyFont="1" applyBorder="1"/>
    <xf numFmtId="170" fontId="5" fillId="0" borderId="8" xfId="0" applyNumberFormat="1" applyFont="1" applyBorder="1" applyAlignment="1">
      <alignment horizontal="center"/>
    </xf>
    <xf numFmtId="170" fontId="25" fillId="0" borderId="9" xfId="0" applyNumberFormat="1" applyFont="1" applyBorder="1" applyAlignment="1">
      <alignment horizontal="center"/>
    </xf>
    <xf numFmtId="170" fontId="25" fillId="0" borderId="8" xfId="0" applyNumberFormat="1" applyFont="1" applyBorder="1" applyAlignment="1">
      <alignment horizontal="center"/>
    </xf>
    <xf numFmtId="170" fontId="25" fillId="0" borderId="33" xfId="0" applyNumberFormat="1" applyFont="1" applyBorder="1" applyAlignment="1">
      <alignment horizontal="center"/>
    </xf>
    <xf numFmtId="0" fontId="33" fillId="0" borderId="0" xfId="0" applyFont="1" applyAlignment="1">
      <alignment horizontal="left"/>
    </xf>
    <xf numFmtId="1" fontId="33" fillId="0" borderId="0" xfId="0" applyNumberFormat="1" applyFont="1" applyAlignment="1">
      <alignment horizontal="left"/>
    </xf>
    <xf numFmtId="175" fontId="33" fillId="0" borderId="7" xfId="0" applyNumberFormat="1" applyFont="1" applyBorder="1" applyAlignment="1">
      <alignment horizontal="center"/>
    </xf>
    <xf numFmtId="0" fontId="34" fillId="0" borderId="0" xfId="0" applyFont="1" applyAlignment="1">
      <alignment horizontal="center"/>
    </xf>
    <xf numFmtId="0" fontId="39" fillId="0" borderId="0" xfId="0" applyFont="1"/>
    <xf numFmtId="2" fontId="25" fillId="0" borderId="0" xfId="0" applyNumberFormat="1" applyFont="1" applyAlignment="1">
      <alignment horizontal="center"/>
    </xf>
    <xf numFmtId="3" fontId="40" fillId="0" borderId="0" xfId="0" applyNumberFormat="1" applyFont="1" applyAlignment="1">
      <alignment horizontal="right"/>
    </xf>
    <xf numFmtId="0" fontId="5" fillId="0" borderId="8" xfId="0" applyFont="1" applyBorder="1" applyAlignment="1">
      <alignment horizontal="center"/>
    </xf>
    <xf numFmtId="0" fontId="5" fillId="0" borderId="9" xfId="0" applyFont="1" applyBorder="1" applyAlignment="1">
      <alignment horizontal="center"/>
    </xf>
    <xf numFmtId="165" fontId="2" fillId="0" borderId="11" xfId="0" applyNumberFormat="1" applyFont="1" applyBorder="1"/>
    <xf numFmtId="0" fontId="35" fillId="0" borderId="10" xfId="0" applyFont="1" applyBorder="1"/>
    <xf numFmtId="0" fontId="9" fillId="0" borderId="10" xfId="0" applyFont="1" applyBorder="1" applyAlignment="1">
      <alignment horizontal="center"/>
    </xf>
    <xf numFmtId="0" fontId="9" fillId="0" borderId="23" xfId="0" applyFont="1" applyBorder="1" applyAlignment="1">
      <alignment horizontal="center"/>
    </xf>
    <xf numFmtId="0" fontId="9" fillId="8" borderId="24" xfId="0" applyFont="1" applyFill="1" applyBorder="1" applyAlignment="1">
      <alignment horizontal="center"/>
    </xf>
    <xf numFmtId="165" fontId="9" fillId="0" borderId="10" xfId="0" applyNumberFormat="1" applyFont="1" applyBorder="1" applyAlignment="1">
      <alignment horizontal="center"/>
    </xf>
    <xf numFmtId="3" fontId="9" fillId="0" borderId="10" xfId="0" applyNumberFormat="1" applyFont="1" applyBorder="1" applyAlignment="1">
      <alignment horizontal="center"/>
    </xf>
    <xf numFmtId="3" fontId="26" fillId="0" borderId="10" xfId="0" applyNumberFormat="1" applyFont="1" applyBorder="1" applyAlignment="1">
      <alignment horizontal="center"/>
    </xf>
    <xf numFmtId="10" fontId="9" fillId="0" borderId="22" xfId="0" applyNumberFormat="1" applyFont="1" applyBorder="1" applyAlignment="1">
      <alignment horizontal="center"/>
    </xf>
    <xf numFmtId="0" fontId="30" fillId="0" borderId="11" xfId="0" applyFont="1" applyBorder="1" applyAlignment="1">
      <alignment horizontal="center"/>
    </xf>
    <xf numFmtId="165" fontId="30" fillId="0" borderId="23" xfId="0" applyNumberFormat="1" applyFont="1" applyBorder="1" applyAlignment="1">
      <alignment horizontal="center"/>
    </xf>
    <xf numFmtId="0" fontId="16" fillId="0" borderId="0" xfId="0" applyFont="1" applyAlignment="1">
      <alignment horizontal="center" vertical="center" wrapText="1"/>
    </xf>
    <xf numFmtId="49" fontId="12" fillId="0" borderId="0" xfId="0" applyNumberFormat="1" applyFont="1"/>
    <xf numFmtId="0" fontId="31" fillId="0" borderId="0" xfId="0" applyFont="1" applyAlignment="1">
      <alignment horizontal="center"/>
    </xf>
    <xf numFmtId="168" fontId="31" fillId="0" borderId="0" xfId="0" applyNumberFormat="1" applyFont="1" applyAlignment="1">
      <alignment horizontal="center"/>
    </xf>
    <xf numFmtId="10" fontId="9" fillId="0" borderId="25" xfId="0" applyNumberFormat="1" applyFont="1" applyBorder="1" applyAlignment="1">
      <alignment horizontal="center"/>
    </xf>
    <xf numFmtId="168" fontId="41" fillId="0" borderId="7" xfId="0" applyNumberFormat="1" applyFont="1" applyBorder="1" applyAlignment="1">
      <alignment horizontal="center"/>
    </xf>
    <xf numFmtId="168" fontId="41" fillId="0" borderId="0" xfId="0" applyNumberFormat="1" applyFont="1" applyAlignment="1">
      <alignment horizontal="center"/>
    </xf>
    <xf numFmtId="0" fontId="30" fillId="0" borderId="7" xfId="0" applyFont="1" applyBorder="1" applyAlignment="1">
      <alignment horizontal="center"/>
    </xf>
    <xf numFmtId="165" fontId="30" fillId="0" borderId="26" xfId="0" applyNumberFormat="1" applyFont="1" applyBorder="1" applyAlignment="1">
      <alignment horizontal="center"/>
    </xf>
    <xf numFmtId="0" fontId="42" fillId="0" borderId="0" xfId="0" applyFont="1" applyAlignment="1">
      <alignment horizontal="center"/>
    </xf>
    <xf numFmtId="177" fontId="31" fillId="0" borderId="0" xfId="0" applyNumberFormat="1" applyFont="1" applyAlignment="1">
      <alignment horizontal="center"/>
    </xf>
    <xf numFmtId="0" fontId="9" fillId="0" borderId="25" xfId="0" applyFont="1" applyBorder="1" applyAlignment="1">
      <alignment horizontal="left"/>
    </xf>
    <xf numFmtId="168" fontId="31" fillId="0" borderId="7" xfId="0" applyNumberFormat="1" applyFont="1" applyBorder="1" applyAlignment="1">
      <alignment horizontal="center"/>
    </xf>
    <xf numFmtId="0" fontId="35" fillId="0" borderId="9" xfId="0" applyFont="1" applyBorder="1"/>
    <xf numFmtId="0" fontId="35" fillId="0" borderId="8" xfId="0" applyFont="1" applyBorder="1"/>
    <xf numFmtId="0" fontId="35" fillId="8" borderId="8" xfId="0" applyFont="1" applyFill="1" applyBorder="1"/>
    <xf numFmtId="0" fontId="26" fillId="8" borderId="8" xfId="0" applyFont="1" applyFill="1" applyBorder="1" applyAlignment="1">
      <alignment horizontal="right"/>
    </xf>
    <xf numFmtId="10" fontId="9" fillId="8" borderId="30" xfId="0" applyNumberFormat="1" applyFont="1" applyFill="1" applyBorder="1" applyAlignment="1">
      <alignment horizontal="center"/>
    </xf>
    <xf numFmtId="0" fontId="12" fillId="0" borderId="0" xfId="0" applyFont="1" applyAlignment="1">
      <alignment horizontal="left"/>
    </xf>
    <xf numFmtId="0" fontId="30" fillId="0" borderId="9" xfId="0" applyFont="1" applyBorder="1" applyAlignment="1">
      <alignment horizontal="center"/>
    </xf>
    <xf numFmtId="165" fontId="30" fillId="0" borderId="33" xfId="0" applyNumberFormat="1" applyFont="1" applyBorder="1" applyAlignment="1">
      <alignment horizontal="center"/>
    </xf>
    <xf numFmtId="0" fontId="9" fillId="0" borderId="9" xfId="0" applyFont="1" applyBorder="1" applyAlignment="1">
      <alignment horizontal="center"/>
    </xf>
    <xf numFmtId="165" fontId="9" fillId="0" borderId="33" xfId="0" applyNumberFormat="1" applyFont="1" applyBorder="1" applyAlignment="1">
      <alignment horizontal="center"/>
    </xf>
    <xf numFmtId="0" fontId="36" fillId="0" borderId="0" xfId="0" applyFont="1"/>
    <xf numFmtId="0" fontId="21" fillId="0" borderId="7" xfId="0" applyFont="1" applyBorder="1"/>
    <xf numFmtId="0" fontId="21" fillId="0" borderId="0" xfId="0" applyFont="1" applyAlignment="1">
      <alignment horizontal="left" wrapText="1"/>
    </xf>
    <xf numFmtId="165" fontId="17" fillId="8" borderId="35" xfId="0" applyNumberFormat="1" applyFont="1" applyFill="1" applyBorder="1" applyAlignment="1">
      <alignment horizontal="center"/>
    </xf>
    <xf numFmtId="0" fontId="12" fillId="0" borderId="0" xfId="0" applyFont="1" applyAlignment="1">
      <alignment vertical="top"/>
    </xf>
    <xf numFmtId="0" fontId="5" fillId="0" borderId="0" xfId="0" applyFont="1" applyAlignment="1">
      <alignment vertical="top" wrapText="1"/>
    </xf>
    <xf numFmtId="165" fontId="17" fillId="0" borderId="7" xfId="0" applyNumberFormat="1" applyFont="1" applyBorder="1" applyAlignment="1">
      <alignment horizontal="center"/>
    </xf>
    <xf numFmtId="165" fontId="33" fillId="0" borderId="8" xfId="0" applyNumberFormat="1" applyFont="1" applyBorder="1" applyAlignment="1">
      <alignment horizontal="center"/>
    </xf>
    <xf numFmtId="165" fontId="17" fillId="0" borderId="8" xfId="0" applyNumberFormat="1" applyFont="1" applyBorder="1" applyAlignment="1">
      <alignment horizontal="center"/>
    </xf>
    <xf numFmtId="49" fontId="12" fillId="0" borderId="0" xfId="0" applyNumberFormat="1" applyFont="1" applyAlignment="1">
      <alignment wrapText="1"/>
    </xf>
    <xf numFmtId="0" fontId="12" fillId="0" borderId="0" xfId="0" applyFont="1" applyAlignment="1">
      <alignment horizontal="center"/>
    </xf>
    <xf numFmtId="165" fontId="43" fillId="0" borderId="0" xfId="0" applyNumberFormat="1" applyFont="1" applyAlignment="1">
      <alignment horizontal="center"/>
    </xf>
    <xf numFmtId="165" fontId="43" fillId="0" borderId="7" xfId="0" applyNumberFormat="1" applyFont="1" applyBorder="1" applyAlignment="1">
      <alignment horizontal="center"/>
    </xf>
    <xf numFmtId="165" fontId="34" fillId="0" borderId="7" xfId="0" applyNumberFormat="1" applyFont="1" applyBorder="1" applyAlignment="1">
      <alignment horizontal="center"/>
    </xf>
    <xf numFmtId="3" fontId="2" fillId="0" borderId="0" xfId="0" applyNumberFormat="1" applyFont="1"/>
    <xf numFmtId="0" fontId="5" fillId="0" borderId="1" xfId="0" applyFont="1" applyBorder="1"/>
    <xf numFmtId="0" fontId="6" fillId="0" borderId="1" xfId="0" applyFont="1" applyBorder="1" applyAlignment="1">
      <alignment horizontal="center"/>
    </xf>
    <xf numFmtId="3" fontId="5" fillId="0" borderId="1" xfId="0" applyNumberFormat="1" applyFont="1" applyBorder="1" applyAlignment="1">
      <alignment horizontal="center"/>
    </xf>
    <xf numFmtId="165" fontId="5" fillId="0" borderId="1" xfId="0" applyNumberFormat="1" applyFont="1" applyBorder="1" applyAlignment="1">
      <alignment horizontal="center"/>
    </xf>
    <xf numFmtId="165" fontId="5" fillId="0" borderId="36" xfId="0" applyNumberFormat="1" applyFont="1" applyBorder="1" applyAlignment="1">
      <alignment horizontal="center"/>
    </xf>
    <xf numFmtId="49" fontId="6" fillId="0" borderId="1" xfId="0" applyNumberFormat="1" applyFont="1" applyBorder="1"/>
    <xf numFmtId="166" fontId="6" fillId="0" borderId="1" xfId="0" applyNumberFormat="1" applyFont="1" applyBorder="1" applyAlignment="1">
      <alignment horizontal="center"/>
    </xf>
    <xf numFmtId="166" fontId="6" fillId="0" borderId="37" xfId="0" applyNumberFormat="1" applyFont="1" applyBorder="1" applyAlignment="1">
      <alignment horizontal="center"/>
    </xf>
    <xf numFmtId="166" fontId="6" fillId="0" borderId="38" xfId="0" applyNumberFormat="1" applyFont="1" applyBorder="1" applyAlignment="1">
      <alignment horizontal="center"/>
    </xf>
    <xf numFmtId="168" fontId="18" fillId="0" borderId="10" xfId="0" applyNumberFormat="1" applyFont="1" applyBorder="1" applyAlignment="1">
      <alignment horizontal="center"/>
    </xf>
    <xf numFmtId="0" fontId="12" fillId="0" borderId="0" xfId="0" applyFont="1" applyAlignment="1">
      <alignment wrapText="1"/>
    </xf>
    <xf numFmtId="0" fontId="6" fillId="0" borderId="0" xfId="0" applyFont="1" applyAlignment="1">
      <alignment horizontal="left"/>
    </xf>
    <xf numFmtId="3" fontId="44" fillId="0" borderId="0" xfId="0" applyNumberFormat="1" applyFont="1" applyAlignment="1">
      <alignment horizontal="center"/>
    </xf>
    <xf numFmtId="3" fontId="21" fillId="0" borderId="0" xfId="0" applyNumberFormat="1" applyFont="1" applyAlignment="1">
      <alignment horizontal="center"/>
    </xf>
    <xf numFmtId="0" fontId="21" fillId="0" borderId="0" xfId="0" applyFont="1" applyAlignment="1">
      <alignment horizontal="center"/>
    </xf>
    <xf numFmtId="0" fontId="25" fillId="0" borderId="7" xfId="0" applyFont="1" applyBorder="1" applyAlignment="1">
      <alignment horizontal="center"/>
    </xf>
    <xf numFmtId="0" fontId="45" fillId="0" borderId="0" xfId="0" applyFont="1" applyAlignment="1">
      <alignment horizontal="center"/>
    </xf>
    <xf numFmtId="3" fontId="34" fillId="0" borderId="0" xfId="0" applyNumberFormat="1" applyFont="1" applyAlignment="1">
      <alignment horizontal="right"/>
    </xf>
    <xf numFmtId="0" fontId="46" fillId="0" borderId="0" xfId="0" applyFont="1" applyAlignment="1">
      <alignment horizontal="right"/>
    </xf>
    <xf numFmtId="0" fontId="2" fillId="2" borderId="17" xfId="0" applyFont="1" applyFill="1" applyBorder="1"/>
    <xf numFmtId="49" fontId="2" fillId="2" borderId="18" xfId="0" applyNumberFormat="1" applyFont="1" applyFill="1" applyBorder="1"/>
    <xf numFmtId="0" fontId="2" fillId="2" borderId="18" xfId="0" applyFont="1" applyFill="1" applyBorder="1"/>
    <xf numFmtId="3" fontId="5" fillId="0" borderId="8" xfId="0" applyNumberFormat="1" applyFont="1" applyBorder="1" applyAlignment="1">
      <alignment horizontal="center"/>
    </xf>
    <xf numFmtId="0" fontId="4" fillId="2" borderId="27" xfId="0" applyFont="1" applyFill="1" applyBorder="1"/>
    <xf numFmtId="49" fontId="2" fillId="2" borderId="5" xfId="0" applyNumberFormat="1" applyFont="1" applyFill="1" applyBorder="1"/>
    <xf numFmtId="164" fontId="19" fillId="2" borderId="5" xfId="0" applyNumberFormat="1" applyFont="1" applyFill="1" applyBorder="1" applyAlignment="1">
      <alignment horizontal="center"/>
    </xf>
    <xf numFmtId="165" fontId="11" fillId="2" borderId="5" xfId="0" applyNumberFormat="1" applyFont="1" applyFill="1" applyBorder="1" applyAlignment="1">
      <alignment horizontal="center"/>
    </xf>
    <xf numFmtId="1" fontId="13" fillId="2" borderId="5" xfId="0" applyNumberFormat="1" applyFont="1" applyFill="1" applyBorder="1" applyAlignment="1">
      <alignment horizontal="center"/>
    </xf>
    <xf numFmtId="3" fontId="47" fillId="0" borderId="0" xfId="0" applyNumberFormat="1" applyFont="1" applyAlignment="1">
      <alignment horizontal="center"/>
    </xf>
    <xf numFmtId="1" fontId="13" fillId="2" borderId="43" xfId="0" applyNumberFormat="1" applyFont="1" applyFill="1" applyBorder="1" applyAlignment="1">
      <alignment horizontal="center"/>
    </xf>
    <xf numFmtId="1" fontId="13" fillId="2" borderId="44" xfId="0" applyNumberFormat="1" applyFont="1" applyFill="1" applyBorder="1" applyAlignment="1">
      <alignment horizontal="center"/>
    </xf>
    <xf numFmtId="0" fontId="9" fillId="6" borderId="24" xfId="0" applyFont="1" applyFill="1" applyBorder="1" applyAlignment="1">
      <alignment horizontal="center"/>
    </xf>
    <xf numFmtId="3" fontId="6" fillId="0" borderId="0" xfId="0" applyNumberFormat="1" applyFont="1" applyAlignment="1">
      <alignment horizontal="center"/>
    </xf>
    <xf numFmtId="0" fontId="48" fillId="0" borderId="0" xfId="0" applyFont="1"/>
    <xf numFmtId="165" fontId="5" fillId="0" borderId="0" xfId="0" applyNumberFormat="1" applyFont="1"/>
    <xf numFmtId="0" fontId="5" fillId="0" borderId="11" xfId="0" applyFont="1" applyBorder="1"/>
    <xf numFmtId="0" fontId="6" fillId="0" borderId="10" xfId="0" applyFont="1" applyBorder="1" applyAlignment="1">
      <alignment horizontal="center"/>
    </xf>
    <xf numFmtId="165" fontId="5" fillId="0" borderId="23" xfId="0" applyNumberFormat="1" applyFont="1" applyBorder="1" applyAlignment="1">
      <alignment horizontal="center"/>
    </xf>
    <xf numFmtId="165" fontId="25" fillId="0" borderId="26" xfId="0" applyNumberFormat="1" applyFont="1" applyBorder="1" applyAlignment="1">
      <alignment horizontal="center"/>
    </xf>
    <xf numFmtId="0" fontId="49" fillId="0" borderId="0" xfId="0" applyFont="1"/>
    <xf numFmtId="49" fontId="6" fillId="0" borderId="7" xfId="0" applyNumberFormat="1" applyFont="1" applyBorder="1"/>
    <xf numFmtId="179" fontId="6" fillId="0" borderId="0" xfId="0" applyNumberFormat="1" applyFont="1" applyAlignment="1">
      <alignment horizontal="center"/>
    </xf>
    <xf numFmtId="179" fontId="6" fillId="0" borderId="26" xfId="0" applyNumberFormat="1" applyFont="1" applyBorder="1" applyAlignment="1">
      <alignment horizontal="center"/>
    </xf>
    <xf numFmtId="0" fontId="5" fillId="0" borderId="15" xfId="0" applyFont="1" applyBorder="1"/>
    <xf numFmtId="0" fontId="6" fillId="0" borderId="15" xfId="0" applyFont="1" applyBorder="1" applyAlignment="1">
      <alignment horizontal="center"/>
    </xf>
    <xf numFmtId="165" fontId="5" fillId="0" borderId="15" xfId="0" applyNumberFormat="1" applyFont="1" applyBorder="1" applyAlignment="1">
      <alignment horizontal="center"/>
    </xf>
    <xf numFmtId="165" fontId="25" fillId="0" borderId="14" xfId="0" applyNumberFormat="1" applyFont="1" applyBorder="1" applyAlignment="1">
      <alignment horizontal="center"/>
    </xf>
    <xf numFmtId="165" fontId="25" fillId="0" borderId="10" xfId="0" applyNumberFormat="1" applyFont="1" applyBorder="1" applyAlignment="1">
      <alignment horizontal="center"/>
    </xf>
    <xf numFmtId="165" fontId="25" fillId="0" borderId="16" xfId="0" applyNumberFormat="1" applyFont="1" applyBorder="1" applyAlignment="1">
      <alignment horizontal="center"/>
    </xf>
    <xf numFmtId="49" fontId="6" fillId="0" borderId="9" xfId="0" applyNumberFormat="1" applyFont="1" applyBorder="1"/>
    <xf numFmtId="179" fontId="6" fillId="0" borderId="8" xfId="0" applyNumberFormat="1" applyFont="1" applyBorder="1" applyAlignment="1">
      <alignment horizontal="center"/>
    </xf>
    <xf numFmtId="179" fontId="6" fillId="0" borderId="33" xfId="0" applyNumberFormat="1" applyFont="1" applyBorder="1" applyAlignment="1">
      <alignment horizontal="center"/>
    </xf>
    <xf numFmtId="0" fontId="48" fillId="0" borderId="7" xfId="0" applyFont="1" applyBorder="1"/>
    <xf numFmtId="0" fontId="50" fillId="0" borderId="0" xfId="0" applyFont="1" applyAlignment="1">
      <alignment horizontal="center"/>
    </xf>
    <xf numFmtId="165" fontId="17" fillId="0" borderId="26" xfId="0" applyNumberFormat="1" applyFont="1" applyBorder="1" applyAlignment="1">
      <alignment horizontal="center"/>
    </xf>
    <xf numFmtId="0" fontId="2" fillId="0" borderId="26" xfId="0" applyFont="1" applyBorder="1"/>
    <xf numFmtId="0" fontId="5" fillId="0" borderId="0" xfId="0" applyFont="1" applyAlignment="1">
      <alignment horizontal="left"/>
    </xf>
    <xf numFmtId="170" fontId="6" fillId="0" borderId="0" xfId="0" applyNumberFormat="1" applyFont="1" applyAlignment="1">
      <alignment horizontal="center"/>
    </xf>
    <xf numFmtId="170" fontId="6" fillId="0" borderId="26" xfId="0" applyNumberFormat="1" applyFont="1" applyBorder="1" applyAlignment="1">
      <alignment horizontal="center"/>
    </xf>
    <xf numFmtId="49" fontId="9" fillId="0" borderId="0" xfId="0" applyNumberFormat="1" applyFont="1"/>
    <xf numFmtId="0" fontId="5" fillId="0" borderId="26" xfId="0" applyFont="1" applyBorder="1"/>
    <xf numFmtId="10" fontId="25" fillId="0" borderId="0" xfId="0" applyNumberFormat="1" applyFont="1" applyAlignment="1">
      <alignment horizontal="center"/>
    </xf>
    <xf numFmtId="10" fontId="25" fillId="0" borderId="26" xfId="0" applyNumberFormat="1" applyFont="1" applyBorder="1" applyAlignment="1">
      <alignment horizontal="center"/>
    </xf>
    <xf numFmtId="0" fontId="25" fillId="0" borderId="26" xfId="0" applyFont="1" applyBorder="1" applyAlignment="1">
      <alignment horizontal="center"/>
    </xf>
    <xf numFmtId="0" fontId="5" fillId="0" borderId="9" xfId="0" applyFont="1" applyBorder="1"/>
    <xf numFmtId="49" fontId="9" fillId="0" borderId="8" xfId="0" applyNumberFormat="1" applyFont="1" applyBorder="1"/>
    <xf numFmtId="0" fontId="9" fillId="0" borderId="8" xfId="0" applyFont="1" applyBorder="1" applyAlignment="1">
      <alignment horizontal="center"/>
    </xf>
    <xf numFmtId="0" fontId="12" fillId="0" borderId="8" xfId="0" applyFont="1" applyBorder="1" applyAlignment="1">
      <alignment horizontal="left"/>
    </xf>
    <xf numFmtId="0" fontId="5" fillId="0" borderId="33" xfId="0" applyFont="1" applyBorder="1"/>
    <xf numFmtId="0" fontId="51" fillId="0" borderId="0" xfId="0" applyFont="1" applyAlignment="1">
      <alignment horizontal="center"/>
    </xf>
    <xf numFmtId="165" fontId="51" fillId="0" borderId="0" xfId="0" applyNumberFormat="1" applyFont="1" applyAlignment="1">
      <alignment horizontal="center"/>
    </xf>
    <xf numFmtId="0" fontId="9" fillId="0" borderId="10" xfId="0" applyFont="1" applyBorder="1"/>
    <xf numFmtId="0" fontId="15" fillId="0" borderId="10" xfId="0" applyFont="1" applyBorder="1" applyAlignment="1">
      <alignment horizontal="center"/>
    </xf>
    <xf numFmtId="165" fontId="5" fillId="0" borderId="11" xfId="0" applyNumberFormat="1" applyFont="1" applyBorder="1" applyAlignment="1">
      <alignment horizontal="center"/>
    </xf>
    <xf numFmtId="165" fontId="25" fillId="0" borderId="11" xfId="0" applyNumberFormat="1" applyFont="1" applyBorder="1" applyAlignment="1">
      <alignment horizontal="center"/>
    </xf>
    <xf numFmtId="165" fontId="25" fillId="0" borderId="23" xfId="0" applyNumberFormat="1" applyFont="1" applyBorder="1" applyAlignment="1">
      <alignment horizontal="center"/>
    </xf>
    <xf numFmtId="10" fontId="5" fillId="0" borderId="8" xfId="0" applyNumberFormat="1" applyFont="1" applyBorder="1" applyAlignment="1">
      <alignment horizontal="center"/>
    </xf>
    <xf numFmtId="10" fontId="25" fillId="0" borderId="9" xfId="0" applyNumberFormat="1" applyFont="1" applyBorder="1" applyAlignment="1">
      <alignment horizontal="center"/>
    </xf>
    <xf numFmtId="10" fontId="25" fillId="0" borderId="8" xfId="0" applyNumberFormat="1" applyFont="1" applyBorder="1" applyAlignment="1">
      <alignment horizontal="center"/>
    </xf>
    <xf numFmtId="10" fontId="25" fillId="0" borderId="33" xfId="0" applyNumberFormat="1" applyFont="1" applyBorder="1" applyAlignment="1">
      <alignment horizontal="center"/>
    </xf>
    <xf numFmtId="0" fontId="4" fillId="2" borderId="1" xfId="0" applyFont="1" applyFill="1" applyBorder="1" applyAlignment="1">
      <alignment vertical="center"/>
    </xf>
    <xf numFmtId="164" fontId="10"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13" fillId="2" borderId="43" xfId="0" applyFont="1" applyFill="1" applyBorder="1" applyAlignment="1">
      <alignment horizontal="center" vertical="center"/>
    </xf>
    <xf numFmtId="168" fontId="9" fillId="0" borderId="0" xfId="0" applyNumberFormat="1" applyFont="1" applyAlignment="1">
      <alignment horizontal="center"/>
    </xf>
    <xf numFmtId="0" fontId="5"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wrapText="1"/>
    </xf>
    <xf numFmtId="0" fontId="5" fillId="0" borderId="0" xfId="0" applyFont="1" applyAlignment="1">
      <alignment wrapText="1"/>
    </xf>
    <xf numFmtId="0" fontId="6"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0" fontId="4" fillId="9" borderId="12" xfId="0" applyFont="1" applyFill="1" applyBorder="1" applyAlignment="1">
      <alignment horizontal="center" vertical="center"/>
    </xf>
    <xf numFmtId="0" fontId="4" fillId="9" borderId="13" xfId="0" applyFont="1" applyFill="1" applyBorder="1" applyAlignment="1">
      <alignment horizontal="center" vertical="center"/>
    </xf>
    <xf numFmtId="0" fontId="4" fillId="9" borderId="21" xfId="0" applyFont="1" applyFill="1" applyBorder="1" applyAlignment="1">
      <alignment horizontal="center" vertical="center"/>
    </xf>
    <xf numFmtId="172" fontId="25" fillId="0" borderId="0" xfId="0" applyNumberFormat="1" applyFont="1" applyAlignment="1">
      <alignment horizontal="center"/>
    </xf>
    <xf numFmtId="172" fontId="25" fillId="0" borderId="26" xfId="0" applyNumberFormat="1" applyFont="1" applyBorder="1" applyAlignment="1">
      <alignment horizontal="center"/>
    </xf>
    <xf numFmtId="0" fontId="9" fillId="10" borderId="12" xfId="0" applyFont="1" applyFill="1" applyBorder="1" applyAlignment="1">
      <alignment vertical="center"/>
    </xf>
    <xf numFmtId="0" fontId="9" fillId="10" borderId="13" xfId="0" applyFont="1" applyFill="1" applyBorder="1" applyAlignment="1">
      <alignment vertical="center"/>
    </xf>
    <xf numFmtId="0" fontId="15" fillId="10" borderId="13" xfId="0" applyFont="1" applyFill="1" applyBorder="1" applyAlignment="1">
      <alignment horizontal="center" vertical="center"/>
    </xf>
    <xf numFmtId="172" fontId="9" fillId="10" borderId="21" xfId="0" applyNumberFormat="1" applyFont="1" applyFill="1" applyBorder="1" applyAlignment="1">
      <alignment horizontal="center"/>
    </xf>
    <xf numFmtId="0" fontId="15" fillId="0" borderId="0" xfId="0" applyFont="1"/>
    <xf numFmtId="0" fontId="52" fillId="0" borderId="0" xfId="0" applyFont="1" applyAlignment="1">
      <alignment horizontal="center"/>
    </xf>
    <xf numFmtId="0" fontId="6" fillId="0" borderId="0" xfId="0" applyFont="1" applyAlignment="1">
      <alignment wrapText="1"/>
    </xf>
    <xf numFmtId="0" fontId="6" fillId="0" borderId="0" xfId="0" applyFont="1" applyAlignment="1">
      <alignment horizontal="center" wrapText="1"/>
    </xf>
    <xf numFmtId="0" fontId="30" fillId="0" borderId="11" xfId="0" applyFont="1" applyBorder="1"/>
    <xf numFmtId="177" fontId="25" fillId="0" borderId="23" xfId="0" applyNumberFormat="1" applyFont="1" applyBorder="1"/>
    <xf numFmtId="0" fontId="12" fillId="0" borderId="0" xfId="0" applyFont="1" applyAlignment="1">
      <alignment horizontal="left" vertical="center" wrapText="1"/>
    </xf>
    <xf numFmtId="177" fontId="25" fillId="0" borderId="26" xfId="0" applyNumberFormat="1" applyFont="1" applyBorder="1"/>
    <xf numFmtId="2" fontId="25" fillId="0" borderId="33" xfId="0" applyNumberFormat="1" applyFont="1" applyBorder="1"/>
    <xf numFmtId="177" fontId="5" fillId="0" borderId="0" xfId="0" applyNumberFormat="1" applyFont="1"/>
    <xf numFmtId="10" fontId="9" fillId="0" borderId="26" xfId="0" applyNumberFormat="1" applyFont="1" applyBorder="1" applyAlignment="1">
      <alignment horizontal="center"/>
    </xf>
    <xf numFmtId="180" fontId="25" fillId="0" borderId="26" xfId="0" applyNumberFormat="1" applyFont="1" applyBorder="1"/>
    <xf numFmtId="10" fontId="25" fillId="0" borderId="26" xfId="0" applyNumberFormat="1" applyFont="1" applyBorder="1" applyAlignment="1">
      <alignment horizontal="right"/>
    </xf>
    <xf numFmtId="10" fontId="25" fillId="0" borderId="26" xfId="0" applyNumberFormat="1" applyFont="1" applyBorder="1"/>
    <xf numFmtId="10" fontId="17" fillId="0" borderId="33" xfId="0" applyNumberFormat="1" applyFont="1" applyBorder="1"/>
    <xf numFmtId="0" fontId="54" fillId="0" borderId="0" xfId="0" applyFont="1"/>
    <xf numFmtId="177" fontId="25" fillId="0" borderId="0" xfId="0" applyNumberFormat="1" applyFont="1"/>
    <xf numFmtId="165" fontId="25" fillId="0" borderId="26" xfId="0" applyNumberFormat="1" applyFont="1" applyBorder="1"/>
    <xf numFmtId="0" fontId="12" fillId="0" borderId="7" xfId="0" applyFont="1" applyBorder="1" applyAlignment="1">
      <alignment horizontal="left" vertical="center" wrapText="1"/>
    </xf>
    <xf numFmtId="177" fontId="17" fillId="0" borderId="33" xfId="0" applyNumberFormat="1" applyFont="1" applyBorder="1"/>
    <xf numFmtId="0" fontId="55" fillId="0" borderId="0" xfId="0" applyFont="1"/>
    <xf numFmtId="0" fontId="56" fillId="0" borderId="0" xfId="0" applyFont="1" applyAlignment="1">
      <alignment horizontal="center"/>
    </xf>
    <xf numFmtId="177" fontId="9" fillId="0" borderId="23" xfId="0" applyNumberFormat="1" applyFont="1" applyBorder="1" applyAlignment="1">
      <alignment horizontal="center"/>
    </xf>
    <xf numFmtId="0" fontId="57" fillId="0" borderId="0" xfId="0" applyFont="1"/>
    <xf numFmtId="181" fontId="57" fillId="8" borderId="24" xfId="0" applyNumberFormat="1" applyFont="1" applyFill="1" applyBorder="1" applyAlignment="1">
      <alignment horizontal="center"/>
    </xf>
    <xf numFmtId="10" fontId="58" fillId="13" borderId="24" xfId="0" applyNumberFormat="1" applyFont="1" applyFill="1" applyBorder="1" applyAlignment="1">
      <alignment horizontal="center"/>
    </xf>
    <xf numFmtId="0" fontId="59" fillId="0" borderId="0" xfId="0" applyFont="1"/>
    <xf numFmtId="177" fontId="9" fillId="0" borderId="26" xfId="0" applyNumberFormat="1" applyFont="1" applyBorder="1" applyAlignment="1">
      <alignment horizontal="center"/>
    </xf>
    <xf numFmtId="0" fontId="15" fillId="0" borderId="26" xfId="0" applyFont="1" applyBorder="1" applyAlignment="1">
      <alignment horizontal="center"/>
    </xf>
    <xf numFmtId="165" fontId="15" fillId="0" borderId="26" xfId="0" applyNumberFormat="1" applyFont="1" applyBorder="1" applyAlignment="1">
      <alignment horizontal="center"/>
    </xf>
    <xf numFmtId="0" fontId="60" fillId="14" borderId="29" xfId="0" applyFont="1" applyFill="1" applyBorder="1" applyAlignment="1">
      <alignment horizontal="left" vertical="center" wrapText="1"/>
    </xf>
    <xf numFmtId="0" fontId="58" fillId="14" borderId="28" xfId="0" applyFont="1" applyFill="1" applyBorder="1" applyAlignment="1">
      <alignment horizontal="left" vertical="center" wrapText="1"/>
    </xf>
    <xf numFmtId="178" fontId="6" fillId="0" borderId="26" xfId="0" applyNumberFormat="1" applyFont="1" applyBorder="1" applyAlignment="1">
      <alignment horizontal="center"/>
    </xf>
    <xf numFmtId="0" fontId="57" fillId="14" borderId="28" xfId="0" applyFont="1" applyFill="1" applyBorder="1" applyAlignment="1">
      <alignment horizontal="center" vertical="center" wrapText="1"/>
    </xf>
    <xf numFmtId="0" fontId="60" fillId="14" borderId="28" xfId="0" applyFont="1" applyFill="1" applyBorder="1" applyAlignment="1">
      <alignment horizontal="center" vertical="center" wrapText="1"/>
    </xf>
    <xf numFmtId="165" fontId="6" fillId="0" borderId="26" xfId="0" applyNumberFormat="1" applyFont="1" applyBorder="1" applyAlignment="1">
      <alignment horizontal="center"/>
    </xf>
    <xf numFmtId="0" fontId="60" fillId="14" borderId="27" xfId="0" applyFont="1" applyFill="1" applyBorder="1" applyAlignment="1">
      <alignment horizontal="center" vertical="center" wrapText="1"/>
    </xf>
    <xf numFmtId="0" fontId="57" fillId="15" borderId="21" xfId="0" applyFont="1" applyFill="1" applyBorder="1" applyAlignment="1">
      <alignment vertical="center"/>
    </xf>
    <xf numFmtId="0" fontId="58" fillId="15" borderId="24" xfId="0" applyFont="1" applyFill="1" applyBorder="1" applyAlignment="1">
      <alignment vertical="center"/>
    </xf>
    <xf numFmtId="0" fontId="57" fillId="15" borderId="24" xfId="0" applyFont="1" applyFill="1" applyBorder="1" applyAlignment="1">
      <alignment horizontal="center" vertical="center"/>
    </xf>
    <xf numFmtId="10" fontId="57" fillId="15" borderId="24" xfId="0" applyNumberFormat="1" applyFont="1" applyFill="1" applyBorder="1" applyAlignment="1">
      <alignment horizontal="center" vertical="center"/>
    </xf>
    <xf numFmtId="10" fontId="57" fillId="15" borderId="12" xfId="0" applyNumberFormat="1" applyFont="1" applyFill="1" applyBorder="1" applyAlignment="1">
      <alignment horizontal="center" vertical="center"/>
    </xf>
    <xf numFmtId="0" fontId="57" fillId="14" borderId="21" xfId="0" applyFont="1" applyFill="1" applyBorder="1" applyAlignment="1">
      <alignment vertical="center"/>
    </xf>
    <xf numFmtId="0" fontId="58" fillId="14" borderId="24" xfId="0" applyFont="1" applyFill="1" applyBorder="1" applyAlignment="1">
      <alignment vertical="center"/>
    </xf>
    <xf numFmtId="0" fontId="57" fillId="14" borderId="24" xfId="0" applyFont="1" applyFill="1" applyBorder="1" applyAlignment="1">
      <alignment horizontal="center" vertical="center"/>
    </xf>
    <xf numFmtId="10" fontId="57" fillId="14" borderId="24" xfId="0" applyNumberFormat="1" applyFont="1" applyFill="1" applyBorder="1" applyAlignment="1">
      <alignment horizontal="center" vertical="center"/>
    </xf>
    <xf numFmtId="10" fontId="15" fillId="0" borderId="26" xfId="0" applyNumberFormat="1" applyFont="1" applyBorder="1" applyAlignment="1">
      <alignment horizontal="center"/>
    </xf>
    <xf numFmtId="0" fontId="57" fillId="14" borderId="12" xfId="0" applyFont="1" applyFill="1" applyBorder="1" applyAlignment="1">
      <alignment horizontal="center" vertical="center"/>
    </xf>
    <xf numFmtId="0" fontId="57" fillId="15" borderId="12" xfId="0" applyFont="1" applyFill="1" applyBorder="1" applyAlignment="1">
      <alignment horizontal="center" vertical="center"/>
    </xf>
    <xf numFmtId="10" fontId="57" fillId="14" borderId="12" xfId="0" applyNumberFormat="1" applyFont="1" applyFill="1" applyBorder="1" applyAlignment="1">
      <alignment horizontal="center" vertical="center"/>
    </xf>
    <xf numFmtId="10" fontId="15" fillId="0" borderId="33" xfId="0" applyNumberFormat="1" applyFont="1" applyBorder="1" applyAlignment="1">
      <alignment horizontal="center"/>
    </xf>
    <xf numFmtId="0" fontId="61" fillId="0" borderId="0" xfId="0" applyFont="1"/>
    <xf numFmtId="0" fontId="62" fillId="14" borderId="1" xfId="0" applyFont="1" applyFill="1" applyBorder="1"/>
    <xf numFmtId="10" fontId="62" fillId="0" borderId="0" xfId="0" applyNumberFormat="1" applyFont="1" applyAlignment="1">
      <alignment horizontal="center"/>
    </xf>
    <xf numFmtId="0" fontId="4" fillId="2" borderId="1" xfId="0" applyFont="1" applyFill="1" applyBorder="1" applyAlignment="1">
      <alignment horizontal="center" vertical="center"/>
    </xf>
    <xf numFmtId="165" fontId="4" fillId="2" borderId="1" xfId="0" applyNumberFormat="1" applyFont="1" applyFill="1" applyBorder="1" applyAlignment="1">
      <alignment horizontal="center"/>
    </xf>
    <xf numFmtId="0" fontId="19" fillId="2" borderId="1" xfId="0" applyFont="1" applyFill="1" applyBorder="1" applyAlignment="1">
      <alignment horizontal="center" vertical="center"/>
    </xf>
    <xf numFmtId="0" fontId="63" fillId="2" borderId="5" xfId="0" applyFont="1" applyFill="1" applyBorder="1"/>
    <xf numFmtId="0" fontId="5" fillId="0" borderId="0" xfId="0" applyFont="1" applyAlignment="1">
      <alignment horizontal="right"/>
    </xf>
    <xf numFmtId="0" fontId="6" fillId="0" borderId="11" xfId="0" applyFont="1" applyBorder="1"/>
    <xf numFmtId="9" fontId="6" fillId="0" borderId="10" xfId="0" applyNumberFormat="1" applyFont="1" applyBorder="1" applyAlignment="1">
      <alignment horizontal="center"/>
    </xf>
    <xf numFmtId="0" fontId="64" fillId="0" borderId="10" xfId="0" applyFont="1" applyBorder="1" applyAlignment="1">
      <alignment vertical="center"/>
    </xf>
    <xf numFmtId="0" fontId="64" fillId="0" borderId="23" xfId="0" applyFont="1" applyBorder="1" applyAlignment="1">
      <alignment vertical="center"/>
    </xf>
    <xf numFmtId="0" fontId="65" fillId="0" borderId="0" xfId="0" applyFont="1" applyAlignment="1">
      <alignment horizontal="center" vertical="center" wrapText="1"/>
    </xf>
    <xf numFmtId="0" fontId="6" fillId="0" borderId="7" xfId="0" applyFont="1" applyBorder="1"/>
    <xf numFmtId="9" fontId="6" fillId="0" borderId="0" xfId="0" applyNumberFormat="1" applyFont="1" applyAlignment="1">
      <alignment horizontal="center"/>
    </xf>
    <xf numFmtId="0" fontId="57" fillId="0" borderId="21" xfId="0" applyFont="1" applyBorder="1" applyAlignment="1">
      <alignment vertical="center"/>
    </xf>
    <xf numFmtId="0" fontId="66" fillId="0" borderId="0" xfId="0" applyFont="1" applyAlignment="1">
      <alignment vertical="center"/>
    </xf>
    <xf numFmtId="0" fontId="58" fillId="0" borderId="24" xfId="0" applyFont="1" applyBorder="1" applyAlignment="1">
      <alignment vertical="center"/>
    </xf>
    <xf numFmtId="0" fontId="66" fillId="0" borderId="26" xfId="0" applyFont="1" applyBorder="1" applyAlignment="1">
      <alignment vertical="center"/>
    </xf>
    <xf numFmtId="0" fontId="57" fillId="0" borderId="24" xfId="0" applyFont="1" applyBorder="1" applyAlignment="1">
      <alignment horizontal="center" vertical="center"/>
    </xf>
    <xf numFmtId="10" fontId="57" fillId="0" borderId="24" xfId="0" applyNumberFormat="1" applyFont="1" applyBorder="1" applyAlignment="1">
      <alignment horizontal="center" vertical="center"/>
    </xf>
    <xf numFmtId="0" fontId="57" fillId="0" borderId="12" xfId="0" applyFont="1" applyBorder="1" applyAlignment="1">
      <alignment horizontal="center" vertical="center"/>
    </xf>
    <xf numFmtId="0" fontId="2" fillId="0" borderId="1" xfId="0" applyFont="1" applyBorder="1"/>
    <xf numFmtId="170" fontId="15" fillId="0" borderId="8" xfId="0" applyNumberFormat="1" applyFont="1" applyBorder="1" applyAlignment="1">
      <alignment horizontal="center"/>
    </xf>
    <xf numFmtId="0" fontId="67" fillId="0" borderId="8" xfId="0" applyFont="1" applyBorder="1" applyAlignment="1">
      <alignment vertical="center"/>
    </xf>
    <xf numFmtId="0" fontId="2" fillId="0" borderId="8" xfId="0" applyFont="1" applyBorder="1" applyAlignment="1">
      <alignment vertical="center"/>
    </xf>
    <xf numFmtId="0" fontId="2" fillId="0" borderId="33" xfId="0" applyFont="1" applyBorder="1" applyAlignment="1">
      <alignment vertical="center"/>
    </xf>
    <xf numFmtId="0" fontId="2" fillId="0" borderId="26" xfId="0" applyFont="1" applyBorder="1" applyAlignment="1">
      <alignment vertical="center"/>
    </xf>
    <xf numFmtId="0" fontId="34" fillId="2" borderId="1" xfId="0" applyFont="1" applyFill="1" applyBorder="1"/>
    <xf numFmtId="180" fontId="6" fillId="0" borderId="8" xfId="0" applyNumberFormat="1" applyFont="1" applyBorder="1" applyAlignment="1">
      <alignment horizontal="center"/>
    </xf>
    <xf numFmtId="0" fontId="12" fillId="0" borderId="8" xfId="0" applyFont="1" applyBorder="1" applyAlignment="1">
      <alignment vertical="center"/>
    </xf>
    <xf numFmtId="0" fontId="34" fillId="0" borderId="0" xfId="0" applyFont="1"/>
    <xf numFmtId="0" fontId="4" fillId="2" borderId="5" xfId="0" applyFont="1" applyFill="1" applyBorder="1"/>
    <xf numFmtId="0" fontId="4" fillId="0" borderId="0" xfId="0" applyFont="1" applyAlignment="1">
      <alignment vertical="center"/>
    </xf>
    <xf numFmtId="0" fontId="9" fillId="16" borderId="12" xfId="0" applyFont="1" applyFill="1" applyBorder="1"/>
    <xf numFmtId="0" fontId="15" fillId="16" borderId="13" xfId="0" applyFont="1" applyFill="1" applyBorder="1" applyAlignment="1">
      <alignment horizontal="center" vertical="center"/>
    </xf>
    <xf numFmtId="165" fontId="9" fillId="16" borderId="13" xfId="0" applyNumberFormat="1" applyFont="1" applyFill="1" applyBorder="1" applyAlignment="1">
      <alignment horizontal="center" vertical="center"/>
    </xf>
    <xf numFmtId="0" fontId="12" fillId="16" borderId="13" xfId="0" applyFont="1" applyFill="1" applyBorder="1" applyAlignment="1">
      <alignment vertical="center"/>
    </xf>
    <xf numFmtId="0" fontId="33" fillId="0" borderId="8" xfId="0" applyFont="1" applyBorder="1"/>
    <xf numFmtId="0" fontId="2" fillId="16" borderId="13" xfId="0" applyFont="1" applyFill="1" applyBorder="1" applyAlignment="1">
      <alignment vertical="center"/>
    </xf>
    <xf numFmtId="165" fontId="2" fillId="16" borderId="13" xfId="0" applyNumberFormat="1" applyFont="1" applyFill="1" applyBorder="1" applyAlignment="1">
      <alignment vertical="center"/>
    </xf>
    <xf numFmtId="178" fontId="33" fillId="0" borderId="8" xfId="0" applyNumberFormat="1" applyFont="1" applyBorder="1" applyAlignment="1">
      <alignment horizontal="center"/>
    </xf>
    <xf numFmtId="165" fontId="2" fillId="16" borderId="21" xfId="0" applyNumberFormat="1" applyFont="1" applyFill="1" applyBorder="1" applyAlignment="1">
      <alignment vertical="center"/>
    </xf>
    <xf numFmtId="3" fontId="34" fillId="0" borderId="0" xfId="0" applyNumberFormat="1" applyFont="1" applyAlignment="1">
      <alignment horizontal="center"/>
    </xf>
    <xf numFmtId="165" fontId="9" fillId="0" borderId="23" xfId="0" applyNumberFormat="1" applyFont="1" applyBorder="1" applyAlignment="1">
      <alignment horizontal="center"/>
    </xf>
    <xf numFmtId="179" fontId="34" fillId="0" borderId="0" xfId="0" applyNumberFormat="1" applyFont="1" applyAlignment="1">
      <alignment horizontal="center"/>
    </xf>
    <xf numFmtId="179" fontId="25" fillId="0" borderId="0" xfId="0" applyNumberFormat="1" applyFont="1" applyAlignment="1">
      <alignment horizontal="center"/>
    </xf>
    <xf numFmtId="0" fontId="21" fillId="0" borderId="0" xfId="0" applyFont="1" applyAlignment="1">
      <alignment vertical="center"/>
    </xf>
    <xf numFmtId="10" fontId="5" fillId="0" borderId="0" xfId="0" applyNumberFormat="1" applyFont="1"/>
    <xf numFmtId="166" fontId="25" fillId="0" borderId="0" xfId="0" applyNumberFormat="1" applyFont="1" applyAlignment="1">
      <alignment horizontal="center"/>
    </xf>
    <xf numFmtId="170" fontId="34" fillId="0" borderId="0" xfId="0" applyNumberFormat="1" applyFont="1" applyAlignment="1">
      <alignment horizontal="center"/>
    </xf>
    <xf numFmtId="3" fontId="5" fillId="0" borderId="26" xfId="0" applyNumberFormat="1" applyFont="1" applyBorder="1" applyAlignment="1">
      <alignment horizontal="center"/>
    </xf>
    <xf numFmtId="170" fontId="25" fillId="0" borderId="0" xfId="0" applyNumberFormat="1" applyFont="1" applyAlignment="1">
      <alignment horizontal="center"/>
    </xf>
    <xf numFmtId="0" fontId="68" fillId="0" borderId="0" xfId="0" applyFont="1" applyAlignment="1">
      <alignment horizontal="left" vertical="center"/>
    </xf>
    <xf numFmtId="0" fontId="69" fillId="0" borderId="0" xfId="0" applyFont="1"/>
    <xf numFmtId="165" fontId="69" fillId="0" borderId="0" xfId="0" applyNumberFormat="1" applyFont="1" applyAlignment="1">
      <alignment horizontal="center"/>
    </xf>
    <xf numFmtId="178" fontId="9" fillId="0" borderId="26" xfId="0" applyNumberFormat="1" applyFont="1" applyBorder="1" applyAlignment="1">
      <alignment horizontal="center"/>
    </xf>
    <xf numFmtId="0" fontId="5" fillId="0" borderId="0" xfId="0" applyFont="1" applyAlignment="1">
      <alignment vertical="top"/>
    </xf>
    <xf numFmtId="49" fontId="5" fillId="0" borderId="9" xfId="0" applyNumberFormat="1" applyFont="1" applyBorder="1" applyAlignment="1">
      <alignment horizontal="left"/>
    </xf>
    <xf numFmtId="168" fontId="6" fillId="0" borderId="33" xfId="0" applyNumberFormat="1" applyFont="1" applyBorder="1" applyAlignment="1">
      <alignment horizontal="center"/>
    </xf>
    <xf numFmtId="179" fontId="5" fillId="0" borderId="0" xfId="0" applyNumberFormat="1" applyFont="1" applyAlignment="1">
      <alignment horizontal="center"/>
    </xf>
    <xf numFmtId="10" fontId="57" fillId="15" borderId="19" xfId="0" applyNumberFormat="1" applyFont="1" applyFill="1" applyBorder="1" applyAlignment="1">
      <alignment horizontal="center" vertical="center"/>
    </xf>
    <xf numFmtId="10" fontId="57" fillId="15" borderId="17" xfId="0" applyNumberFormat="1" applyFont="1" applyFill="1" applyBorder="1" applyAlignment="1">
      <alignment horizontal="center" vertical="center"/>
    </xf>
    <xf numFmtId="0" fontId="57" fillId="14" borderId="19" xfId="0" applyFont="1" applyFill="1" applyBorder="1" applyAlignment="1">
      <alignment horizontal="center" vertical="center"/>
    </xf>
    <xf numFmtId="0" fontId="57" fillId="14" borderId="17" xfId="0" applyFont="1" applyFill="1" applyBorder="1" applyAlignment="1">
      <alignment horizontal="center" vertical="center"/>
    </xf>
    <xf numFmtId="0" fontId="57" fillId="15" borderId="19" xfId="0" applyFont="1" applyFill="1" applyBorder="1" applyAlignment="1">
      <alignment horizontal="center" vertical="center"/>
    </xf>
    <xf numFmtId="0" fontId="57" fillId="15" borderId="17" xfId="0" applyFont="1" applyFill="1" applyBorder="1" applyAlignment="1">
      <alignment horizontal="center" vertical="center"/>
    </xf>
    <xf numFmtId="10" fontId="57" fillId="14" borderId="19" xfId="0" applyNumberFormat="1" applyFont="1" applyFill="1" applyBorder="1" applyAlignment="1">
      <alignment horizontal="center" vertical="center"/>
    </xf>
    <xf numFmtId="10" fontId="57" fillId="14" borderId="17" xfId="0" applyNumberFormat="1" applyFont="1" applyFill="1" applyBorder="1" applyAlignment="1">
      <alignment horizontal="center" vertical="center"/>
    </xf>
    <xf numFmtId="0" fontId="9" fillId="0" borderId="0" xfId="0" applyFont="1" applyAlignment="1">
      <alignment horizontal="center" wrapText="1"/>
    </xf>
    <xf numFmtId="0" fontId="0" fillId="0" borderId="0" xfId="0"/>
    <xf numFmtId="0" fontId="5" fillId="0" borderId="0" xfId="0" applyFont="1" applyAlignment="1">
      <alignment vertical="center" wrapText="1"/>
    </xf>
    <xf numFmtId="0" fontId="7" fillId="2" borderId="2" xfId="0" applyFont="1" applyFill="1" applyBorder="1" applyAlignment="1">
      <alignment horizontal="center"/>
    </xf>
    <xf numFmtId="0" fontId="8" fillId="0" borderId="3" xfId="0" applyFont="1" applyBorder="1"/>
    <xf numFmtId="0" fontId="8" fillId="0" borderId="4" xfId="0" applyFont="1" applyBorder="1"/>
    <xf numFmtId="0" fontId="16" fillId="0" borderId="0" xfId="0" applyFont="1" applyAlignment="1">
      <alignment vertical="center" wrapText="1"/>
    </xf>
    <xf numFmtId="0" fontId="9" fillId="3" borderId="14" xfId="0" applyFont="1" applyFill="1" applyBorder="1" applyAlignment="1">
      <alignment horizontal="center"/>
    </xf>
    <xf numFmtId="0" fontId="8" fillId="0" borderId="15" xfId="0" applyFont="1" applyBorder="1"/>
    <xf numFmtId="0" fontId="8" fillId="0" borderId="16" xfId="0" applyFont="1" applyBorder="1"/>
    <xf numFmtId="0" fontId="26" fillId="0" borderId="14" xfId="0" applyFont="1" applyBorder="1" applyAlignment="1">
      <alignment horizontal="center"/>
    </xf>
    <xf numFmtId="0" fontId="9"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9" fillId="0" borderId="11" xfId="0" applyFont="1" applyBorder="1" applyAlignment="1">
      <alignment horizontal="center"/>
    </xf>
    <xf numFmtId="0" fontId="8" fillId="0" borderId="10" xfId="0" applyFont="1" applyBorder="1"/>
    <xf numFmtId="0" fontId="6" fillId="0" borderId="7" xfId="0" applyFont="1" applyBorder="1" applyAlignment="1">
      <alignment horizontal="center"/>
    </xf>
    <xf numFmtId="0" fontId="9" fillId="0" borderId="7" xfId="0" applyFont="1" applyBorder="1" applyAlignment="1">
      <alignment horizontal="center"/>
    </xf>
    <xf numFmtId="0" fontId="5" fillId="0" borderId="7" xfId="0" applyFont="1" applyBorder="1" applyAlignment="1">
      <alignment horizontal="center"/>
    </xf>
    <xf numFmtId="0" fontId="12" fillId="0" borderId="0" xfId="0" applyFont="1" applyAlignment="1">
      <alignment vertical="center" wrapText="1"/>
    </xf>
    <xf numFmtId="10" fontId="6" fillId="0" borderId="22" xfId="0" applyNumberFormat="1" applyFont="1" applyBorder="1" applyAlignment="1">
      <alignment horizontal="center" vertical="center"/>
    </xf>
    <xf numFmtId="0" fontId="8" fillId="0" borderId="25" xfId="0" applyFont="1" applyBorder="1"/>
    <xf numFmtId="0" fontId="8" fillId="0" borderId="30" xfId="0" applyFont="1" applyBorder="1"/>
    <xf numFmtId="0" fontId="6" fillId="0" borderId="0" xfId="0" applyFont="1" applyAlignment="1">
      <alignment horizontal="center"/>
    </xf>
    <xf numFmtId="0" fontId="9" fillId="0" borderId="14" xfId="0" applyFont="1" applyBorder="1" applyAlignment="1">
      <alignment wrapText="1"/>
    </xf>
    <xf numFmtId="0" fontId="33" fillId="0" borderId="14" xfId="0" applyFont="1" applyBorder="1" applyAlignment="1">
      <alignment horizontal="center"/>
    </xf>
    <xf numFmtId="0" fontId="16" fillId="0" borderId="0" xfId="0" applyFont="1" applyAlignment="1">
      <alignment horizontal="center" vertical="center" wrapText="1"/>
    </xf>
    <xf numFmtId="165" fontId="11" fillId="2" borderId="39" xfId="0" applyNumberFormat="1" applyFont="1" applyFill="1" applyBorder="1" applyAlignment="1">
      <alignment horizontal="center"/>
    </xf>
    <xf numFmtId="0" fontId="8" fillId="0" borderId="40" xfId="0" applyFont="1" applyBorder="1"/>
    <xf numFmtId="0" fontId="8" fillId="0" borderId="41" xfId="0" applyFont="1" applyBorder="1"/>
    <xf numFmtId="1" fontId="11" fillId="2" borderId="39" xfId="0" applyNumberFormat="1" applyFont="1" applyFill="1" applyBorder="1" applyAlignment="1">
      <alignment horizontal="center"/>
    </xf>
    <xf numFmtId="0" fontId="8" fillId="0" borderId="42" xfId="0" applyFont="1" applyBorder="1"/>
    <xf numFmtId="0" fontId="49" fillId="0" borderId="0" xfId="0" applyFont="1" applyAlignment="1">
      <alignment wrapText="1"/>
    </xf>
    <xf numFmtId="0" fontId="9" fillId="10" borderId="32" xfId="0" applyFont="1" applyFill="1" applyBorder="1" applyAlignment="1">
      <alignment horizontal="right"/>
    </xf>
    <xf numFmtId="0" fontId="8" fillId="0" borderId="45" xfId="0" applyFont="1" applyBorder="1"/>
    <xf numFmtId="0" fontId="4" fillId="2" borderId="14" xfId="0" applyFont="1" applyFill="1" applyBorder="1" applyAlignment="1">
      <alignment vertical="center"/>
    </xf>
    <xf numFmtId="0" fontId="4" fillId="11" borderId="11" xfId="0" applyFont="1" applyFill="1" applyBorder="1" applyAlignment="1">
      <alignment vertical="center"/>
    </xf>
    <xf numFmtId="0" fontId="8" fillId="0" borderId="23" xfId="0" applyFont="1" applyBorder="1"/>
    <xf numFmtId="0" fontId="4" fillId="12" borderId="14" xfId="0" applyFont="1" applyFill="1" applyBorder="1" applyAlignment="1">
      <alignment vertical="center"/>
    </xf>
    <xf numFmtId="0" fontId="12" fillId="0" borderId="0" xfId="0" applyFont="1" applyAlignment="1">
      <alignment horizontal="left" vertical="center" wrapText="1"/>
    </xf>
    <xf numFmtId="0" fontId="9" fillId="16" borderId="14" xfId="0" applyFont="1" applyFill="1" applyBorder="1" applyAlignment="1">
      <alignment horizontal="center"/>
    </xf>
    <xf numFmtId="0" fontId="4" fillId="2" borderId="46" xfId="0" applyFont="1" applyFill="1" applyBorder="1" applyAlignment="1">
      <alignment horizontal="center" vertical="center" wrapText="1"/>
    </xf>
    <xf numFmtId="0" fontId="8" fillId="0" borderId="47" xfId="0" applyFont="1" applyBorder="1"/>
    <xf numFmtId="0" fontId="6" fillId="0" borderId="17" xfId="0" applyFont="1" applyBorder="1" applyAlignment="1">
      <alignment horizontal="center" wrapText="1"/>
    </xf>
    <xf numFmtId="0" fontId="8" fillId="0" borderId="31" xfId="0" applyFont="1" applyBorder="1"/>
    <xf numFmtId="0" fontId="3" fillId="0" borderId="48" xfId="0" applyFont="1" applyBorder="1"/>
    <xf numFmtId="0" fontId="9" fillId="0" borderId="49" xfId="0" applyFont="1" applyBorder="1" applyAlignment="1">
      <alignment horizontal="center"/>
    </xf>
    <xf numFmtId="0" fontId="9" fillId="0" borderId="49" xfId="0" applyFont="1" applyBorder="1" applyAlignment="1">
      <alignment horizontal="left"/>
    </xf>
    <xf numFmtId="0" fontId="9" fillId="0" borderId="50" xfId="0" applyFont="1" applyBorder="1" applyAlignment="1">
      <alignment horizontal="center"/>
    </xf>
    <xf numFmtId="0" fontId="53" fillId="0" borderId="51" xfId="0" applyFont="1" applyBorder="1"/>
    <xf numFmtId="165" fontId="9" fillId="0" borderId="46" xfId="0" applyNumberFormat="1" applyFont="1" applyBorder="1" applyAlignment="1">
      <alignment horizontal="center"/>
    </xf>
    <xf numFmtId="165" fontId="9" fillId="0" borderId="52" xfId="0" applyNumberFormat="1" applyFont="1" applyBorder="1" applyAlignment="1">
      <alignment horizontal="center"/>
    </xf>
    <xf numFmtId="0" fontId="12" fillId="0" borderId="51" xfId="0" applyFont="1" applyBorder="1"/>
    <xf numFmtId="10" fontId="12" fillId="0" borderId="46" xfId="0" applyNumberFormat="1" applyFont="1" applyBorder="1" applyAlignment="1">
      <alignment horizontal="center"/>
    </xf>
    <xf numFmtId="10" fontId="12" fillId="0" borderId="52" xfId="0" applyNumberFormat="1" applyFont="1" applyBorder="1" applyAlignment="1">
      <alignment horizontal="center"/>
    </xf>
    <xf numFmtId="0" fontId="9" fillId="0" borderId="51" xfId="0" applyFont="1" applyBorder="1"/>
    <xf numFmtId="177" fontId="9" fillId="0" borderId="46" xfId="0" applyNumberFormat="1" applyFont="1" applyBorder="1" applyAlignment="1">
      <alignment horizontal="center"/>
    </xf>
    <xf numFmtId="10" fontId="9" fillId="0" borderId="52" xfId="0" applyNumberFormat="1" applyFont="1" applyBorder="1" applyAlignment="1">
      <alignment horizontal="center"/>
    </xf>
    <xf numFmtId="0" fontId="9" fillId="0" borderId="53" xfId="0" applyFont="1" applyBorder="1" applyAlignment="1">
      <alignment wrapText="1"/>
    </xf>
    <xf numFmtId="10" fontId="9" fillId="0" borderId="54" xfId="0" applyNumberFormat="1" applyFont="1" applyBorder="1" applyAlignment="1">
      <alignment horizontal="center" wrapText="1"/>
    </xf>
    <xf numFmtId="0" fontId="9" fillId="0" borderId="55" xfId="0" applyFont="1" applyBorder="1" applyAlignment="1">
      <alignment horizontal="center" wrapText="1"/>
    </xf>
    <xf numFmtId="182" fontId="5" fillId="0" borderId="0" xfId="0" applyNumberFormat="1" applyFont="1"/>
    <xf numFmtId="0" fontId="0" fillId="0" borderId="51" xfId="0" applyBorder="1"/>
    <xf numFmtId="0" fontId="1" fillId="0" borderId="46" xfId="0" applyFont="1" applyBorder="1" applyAlignment="1">
      <alignment horizontal="center"/>
    </xf>
    <xf numFmtId="0" fontId="0" fillId="0" borderId="52" xfId="0" applyBorder="1"/>
    <xf numFmtId="10" fontId="71" fillId="0" borderId="0" xfId="0" applyNumberFormat="1" applyFont="1" applyAlignment="1">
      <alignment horizontal="center"/>
    </xf>
    <xf numFmtId="3" fontId="72" fillId="0" borderId="0" xfId="0" applyNumberFormat="1" applyFont="1" applyAlignment="1">
      <alignment horizontal="center"/>
    </xf>
    <xf numFmtId="165" fontId="72" fillId="0" borderId="0" xfId="0" applyNumberFormat="1" applyFont="1" applyAlignment="1">
      <alignment horizontal="center"/>
    </xf>
    <xf numFmtId="165" fontId="72" fillId="0" borderId="26" xfId="0" applyNumberFormat="1" applyFont="1" applyBorder="1" applyAlignment="1">
      <alignment horizontal="center"/>
    </xf>
    <xf numFmtId="0" fontId="73" fillId="0" borderId="7" xfId="0" applyFont="1" applyBorder="1"/>
    <xf numFmtId="0" fontId="74" fillId="0" borderId="37" xfId="0" applyFont="1" applyBorder="1" applyAlignment="1">
      <alignment horizontal="left" vertical="center" wrapText="1"/>
    </xf>
    <xf numFmtId="0" fontId="74" fillId="0" borderId="46" xfId="0" applyFont="1" applyBorder="1" applyAlignment="1">
      <alignment horizontal="left" vertical="center" wrapText="1"/>
    </xf>
    <xf numFmtId="0" fontId="12" fillId="0" borderId="46" xfId="0" applyFont="1" applyBorder="1" applyAlignment="1">
      <alignment horizontal="left" vertical="center" wrapText="1"/>
    </xf>
    <xf numFmtId="0" fontId="12" fillId="0" borderId="37" xfId="0" applyFont="1" applyBorder="1" applyAlignment="1">
      <alignment horizontal="left" vertical="center" wrapText="1"/>
    </xf>
    <xf numFmtId="10" fontId="4" fillId="2" borderId="1" xfId="0" applyNumberFormat="1" applyFont="1" applyFill="1" applyBorder="1" applyAlignment="1">
      <alignment horizontal="center"/>
    </xf>
  </cellXfs>
  <cellStyles count="1">
    <cellStyle name="Normal" xfId="0" builtinId="0"/>
  </cellStyles>
  <dxfs count="12">
    <dxf>
      <font>
        <b/>
        <color rgb="FFFF0000"/>
      </font>
      <fill>
        <patternFill patternType="none"/>
      </fill>
    </dxf>
    <dxf>
      <font>
        <b/>
        <color rgb="FF70AD47"/>
      </font>
      <fill>
        <patternFill patternType="none"/>
      </fill>
    </dxf>
    <dxf>
      <font>
        <color rgb="FF9C0006"/>
      </font>
      <fill>
        <patternFill patternType="solid">
          <fgColor rgb="FFFFC7CE"/>
          <bgColor rgb="FFFFC7CE"/>
        </patternFill>
      </fill>
    </dxf>
    <dxf>
      <font>
        <color rgb="FF006100"/>
      </font>
      <fill>
        <patternFill patternType="solid">
          <fgColor rgb="FFC6EFCE"/>
          <bgColor rgb="FFC6EFCE"/>
        </patternFill>
      </fill>
    </dxf>
    <dxf>
      <font>
        <b/>
        <color rgb="FFFF0000"/>
      </font>
      <fill>
        <patternFill patternType="solid">
          <fgColor rgb="FFEA9999"/>
          <bgColor rgb="FFEA9999"/>
        </patternFill>
      </fill>
    </dxf>
    <dxf>
      <font>
        <b/>
        <color rgb="FF38761D"/>
      </font>
      <fill>
        <patternFill patternType="solid">
          <fgColor rgb="FFB7E1CD"/>
          <bgColor rgb="FFB7E1CD"/>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border>
        <left style="thin">
          <color theme="0"/>
        </left>
        <right style="thin">
          <color theme="0"/>
        </right>
        <top style="thin">
          <color theme="0"/>
        </top>
        <bottom style="thin">
          <color theme="0"/>
        </bottom>
      </border>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s>
  <tableStyles count="1">
    <tableStyle name="ERPs by Country-style" pivot="0" count="4" xr9:uid="{00000000-0011-0000-FFFF-FFFF00000000}">
      <tableStyleElement type="wholeTable" size="0" dxfId="8"/>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ichStyles" Target="richData/richStyles.xml"/><Relationship Id="rId7" Type="http://schemas.openxmlformats.org/officeDocument/2006/relationships/worksheet" Target="worksheets/sheet7.xml"/><Relationship Id="rId17" Type="http://schemas.openxmlformats.org/officeDocument/2006/relationships/sharedStrings" Target="sharedStrings.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06/relationships/rdSupportingPropertyBag" Target="richData/rdsupportingpropertybag.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microsoft.com/office/2017/06/relationships/rdSupportingPropertyBagStructure" Target="richData/rdsupportingpropertybag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1259205</xdr:colOff>
      <xdr:row>34</xdr:row>
      <xdr:rowOff>112395</xdr:rowOff>
    </xdr:from>
    <xdr:ext cx="5219700" cy="422910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459230" y="6827520"/>
          <a:ext cx="5219700" cy="4229100"/>
        </a:xfrm>
        <a:prstGeom prst="rect">
          <a:avLst/>
        </a:prstGeom>
        <a:noFill/>
      </xdr:spPr>
    </xdr:pic>
    <xdr:clientData fLocksWithSheet="0"/>
  </xdr:one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9">
  <rv s="0">
    <v>https://www.bing.com/financeapi/forcetrigger?t=aaxyr7&amp;q=XTSE%3aEMA&amp;form=skydnc</v>
    <v>Learn more on Bing</v>
  </rv>
  <rv s="1">
    <v>en-US</v>
    <v>aaxyr7</v>
    <v>268435456</v>
    <v>1</v>
    <v>Powered by Refinitiv</v>
    <v>0</v>
    <v>EMERA INCORPORATED (XTSE:EMA)</v>
    <v>2</v>
    <v>3</v>
    <v>Finance</v>
    <v>4</v>
    <v>77.989999999999995</v>
    <v>63.17</v>
    <v>0.43919999999999998</v>
    <v>-0.4</v>
    <v>-5.6430000000000004E-3</v>
    <v>CAD</v>
    <v>Emera Incorporated is a Canada-based geographically diverse energy and services company. It invests in regulated electricity generation and electricity and gas transmission and distribution, with a strategic focus on transformation from high carbon to low carbon energy sources. Its segments include Florida Electric Utility, Canadian Electric Utilities, Gas Utilities and Infrastructure, Other Electric Utilities, and Other. Florida Electric Utility consists of Tampa Electric, a vertically integrated regulated electric utility in West Central Florida. Canadian Electric Utilities includes Nova Scotia Power Inc., a vertically integrated regulated electric utility and the electricity supplier in Nova Scotia, and a 100% equity interest in Nova Scotia Power Maritime Link Inc. Gas Utilities and Infrastructure include Peoples Gas System, Inc., New Mexico Gas Company, Inc., Emera Brunswick Pipeline Company Limited, SeaCoast Gas Transmission, LLC and Maritimes &amp; Northeast Pipeline, LLC.</v>
    <v>7812</v>
    <v>Toronto Stock Exchange</v>
    <v>XTSE</v>
    <v>XTSE</v>
    <v>5151 Terminal Road, HALIFAX, NS, B3J 1A1 CA</v>
    <v>71.180000000000007</v>
    <v>Electrical Utilities &amp; IPPs</v>
    <v>Stock</v>
    <v>46244.639710648145</v>
    <v>0</v>
    <v>70.19</v>
    <v>21647438640</v>
    <v>EMERA INCORPORATED</v>
    <v>EMERA INCORPORATED</v>
    <v>70.959999999999994</v>
    <v>22.202500000000001</v>
    <v>70.88</v>
    <v>70.48</v>
    <v>307143000</v>
    <v>EMA</v>
    <v>EMERA INCORPORATED (XTSE:EMA)</v>
    <v>247979</v>
    <v>1392940</v>
    <v>1998</v>
  </rv>
  <rv s="2">
    <v>1</v>
  </rv>
  <rv s="0">
    <v>https://www.bing.com/financeapi/forcetrigger?t=bo5kur&amp;q=CA10Y&amp;form=skydnc</v>
    <v>Learn more on Bing</v>
  </rv>
  <rv s="3">
    <v>en-US</v>
    <v>bo5kur</v>
    <v>268435456</v>
    <v>1</v>
    <v>Powered by Refinitiv</v>
    <v>5</v>
    <v>Canada 10Y</v>
    <v>6</v>
    <v>7</v>
    <v>Finance</v>
    <v>8</v>
    <v>4.4999999999999998E-2</v>
    <v>1.2352E-2</v>
    <v>CA</v>
    <v>CAD</v>
    <v>Bond</v>
    <v>46244.562314814815</v>
    <v>3</v>
    <v>49827</v>
    <v>Canada 10Y</v>
    <v>3.6429999999999998</v>
    <v>3.6880000000000002</v>
    <v>CA10Y</v>
    <v>Canada 10Y</v>
    <v>3.526E-2</v>
    <v>3.6650000000000002E-2</v>
    <v>3.3840000000000002E-2</v>
    <v>3.6260000000000001E-2</v>
  </rv>
  <rv s="2">
    <v>4</v>
  </rv>
  <rv s="0">
    <v>https://www.bing.com/financeapi/forcetrigger?t=r6dwra&amp;q=US10Y&amp;form=skydnc</v>
    <v>Learn more on Bing</v>
  </rv>
  <rv s="3">
    <v>en-US</v>
    <v>r6dwra</v>
    <v>268435456</v>
    <v>1</v>
    <v>Powered by Refinitiv</v>
    <v>5</v>
    <v>US Treasury 10Y</v>
    <v>6</v>
    <v>9</v>
    <v>Finance</v>
    <v>8</v>
    <v>3.4299999999999997E-2</v>
    <v>7.3640000000000008E-3</v>
    <v>US</v>
    <v>USD</v>
    <v>Bond</v>
    <v>46244.645740740743</v>
    <v>6</v>
    <v>49810</v>
    <v>US Treasury 10Y</v>
    <v>4.6580000000000004</v>
    <v>4.6923000000000004</v>
    <v>US10Y</v>
    <v>US Treasury 10Y</v>
    <v>4.5612000000000007E-2</v>
    <v>4.684E-2</v>
    <v>4.2849000000000005E-2</v>
    <v>4.6580000000000003E-2</v>
  </rv>
  <rv s="2">
    <v>7</v>
  </rv>
</rvData>
</file>

<file path=xl/richData/rdrichvaluestructure.xml><?xml version="1.0" encoding="utf-8"?>
<rvStructures xmlns="http://schemas.microsoft.com/office/spreadsheetml/2017/richdata" count="4">
  <s t="_hyperlink">
    <k n="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k n="Volume average"/>
    <k n="Year incorporated"/>
  </s>
  <s t="_linkedentity">
    <k n="%cvi" t="r"/>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rvStructures>
</file>

<file path=xl/richData/rdsupportingpropertybag.xml><?xml version="1.0" encoding="utf-8"?>
<supportingPropertyBags xmlns="http://schemas.microsoft.com/office/spreadsheetml/2017/richdata2">
  <spbArrays count="2">
    <a count="42">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ExchangeID</v>
      <v t="s">%ProviderInfo</v>
    </a>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10">
    <spb s="0">
      <v>0</v>
      <v>Name</v>
      <v>LearnMoreOnLink</v>
    </spb>
    <spb s="1">
      <v>0</v>
      <v>0</v>
      <v>0</v>
    </spb>
    <spb s="2">
      <v>1</v>
      <v>1</v>
      <v>1</v>
      <v>1</v>
    </spb>
    <spb s="3">
      <v>1</v>
      <v>2</v>
      <v>2</v>
      <v>1</v>
      <v>3</v>
      <v>1</v>
      <v>1</v>
      <v>1</v>
      <v>4</v>
      <v>4</v>
      <v>5</v>
      <v>6</v>
      <v>1</v>
      <v>1</v>
      <v>1</v>
      <v>4</v>
      <v>7</v>
      <v>8</v>
      <v>9</v>
      <v>4</v>
    </spb>
    <spb s="4">
      <v>Delayed 20 minutes</v>
      <v>from previous close</v>
      <v>from previous close</v>
      <v>GMT</v>
    </spb>
    <spb s="0">
      <v>1</v>
      <v>Name</v>
      <v>LearnMoreOnLink</v>
    </spb>
    <spb s="5">
      <v>1</v>
      <v>1</v>
      <v>1</v>
    </spb>
    <spb s="6">
      <v>3</v>
      <v>1</v>
      <v>1</v>
      <v>10</v>
      <v>5</v>
      <v>1</v>
      <v>7</v>
      <v>5</v>
      <v>5</v>
      <v>5</v>
      <v>5</v>
      <v>9</v>
    </spb>
    <spb s="7">
      <v>GMT</v>
    </spb>
    <spb s="6">
      <v>3</v>
      <v>11</v>
      <v>11</v>
      <v>10</v>
      <v>5</v>
      <v>11</v>
      <v>7</v>
      <v>5</v>
      <v>5</v>
      <v>5</v>
      <v>5</v>
      <v>9</v>
    </spb>
  </spbData>
</supportingPropertyBags>
</file>

<file path=xl/richData/rdsupportingpropertybagstructure.xml><?xml version="1.0" encoding="utf-8"?>
<spbStructures xmlns="http://schemas.microsoft.com/office/spreadsheetml/2017/richdata2" count="8">
  <s>
    <k n="^Order" t="spba"/>
    <k n="TitleProperty" t="s"/>
    <k n="SubTitleProperty" t="s"/>
  </s>
  <s>
    <k n="ShowInCardView" t="b"/>
    <k n="ShowInDotNotation" t="b"/>
    <k n="ShowInAutoComplete" t="b"/>
  </s>
  <s>
    <k n="ExchangeID" t="spb"/>
    <k n="UniqueName" t="spb"/>
    <k n="`%ProviderInfo" t="spb"/>
    <k n="LearnMoreOnLink" t="spb"/>
  </s>
  <s>
    <k n="Low" t="i"/>
    <k n="P/E" t="i"/>
    <k n="Beta" t="i"/>
    <k n="High" t="i"/>
    <k n="Name" t="i"/>
    <k n="Open" t="i"/>
    <k n="Price" t="i"/>
    <k n="Change" t="i"/>
    <k n="Volume" t="i"/>
    <k n="Employees" t="i"/>
    <k n="Change (%)" t="i"/>
    <k n="Market cap" t="i"/>
    <k n="52 week low" t="i"/>
    <k n="52 week high" t="i"/>
    <k n="Previous close" t="i"/>
    <k n="Volume average" t="i"/>
    <k n="Last trade time" t="i"/>
    <k n="Year incorporated" t="i"/>
    <k n="`%EntityServiceId" t="i"/>
    <k n="Shares outstanding" t="i"/>
  </s>
  <s>
    <k n="Price" t="s"/>
    <k n="Change" t="s"/>
    <k n="Change (%)" t="s"/>
    <k n="Last trade time" t="s"/>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8">
    <x:dxf>
      <x:numFmt numFmtId="2" formatCode="0.00"/>
    </x:dxf>
    <x:dxf>
      <x:numFmt numFmtId="0" formatCode="General"/>
    </x:dxf>
    <x:dxf>
      <x:numFmt numFmtId="27" formatCode="m/d/yyyy\ h:mm"/>
    </x:dxf>
    <x:dxf>
      <x:numFmt numFmtId="14" formatCode="0.00%"/>
    </x:dxf>
    <x:dxf>
      <x:numFmt numFmtId="3" formatCode="#,##0"/>
    </x:dxf>
    <x:dxf>
      <x:numFmt numFmtId="4" formatCode="#,##0.00"/>
    </x:dxf>
    <x:dxf>
      <x:numFmt numFmtId="1" formatCode="0"/>
    </x:dxf>
    <x:dxf>
      <x:numFmt numFmtId="19" formatCode="m/d/yyyy"/>
    </x:dxf>
  </dxfs>
  <richProperties>
    <rPr n="NumberFormat" t="s"/>
    <rPr n="IsTitleField" t="b"/>
  </richProperties>
  <richStyles>
    <rSty dxfid="1">
      <rpv i="0">_-[$$-en-CA]* #,##0.00_-;-[$$-en-CA]* #,##0.00_-;_-[$$-en-CA]* "-"??_-;_-@_-</rpv>
    </rSty>
    <rSty dxfid="5">
      <rpv i="0">#,##0.00</rpv>
    </rSty>
    <rSty>
      <rpv i="1">1</rpv>
    </rSty>
    <rSty dxfid="4">
      <rpv i="0">#,##0</rpv>
    </rSty>
    <rSty dxfid="3"/>
    <rSty dxfid="1">
      <rpv i="0">_-[$$-en-CA]* #,##0_-;-[$$-en-CA]* #,##0_-;_-[$$-en-CA]* "-"_-;_-@_-</rpv>
    </rSty>
    <rSty dxfid="2"/>
    <rSty dxfid="6">
      <rpv i="0">0</rpv>
    </rSty>
    <rSty dxfid="0">
      <rpv i="0">0.00</rpv>
    </rSty>
    <rSty dxfid="7"/>
    <rSty dxfid="1">
      <rpv i="0">_([$$-en-US]* #,##0.00_);_([$$-en-US]* (#,##0.00);_([$$-en-US]* "-"??_);_(@_)</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205.q4cdn.com/781121964/files/doc_presentations/2026/Jul/02/2026_July-and-August-2026-Marketing-Deck.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205.q4cdn.com/781121964/files/doc_presentations/2026/Jul/02/2026_July-and-August-2026-Marketing-Deck.pdf"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pages.stern.nyu.edu/~adamodar/New_Home_Page/datafile/ratings.html" TargetMode="External"/><Relationship Id="rId1" Type="http://schemas.openxmlformats.org/officeDocument/2006/relationships/hyperlink" Target="https://pages.stern.nyu.edu/~adamodar/"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9"/>
  <sheetViews>
    <sheetView showGridLines="0" workbookViewId="0">
      <selection activeCell="B35" sqref="B35"/>
    </sheetView>
  </sheetViews>
  <sheetFormatPr defaultColWidth="10.08984375" defaultRowHeight="15" customHeight="1"/>
  <cols>
    <col min="1" max="1" width="2" customWidth="1"/>
    <col min="2" max="2" width="31.453125" customWidth="1"/>
    <col min="3" max="12" width="13" customWidth="1"/>
  </cols>
  <sheetData>
    <row r="1" spans="1:26">
      <c r="A1" s="1"/>
      <c r="B1" s="3" t="s">
        <v>1</v>
      </c>
      <c r="C1" s="1"/>
      <c r="D1" s="1"/>
      <c r="E1" s="1"/>
      <c r="F1" s="1"/>
      <c r="G1" s="1"/>
      <c r="H1" s="1"/>
      <c r="I1" s="1"/>
      <c r="J1" s="1"/>
      <c r="K1" s="1"/>
      <c r="L1" s="1"/>
      <c r="M1" s="7"/>
      <c r="N1" s="7"/>
      <c r="O1" s="7"/>
      <c r="P1" s="7"/>
      <c r="Q1" s="7"/>
      <c r="R1" s="7"/>
      <c r="S1" s="7"/>
      <c r="T1" s="7"/>
      <c r="U1" s="7"/>
      <c r="V1" s="7"/>
      <c r="W1" s="7"/>
      <c r="X1" s="7"/>
      <c r="Y1" s="7"/>
      <c r="Z1" s="7"/>
    </row>
    <row r="2" spans="1:26" ht="15" customHeight="1">
      <c r="A2" s="7"/>
      <c r="B2" s="2" t="s">
        <v>3</v>
      </c>
      <c r="C2" s="7"/>
      <c r="D2" s="7"/>
      <c r="E2" s="7"/>
      <c r="F2" s="7"/>
      <c r="G2" s="7"/>
      <c r="H2" s="7"/>
      <c r="I2" s="7"/>
      <c r="J2" s="7"/>
      <c r="K2" s="7"/>
      <c r="L2" s="7"/>
      <c r="M2" s="7"/>
      <c r="N2" s="7"/>
      <c r="O2" s="7"/>
      <c r="P2" s="7"/>
      <c r="Q2" s="7"/>
      <c r="R2" s="7"/>
      <c r="S2" s="7"/>
      <c r="T2" s="7"/>
      <c r="U2" s="7"/>
      <c r="V2" s="7"/>
      <c r="W2" s="7"/>
      <c r="X2" s="7"/>
      <c r="Y2" s="7"/>
      <c r="Z2" s="7"/>
    </row>
    <row r="3" spans="1:26">
      <c r="A3" s="7"/>
      <c r="B3" s="7"/>
      <c r="C3" s="7"/>
      <c r="D3" s="7"/>
      <c r="E3" s="7"/>
      <c r="F3" s="7"/>
      <c r="G3" s="7"/>
      <c r="H3" s="7"/>
      <c r="I3" s="7"/>
      <c r="J3" s="7"/>
      <c r="K3" s="7"/>
      <c r="L3" s="7"/>
      <c r="M3" s="7"/>
      <c r="N3" s="7"/>
      <c r="O3" s="7"/>
      <c r="P3" s="7"/>
      <c r="Q3" s="7"/>
      <c r="R3" s="7"/>
      <c r="S3" s="7"/>
      <c r="T3" s="7"/>
      <c r="U3" s="7"/>
      <c r="V3" s="7"/>
      <c r="W3" s="7"/>
      <c r="X3" s="7"/>
      <c r="Y3" s="7"/>
      <c r="Z3" s="7"/>
    </row>
    <row r="4" spans="1:26">
      <c r="A4" s="1"/>
      <c r="B4" s="3" t="s">
        <v>10</v>
      </c>
      <c r="C4" s="1"/>
      <c r="D4" s="1"/>
      <c r="E4" s="1"/>
      <c r="F4" s="1"/>
      <c r="G4" s="1"/>
      <c r="H4" s="1"/>
      <c r="I4" s="1"/>
      <c r="J4" s="1"/>
      <c r="K4" s="1"/>
      <c r="L4" s="1"/>
      <c r="M4" s="7"/>
      <c r="N4" s="7"/>
      <c r="O4" s="7"/>
      <c r="P4" s="7"/>
      <c r="Q4" s="7"/>
      <c r="R4" s="7"/>
      <c r="S4" s="7"/>
      <c r="T4" s="7"/>
      <c r="U4" s="7"/>
      <c r="V4" s="7"/>
      <c r="W4" s="7"/>
      <c r="X4" s="7"/>
      <c r="Y4" s="7"/>
      <c r="Z4" s="7"/>
    </row>
    <row r="5" spans="1:26">
      <c r="A5" s="7"/>
      <c r="B5" s="7"/>
      <c r="C5" s="514" t="e" vm="1">
        <v>#VALUE!</v>
      </c>
      <c r="D5" s="514"/>
      <c r="E5" s="7"/>
      <c r="F5" s="7"/>
      <c r="G5" s="7"/>
      <c r="H5" s="7"/>
      <c r="I5" s="7"/>
      <c r="J5" s="7"/>
      <c r="K5" s="7"/>
      <c r="L5" s="7"/>
      <c r="M5" s="7"/>
      <c r="N5" s="7"/>
      <c r="O5" s="7"/>
      <c r="P5" s="7"/>
      <c r="Q5" s="7"/>
      <c r="R5" s="7"/>
      <c r="S5" s="7"/>
      <c r="T5" s="7"/>
      <c r="U5" s="7"/>
      <c r="V5" s="7"/>
      <c r="W5" s="7"/>
      <c r="X5" s="7"/>
      <c r="Y5" s="7"/>
      <c r="Z5" s="7"/>
    </row>
    <row r="6" spans="1:26">
      <c r="A6" s="7"/>
      <c r="B6" s="21" t="s">
        <v>21</v>
      </c>
      <c r="C6" s="515"/>
      <c r="D6" s="515"/>
      <c r="E6" s="7"/>
      <c r="F6" s="7"/>
      <c r="G6" s="7"/>
      <c r="H6" s="7"/>
      <c r="I6" s="7"/>
      <c r="J6" s="7"/>
      <c r="K6" s="7"/>
      <c r="L6" s="7"/>
      <c r="M6" s="7"/>
      <c r="N6" s="7"/>
      <c r="O6" s="7"/>
      <c r="P6" s="7"/>
      <c r="Q6" s="7"/>
      <c r="R6" s="7"/>
      <c r="S6" s="7"/>
      <c r="T6" s="7"/>
      <c r="U6" s="7"/>
      <c r="V6" s="7"/>
      <c r="W6" s="7"/>
      <c r="X6" s="7"/>
      <c r="Y6" s="7"/>
      <c r="Z6" s="7"/>
    </row>
    <row r="7" spans="1:26">
      <c r="A7" s="7"/>
      <c r="B7" s="4" t="s">
        <v>25</v>
      </c>
      <c r="C7" s="34" cm="1">
        <f t="array" aca="1" ref="C7" ca="1">_FV(C5,"Price")</f>
        <v>70.48</v>
      </c>
      <c r="D7" s="34"/>
      <c r="E7" s="7"/>
      <c r="F7" s="7"/>
      <c r="G7" s="7"/>
      <c r="H7" s="7"/>
      <c r="I7" s="7"/>
      <c r="J7" s="7"/>
      <c r="K7" s="7"/>
      <c r="L7" s="7"/>
      <c r="M7" s="7"/>
      <c r="N7" s="7"/>
      <c r="O7" s="7"/>
      <c r="P7" s="7"/>
      <c r="Q7" s="7"/>
      <c r="R7" s="7"/>
      <c r="S7" s="7"/>
      <c r="T7" s="7"/>
      <c r="U7" s="7"/>
      <c r="V7" s="7"/>
      <c r="W7" s="7"/>
      <c r="X7" s="7"/>
      <c r="Y7" s="7"/>
      <c r="Z7" s="7"/>
    </row>
    <row r="8" spans="1:26">
      <c r="A8" s="7"/>
      <c r="B8" s="4" t="s">
        <v>33</v>
      </c>
      <c r="C8" s="41">
        <f ca="1">DCF!C64</f>
        <v>6.5677742524376748E-2</v>
      </c>
      <c r="D8" s="41"/>
      <c r="E8" s="7"/>
      <c r="F8" s="7"/>
      <c r="G8" s="7"/>
      <c r="H8" s="7"/>
      <c r="I8" s="7"/>
      <c r="J8" s="7"/>
      <c r="K8" s="7"/>
      <c r="L8" s="7"/>
      <c r="M8" s="7"/>
      <c r="N8" s="7"/>
      <c r="O8" s="7"/>
      <c r="P8" s="7"/>
      <c r="Q8" s="7"/>
      <c r="R8" s="7"/>
      <c r="S8" s="7"/>
      <c r="T8" s="7"/>
      <c r="U8" s="7"/>
      <c r="V8" s="7"/>
      <c r="W8" s="7"/>
      <c r="X8" s="7"/>
      <c r="Y8" s="7"/>
      <c r="Z8" s="7"/>
    </row>
    <row r="9" spans="1:26">
      <c r="A9" s="7"/>
      <c r="B9" s="21" t="s">
        <v>34</v>
      </c>
      <c r="C9" s="46">
        <f ca="1">DCF!D97</f>
        <v>62.818999979622724</v>
      </c>
      <c r="D9" s="46"/>
      <c r="E9" s="7"/>
      <c r="F9" s="7"/>
      <c r="G9" s="7"/>
      <c r="H9" s="7"/>
      <c r="I9" s="7"/>
      <c r="J9" s="7"/>
      <c r="K9" s="7"/>
      <c r="L9" s="7"/>
      <c r="M9" s="7"/>
      <c r="N9" s="7"/>
      <c r="O9" s="7"/>
      <c r="P9" s="7"/>
      <c r="Q9" s="7"/>
      <c r="R9" s="7"/>
      <c r="S9" s="7"/>
      <c r="T9" s="7"/>
      <c r="U9" s="7"/>
      <c r="V9" s="7"/>
      <c r="W9" s="7"/>
      <c r="X9" s="7"/>
      <c r="Y9" s="7"/>
      <c r="Z9" s="7"/>
    </row>
    <row r="10" spans="1:26" ht="15.6">
      <c r="A10" s="7"/>
      <c r="B10" s="21" t="s">
        <v>36</v>
      </c>
      <c r="C10" s="50">
        <f ca="1">DCF!D98</f>
        <v>-0.10869750312680593</v>
      </c>
      <c r="D10" s="51"/>
      <c r="E10" s="7"/>
      <c r="F10" s="7"/>
      <c r="G10" s="7"/>
      <c r="H10" s="7"/>
      <c r="I10" s="7"/>
      <c r="J10" s="7"/>
      <c r="K10" s="7"/>
      <c r="L10" s="7"/>
      <c r="M10" s="7"/>
      <c r="N10" s="7"/>
      <c r="O10" s="7"/>
      <c r="P10" s="7"/>
      <c r="Q10" s="7"/>
      <c r="R10" s="7"/>
      <c r="S10" s="7"/>
      <c r="T10" s="7"/>
      <c r="U10" s="7"/>
      <c r="V10" s="7"/>
      <c r="W10" s="7"/>
      <c r="X10" s="7"/>
      <c r="Y10" s="7"/>
      <c r="Z10" s="7"/>
    </row>
    <row r="11" spans="1:26">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c r="A12" s="1"/>
      <c r="B12" s="3" t="s">
        <v>41</v>
      </c>
      <c r="C12" s="1"/>
      <c r="D12" s="1"/>
      <c r="E12" s="1"/>
      <c r="F12" s="1"/>
      <c r="G12" s="1"/>
      <c r="H12" s="1"/>
      <c r="I12" s="1"/>
      <c r="J12" s="1"/>
      <c r="K12" s="1"/>
      <c r="L12" s="1"/>
      <c r="M12" s="7"/>
      <c r="N12" s="7"/>
      <c r="O12" s="7"/>
      <c r="P12" s="7"/>
      <c r="Q12" s="7"/>
      <c r="R12" s="7"/>
      <c r="S12" s="7"/>
      <c r="T12" s="7"/>
      <c r="U12" s="7"/>
      <c r="V12" s="7"/>
      <c r="W12" s="7"/>
      <c r="X12" s="7"/>
      <c r="Y12" s="7"/>
      <c r="Z12" s="7"/>
    </row>
    <row r="13" spans="1:26">
      <c r="A13" s="7"/>
      <c r="B13" s="7"/>
      <c r="C13" s="7"/>
      <c r="D13" s="61"/>
      <c r="E13" s="7"/>
      <c r="F13" s="7"/>
      <c r="G13" s="7"/>
      <c r="H13" s="7"/>
      <c r="I13" s="7"/>
      <c r="J13" s="7"/>
      <c r="K13" s="7"/>
      <c r="L13" s="7"/>
      <c r="M13" s="7"/>
      <c r="N13" s="7"/>
      <c r="O13" s="7"/>
      <c r="P13" s="7"/>
      <c r="Q13" s="7"/>
      <c r="R13" s="7"/>
      <c r="S13" s="7"/>
      <c r="T13" s="7"/>
      <c r="U13" s="7"/>
      <c r="V13" s="7"/>
      <c r="W13" s="7"/>
      <c r="X13" s="7"/>
      <c r="Y13" s="7"/>
      <c r="Z13" s="7"/>
    </row>
    <row r="14" spans="1:26">
      <c r="A14" s="7"/>
      <c r="B14" s="4" t="s">
        <v>46</v>
      </c>
      <c r="C14" s="34">
        <f ca="1">DCF!C54</f>
        <v>70.48</v>
      </c>
      <c r="D14" s="7"/>
      <c r="E14" s="7"/>
      <c r="F14" s="7"/>
      <c r="G14" s="7"/>
      <c r="H14" s="7"/>
      <c r="I14" s="7"/>
      <c r="J14" s="7"/>
      <c r="K14" s="7"/>
      <c r="L14" s="7"/>
      <c r="M14" s="7"/>
      <c r="N14" s="7"/>
      <c r="O14" s="7"/>
      <c r="P14" s="7"/>
      <c r="Q14" s="7"/>
      <c r="R14" s="7"/>
      <c r="S14" s="7"/>
      <c r="T14" s="7"/>
      <c r="U14" s="7"/>
      <c r="V14" s="7"/>
      <c r="W14" s="7"/>
      <c r="X14" s="7"/>
      <c r="Y14" s="7"/>
      <c r="Z14" s="7"/>
    </row>
    <row r="15" spans="1:26">
      <c r="A15" s="7"/>
      <c r="B15" s="4" t="s">
        <v>48</v>
      </c>
      <c r="C15" s="67">
        <f>DCF!C55</f>
        <v>299200</v>
      </c>
      <c r="D15" s="7"/>
      <c r="E15" s="7"/>
      <c r="F15" s="7"/>
      <c r="G15" s="7"/>
      <c r="H15" s="7"/>
      <c r="I15" s="7"/>
      <c r="J15" s="7"/>
      <c r="K15" s="7"/>
      <c r="L15" s="7"/>
      <c r="M15" s="7"/>
      <c r="N15" s="7"/>
      <c r="O15" s="7"/>
      <c r="P15" s="7"/>
      <c r="Q15" s="7"/>
      <c r="R15" s="7"/>
      <c r="S15" s="7"/>
      <c r="T15" s="7"/>
      <c r="U15" s="7"/>
      <c r="V15" s="7"/>
      <c r="W15" s="7"/>
      <c r="X15" s="7"/>
      <c r="Y15" s="7"/>
      <c r="Z15" s="7"/>
    </row>
    <row r="16" spans="1:26">
      <c r="A16" s="7"/>
      <c r="B16" s="21" t="s">
        <v>51</v>
      </c>
      <c r="C16" s="70">
        <f ca="1">C14*C15</f>
        <v>21087616</v>
      </c>
      <c r="D16" s="7"/>
      <c r="E16" s="7"/>
      <c r="F16" s="7"/>
      <c r="G16" s="7"/>
      <c r="H16" s="7"/>
      <c r="I16" s="7"/>
      <c r="J16" s="7"/>
      <c r="K16" s="7"/>
      <c r="L16" s="7"/>
      <c r="M16" s="7"/>
      <c r="N16" s="7"/>
      <c r="O16" s="7"/>
      <c r="P16" s="7"/>
      <c r="Q16" s="7"/>
      <c r="R16" s="7"/>
      <c r="S16" s="7"/>
      <c r="T16" s="7"/>
      <c r="U16" s="7"/>
      <c r="V16" s="7"/>
      <c r="W16" s="7"/>
      <c r="X16" s="7"/>
      <c r="Y16" s="7"/>
      <c r="Z16" s="7"/>
    </row>
    <row r="17" spans="1:26">
      <c r="A17" s="7"/>
      <c r="B17" s="52" t="s">
        <v>54</v>
      </c>
      <c r="C17" s="67">
        <f>-DCF!D83</f>
        <v>22897000</v>
      </c>
      <c r="D17" s="7"/>
      <c r="E17" s="7"/>
      <c r="F17" s="7"/>
      <c r="G17" s="7"/>
      <c r="H17" s="7"/>
      <c r="I17" s="7"/>
      <c r="J17" s="7"/>
      <c r="K17" s="7"/>
      <c r="L17" s="7"/>
      <c r="M17" s="7"/>
      <c r="N17" s="7"/>
      <c r="O17" s="7"/>
      <c r="P17" s="7"/>
      <c r="Q17" s="7"/>
      <c r="R17" s="7"/>
      <c r="S17" s="7"/>
      <c r="T17" s="7"/>
      <c r="U17" s="7"/>
      <c r="V17" s="7"/>
      <c r="W17" s="7"/>
      <c r="X17" s="7"/>
      <c r="Y17" s="7"/>
      <c r="Z17" s="7"/>
    </row>
    <row r="18" spans="1:26">
      <c r="A18" s="7"/>
      <c r="B18" s="52" t="s">
        <v>57</v>
      </c>
      <c r="C18" s="67">
        <f>DCF!D90</f>
        <v>983000</v>
      </c>
      <c r="D18" s="7"/>
      <c r="E18" s="7"/>
      <c r="F18" s="7"/>
      <c r="G18" s="7"/>
      <c r="H18" s="7"/>
      <c r="I18" s="7"/>
      <c r="J18" s="7"/>
      <c r="K18" s="7"/>
      <c r="L18" s="7"/>
      <c r="M18" s="7"/>
      <c r="N18" s="7"/>
      <c r="O18" s="7"/>
      <c r="P18" s="7"/>
      <c r="Q18" s="7"/>
      <c r="R18" s="7"/>
      <c r="S18" s="7"/>
      <c r="T18" s="7"/>
      <c r="U18" s="7"/>
      <c r="V18" s="7"/>
      <c r="W18" s="7"/>
      <c r="X18" s="7"/>
      <c r="Y18" s="7"/>
      <c r="Z18" s="7"/>
    </row>
    <row r="19" spans="1:26">
      <c r="A19" s="7"/>
      <c r="B19" s="21" t="s">
        <v>59</v>
      </c>
      <c r="C19" s="70">
        <f ca="1">C16+C17-C18</f>
        <v>43001616</v>
      </c>
      <c r="D19" s="7"/>
      <c r="E19" s="7"/>
      <c r="F19" s="7"/>
      <c r="G19" s="7"/>
      <c r="H19" s="7"/>
      <c r="I19" s="7"/>
      <c r="J19" s="7"/>
      <c r="K19" s="7"/>
      <c r="L19" s="7"/>
      <c r="M19" s="7"/>
      <c r="N19" s="7"/>
      <c r="O19" s="7"/>
      <c r="P19" s="7"/>
      <c r="Q19" s="7"/>
      <c r="R19" s="7"/>
      <c r="S19" s="7"/>
      <c r="T19" s="7"/>
      <c r="U19" s="7"/>
      <c r="V19" s="7"/>
      <c r="W19" s="7"/>
      <c r="X19" s="7"/>
      <c r="Y19" s="7"/>
      <c r="Z19" s="7"/>
    </row>
    <row r="20" spans="1:26">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5" customHeight="1">
      <c r="A21" s="1"/>
      <c r="B21" s="3" t="s">
        <v>62</v>
      </c>
      <c r="C21" s="95" t="s">
        <v>8</v>
      </c>
      <c r="D21" s="95" t="s">
        <v>9</v>
      </c>
      <c r="E21" s="95" t="s">
        <v>11</v>
      </c>
      <c r="F21" s="95" t="s">
        <v>12</v>
      </c>
      <c r="G21" s="95" t="s">
        <v>13</v>
      </c>
      <c r="H21" s="98" t="s">
        <v>14</v>
      </c>
      <c r="I21" s="98" t="s">
        <v>15</v>
      </c>
      <c r="J21" s="98" t="s">
        <v>16</v>
      </c>
      <c r="K21" s="98" t="s">
        <v>17</v>
      </c>
      <c r="L21" s="98" t="s">
        <v>18</v>
      </c>
      <c r="M21" s="7"/>
      <c r="N21" s="7"/>
      <c r="O21" s="7"/>
      <c r="P21" s="7"/>
      <c r="Q21" s="7"/>
      <c r="R21" s="7"/>
      <c r="S21" s="7"/>
      <c r="T21" s="7"/>
      <c r="U21" s="7"/>
      <c r="V21" s="7"/>
      <c r="W21" s="7"/>
      <c r="X21" s="7"/>
      <c r="Y21" s="7"/>
      <c r="Z21" s="7"/>
    </row>
    <row r="22" spans="1:26" ht="15.75" customHeight="1">
      <c r="A22" s="7"/>
      <c r="B22" s="4" t="s">
        <v>22</v>
      </c>
      <c r="C22" s="62">
        <f>'Income Statement'!D5</f>
        <v>5765000</v>
      </c>
      <c r="D22" s="62">
        <f>'Income Statement'!E5</f>
        <v>7588000</v>
      </c>
      <c r="E22" s="62">
        <f>'Income Statement'!F5</f>
        <v>7563000</v>
      </c>
      <c r="F22" s="62">
        <f>'Income Statement'!G5</f>
        <v>7200000</v>
      </c>
      <c r="G22" s="62">
        <f>'Income Statement'!H5</f>
        <v>8776000</v>
      </c>
      <c r="H22" s="62">
        <f>'Income Statement'!I5</f>
        <v>8945630</v>
      </c>
      <c r="I22" s="62">
        <f>'Income Statement'!J5</f>
        <v>9058254.6999999993</v>
      </c>
      <c r="J22" s="62">
        <f>'Income Statement'!K5</f>
        <v>9578159.7774999999</v>
      </c>
      <c r="K22" s="67">
        <f>'Income Statement'!L5</f>
        <v>10129300.3131625</v>
      </c>
      <c r="L22" s="67">
        <f>'Income Statement'!M5</f>
        <v>10713602.065384189</v>
      </c>
      <c r="M22" s="7"/>
      <c r="N22" s="7"/>
      <c r="O22" s="7"/>
      <c r="P22" s="7"/>
      <c r="Q22" s="7"/>
      <c r="R22" s="7"/>
      <c r="S22" s="7"/>
      <c r="T22" s="7"/>
      <c r="U22" s="7"/>
      <c r="V22" s="7"/>
      <c r="W22" s="7"/>
      <c r="X22" s="7"/>
      <c r="Y22" s="7"/>
      <c r="Z22" s="7"/>
    </row>
    <row r="23" spans="1:26" ht="15.75" customHeight="1">
      <c r="A23" s="7"/>
      <c r="B23" s="52" t="s">
        <v>68</v>
      </c>
      <c r="C23" s="122" t="str">
        <f>'Income Statement'!D6</f>
        <v>N/A</v>
      </c>
      <c r="D23" s="122">
        <f>'Income Statement'!E6</f>
        <v>0.31621856027753692</v>
      </c>
      <c r="E23" s="122">
        <f>'Income Statement'!F6</f>
        <v>-3.2946758039008595E-3</v>
      </c>
      <c r="F23" s="122">
        <f>'Income Statement'!G6</f>
        <v>-4.7996826656088842E-2</v>
      </c>
      <c r="G23" s="122">
        <f>'Income Statement'!H6</f>
        <v>0.21888888888888891</v>
      </c>
      <c r="H23" s="122">
        <f>'Income Statement'!I6</f>
        <v>1.9328851412944381E-2</v>
      </c>
      <c r="I23" s="122">
        <f>'Income Statement'!J6</f>
        <v>1.258991261655118E-2</v>
      </c>
      <c r="J23" s="122">
        <f>'Income Statement'!K6</f>
        <v>5.7395722986239406E-2</v>
      </c>
      <c r="K23" s="128">
        <f>'Income Statement'!L6</f>
        <v>5.7541380438983936E-2</v>
      </c>
      <c r="L23" s="128">
        <f>'Income Statement'!M6</f>
        <v>5.7684315219918902E-2</v>
      </c>
      <c r="M23" s="7"/>
      <c r="N23" s="7"/>
      <c r="O23" s="7"/>
      <c r="P23" s="7"/>
      <c r="Q23" s="7"/>
      <c r="R23" s="7"/>
      <c r="S23" s="7"/>
      <c r="T23" s="7"/>
      <c r="U23" s="7"/>
      <c r="V23" s="7"/>
      <c r="W23" s="7"/>
      <c r="X23" s="7"/>
      <c r="Y23" s="7"/>
      <c r="Z23" s="7"/>
    </row>
    <row r="24" spans="1:26" ht="15.75" customHeight="1">
      <c r="A24" s="7"/>
      <c r="B24" s="4" t="s">
        <v>71</v>
      </c>
      <c r="C24" s="62">
        <f>'Income Statement'!D19</f>
        <v>1832000</v>
      </c>
      <c r="D24" s="62">
        <f>'Income Statement'!E19</f>
        <v>2581000</v>
      </c>
      <c r="E24" s="62">
        <f>'Income Statement'!F19</f>
        <v>2843000</v>
      </c>
      <c r="F24" s="62">
        <f>'Income Statement'!G19</f>
        <v>2242000</v>
      </c>
      <c r="G24" s="62">
        <f>'Income Statement'!H19</f>
        <v>3269000</v>
      </c>
      <c r="H24" s="62">
        <f>'Income Statement'!I19</f>
        <v>3497741.3300000005</v>
      </c>
      <c r="I24" s="62">
        <f>'Income Statement'!J19</f>
        <v>3614243.6253000004</v>
      </c>
      <c r="J24" s="62">
        <f>'Income Statement'!K19</f>
        <v>3917467.3489974998</v>
      </c>
      <c r="K24" s="67">
        <f>'Income Statement'!L19</f>
        <v>4173271.7290229499</v>
      </c>
      <c r="L24" s="67">
        <f>'Income Statement'!M19</f>
        <v>4446144.8571344391</v>
      </c>
      <c r="M24" s="7"/>
      <c r="N24" s="7"/>
      <c r="O24" s="7"/>
      <c r="P24" s="7"/>
      <c r="Q24" s="7"/>
      <c r="R24" s="7"/>
      <c r="S24" s="7"/>
      <c r="T24" s="7"/>
      <c r="U24" s="7"/>
      <c r="V24" s="7"/>
      <c r="W24" s="7"/>
      <c r="X24" s="7"/>
      <c r="Y24" s="7"/>
      <c r="Z24" s="7"/>
    </row>
    <row r="25" spans="1:26" ht="15.75" customHeight="1">
      <c r="A25" s="7"/>
      <c r="B25" s="52" t="s">
        <v>74</v>
      </c>
      <c r="C25" s="71">
        <f>'Income Statement'!D20</f>
        <v>0.31777970511708586</v>
      </c>
      <c r="D25" s="71">
        <f>'Income Statement'!E20</f>
        <v>0.34014232999472854</v>
      </c>
      <c r="E25" s="71">
        <f>'Income Statement'!F20</f>
        <v>0.37590903080788046</v>
      </c>
      <c r="F25" s="71">
        <f>'Income Statement'!G20</f>
        <v>0.31138888888888888</v>
      </c>
      <c r="G25" s="71">
        <f>'Income Statement'!H20</f>
        <v>0.37249316317228803</v>
      </c>
      <c r="H25" s="71">
        <f>'Income Statement'!I20</f>
        <v>0.39100000000000007</v>
      </c>
      <c r="I25" s="71">
        <f>'Income Statement'!J20</f>
        <v>0.39900000000000008</v>
      </c>
      <c r="J25" s="71">
        <f>'Income Statement'!K20</f>
        <v>0.40899999999999997</v>
      </c>
      <c r="K25" s="128">
        <f>'Income Statement'!L20</f>
        <v>0.41199999999999998</v>
      </c>
      <c r="L25" s="128">
        <f>'Income Statement'!M20</f>
        <v>0.41500000000000009</v>
      </c>
      <c r="M25" s="7"/>
      <c r="N25" s="7"/>
      <c r="O25" s="7"/>
      <c r="P25" s="7"/>
      <c r="Q25" s="7"/>
      <c r="R25" s="7"/>
      <c r="S25" s="7"/>
      <c r="T25" s="7"/>
      <c r="U25" s="7"/>
      <c r="V25" s="7"/>
      <c r="W25" s="7"/>
      <c r="X25" s="7"/>
      <c r="Y25" s="7"/>
      <c r="Z25" s="7"/>
    </row>
    <row r="26" spans="1:26" ht="15.75" customHeight="1">
      <c r="A26" s="7"/>
      <c r="B26" s="4" t="s">
        <v>77</v>
      </c>
      <c r="C26" s="62">
        <f>'Income Statement'!D33</f>
        <v>510500</v>
      </c>
      <c r="D26" s="62">
        <f>'Income Statement'!E33</f>
        <v>945100</v>
      </c>
      <c r="E26" s="62">
        <f>'Income Statement'!F33</f>
        <v>977700</v>
      </c>
      <c r="F26" s="62">
        <f>'Income Statement'!G33</f>
        <v>494000</v>
      </c>
      <c r="G26" s="62">
        <f>'Income Statement'!H33</f>
        <v>1014000</v>
      </c>
      <c r="H26" s="62">
        <f>'Income Statement'!I33</f>
        <v>1083397.1248738756</v>
      </c>
      <c r="I26" s="62">
        <f ca="1">'Income Statement'!J33</f>
        <v>1018855.645998155</v>
      </c>
      <c r="J26" s="62">
        <f ca="1">'Income Statement'!K33</f>
        <v>1099756.8082144507</v>
      </c>
      <c r="K26" s="62">
        <f ca="1">'Income Statement'!L33</f>
        <v>1120229.7118789647</v>
      </c>
      <c r="L26" s="62">
        <f ca="1">'Income Statement'!M33</f>
        <v>1157527.7949556911</v>
      </c>
      <c r="M26" s="7"/>
      <c r="N26" s="7"/>
      <c r="O26" s="7"/>
      <c r="P26" s="7"/>
      <c r="Q26" s="7"/>
      <c r="R26" s="7"/>
      <c r="S26" s="7"/>
      <c r="T26" s="7"/>
      <c r="U26" s="7"/>
      <c r="V26" s="7"/>
      <c r="W26" s="7"/>
      <c r="X26" s="7"/>
      <c r="Y26" s="7"/>
      <c r="Z26" s="7"/>
    </row>
    <row r="27" spans="1:26" ht="15.75" customHeight="1">
      <c r="A27" s="7"/>
      <c r="B27" s="4" t="s">
        <v>79</v>
      </c>
      <c r="C27" s="149">
        <f>'Income Statement'!D38</f>
        <v>1.984836702954899</v>
      </c>
      <c r="D27" s="149">
        <f>'Income Statement'!E38</f>
        <v>3.5596986817325802</v>
      </c>
      <c r="E27" s="149">
        <f>'Income Statement'!F38</f>
        <v>3.5734649122807016</v>
      </c>
      <c r="F27" s="149">
        <f>'Income Statement'!G38</f>
        <v>1.7087512971290211</v>
      </c>
      <c r="G27" s="149">
        <f>'Income Statement'!H38</f>
        <v>3.3890374331550803</v>
      </c>
      <c r="H27" s="149">
        <f ca="1">'Income Statement'!I38</f>
        <v>3.553573805540398</v>
      </c>
      <c r="I27" s="149">
        <f ca="1">'Income Statement'!J38</f>
        <v>3.2808025291539269</v>
      </c>
      <c r="J27" s="149">
        <f ca="1">'Income Statement'!K38</f>
        <v>3.4777546348139912</v>
      </c>
      <c r="K27" s="151">
        <f ca="1">'Income Statement'!L38</f>
        <v>3.4800390703558013</v>
      </c>
      <c r="L27" s="151">
        <f ca="1">'Income Statement'!M38</f>
        <v>3.5336068907451113</v>
      </c>
      <c r="M27" s="7"/>
      <c r="N27" s="7"/>
      <c r="O27" s="7"/>
      <c r="P27" s="7"/>
      <c r="Q27" s="7"/>
      <c r="R27" s="7"/>
      <c r="S27" s="7"/>
      <c r="T27" s="7"/>
      <c r="U27" s="7"/>
      <c r="V27" s="7"/>
      <c r="W27" s="7"/>
      <c r="X27" s="7"/>
      <c r="Y27" s="7"/>
      <c r="Z27" s="7"/>
    </row>
    <row r="28" spans="1:26" ht="15.75" customHeight="1">
      <c r="A28" s="7"/>
      <c r="B28" s="4" t="s">
        <v>82</v>
      </c>
      <c r="C28" s="151">
        <f>'Income Statement'!D44</f>
        <v>2.5750000000000002</v>
      </c>
      <c r="D28" s="151">
        <f>'Income Statement'!E44</f>
        <v>2.6775000000000002</v>
      </c>
      <c r="E28" s="151">
        <f>'Income Statement'!F44</f>
        <v>2.7875000000000001</v>
      </c>
      <c r="F28" s="151">
        <f>'Income Statement'!G44</f>
        <v>2.8774999999999999</v>
      </c>
      <c r="G28" s="151">
        <f>'Income Statement'!H44</f>
        <v>2.9075000000000002</v>
      </c>
      <c r="H28" s="151">
        <f>'Income Statement'!I44</f>
        <v>2.9365750000000004</v>
      </c>
      <c r="I28" s="151">
        <f>'Income Statement'!J44</f>
        <v>2.9659407500000006</v>
      </c>
      <c r="J28" s="151">
        <f>'Income Statement'!K44</f>
        <v>2.9956001575000006</v>
      </c>
      <c r="K28" s="151">
        <f>'Income Statement'!L44</f>
        <v>3.0255561590750006</v>
      </c>
      <c r="L28" s="151">
        <f>'Income Statement'!M44</f>
        <v>3.0558117206657505</v>
      </c>
      <c r="M28" s="7"/>
      <c r="N28" s="7"/>
      <c r="O28" s="7"/>
      <c r="P28" s="7"/>
      <c r="Q28" s="7"/>
      <c r="R28" s="7"/>
      <c r="S28" s="7"/>
      <c r="T28" s="7"/>
      <c r="U28" s="7"/>
      <c r="V28" s="7"/>
      <c r="W28" s="7"/>
      <c r="X28" s="7"/>
      <c r="Y28" s="7"/>
      <c r="Z28" s="7"/>
    </row>
    <row r="29" spans="1:26" ht="15.75" customHeight="1">
      <c r="A29" s="7"/>
      <c r="B29" s="52" t="s">
        <v>85</v>
      </c>
      <c r="C29" s="71">
        <f>'Income Statement'!D45</f>
        <v>1.2973359451518121</v>
      </c>
      <c r="D29" s="71">
        <f>'Income Statement'!E45</f>
        <v>0.75217040524812184</v>
      </c>
      <c r="E29" s="71">
        <f>'Income Statement'!F45</f>
        <v>0.78005523166615531</v>
      </c>
      <c r="F29" s="71">
        <f>'Income Statement'!G45</f>
        <v>1.6839782388663969</v>
      </c>
      <c r="G29" s="71">
        <f>'Income Statement'!H45</f>
        <v>0.85791321499013817</v>
      </c>
      <c r="H29" s="71">
        <f ca="1">'Income Statement'!I45</f>
        <v>0.82637231156464752</v>
      </c>
      <c r="I29" s="71">
        <f ca="1">'Income Statement'!J45</f>
        <v>0.90402903668965273</v>
      </c>
      <c r="J29" s="71">
        <f ca="1">'Income Statement'!K45</f>
        <v>0.86136040982092499</v>
      </c>
      <c r="K29" s="158">
        <f ca="1">'Income Statement'!L45</f>
        <v>0.86940292850380729</v>
      </c>
      <c r="L29" s="158">
        <f ca="1">'Income Statement'!M45</f>
        <v>0.86478542043520557</v>
      </c>
      <c r="M29" s="7"/>
      <c r="N29" s="7"/>
      <c r="O29" s="7"/>
      <c r="P29" s="7"/>
      <c r="Q29" s="7"/>
      <c r="R29" s="7"/>
      <c r="S29" s="7"/>
      <c r="T29" s="7"/>
      <c r="U29" s="7"/>
      <c r="V29" s="7"/>
      <c r="W29" s="7"/>
      <c r="X29" s="7"/>
      <c r="Y29" s="7"/>
      <c r="Z29" s="7"/>
    </row>
    <row r="30" spans="1:26" ht="15.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c r="A31" s="1"/>
      <c r="B31" s="3" t="s">
        <v>89</v>
      </c>
      <c r="C31" s="1"/>
      <c r="D31" s="1"/>
      <c r="E31" s="1"/>
      <c r="F31" s="1"/>
      <c r="G31" s="1"/>
      <c r="H31" s="1"/>
      <c r="I31" s="1"/>
      <c r="J31" s="1"/>
      <c r="K31" s="1"/>
      <c r="L31" s="1"/>
      <c r="M31" s="7"/>
      <c r="N31" s="7"/>
      <c r="O31" s="7"/>
      <c r="P31" s="7"/>
      <c r="Q31" s="7"/>
      <c r="R31" s="7"/>
      <c r="S31" s="7"/>
      <c r="T31" s="7"/>
      <c r="U31" s="7"/>
      <c r="V31" s="7"/>
      <c r="W31" s="7"/>
      <c r="X31" s="7"/>
      <c r="Y31" s="7"/>
      <c r="Z31" s="7"/>
    </row>
    <row r="32" spans="1:26" ht="15.75" customHeight="1">
      <c r="A32" s="7"/>
      <c r="B32" s="7"/>
      <c r="C32" s="7"/>
      <c r="D32" s="161"/>
      <c r="E32" s="7"/>
      <c r="F32" s="7"/>
      <c r="G32" s="7"/>
      <c r="H32" s="7"/>
      <c r="I32" s="7"/>
      <c r="J32" s="7"/>
      <c r="K32" s="7"/>
      <c r="L32" s="7"/>
      <c r="M32" s="7"/>
      <c r="N32" s="7"/>
      <c r="O32" s="7"/>
      <c r="P32" s="7"/>
      <c r="Q32" s="7"/>
      <c r="R32" s="7"/>
      <c r="S32" s="7"/>
      <c r="T32" s="7"/>
      <c r="U32" s="7"/>
      <c r="V32" s="7"/>
      <c r="W32" s="7"/>
      <c r="X32" s="7"/>
      <c r="Y32" s="7"/>
      <c r="Z32" s="7"/>
    </row>
    <row r="33" spans="1:26" ht="15.75" customHeight="1">
      <c r="A33" s="7"/>
      <c r="B33" s="4" t="s">
        <v>92</v>
      </c>
      <c r="C33" s="151">
        <f ca="1">DCF!D35</f>
        <v>0.4663769381977777</v>
      </c>
      <c r="D33" s="7"/>
      <c r="E33" s="7"/>
      <c r="F33" s="7"/>
      <c r="G33" s="7"/>
      <c r="H33" s="7"/>
      <c r="I33" s="7"/>
      <c r="J33" s="7"/>
      <c r="K33" s="7"/>
      <c r="L33" s="7"/>
      <c r="M33" s="7"/>
      <c r="N33" s="7"/>
      <c r="O33" s="7"/>
      <c r="P33" s="7"/>
      <c r="Q33" s="7"/>
      <c r="R33" s="7"/>
      <c r="S33" s="7"/>
      <c r="T33" s="7"/>
      <c r="U33" s="7"/>
      <c r="V33" s="7"/>
      <c r="W33" s="7"/>
      <c r="X33" s="7"/>
      <c r="Y33" s="7"/>
      <c r="Z33" s="7"/>
    </row>
    <row r="34" spans="1:26" ht="15.75" customHeight="1">
      <c r="A34" s="7"/>
      <c r="B34" s="4" t="s">
        <v>608</v>
      </c>
      <c r="C34" s="41">
        <f>DCF!D34</f>
        <v>4.3857429352780308E-2</v>
      </c>
      <c r="D34" s="164" t="s">
        <v>93</v>
      </c>
      <c r="E34" s="7"/>
      <c r="F34" s="7"/>
      <c r="G34" s="7"/>
      <c r="H34" s="7"/>
      <c r="I34" s="7"/>
      <c r="J34" s="7"/>
      <c r="K34" s="7"/>
      <c r="L34" s="7"/>
      <c r="M34" s="7"/>
      <c r="N34" s="7"/>
      <c r="O34" s="7"/>
      <c r="P34" s="7"/>
      <c r="Q34" s="7"/>
      <c r="R34" s="7"/>
      <c r="S34" s="7"/>
      <c r="T34" s="7"/>
      <c r="U34" s="7"/>
      <c r="V34" s="7"/>
      <c r="W34" s="7"/>
      <c r="X34" s="7"/>
      <c r="Y34" s="7"/>
      <c r="Z34" s="7"/>
    </row>
    <row r="35" spans="1:26" ht="15.75" customHeight="1">
      <c r="A35" s="7"/>
      <c r="B35" s="4" t="s">
        <v>96</v>
      </c>
      <c r="C35" s="41">
        <f ca="1">DCF!D33</f>
        <v>4.46182367821331E-2</v>
      </c>
      <c r="D35" s="7"/>
      <c r="E35" s="7"/>
      <c r="F35" s="7"/>
      <c r="G35" s="7"/>
      <c r="H35" s="7"/>
      <c r="I35" s="7"/>
      <c r="J35" s="7"/>
      <c r="K35" s="7"/>
      <c r="L35" s="7"/>
      <c r="M35" s="7"/>
      <c r="N35" s="7"/>
      <c r="O35" s="7"/>
      <c r="P35" s="7"/>
      <c r="Q35" s="7"/>
      <c r="R35" s="7"/>
      <c r="S35" s="7"/>
      <c r="T35" s="7"/>
      <c r="U35" s="7"/>
      <c r="V35" s="7"/>
      <c r="W35" s="7"/>
      <c r="X35" s="7"/>
      <c r="Y35" s="7"/>
      <c r="Z35" s="7"/>
    </row>
    <row r="36" spans="1:26" ht="15.75" customHeight="1">
      <c r="A36" s="7"/>
      <c r="B36" s="4" t="s">
        <v>97</v>
      </c>
      <c r="C36" s="41">
        <f>DCF!D75</f>
        <v>2.5000000000000001E-2</v>
      </c>
      <c r="D36" s="7"/>
      <c r="E36" s="7"/>
      <c r="F36" s="7"/>
      <c r="G36" s="7"/>
      <c r="H36" s="7"/>
      <c r="I36" s="7"/>
      <c r="J36" s="7"/>
      <c r="K36" s="7"/>
      <c r="L36" s="7"/>
      <c r="M36" s="7"/>
      <c r="N36" s="7"/>
      <c r="O36" s="7"/>
      <c r="P36" s="7"/>
      <c r="Q36" s="7"/>
      <c r="R36" s="7"/>
      <c r="S36" s="7"/>
      <c r="T36" s="7"/>
      <c r="U36" s="7"/>
      <c r="V36" s="7"/>
      <c r="W36" s="7"/>
      <c r="X36" s="7"/>
      <c r="Y36" s="7"/>
      <c r="Z36" s="7"/>
    </row>
    <row r="37" spans="1:26" ht="15.75" customHeight="1">
      <c r="A37" s="7"/>
      <c r="B37" s="4" t="s">
        <v>99</v>
      </c>
      <c r="C37" s="172">
        <f ca="1">DCF!D77</f>
        <v>12.5713781934558</v>
      </c>
      <c r="D37" s="7"/>
      <c r="E37" s="7"/>
      <c r="F37" s="7"/>
      <c r="G37" s="7"/>
      <c r="H37" s="7"/>
      <c r="I37" s="7"/>
      <c r="J37" s="7"/>
      <c r="K37" s="7"/>
      <c r="L37" s="7"/>
      <c r="M37" s="7"/>
      <c r="N37" s="7"/>
      <c r="O37" s="7"/>
      <c r="P37" s="7"/>
      <c r="Q37" s="7"/>
      <c r="R37" s="7"/>
      <c r="S37" s="7"/>
      <c r="T37" s="7"/>
      <c r="U37" s="7"/>
      <c r="V37" s="7"/>
      <c r="W37" s="7"/>
      <c r="X37" s="7"/>
      <c r="Y37" s="7"/>
      <c r="Z37" s="7"/>
    </row>
    <row r="38" spans="1:26"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c r="A39" s="7"/>
      <c r="B39" s="516"/>
      <c r="C39" s="515"/>
      <c r="D39" s="515"/>
      <c r="E39" s="515"/>
      <c r="F39" s="515"/>
      <c r="G39" s="515"/>
      <c r="H39" s="515"/>
      <c r="I39" s="515"/>
      <c r="J39" s="515"/>
      <c r="K39" s="515"/>
      <c r="L39" s="515"/>
      <c r="M39" s="7"/>
      <c r="N39" s="7"/>
      <c r="O39" s="7"/>
      <c r="P39" s="7"/>
      <c r="Q39" s="7"/>
      <c r="R39" s="7"/>
      <c r="S39" s="7"/>
      <c r="T39" s="7"/>
      <c r="U39" s="7"/>
      <c r="V39" s="7"/>
      <c r="W39" s="7"/>
      <c r="X39" s="7"/>
      <c r="Y39" s="7"/>
      <c r="Z39" s="7"/>
    </row>
    <row r="40" spans="1:26"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C5:C6"/>
    <mergeCell ref="D5:D6"/>
    <mergeCell ref="B39:L39"/>
  </mergeCells>
  <conditionalFormatting sqref="C10">
    <cfRule type="cellIs" dxfId="7" priority="1" operator="greaterThan">
      <formula>0</formula>
    </cfRule>
    <cfRule type="cellIs" dxfId="6" priority="2" operator="lessThan">
      <formula>0</formula>
    </cfRule>
  </conditionalFormatting>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S999"/>
  <sheetViews>
    <sheetView showGridLines="0" workbookViewId="0">
      <selection activeCell="C17" sqref="C17"/>
    </sheetView>
  </sheetViews>
  <sheetFormatPr defaultColWidth="10.08984375" defaultRowHeight="15" customHeight="1"/>
  <cols>
    <col min="1" max="1" width="2.1796875" customWidth="1"/>
    <col min="2" max="2" width="31.36328125" customWidth="1"/>
    <col min="3" max="4" width="11.453125" customWidth="1"/>
    <col min="5" max="5" width="11.6328125" customWidth="1"/>
    <col min="6" max="6" width="10.08984375" customWidth="1"/>
  </cols>
  <sheetData>
    <row r="1" spans="1:19">
      <c r="A1" s="473"/>
      <c r="B1" s="473"/>
      <c r="C1" s="554" t="s">
        <v>413</v>
      </c>
      <c r="D1" s="554" t="s">
        <v>414</v>
      </c>
      <c r="E1" s="554" t="s">
        <v>415</v>
      </c>
      <c r="F1" s="476"/>
      <c r="G1" s="476"/>
      <c r="H1" s="240"/>
      <c r="I1" s="240"/>
      <c r="J1" s="476"/>
      <c r="K1" s="476"/>
      <c r="L1" s="476"/>
      <c r="M1" s="476"/>
      <c r="N1" s="476"/>
      <c r="O1" s="476"/>
      <c r="P1" s="476"/>
      <c r="Q1" s="476"/>
      <c r="R1" s="476"/>
      <c r="S1" s="476"/>
    </row>
    <row r="2" spans="1:19">
      <c r="A2" s="477"/>
      <c r="B2" s="477" t="s">
        <v>418</v>
      </c>
      <c r="C2" s="555"/>
      <c r="D2" s="555"/>
      <c r="E2" s="555"/>
      <c r="F2" s="476"/>
      <c r="G2" s="476"/>
      <c r="H2" s="240"/>
      <c r="I2" s="240"/>
      <c r="J2" s="476"/>
      <c r="K2" s="476"/>
      <c r="L2" s="476"/>
      <c r="M2" s="476"/>
      <c r="N2" s="476"/>
      <c r="O2" s="476"/>
      <c r="P2" s="476"/>
      <c r="Q2" s="476"/>
      <c r="R2" s="476"/>
      <c r="S2" s="476"/>
    </row>
    <row r="3" spans="1:19">
      <c r="A3" s="476"/>
      <c r="B3" s="476"/>
      <c r="C3" s="239"/>
      <c r="D3" s="239"/>
      <c r="E3" s="239"/>
      <c r="F3" s="476"/>
      <c r="G3" s="476"/>
      <c r="H3" s="240"/>
      <c r="I3" s="240"/>
      <c r="J3" s="476"/>
      <c r="K3" s="476"/>
      <c r="L3" s="476"/>
      <c r="M3" s="476"/>
      <c r="N3" s="476"/>
      <c r="O3" s="476"/>
      <c r="P3" s="476"/>
      <c r="Q3" s="476"/>
      <c r="R3" s="476"/>
      <c r="S3" s="476"/>
    </row>
    <row r="4" spans="1:19">
      <c r="A4" s="476"/>
      <c r="B4" s="483" t="s">
        <v>421</v>
      </c>
      <c r="C4" s="486">
        <f ca="1">DCF!C54</f>
        <v>70.48</v>
      </c>
      <c r="D4" s="486">
        <f t="shared" ref="D4:D7" ca="1" si="0">C4</f>
        <v>70.48</v>
      </c>
      <c r="E4" s="486">
        <f ca="1">DCF!D97</f>
        <v>62.818999979622724</v>
      </c>
      <c r="F4" s="476"/>
      <c r="G4" s="476"/>
      <c r="H4" s="240"/>
      <c r="I4" s="240"/>
      <c r="J4" s="476"/>
      <c r="K4" s="476"/>
      <c r="L4" s="476"/>
      <c r="M4" s="476"/>
      <c r="N4" s="476"/>
      <c r="O4" s="476"/>
      <c r="P4" s="476"/>
      <c r="Q4" s="476"/>
      <c r="R4" s="476"/>
      <c r="S4" s="476"/>
    </row>
    <row r="5" spans="1:19">
      <c r="A5" s="476"/>
      <c r="B5" s="476" t="s">
        <v>422</v>
      </c>
      <c r="C5" s="488">
        <f>DCF!C55</f>
        <v>299200</v>
      </c>
      <c r="D5" s="488">
        <f t="shared" si="0"/>
        <v>299200</v>
      </c>
      <c r="E5" s="101">
        <f>DCF!C55</f>
        <v>299200</v>
      </c>
      <c r="F5" s="7"/>
      <c r="G5" s="476"/>
      <c r="H5" s="240"/>
      <c r="I5" s="240"/>
      <c r="J5" s="476"/>
      <c r="K5" s="476"/>
      <c r="L5" s="476"/>
      <c r="M5" s="476"/>
      <c r="N5" s="476"/>
      <c r="O5" s="476"/>
      <c r="P5" s="476"/>
      <c r="Q5" s="476"/>
      <c r="R5" s="476"/>
      <c r="S5" s="476"/>
    </row>
    <row r="6" spans="1:19">
      <c r="A6" s="476"/>
      <c r="B6" s="476" t="s">
        <v>425</v>
      </c>
      <c r="C6" s="488">
        <f ca="1">C4*C5</f>
        <v>21087616</v>
      </c>
      <c r="D6" s="488">
        <f t="shared" ca="1" si="0"/>
        <v>21087616</v>
      </c>
      <c r="E6" s="101">
        <f ca="1">DCF!D94</f>
        <v>18795444.79390312</v>
      </c>
      <c r="F6" s="7"/>
      <c r="G6" s="476"/>
      <c r="H6" s="240"/>
      <c r="I6" s="240"/>
      <c r="J6" s="476"/>
      <c r="K6" s="476"/>
      <c r="L6" s="476"/>
      <c r="M6" s="476"/>
      <c r="N6" s="476"/>
      <c r="O6" s="476"/>
      <c r="P6" s="476"/>
      <c r="Q6" s="476"/>
      <c r="R6" s="476"/>
      <c r="S6" s="476"/>
    </row>
    <row r="7" spans="1:19">
      <c r="A7" s="476"/>
      <c r="B7" s="476" t="s">
        <v>59</v>
      </c>
      <c r="C7" s="488">
        <f ca="1">C6+(-DCF!D83-DCF!D90)</f>
        <v>43001616</v>
      </c>
      <c r="D7" s="488">
        <f t="shared" ca="1" si="0"/>
        <v>43001616</v>
      </c>
      <c r="E7" s="101">
        <f ca="1">DCF!D81</f>
        <v>40709444.79390312</v>
      </c>
      <c r="F7" s="7"/>
      <c r="G7" s="476"/>
      <c r="H7" s="240"/>
      <c r="I7" s="240"/>
      <c r="J7" s="476"/>
      <c r="K7" s="476"/>
      <c r="L7" s="476"/>
      <c r="M7" s="476"/>
      <c r="N7" s="476"/>
      <c r="O7" s="476"/>
      <c r="P7" s="476"/>
      <c r="Q7" s="476"/>
      <c r="R7" s="476"/>
      <c r="S7" s="476"/>
    </row>
    <row r="8" spans="1:19">
      <c r="A8" s="476"/>
      <c r="B8" s="476"/>
      <c r="C8" s="239"/>
      <c r="D8" s="239"/>
      <c r="E8" s="476"/>
      <c r="F8" s="476"/>
      <c r="G8" s="476"/>
      <c r="H8" s="240"/>
      <c r="I8" s="240"/>
      <c r="J8" s="476"/>
      <c r="K8" s="476"/>
      <c r="L8" s="476"/>
      <c r="M8" s="476"/>
      <c r="N8" s="476"/>
      <c r="O8" s="476"/>
      <c r="P8" s="476"/>
      <c r="Q8" s="476"/>
      <c r="R8" s="476"/>
      <c r="S8" s="476"/>
    </row>
    <row r="9" spans="1:19">
      <c r="A9" s="476"/>
      <c r="B9" s="189" t="s">
        <v>428</v>
      </c>
      <c r="C9" s="239"/>
      <c r="D9" s="239"/>
      <c r="E9" s="476"/>
      <c r="F9" s="476"/>
      <c r="G9" s="476"/>
      <c r="H9" s="240"/>
      <c r="I9" s="240"/>
      <c r="J9" s="476"/>
      <c r="K9" s="476"/>
      <c r="L9" s="476"/>
      <c r="M9" s="476"/>
      <c r="N9" s="476"/>
      <c r="O9" s="476"/>
      <c r="P9" s="476"/>
      <c r="Q9" s="476"/>
      <c r="R9" s="476"/>
      <c r="S9" s="476"/>
    </row>
    <row r="10" spans="1:19">
      <c r="A10" s="476"/>
      <c r="B10" s="476" t="s">
        <v>429</v>
      </c>
      <c r="C10" s="490">
        <f ca="1">C4/'Income Statement'!H38</f>
        <v>20.796465483234716</v>
      </c>
      <c r="D10" s="490">
        <f ca="1">D4/'Income Statement'!I38</f>
        <v>19.833554572614819</v>
      </c>
      <c r="E10" s="491">
        <f ca="1">E4/'Income Statement'!$H$38</f>
        <v>18.535941611344299</v>
      </c>
      <c r="F10" s="15"/>
      <c r="G10" s="15"/>
      <c r="H10" s="492"/>
      <c r="I10" s="240"/>
      <c r="J10" s="476"/>
      <c r="K10" s="476"/>
      <c r="L10" s="476"/>
      <c r="M10" s="476"/>
      <c r="N10" s="476"/>
      <c r="O10" s="476"/>
      <c r="P10" s="476"/>
      <c r="Q10" s="476"/>
      <c r="R10" s="476"/>
      <c r="S10" s="476"/>
    </row>
    <row r="11" spans="1:19">
      <c r="A11" s="476"/>
      <c r="B11" s="476" t="s">
        <v>432</v>
      </c>
      <c r="C11" s="490">
        <f ca="1">C7/'Income Statement'!H19</f>
        <v>13.154364025695932</v>
      </c>
      <c r="D11" s="490">
        <f ca="1">D7/'Income Statement'!I19</f>
        <v>12.294109810573097</v>
      </c>
      <c r="E11" s="491">
        <f ca="1">E7/'Income Statement'!$H$19</f>
        <v>12.453179808474493</v>
      </c>
      <c r="F11" s="15"/>
      <c r="G11" s="15"/>
      <c r="H11" s="492"/>
      <c r="I11" s="240"/>
      <c r="J11" s="476"/>
      <c r="K11" s="476"/>
      <c r="L11" s="476"/>
      <c r="M11" s="476"/>
      <c r="N11" s="476"/>
      <c r="O11" s="476"/>
      <c r="P11" s="476"/>
      <c r="Q11" s="476"/>
      <c r="R11" s="476"/>
      <c r="S11" s="476"/>
    </row>
    <row r="12" spans="1:19">
      <c r="A12" s="476"/>
      <c r="B12" s="476" t="s">
        <v>435</v>
      </c>
      <c r="C12" s="490">
        <f ca="1">C6/'Balance Sheet'!H59</f>
        <v>1.5758194589747423</v>
      </c>
      <c r="D12" s="490">
        <f ca="1">D6/'Balance Sheet'!I59</f>
        <v>1.5094812720707524</v>
      </c>
      <c r="E12" s="491">
        <f ca="1">E6/'Balance Sheet'!$H$59</f>
        <v>1.4045318184055537</v>
      </c>
      <c r="F12" s="15"/>
      <c r="G12" s="15"/>
      <c r="H12" s="15"/>
      <c r="I12" s="240"/>
      <c r="J12" s="476"/>
      <c r="K12" s="476"/>
      <c r="L12" s="476"/>
      <c r="M12" s="476"/>
      <c r="N12" s="476"/>
      <c r="O12" s="476"/>
      <c r="P12" s="476"/>
      <c r="Q12" s="476"/>
      <c r="R12" s="476"/>
      <c r="S12" s="476"/>
    </row>
    <row r="13" spans="1:19">
      <c r="A13" s="476"/>
      <c r="B13" s="476" t="s">
        <v>437</v>
      </c>
      <c r="C13" s="122">
        <f ca="1">SUM('Cash Flow'!$H$27,'Cash Flow'!$H$30)/C6</f>
        <v>-8.2038671417385439E-2</v>
      </c>
      <c r="D13" s="122">
        <f ca="1">SUM('Cash Flow'!$H$27,'Cash Flow'!$H$30)/D6</f>
        <v>-8.2038671417385439E-2</v>
      </c>
      <c r="E13" s="494">
        <f ca="1">SUM('Cash Flow'!$H$27,'Cash Flow'!$H$30)/E6</f>
        <v>-9.204357858884929E-2</v>
      </c>
      <c r="F13" s="15"/>
      <c r="G13" s="15"/>
      <c r="H13" s="15"/>
      <c r="I13" s="240"/>
      <c r="J13" s="476"/>
      <c r="K13" s="476"/>
      <c r="L13" s="476"/>
      <c r="M13" s="476"/>
      <c r="N13" s="476"/>
      <c r="O13" s="476"/>
      <c r="P13" s="476"/>
      <c r="Q13" s="476"/>
      <c r="R13" s="476"/>
      <c r="S13" s="476"/>
    </row>
    <row r="14" spans="1:19">
      <c r="A14" s="476"/>
      <c r="B14" s="476" t="s">
        <v>438</v>
      </c>
      <c r="C14" s="495">
        <f ca="1">'Income Statement'!H44/C4</f>
        <v>4.1252837684449491E-2</v>
      </c>
      <c r="D14" s="495">
        <f ca="1">'Income Statement'!I44/D4</f>
        <v>4.1665366061293986E-2</v>
      </c>
      <c r="E14" s="497">
        <f ca="1">'Income Statement'!$H$44/E4</f>
        <v>4.62837676649284E-2</v>
      </c>
      <c r="F14" s="15"/>
      <c r="G14" s="15"/>
      <c r="H14" s="15"/>
      <c r="I14" s="240"/>
      <c r="J14" s="476"/>
      <c r="K14" s="476"/>
      <c r="L14" s="476"/>
      <c r="M14" s="476"/>
      <c r="N14" s="476"/>
      <c r="O14" s="476"/>
      <c r="P14" s="476"/>
      <c r="Q14" s="476"/>
      <c r="R14" s="476"/>
      <c r="S14" s="476"/>
    </row>
    <row r="15" spans="1:19">
      <c r="A15" s="476"/>
      <c r="B15" s="476"/>
      <c r="C15" s="476"/>
      <c r="D15" s="476"/>
      <c r="E15" s="239"/>
      <c r="F15" s="476"/>
      <c r="G15" s="476"/>
      <c r="H15" s="476"/>
      <c r="I15" s="240"/>
      <c r="J15" s="476"/>
      <c r="K15" s="476"/>
      <c r="L15" s="476"/>
      <c r="M15" s="476"/>
      <c r="N15" s="476"/>
      <c r="O15" s="476"/>
      <c r="P15" s="476"/>
      <c r="Q15" s="476"/>
      <c r="R15" s="476"/>
      <c r="S15" s="476"/>
    </row>
    <row r="16" spans="1:19">
      <c r="A16" s="476"/>
      <c r="B16" s="476" t="s">
        <v>443</v>
      </c>
      <c r="C16" s="495">
        <f>'Income Statement'!H20</f>
        <v>0.37249316317228803</v>
      </c>
      <c r="D16" s="495">
        <f>'Income Statement'!I20</f>
        <v>0.39100000000000007</v>
      </c>
      <c r="E16" s="476"/>
      <c r="F16" s="476"/>
      <c r="G16" s="476"/>
      <c r="H16" s="476"/>
      <c r="I16" s="476"/>
      <c r="J16" s="476"/>
      <c r="K16" s="476"/>
      <c r="L16" s="476"/>
      <c r="M16" s="476"/>
      <c r="N16" s="476"/>
      <c r="O16" s="476"/>
      <c r="P16" s="476"/>
      <c r="Q16" s="476"/>
      <c r="R16" s="476"/>
      <c r="S16" s="476"/>
    </row>
    <row r="17" spans="1:19">
      <c r="A17" s="476"/>
      <c r="B17" s="476" t="s">
        <v>444</v>
      </c>
      <c r="C17" s="495">
        <f>'Income Statement'!H18</f>
        <v>0.22504557885141294</v>
      </c>
      <c r="D17" s="495">
        <f>'Income Statement'!I18</f>
        <v>0.23887411996136665</v>
      </c>
      <c r="E17" s="476"/>
      <c r="F17" s="476"/>
      <c r="G17" s="476"/>
      <c r="H17" s="476"/>
      <c r="I17" s="476"/>
      <c r="J17" s="476"/>
      <c r="K17" s="476"/>
      <c r="L17" s="476"/>
      <c r="M17" s="476"/>
      <c r="N17" s="476"/>
      <c r="O17" s="476"/>
      <c r="P17" s="476"/>
      <c r="Q17" s="476"/>
      <c r="R17" s="476"/>
      <c r="S17" s="476"/>
    </row>
    <row r="18" spans="1:19">
      <c r="A18" s="476"/>
      <c r="B18" s="476" t="s">
        <v>446</v>
      </c>
      <c r="C18" s="495">
        <f>'Income Statement'!H34</f>
        <v>0.11554238833181404</v>
      </c>
      <c r="D18" s="495">
        <f>'Income Statement'!I34</f>
        <v>0.12110909179944572</v>
      </c>
      <c r="E18" s="476"/>
      <c r="F18" s="476"/>
      <c r="G18" s="476"/>
      <c r="H18" s="476"/>
      <c r="I18" s="476"/>
      <c r="J18" s="476"/>
      <c r="K18" s="476"/>
      <c r="L18" s="476"/>
      <c r="M18" s="476"/>
      <c r="N18" s="476"/>
      <c r="O18" s="476"/>
      <c r="P18" s="476"/>
      <c r="Q18" s="476"/>
      <c r="R18" s="476"/>
      <c r="S18" s="476"/>
    </row>
    <row r="19" spans="1:19">
      <c r="A19" s="476"/>
      <c r="B19" s="476" t="s">
        <v>447</v>
      </c>
      <c r="C19" s="495">
        <f>'Income Statement'!H33/'Balance Sheet'!H59</f>
        <v>7.5773426991481097E-2</v>
      </c>
      <c r="D19" s="495">
        <f ca="1">'Income Statement'!I33/'Balance Sheet'!I59</f>
        <v>7.7551093030734902E-2</v>
      </c>
      <c r="E19" s="476"/>
      <c r="F19" s="476"/>
      <c r="G19" s="476"/>
      <c r="H19" s="476"/>
      <c r="I19" s="476"/>
      <c r="J19" s="476"/>
      <c r="K19" s="476"/>
      <c r="L19" s="476"/>
      <c r="M19" s="476"/>
      <c r="N19" s="476"/>
      <c r="O19" s="476"/>
      <c r="P19" s="476"/>
      <c r="Q19" s="476"/>
      <c r="R19" s="476"/>
      <c r="S19" s="476"/>
    </row>
    <row r="20" spans="1:19" ht="15.75" customHeight="1">
      <c r="A20" s="476"/>
      <c r="B20" s="476" t="s">
        <v>448</v>
      </c>
      <c r="C20" s="495">
        <f>'Income Statement'!H33/'Balance Sheet'!H28</f>
        <v>2.262534306178459E-2</v>
      </c>
      <c r="D20" s="495">
        <f ca="1">'Income Statement'!I33/'Balance Sheet'!I28</f>
        <v>2.4000990348789164E-2</v>
      </c>
      <c r="E20" s="476"/>
      <c r="F20" s="476"/>
      <c r="G20" s="476"/>
      <c r="H20" s="476"/>
      <c r="I20" s="476"/>
      <c r="J20" s="476"/>
      <c r="K20" s="476"/>
      <c r="L20" s="476"/>
      <c r="M20" s="476"/>
      <c r="N20" s="476"/>
      <c r="O20" s="476"/>
      <c r="P20" s="476"/>
      <c r="Q20" s="476"/>
      <c r="R20" s="476"/>
      <c r="S20" s="476"/>
    </row>
    <row r="21" spans="1:19" ht="15.75" customHeight="1">
      <c r="A21" s="476"/>
      <c r="B21" s="476" t="s">
        <v>451</v>
      </c>
      <c r="C21" s="495">
        <f t="shared" ref="C21:E21" si="1">C22/SUM(C23:C25)</f>
        <v>5.4446497701056543E-2</v>
      </c>
      <c r="D21" s="495">
        <f t="shared" si="1"/>
        <v>5.2264678062559612E-2</v>
      </c>
      <c r="E21" s="497">
        <f t="shared" si="1"/>
        <v>4.8671585794260869E-2</v>
      </c>
      <c r="F21" s="498"/>
      <c r="G21" s="476"/>
      <c r="H21" s="476"/>
      <c r="I21" s="476"/>
      <c r="J21" s="476"/>
      <c r="K21" s="476"/>
      <c r="L21" s="476"/>
      <c r="M21" s="476"/>
      <c r="N21" s="476"/>
      <c r="O21" s="476"/>
      <c r="P21" s="476"/>
      <c r="Q21" s="476"/>
      <c r="R21" s="476"/>
      <c r="S21" s="476"/>
    </row>
    <row r="22" spans="1:19" ht="15.75" customHeight="1">
      <c r="A22" s="476"/>
      <c r="B22" s="499" t="s">
        <v>453</v>
      </c>
      <c r="C22" s="500">
        <f>'Income Statement'!H17*(1-'Income Assumptions'!I92)</f>
        <v>1838385.9948761743</v>
      </c>
      <c r="D22" s="500">
        <f>'Income Statement'!I17*(1-'Income Assumptions'!J92)</f>
        <v>1899518.5299620202</v>
      </c>
      <c r="E22" s="500">
        <f>'Income Statement'!M17*(1-'Income Assumptions'!N92)</f>
        <v>2238725.6038069418</v>
      </c>
      <c r="F22" s="476"/>
      <c r="G22" s="476"/>
      <c r="H22" s="476"/>
      <c r="I22" s="476"/>
      <c r="J22" s="476"/>
      <c r="K22" s="476"/>
      <c r="L22" s="476"/>
      <c r="M22" s="476"/>
      <c r="N22" s="476"/>
      <c r="O22" s="476"/>
      <c r="P22" s="476"/>
      <c r="Q22" s="476"/>
      <c r="R22" s="476"/>
      <c r="S22" s="476"/>
    </row>
    <row r="23" spans="1:19" ht="15.75" customHeight="1">
      <c r="A23" s="476"/>
      <c r="B23" s="499" t="s">
        <v>456</v>
      </c>
      <c r="C23" s="500">
        <f>'Balance Sheet'!H17</f>
        <v>27408000</v>
      </c>
      <c r="D23" s="500">
        <f>'Balance Sheet'!I17</f>
        <v>30068671.66375</v>
      </c>
      <c r="E23" s="500">
        <f>'Balance Sheet'!M17</f>
        <v>39595287.69228325</v>
      </c>
      <c r="F23" s="476"/>
      <c r="G23" s="476"/>
      <c r="H23" s="476"/>
      <c r="I23" s="476"/>
      <c r="J23" s="476"/>
      <c r="K23" s="476"/>
      <c r="L23" s="476"/>
      <c r="M23" s="476"/>
      <c r="N23" s="476"/>
      <c r="O23" s="476"/>
      <c r="P23" s="476"/>
      <c r="Q23" s="476"/>
      <c r="R23" s="476"/>
      <c r="S23" s="476"/>
    </row>
    <row r="24" spans="1:19" ht="15.75" customHeight="1">
      <c r="A24" s="476"/>
      <c r="B24" s="499" t="s">
        <v>458</v>
      </c>
      <c r="C24" s="500">
        <f>'Balance Assumptions'!H24</f>
        <v>777000</v>
      </c>
      <c r="D24" s="500">
        <f>'Balance Assumptions'!I24</f>
        <v>695540.15150963143</v>
      </c>
      <c r="E24" s="500">
        <f>'Balance Assumptions'!M24</f>
        <v>821274.10601596069</v>
      </c>
      <c r="F24" s="476"/>
      <c r="G24" s="476"/>
      <c r="H24" s="476"/>
      <c r="I24" s="476"/>
      <c r="J24" s="476"/>
      <c r="K24" s="476"/>
      <c r="L24" s="476"/>
      <c r="M24" s="476"/>
      <c r="N24" s="476"/>
      <c r="O24" s="476"/>
      <c r="P24" s="476"/>
      <c r="Q24" s="476"/>
      <c r="R24" s="476"/>
      <c r="S24" s="476"/>
    </row>
    <row r="25" spans="1:19" ht="15.75" customHeight="1">
      <c r="A25" s="476"/>
      <c r="B25" s="499" t="s">
        <v>460</v>
      </c>
      <c r="C25" s="500">
        <f>'Balance Sheet'!H23</f>
        <v>5580000</v>
      </c>
      <c r="D25" s="500">
        <f>'Balance Sheet'!I23</f>
        <v>5580000</v>
      </c>
      <c r="E25" s="500">
        <f>'Balance Sheet'!M23</f>
        <v>5580000</v>
      </c>
      <c r="F25" s="476"/>
      <c r="G25" s="476"/>
      <c r="H25" s="476"/>
      <c r="I25" s="476"/>
      <c r="J25" s="476"/>
      <c r="K25" s="476"/>
      <c r="L25" s="476"/>
      <c r="M25" s="476"/>
      <c r="N25" s="476"/>
      <c r="O25" s="476"/>
      <c r="P25" s="476"/>
      <c r="Q25" s="476"/>
      <c r="R25" s="476"/>
      <c r="S25" s="476"/>
    </row>
    <row r="26" spans="1:19" ht="15.75" customHeight="1">
      <c r="A26" s="476"/>
      <c r="B26" s="476"/>
      <c r="C26" s="476"/>
      <c r="D26" s="476"/>
      <c r="E26" s="476"/>
      <c r="F26" s="476"/>
      <c r="G26" s="476"/>
      <c r="H26" s="476"/>
      <c r="I26" s="476"/>
      <c r="J26" s="476"/>
      <c r="K26" s="476"/>
      <c r="L26" s="476"/>
      <c r="M26" s="476"/>
      <c r="N26" s="476"/>
      <c r="O26" s="476"/>
      <c r="P26" s="476"/>
      <c r="Q26" s="476"/>
      <c r="R26" s="476"/>
      <c r="S26" s="476"/>
    </row>
    <row r="27" spans="1:19" ht="15.75" customHeight="1">
      <c r="A27" s="476"/>
      <c r="B27" s="476" t="s">
        <v>461</v>
      </c>
      <c r="C27" s="490">
        <f>'Income Statement'!H17/(-'Income Statement'!H24)</f>
        <v>1.9137596899224807</v>
      </c>
      <c r="D27" s="490">
        <f>'Income Statement'!I17/(-'Income Statement'!I24)</f>
        <v>1.9908283004991885</v>
      </c>
      <c r="E27" s="476"/>
      <c r="F27" s="476"/>
      <c r="G27" s="476"/>
      <c r="H27" s="476"/>
      <c r="I27" s="476"/>
      <c r="J27" s="476"/>
      <c r="K27" s="476"/>
      <c r="L27" s="476"/>
      <c r="M27" s="476"/>
      <c r="N27" s="476"/>
      <c r="O27" s="476"/>
      <c r="P27" s="476"/>
      <c r="Q27" s="476"/>
      <c r="R27" s="476"/>
      <c r="S27" s="476"/>
    </row>
    <row r="28" spans="1:19" ht="15.75" customHeight="1">
      <c r="A28" s="476"/>
      <c r="B28" s="476" t="s">
        <v>462</v>
      </c>
      <c r="C28" s="490">
        <f>'Balance Sheet'!H14/'Balance Sheet'!H39</f>
        <v>0.66229062924400184</v>
      </c>
      <c r="D28" s="490">
        <f ca="1">'Balance Sheet'!I14/'Balance Sheet'!I39</f>
        <v>0.6605012011107132</v>
      </c>
      <c r="E28" s="476"/>
      <c r="F28" s="476"/>
      <c r="G28" s="476"/>
      <c r="H28" s="476"/>
      <c r="I28" s="476"/>
      <c r="J28" s="476"/>
      <c r="K28" s="476"/>
      <c r="L28" s="476"/>
      <c r="M28" s="476"/>
      <c r="N28" s="476"/>
      <c r="O28" s="476"/>
      <c r="P28" s="476"/>
      <c r="Q28" s="476"/>
      <c r="R28" s="476"/>
      <c r="S28" s="476"/>
    </row>
    <row r="29" spans="1:19" ht="15.75" customHeight="1">
      <c r="A29" s="476"/>
      <c r="B29" s="476" t="s">
        <v>464</v>
      </c>
      <c r="C29" s="490">
        <f>('Balance Sheet'!H7+'Balance Sheet'!H12)/'Balance Sheet'!H39</f>
        <v>0.42070318394446959</v>
      </c>
      <c r="D29" s="490">
        <f ca="1">('Balance Sheet'!I7+'Balance Sheet'!I12)/'Balance Sheet'!I39</f>
        <v>0.42194884704421104</v>
      </c>
      <c r="E29" s="476"/>
      <c r="F29" s="476"/>
      <c r="G29" s="476"/>
      <c r="H29" s="476"/>
      <c r="I29" s="476"/>
      <c r="J29" s="476"/>
      <c r="K29" s="476"/>
      <c r="L29" s="476"/>
      <c r="M29" s="476"/>
      <c r="N29" s="476"/>
      <c r="O29" s="476"/>
      <c r="P29" s="476"/>
      <c r="Q29" s="476"/>
      <c r="R29" s="476"/>
      <c r="S29" s="476"/>
    </row>
    <row r="30" spans="1:19" ht="15.75" customHeight="1">
      <c r="A30" s="476"/>
      <c r="B30" s="4" t="s">
        <v>465</v>
      </c>
      <c r="C30" s="505">
        <f>'Balance Sheet'!H67/'Balance Sheet'!H59</f>
        <v>1.4686892841129875</v>
      </c>
      <c r="D30" s="505">
        <f ca="1">'Balance Sheet'!I67/'Balance Sheet'!I59</f>
        <v>1.4868964839576764</v>
      </c>
      <c r="E30" s="476"/>
      <c r="F30" s="476"/>
      <c r="G30" s="476"/>
      <c r="H30" s="476"/>
      <c r="I30" s="476"/>
      <c r="J30" s="476"/>
      <c r="K30" s="476"/>
      <c r="L30" s="476"/>
      <c r="M30" s="476"/>
      <c r="N30" s="476"/>
      <c r="O30" s="476"/>
      <c r="P30" s="476"/>
      <c r="Q30" s="476"/>
      <c r="R30" s="476"/>
      <c r="S30" s="476"/>
    </row>
    <row r="31" spans="1:19" ht="15.75" customHeight="1">
      <c r="A31" s="476"/>
      <c r="B31" s="4" t="s">
        <v>467</v>
      </c>
      <c r="C31" s="505">
        <f>'Balance Sheet'!H69/'Balance Sheet'!H59</f>
        <v>1.6037214168285756</v>
      </c>
      <c r="D31" s="505">
        <f ca="1">'Balance Sheet'!I69/'Balance Sheet'!I59</f>
        <v>1.616244090563935</v>
      </c>
      <c r="E31" s="476"/>
      <c r="F31" s="476"/>
      <c r="G31" s="476"/>
      <c r="H31" s="476"/>
      <c r="I31" s="476"/>
      <c r="J31" s="476"/>
      <c r="K31" s="476"/>
      <c r="L31" s="476"/>
      <c r="M31" s="476"/>
      <c r="N31" s="476"/>
      <c r="O31" s="476"/>
      <c r="P31" s="476"/>
      <c r="Q31" s="476"/>
      <c r="R31" s="476"/>
      <c r="S31" s="476"/>
    </row>
    <row r="32" spans="1:19" ht="15.75" customHeight="1">
      <c r="A32" s="476"/>
      <c r="B32" s="476" t="s">
        <v>468</v>
      </c>
      <c r="C32" s="122">
        <f>SUM('Cash Flow'!H27,'Cash Flow'!H30)/'Income Statement'!H33</f>
        <v>-1.7061143984220908</v>
      </c>
      <c r="D32" s="122">
        <f>SUM('Cash Flow'!I27,'Cash Flow'!I30)/'Income Statement'!I33</f>
        <v>-1.3105210063678585</v>
      </c>
      <c r="E32" s="239"/>
      <c r="F32" s="476"/>
      <c r="G32" s="476"/>
      <c r="H32" s="476"/>
      <c r="I32" s="476"/>
      <c r="J32" s="476"/>
      <c r="K32" s="476"/>
      <c r="L32" s="476"/>
      <c r="M32" s="476"/>
      <c r="N32" s="476"/>
      <c r="O32" s="476"/>
      <c r="P32" s="476"/>
      <c r="Q32" s="476"/>
      <c r="R32" s="476"/>
      <c r="S32" s="476"/>
    </row>
    <row r="33" spans="1:19" ht="15.75" customHeight="1">
      <c r="A33" s="476"/>
      <c r="B33" s="476"/>
      <c r="C33" s="476"/>
      <c r="D33" s="476"/>
      <c r="E33" s="476"/>
      <c r="F33" s="476"/>
      <c r="G33" s="476"/>
      <c r="H33" s="476"/>
      <c r="I33" s="476"/>
      <c r="J33" s="476"/>
      <c r="K33" s="476"/>
      <c r="L33" s="476"/>
      <c r="M33" s="476"/>
      <c r="N33" s="476"/>
      <c r="O33" s="476"/>
      <c r="P33" s="476"/>
      <c r="Q33" s="476"/>
      <c r="R33" s="476"/>
      <c r="S33" s="476"/>
    </row>
    <row r="34" spans="1:19" ht="15.75" customHeight="1">
      <c r="A34" s="476"/>
      <c r="B34" s="476"/>
      <c r="C34" s="476"/>
      <c r="D34" s="476"/>
      <c r="E34" s="476"/>
      <c r="F34" s="476"/>
      <c r="G34" s="476"/>
      <c r="H34" s="476"/>
      <c r="I34" s="476"/>
      <c r="J34" s="476"/>
      <c r="K34" s="476"/>
      <c r="L34" s="476"/>
      <c r="M34" s="476"/>
      <c r="N34" s="476"/>
      <c r="O34" s="476"/>
      <c r="P34" s="476"/>
      <c r="Q34" s="476"/>
      <c r="R34" s="476"/>
      <c r="S34" s="476"/>
    </row>
    <row r="35" spans="1:19" ht="15.75" customHeight="1">
      <c r="A35" s="476"/>
      <c r="B35" s="476"/>
      <c r="C35" s="476"/>
      <c r="D35" s="476"/>
      <c r="E35" s="476"/>
      <c r="F35" s="476"/>
      <c r="G35" s="476"/>
      <c r="H35" s="476"/>
      <c r="I35" s="476"/>
      <c r="J35" s="476"/>
      <c r="K35" s="476"/>
      <c r="L35" s="476"/>
      <c r="M35" s="476"/>
      <c r="N35" s="476"/>
      <c r="O35" s="476"/>
      <c r="P35" s="476"/>
      <c r="Q35" s="476"/>
      <c r="R35" s="476"/>
      <c r="S35" s="476"/>
    </row>
    <row r="36" spans="1:19" ht="15.75" customHeight="1">
      <c r="A36" s="476"/>
      <c r="B36" s="476"/>
      <c r="C36" s="476"/>
      <c r="D36" s="476"/>
      <c r="E36" s="476"/>
      <c r="F36" s="476"/>
      <c r="G36" s="476"/>
      <c r="H36" s="476"/>
      <c r="I36" s="476"/>
      <c r="J36" s="476"/>
      <c r="K36" s="476"/>
      <c r="L36" s="476"/>
      <c r="M36" s="476"/>
      <c r="N36" s="476"/>
      <c r="O36" s="476"/>
      <c r="P36" s="476"/>
      <c r="Q36" s="476"/>
      <c r="R36" s="476"/>
      <c r="S36" s="476"/>
    </row>
    <row r="37" spans="1:19" ht="15.75" customHeight="1">
      <c r="A37" s="476"/>
      <c r="B37" s="476"/>
      <c r="C37" s="476"/>
      <c r="D37" s="476"/>
      <c r="E37" s="476"/>
      <c r="F37" s="476"/>
      <c r="G37" s="476"/>
      <c r="H37" s="476"/>
      <c r="I37" s="476"/>
      <c r="J37" s="476"/>
      <c r="K37" s="476"/>
      <c r="L37" s="476"/>
      <c r="M37" s="476"/>
      <c r="N37" s="476"/>
      <c r="O37" s="476"/>
      <c r="P37" s="476"/>
      <c r="Q37" s="476"/>
      <c r="R37" s="476"/>
      <c r="S37" s="476"/>
    </row>
    <row r="38" spans="1:19" ht="15.75" customHeight="1">
      <c r="A38" s="476"/>
      <c r="B38" s="476"/>
      <c r="C38" s="476"/>
      <c r="D38" s="476"/>
      <c r="E38" s="476"/>
      <c r="F38" s="476"/>
      <c r="G38" s="476"/>
      <c r="H38" s="476"/>
      <c r="I38" s="476"/>
      <c r="J38" s="476"/>
      <c r="K38" s="476"/>
      <c r="L38" s="476"/>
      <c r="M38" s="476"/>
      <c r="N38" s="476"/>
      <c r="O38" s="476"/>
      <c r="P38" s="476"/>
      <c r="Q38" s="476"/>
      <c r="R38" s="476"/>
      <c r="S38" s="476"/>
    </row>
    <row r="39" spans="1:19" ht="15.75" customHeight="1">
      <c r="A39" s="476"/>
      <c r="B39" s="476"/>
      <c r="C39" s="476"/>
      <c r="D39" s="476"/>
      <c r="E39" s="476"/>
      <c r="F39" s="476"/>
      <c r="G39" s="476"/>
      <c r="H39" s="476"/>
      <c r="I39" s="476"/>
      <c r="J39" s="476"/>
      <c r="K39" s="476"/>
      <c r="L39" s="476"/>
      <c r="M39" s="476"/>
      <c r="N39" s="476"/>
      <c r="O39" s="476"/>
      <c r="P39" s="476"/>
      <c r="Q39" s="476"/>
      <c r="R39" s="476"/>
      <c r="S39" s="476"/>
    </row>
    <row r="40" spans="1:19" ht="15.75" customHeight="1">
      <c r="A40" s="476"/>
      <c r="B40" s="476"/>
      <c r="C40" s="476"/>
      <c r="D40" s="476"/>
      <c r="E40" s="476"/>
      <c r="F40" s="476"/>
      <c r="G40" s="476"/>
      <c r="H40" s="476"/>
      <c r="I40" s="476"/>
      <c r="J40" s="476"/>
      <c r="K40" s="476"/>
      <c r="L40" s="476"/>
      <c r="M40" s="476"/>
      <c r="N40" s="476"/>
      <c r="O40" s="476"/>
      <c r="P40" s="476"/>
      <c r="Q40" s="476"/>
      <c r="R40" s="476"/>
      <c r="S40" s="476"/>
    </row>
    <row r="41" spans="1:19" ht="15.75" customHeight="1">
      <c r="A41" s="476"/>
      <c r="B41" s="476"/>
      <c r="C41" s="476"/>
      <c r="D41" s="476"/>
      <c r="E41" s="476"/>
      <c r="F41" s="476"/>
      <c r="G41" s="476"/>
      <c r="H41" s="476"/>
      <c r="I41" s="476"/>
      <c r="J41" s="476"/>
      <c r="K41" s="476"/>
      <c r="L41" s="476"/>
      <c r="M41" s="476"/>
      <c r="N41" s="476"/>
      <c r="O41" s="476"/>
      <c r="P41" s="476"/>
      <c r="Q41" s="476"/>
      <c r="R41" s="476"/>
      <c r="S41" s="476"/>
    </row>
    <row r="42" spans="1:19" ht="15.75" customHeight="1">
      <c r="A42" s="476"/>
      <c r="B42" s="476"/>
      <c r="C42" s="476"/>
      <c r="D42" s="476"/>
      <c r="E42" s="476"/>
      <c r="F42" s="476"/>
      <c r="G42" s="476"/>
      <c r="H42" s="476"/>
      <c r="I42" s="476"/>
      <c r="J42" s="476"/>
      <c r="K42" s="476"/>
      <c r="L42" s="476"/>
      <c r="M42" s="476"/>
      <c r="N42" s="476"/>
      <c r="O42" s="476"/>
      <c r="P42" s="476"/>
      <c r="Q42" s="476"/>
      <c r="R42" s="476"/>
      <c r="S42" s="476"/>
    </row>
    <row r="43" spans="1:19" ht="15.75" customHeight="1">
      <c r="A43" s="476"/>
      <c r="B43" s="476"/>
      <c r="C43" s="476"/>
      <c r="D43" s="476"/>
      <c r="E43" s="476"/>
      <c r="F43" s="476"/>
      <c r="G43" s="476"/>
      <c r="H43" s="476"/>
      <c r="I43" s="476"/>
      <c r="J43" s="476"/>
      <c r="K43" s="476"/>
      <c r="L43" s="476"/>
      <c r="M43" s="476"/>
      <c r="N43" s="476"/>
      <c r="O43" s="476"/>
      <c r="P43" s="476"/>
      <c r="Q43" s="476"/>
      <c r="R43" s="476"/>
      <c r="S43" s="476"/>
    </row>
    <row r="44" spans="1:19" ht="15.75" customHeight="1">
      <c r="A44" s="476"/>
      <c r="B44" s="476"/>
      <c r="C44" s="476"/>
      <c r="D44" s="476"/>
      <c r="E44" s="476"/>
      <c r="F44" s="476"/>
      <c r="G44" s="476"/>
      <c r="H44" s="476"/>
      <c r="I44" s="476"/>
      <c r="J44" s="476"/>
      <c r="K44" s="476"/>
      <c r="L44" s="476"/>
      <c r="M44" s="476"/>
      <c r="N44" s="476"/>
      <c r="O44" s="476"/>
      <c r="P44" s="476"/>
      <c r="Q44" s="476"/>
      <c r="R44" s="476"/>
      <c r="S44" s="476"/>
    </row>
    <row r="45" spans="1:19" ht="15.75" customHeight="1">
      <c r="A45" s="476"/>
      <c r="B45" s="476"/>
      <c r="C45" s="476"/>
      <c r="D45" s="476"/>
      <c r="E45" s="476"/>
      <c r="F45" s="476"/>
      <c r="G45" s="476"/>
      <c r="H45" s="476"/>
      <c r="I45" s="476"/>
      <c r="J45" s="476"/>
      <c r="K45" s="476"/>
      <c r="L45" s="476"/>
      <c r="M45" s="476"/>
      <c r="N45" s="476"/>
      <c r="O45" s="476"/>
      <c r="P45" s="476"/>
      <c r="Q45" s="476"/>
      <c r="R45" s="476"/>
      <c r="S45" s="476"/>
    </row>
    <row r="46" spans="1:19" ht="15.75" customHeight="1">
      <c r="A46" s="476"/>
      <c r="B46" s="476"/>
      <c r="C46" s="476"/>
      <c r="D46" s="476"/>
      <c r="E46" s="476"/>
      <c r="F46" s="476"/>
      <c r="G46" s="476"/>
      <c r="H46" s="476"/>
      <c r="I46" s="476"/>
      <c r="J46" s="476"/>
      <c r="K46" s="476"/>
      <c r="L46" s="476"/>
      <c r="M46" s="476"/>
      <c r="N46" s="476"/>
      <c r="O46" s="476"/>
      <c r="P46" s="476"/>
      <c r="Q46" s="476"/>
      <c r="R46" s="476"/>
      <c r="S46" s="476"/>
    </row>
    <row r="47" spans="1:19" ht="15.75" customHeight="1">
      <c r="A47" s="476"/>
      <c r="B47" s="476"/>
      <c r="C47" s="476"/>
      <c r="D47" s="476"/>
      <c r="E47" s="476"/>
      <c r="F47" s="476"/>
      <c r="G47" s="476"/>
      <c r="H47" s="476"/>
      <c r="I47" s="476"/>
      <c r="J47" s="476"/>
      <c r="K47" s="476"/>
      <c r="L47" s="476"/>
      <c r="M47" s="476"/>
      <c r="N47" s="476"/>
      <c r="O47" s="476"/>
      <c r="P47" s="476"/>
      <c r="Q47" s="476"/>
      <c r="R47" s="476"/>
      <c r="S47" s="476"/>
    </row>
    <row r="48" spans="1:19" ht="15.75" customHeight="1">
      <c r="A48" s="476"/>
      <c r="B48" s="476"/>
      <c r="C48" s="476"/>
      <c r="D48" s="476"/>
      <c r="E48" s="476"/>
      <c r="F48" s="476"/>
      <c r="G48" s="476"/>
      <c r="H48" s="476"/>
      <c r="I48" s="476"/>
      <c r="J48" s="476"/>
      <c r="K48" s="476"/>
      <c r="L48" s="476"/>
      <c r="M48" s="476"/>
      <c r="N48" s="476"/>
      <c r="O48" s="476"/>
      <c r="P48" s="476"/>
      <c r="Q48" s="476"/>
      <c r="R48" s="476"/>
      <c r="S48" s="476"/>
    </row>
    <row r="49" spans="1:19" ht="15.75" customHeight="1">
      <c r="A49" s="476"/>
      <c r="B49" s="476"/>
      <c r="C49" s="476"/>
      <c r="D49" s="476"/>
      <c r="E49" s="476"/>
      <c r="F49" s="476"/>
      <c r="G49" s="476"/>
      <c r="H49" s="476"/>
      <c r="I49" s="476"/>
      <c r="J49" s="476"/>
      <c r="K49" s="476"/>
      <c r="L49" s="476"/>
      <c r="M49" s="476"/>
      <c r="N49" s="476"/>
      <c r="O49" s="476"/>
      <c r="P49" s="476"/>
      <c r="Q49" s="476"/>
      <c r="R49" s="476"/>
      <c r="S49" s="476"/>
    </row>
    <row r="50" spans="1:19" ht="15.75" customHeight="1">
      <c r="A50" s="476"/>
      <c r="B50" s="476"/>
      <c r="C50" s="476"/>
      <c r="D50" s="476"/>
      <c r="E50" s="476"/>
      <c r="F50" s="476"/>
      <c r="G50" s="476"/>
      <c r="H50" s="476"/>
      <c r="I50" s="476"/>
      <c r="J50" s="476"/>
      <c r="K50" s="476"/>
      <c r="L50" s="476"/>
      <c r="M50" s="476"/>
      <c r="N50" s="476"/>
      <c r="O50" s="476"/>
      <c r="P50" s="476"/>
      <c r="Q50" s="476"/>
      <c r="R50" s="476"/>
      <c r="S50" s="476"/>
    </row>
    <row r="51" spans="1:19" ht="15.75" customHeight="1">
      <c r="A51" s="476"/>
      <c r="B51" s="476"/>
      <c r="C51" s="476"/>
      <c r="D51" s="476"/>
      <c r="E51" s="476"/>
      <c r="F51" s="476"/>
      <c r="G51" s="476"/>
      <c r="H51" s="476"/>
      <c r="I51" s="476"/>
      <c r="J51" s="476"/>
      <c r="K51" s="476"/>
      <c r="L51" s="476"/>
      <c r="M51" s="476"/>
      <c r="N51" s="476"/>
      <c r="O51" s="476"/>
      <c r="P51" s="476"/>
      <c r="Q51" s="476"/>
      <c r="R51" s="476"/>
      <c r="S51" s="476"/>
    </row>
    <row r="52" spans="1:19" ht="15.75" customHeight="1">
      <c r="A52" s="476"/>
      <c r="B52" s="476"/>
      <c r="C52" s="476"/>
      <c r="D52" s="476"/>
      <c r="E52" s="476"/>
      <c r="F52" s="476"/>
      <c r="G52" s="476"/>
      <c r="H52" s="476"/>
      <c r="I52" s="476"/>
      <c r="J52" s="476"/>
      <c r="K52" s="476"/>
      <c r="L52" s="476"/>
      <c r="M52" s="476"/>
      <c r="N52" s="476"/>
      <c r="O52" s="476"/>
      <c r="P52" s="476"/>
      <c r="Q52" s="476"/>
      <c r="R52" s="476"/>
      <c r="S52" s="476"/>
    </row>
    <row r="53" spans="1:19" ht="15.75" customHeight="1">
      <c r="A53" s="476"/>
      <c r="B53" s="476"/>
      <c r="C53" s="476"/>
      <c r="D53" s="476"/>
      <c r="E53" s="476"/>
      <c r="F53" s="476"/>
      <c r="G53" s="476"/>
      <c r="H53" s="476"/>
      <c r="I53" s="476"/>
      <c r="J53" s="476"/>
      <c r="K53" s="476"/>
      <c r="L53" s="476"/>
      <c r="M53" s="476"/>
      <c r="N53" s="476"/>
      <c r="O53" s="476"/>
      <c r="P53" s="476"/>
      <c r="Q53" s="476"/>
      <c r="R53" s="476"/>
      <c r="S53" s="476"/>
    </row>
    <row r="54" spans="1:19" ht="15.75" customHeight="1">
      <c r="A54" s="476"/>
      <c r="B54" s="476"/>
      <c r="C54" s="476"/>
      <c r="D54" s="476"/>
      <c r="E54" s="476"/>
      <c r="F54" s="476"/>
      <c r="G54" s="476"/>
      <c r="H54" s="476"/>
      <c r="I54" s="476"/>
      <c r="J54" s="476"/>
      <c r="K54" s="476"/>
      <c r="L54" s="476"/>
      <c r="M54" s="476"/>
      <c r="N54" s="476"/>
      <c r="O54" s="476"/>
      <c r="P54" s="476"/>
      <c r="Q54" s="476"/>
      <c r="R54" s="476"/>
      <c r="S54" s="476"/>
    </row>
    <row r="55" spans="1:19" ht="15.75" customHeight="1">
      <c r="A55" s="476"/>
      <c r="B55" s="476"/>
      <c r="C55" s="476"/>
      <c r="D55" s="476"/>
      <c r="E55" s="476"/>
      <c r="F55" s="476"/>
      <c r="G55" s="476"/>
      <c r="H55" s="476"/>
      <c r="I55" s="476"/>
      <c r="J55" s="476"/>
      <c r="K55" s="476"/>
      <c r="L55" s="476"/>
      <c r="M55" s="476"/>
      <c r="N55" s="476"/>
      <c r="O55" s="476"/>
      <c r="P55" s="476"/>
      <c r="Q55" s="476"/>
      <c r="R55" s="476"/>
      <c r="S55" s="476"/>
    </row>
    <row r="56" spans="1:19" ht="15.75" customHeight="1">
      <c r="A56" s="476"/>
      <c r="B56" s="476"/>
      <c r="C56" s="476"/>
      <c r="D56" s="476"/>
      <c r="E56" s="476"/>
      <c r="F56" s="476"/>
      <c r="G56" s="476"/>
      <c r="H56" s="476"/>
      <c r="I56" s="476"/>
      <c r="J56" s="476"/>
      <c r="K56" s="476"/>
      <c r="L56" s="476"/>
      <c r="M56" s="476"/>
      <c r="N56" s="476"/>
      <c r="O56" s="476"/>
      <c r="P56" s="476"/>
      <c r="Q56" s="476"/>
      <c r="R56" s="476"/>
      <c r="S56" s="476"/>
    </row>
    <row r="57" spans="1:19" ht="15.75" customHeight="1">
      <c r="A57" s="476"/>
      <c r="B57" s="476"/>
      <c r="C57" s="476"/>
      <c r="D57" s="476"/>
      <c r="E57" s="476"/>
      <c r="F57" s="476"/>
      <c r="G57" s="476"/>
      <c r="H57" s="476"/>
      <c r="I57" s="476"/>
      <c r="J57" s="476"/>
      <c r="K57" s="476"/>
      <c r="L57" s="476"/>
      <c r="M57" s="476"/>
      <c r="N57" s="476"/>
      <c r="O57" s="476"/>
      <c r="P57" s="476"/>
      <c r="Q57" s="476"/>
      <c r="R57" s="476"/>
      <c r="S57" s="476"/>
    </row>
    <row r="58" spans="1:19" ht="15.75" customHeight="1">
      <c r="A58" s="476"/>
      <c r="B58" s="476"/>
      <c r="C58" s="476"/>
      <c r="D58" s="476"/>
      <c r="E58" s="476"/>
      <c r="F58" s="476"/>
      <c r="G58" s="476"/>
      <c r="H58" s="476"/>
      <c r="I58" s="476"/>
      <c r="J58" s="476"/>
      <c r="K58" s="476"/>
      <c r="L58" s="476"/>
      <c r="M58" s="476"/>
      <c r="N58" s="476"/>
      <c r="O58" s="476"/>
      <c r="P58" s="476"/>
      <c r="Q58" s="476"/>
      <c r="R58" s="476"/>
      <c r="S58" s="476"/>
    </row>
    <row r="59" spans="1:19" ht="15.75" customHeight="1">
      <c r="A59" s="476"/>
      <c r="B59" s="476"/>
      <c r="C59" s="476"/>
      <c r="D59" s="476"/>
      <c r="E59" s="476"/>
      <c r="F59" s="476"/>
      <c r="G59" s="476"/>
      <c r="H59" s="476"/>
      <c r="I59" s="476"/>
      <c r="J59" s="476"/>
      <c r="K59" s="476"/>
      <c r="L59" s="476"/>
      <c r="M59" s="476"/>
      <c r="N59" s="476"/>
      <c r="O59" s="476"/>
      <c r="P59" s="476"/>
      <c r="Q59" s="476"/>
      <c r="R59" s="476"/>
      <c r="S59" s="476"/>
    </row>
    <row r="60" spans="1:19" ht="15.75" customHeight="1">
      <c r="A60" s="476"/>
      <c r="B60" s="476"/>
      <c r="C60" s="476"/>
      <c r="D60" s="476"/>
      <c r="E60" s="476"/>
      <c r="F60" s="476"/>
      <c r="G60" s="476"/>
      <c r="H60" s="476"/>
      <c r="I60" s="476"/>
      <c r="J60" s="476"/>
      <c r="K60" s="476"/>
      <c r="L60" s="476"/>
      <c r="M60" s="476"/>
      <c r="N60" s="476"/>
      <c r="O60" s="476"/>
      <c r="P60" s="476"/>
      <c r="Q60" s="476"/>
      <c r="R60" s="476"/>
      <c r="S60" s="476"/>
    </row>
    <row r="61" spans="1:19" ht="15.75" customHeight="1">
      <c r="A61" s="476"/>
      <c r="B61" s="476"/>
      <c r="C61" s="476"/>
      <c r="D61" s="476"/>
      <c r="E61" s="476"/>
      <c r="F61" s="476"/>
      <c r="G61" s="476"/>
      <c r="H61" s="476"/>
      <c r="I61" s="476"/>
      <c r="J61" s="476"/>
      <c r="K61" s="476"/>
      <c r="L61" s="476"/>
      <c r="M61" s="476"/>
      <c r="N61" s="476"/>
      <c r="O61" s="476"/>
      <c r="P61" s="476"/>
      <c r="Q61" s="476"/>
      <c r="R61" s="476"/>
      <c r="S61" s="476"/>
    </row>
    <row r="62" spans="1:19" ht="15.75" customHeight="1">
      <c r="A62" s="476"/>
      <c r="B62" s="476"/>
      <c r="C62" s="476"/>
      <c r="D62" s="476"/>
      <c r="E62" s="476"/>
      <c r="F62" s="476"/>
      <c r="G62" s="476"/>
      <c r="H62" s="476"/>
      <c r="I62" s="476"/>
      <c r="J62" s="476"/>
      <c r="K62" s="476"/>
      <c r="L62" s="476"/>
      <c r="M62" s="476"/>
      <c r="N62" s="476"/>
      <c r="O62" s="476"/>
      <c r="P62" s="476"/>
      <c r="Q62" s="476"/>
      <c r="R62" s="476"/>
      <c r="S62" s="476"/>
    </row>
    <row r="63" spans="1:19" ht="15.75" customHeight="1">
      <c r="A63" s="476"/>
      <c r="B63" s="476"/>
      <c r="C63" s="476"/>
      <c r="D63" s="476"/>
      <c r="E63" s="476"/>
      <c r="F63" s="476"/>
      <c r="G63" s="476"/>
      <c r="H63" s="476"/>
      <c r="I63" s="476"/>
      <c r="J63" s="476"/>
      <c r="K63" s="476"/>
      <c r="L63" s="476"/>
      <c r="M63" s="476"/>
      <c r="N63" s="476"/>
      <c r="O63" s="476"/>
      <c r="P63" s="476"/>
      <c r="Q63" s="476"/>
      <c r="R63" s="476"/>
      <c r="S63" s="476"/>
    </row>
    <row r="64" spans="1:19" ht="15.75" customHeight="1">
      <c r="A64" s="476"/>
      <c r="B64" s="476"/>
      <c r="C64" s="476"/>
      <c r="D64" s="476"/>
      <c r="E64" s="476"/>
      <c r="F64" s="476"/>
      <c r="G64" s="476"/>
      <c r="H64" s="476"/>
      <c r="I64" s="476"/>
      <c r="J64" s="476"/>
      <c r="K64" s="476"/>
      <c r="L64" s="476"/>
      <c r="M64" s="476"/>
      <c r="N64" s="476"/>
      <c r="O64" s="476"/>
      <c r="P64" s="476"/>
      <c r="Q64" s="476"/>
      <c r="R64" s="476"/>
      <c r="S64" s="476"/>
    </row>
    <row r="65" spans="1:19" ht="15.75" customHeight="1">
      <c r="A65" s="476"/>
      <c r="B65" s="476"/>
      <c r="C65" s="476"/>
      <c r="D65" s="476"/>
      <c r="E65" s="476"/>
      <c r="F65" s="476"/>
      <c r="G65" s="476"/>
      <c r="H65" s="476"/>
      <c r="I65" s="476"/>
      <c r="J65" s="476"/>
      <c r="K65" s="476"/>
      <c r="L65" s="476"/>
      <c r="M65" s="476"/>
      <c r="N65" s="476"/>
      <c r="O65" s="476"/>
      <c r="P65" s="476"/>
      <c r="Q65" s="476"/>
      <c r="R65" s="476"/>
      <c r="S65" s="476"/>
    </row>
    <row r="66" spans="1:19" ht="15.75" customHeight="1">
      <c r="A66" s="476"/>
      <c r="B66" s="476"/>
      <c r="C66" s="476"/>
      <c r="D66" s="476"/>
      <c r="E66" s="476"/>
      <c r="F66" s="476"/>
      <c r="G66" s="476"/>
      <c r="H66" s="476"/>
      <c r="I66" s="476"/>
      <c r="J66" s="476"/>
      <c r="K66" s="476"/>
      <c r="L66" s="476"/>
      <c r="M66" s="476"/>
      <c r="N66" s="476"/>
      <c r="O66" s="476"/>
      <c r="P66" s="476"/>
      <c r="Q66" s="476"/>
      <c r="R66" s="476"/>
      <c r="S66" s="476"/>
    </row>
    <row r="67" spans="1:19" ht="15.75" customHeight="1">
      <c r="A67" s="476"/>
      <c r="B67" s="476"/>
      <c r="C67" s="476"/>
      <c r="D67" s="476"/>
      <c r="E67" s="476"/>
      <c r="F67" s="476"/>
      <c r="G67" s="476"/>
      <c r="H67" s="476"/>
      <c r="I67" s="476"/>
      <c r="J67" s="476"/>
      <c r="K67" s="476"/>
      <c r="L67" s="476"/>
      <c r="M67" s="476"/>
      <c r="N67" s="476"/>
      <c r="O67" s="476"/>
      <c r="P67" s="476"/>
      <c r="Q67" s="476"/>
      <c r="R67" s="476"/>
      <c r="S67" s="476"/>
    </row>
    <row r="68" spans="1:19" ht="15.75" customHeight="1">
      <c r="A68" s="476"/>
      <c r="B68" s="476"/>
      <c r="C68" s="476"/>
      <c r="D68" s="476"/>
      <c r="E68" s="476"/>
      <c r="F68" s="476"/>
      <c r="G68" s="476"/>
      <c r="H68" s="476"/>
      <c r="I68" s="476"/>
      <c r="J68" s="476"/>
      <c r="K68" s="476"/>
      <c r="L68" s="476"/>
      <c r="M68" s="476"/>
      <c r="N68" s="476"/>
      <c r="O68" s="476"/>
      <c r="P68" s="476"/>
      <c r="Q68" s="476"/>
      <c r="R68" s="476"/>
      <c r="S68" s="476"/>
    </row>
    <row r="69" spans="1:19" ht="15.75" customHeight="1">
      <c r="A69" s="476"/>
      <c r="B69" s="476"/>
      <c r="C69" s="476"/>
      <c r="D69" s="476"/>
      <c r="E69" s="476"/>
      <c r="F69" s="476"/>
      <c r="G69" s="476"/>
      <c r="H69" s="476"/>
      <c r="I69" s="476"/>
      <c r="J69" s="476"/>
      <c r="K69" s="476"/>
      <c r="L69" s="476"/>
      <c r="M69" s="476"/>
      <c r="N69" s="476"/>
      <c r="O69" s="476"/>
      <c r="P69" s="476"/>
      <c r="Q69" s="476"/>
      <c r="R69" s="476"/>
      <c r="S69" s="476"/>
    </row>
    <row r="70" spans="1:19" ht="15.75" customHeight="1">
      <c r="A70" s="476"/>
      <c r="B70" s="476"/>
      <c r="C70" s="476"/>
      <c r="D70" s="476"/>
      <c r="E70" s="476"/>
      <c r="F70" s="476"/>
      <c r="G70" s="476"/>
      <c r="H70" s="476"/>
      <c r="I70" s="476"/>
      <c r="J70" s="476"/>
      <c r="K70" s="476"/>
      <c r="L70" s="476"/>
      <c r="M70" s="476"/>
      <c r="N70" s="476"/>
      <c r="O70" s="476"/>
      <c r="P70" s="476"/>
      <c r="Q70" s="476"/>
      <c r="R70" s="476"/>
      <c r="S70" s="476"/>
    </row>
    <row r="71" spans="1:19" ht="15.75" customHeight="1">
      <c r="A71" s="476"/>
      <c r="B71" s="476"/>
      <c r="C71" s="476"/>
      <c r="D71" s="476"/>
      <c r="E71" s="476"/>
      <c r="F71" s="476"/>
      <c r="G71" s="476"/>
      <c r="H71" s="476"/>
      <c r="I71" s="476"/>
      <c r="J71" s="476"/>
      <c r="K71" s="476"/>
      <c r="L71" s="476"/>
      <c r="M71" s="476"/>
      <c r="N71" s="476"/>
      <c r="O71" s="476"/>
      <c r="P71" s="476"/>
      <c r="Q71" s="476"/>
      <c r="R71" s="476"/>
      <c r="S71" s="476"/>
    </row>
    <row r="72" spans="1:19" ht="15.75" customHeight="1">
      <c r="A72" s="476"/>
      <c r="B72" s="476"/>
      <c r="C72" s="476"/>
      <c r="D72" s="476"/>
      <c r="E72" s="476"/>
      <c r="F72" s="476"/>
      <c r="G72" s="476"/>
      <c r="H72" s="476"/>
      <c r="I72" s="476"/>
      <c r="J72" s="476"/>
      <c r="K72" s="476"/>
      <c r="L72" s="476"/>
      <c r="M72" s="476"/>
      <c r="N72" s="476"/>
      <c r="O72" s="476"/>
      <c r="P72" s="476"/>
      <c r="Q72" s="476"/>
      <c r="R72" s="476"/>
      <c r="S72" s="476"/>
    </row>
    <row r="73" spans="1:19" ht="15.75" customHeight="1">
      <c r="A73" s="476"/>
      <c r="B73" s="476"/>
      <c r="C73" s="476"/>
      <c r="D73" s="476"/>
      <c r="E73" s="476"/>
      <c r="F73" s="476"/>
      <c r="G73" s="476"/>
      <c r="H73" s="476"/>
      <c r="I73" s="476"/>
      <c r="J73" s="476"/>
      <c r="K73" s="476"/>
      <c r="L73" s="476"/>
      <c r="M73" s="476"/>
      <c r="N73" s="476"/>
      <c r="O73" s="476"/>
      <c r="P73" s="476"/>
      <c r="Q73" s="476"/>
      <c r="R73" s="476"/>
      <c r="S73" s="476"/>
    </row>
    <row r="74" spans="1:19" ht="15.75" customHeight="1">
      <c r="A74" s="476"/>
      <c r="B74" s="476"/>
      <c r="C74" s="476"/>
      <c r="D74" s="476"/>
      <c r="E74" s="476"/>
      <c r="F74" s="476"/>
      <c r="G74" s="476"/>
      <c r="H74" s="476"/>
      <c r="I74" s="476"/>
      <c r="J74" s="476"/>
      <c r="K74" s="476"/>
      <c r="L74" s="476"/>
      <c r="M74" s="476"/>
      <c r="N74" s="476"/>
      <c r="O74" s="476"/>
      <c r="P74" s="476"/>
      <c r="Q74" s="476"/>
      <c r="R74" s="476"/>
      <c r="S74" s="476"/>
    </row>
    <row r="75" spans="1:19" ht="15.75" customHeight="1">
      <c r="A75" s="476"/>
      <c r="B75" s="476"/>
      <c r="C75" s="476"/>
      <c r="D75" s="476"/>
      <c r="E75" s="476"/>
      <c r="F75" s="476"/>
      <c r="G75" s="476"/>
      <c r="H75" s="476"/>
      <c r="I75" s="476"/>
      <c r="J75" s="476"/>
      <c r="K75" s="476"/>
      <c r="L75" s="476"/>
      <c r="M75" s="476"/>
      <c r="N75" s="476"/>
      <c r="O75" s="476"/>
      <c r="P75" s="476"/>
      <c r="Q75" s="476"/>
      <c r="R75" s="476"/>
      <c r="S75" s="476"/>
    </row>
    <row r="76" spans="1:19" ht="15.75" customHeight="1">
      <c r="A76" s="476"/>
      <c r="B76" s="476"/>
      <c r="C76" s="476"/>
      <c r="D76" s="476"/>
      <c r="E76" s="476"/>
      <c r="F76" s="476"/>
      <c r="G76" s="476"/>
      <c r="H76" s="476"/>
      <c r="I76" s="476"/>
      <c r="J76" s="476"/>
      <c r="K76" s="476"/>
      <c r="L76" s="476"/>
      <c r="M76" s="476"/>
      <c r="N76" s="476"/>
      <c r="O76" s="476"/>
      <c r="P76" s="476"/>
      <c r="Q76" s="476"/>
      <c r="R76" s="476"/>
      <c r="S76" s="476"/>
    </row>
    <row r="77" spans="1:19" ht="15.75" customHeight="1">
      <c r="A77" s="476"/>
      <c r="B77" s="476"/>
      <c r="C77" s="476"/>
      <c r="D77" s="476"/>
      <c r="E77" s="476"/>
      <c r="F77" s="476"/>
      <c r="G77" s="476"/>
      <c r="H77" s="476"/>
      <c r="I77" s="476"/>
      <c r="J77" s="476"/>
      <c r="K77" s="476"/>
      <c r="L77" s="476"/>
      <c r="M77" s="476"/>
      <c r="N77" s="476"/>
      <c r="O77" s="476"/>
      <c r="P77" s="476"/>
      <c r="Q77" s="476"/>
      <c r="R77" s="476"/>
      <c r="S77" s="476"/>
    </row>
    <row r="78" spans="1:19" ht="15.75" customHeight="1">
      <c r="A78" s="476"/>
      <c r="B78" s="476"/>
      <c r="C78" s="476"/>
      <c r="D78" s="476"/>
      <c r="E78" s="476"/>
      <c r="F78" s="476"/>
      <c r="G78" s="476"/>
      <c r="H78" s="476"/>
      <c r="I78" s="476"/>
      <c r="J78" s="476"/>
      <c r="K78" s="476"/>
      <c r="L78" s="476"/>
      <c r="M78" s="476"/>
      <c r="N78" s="476"/>
      <c r="O78" s="476"/>
      <c r="P78" s="476"/>
      <c r="Q78" s="476"/>
      <c r="R78" s="476"/>
      <c r="S78" s="476"/>
    </row>
    <row r="79" spans="1:19" ht="15.75" customHeight="1">
      <c r="A79" s="476"/>
      <c r="B79" s="476"/>
      <c r="C79" s="476"/>
      <c r="D79" s="476"/>
      <c r="E79" s="476"/>
      <c r="F79" s="476"/>
      <c r="G79" s="476"/>
      <c r="H79" s="476"/>
      <c r="I79" s="476"/>
      <c r="J79" s="476"/>
      <c r="K79" s="476"/>
      <c r="L79" s="476"/>
      <c r="M79" s="476"/>
      <c r="N79" s="476"/>
      <c r="O79" s="476"/>
      <c r="P79" s="476"/>
      <c r="Q79" s="476"/>
      <c r="R79" s="476"/>
      <c r="S79" s="476"/>
    </row>
    <row r="80" spans="1:19" ht="15.75" customHeight="1">
      <c r="A80" s="476"/>
      <c r="B80" s="476"/>
      <c r="C80" s="476"/>
      <c r="D80" s="476"/>
      <c r="E80" s="476"/>
      <c r="F80" s="476"/>
      <c r="G80" s="476"/>
      <c r="H80" s="476"/>
      <c r="I80" s="476"/>
      <c r="J80" s="476"/>
      <c r="K80" s="476"/>
      <c r="L80" s="476"/>
      <c r="M80" s="476"/>
      <c r="N80" s="476"/>
      <c r="O80" s="476"/>
      <c r="P80" s="476"/>
      <c r="Q80" s="476"/>
      <c r="R80" s="476"/>
      <c r="S80" s="476"/>
    </row>
    <row r="81" spans="1:19" ht="15.75" customHeight="1">
      <c r="A81" s="476"/>
      <c r="B81" s="476"/>
      <c r="C81" s="476"/>
      <c r="D81" s="476"/>
      <c r="E81" s="476"/>
      <c r="F81" s="476"/>
      <c r="G81" s="476"/>
      <c r="H81" s="476"/>
      <c r="I81" s="476"/>
      <c r="J81" s="476"/>
      <c r="K81" s="476"/>
      <c r="L81" s="476"/>
      <c r="M81" s="476"/>
      <c r="N81" s="476"/>
      <c r="O81" s="476"/>
      <c r="P81" s="476"/>
      <c r="Q81" s="476"/>
      <c r="R81" s="476"/>
      <c r="S81" s="476"/>
    </row>
    <row r="82" spans="1:19" ht="15.75" customHeight="1">
      <c r="A82" s="476"/>
      <c r="B82" s="476"/>
      <c r="C82" s="476"/>
      <c r="D82" s="476"/>
      <c r="E82" s="476"/>
      <c r="F82" s="476"/>
      <c r="G82" s="476"/>
      <c r="H82" s="476"/>
      <c r="I82" s="476"/>
      <c r="J82" s="476"/>
      <c r="K82" s="476"/>
      <c r="L82" s="476"/>
      <c r="M82" s="476"/>
      <c r="N82" s="476"/>
      <c r="O82" s="476"/>
      <c r="P82" s="476"/>
      <c r="Q82" s="476"/>
      <c r="R82" s="476"/>
      <c r="S82" s="476"/>
    </row>
    <row r="83" spans="1:19" ht="15.75" customHeight="1">
      <c r="A83" s="476"/>
      <c r="B83" s="476"/>
      <c r="C83" s="476"/>
      <c r="D83" s="476"/>
      <c r="E83" s="476"/>
      <c r="F83" s="476"/>
      <c r="G83" s="476"/>
      <c r="H83" s="476"/>
      <c r="I83" s="476"/>
      <c r="J83" s="476"/>
      <c r="K83" s="476"/>
      <c r="L83" s="476"/>
      <c r="M83" s="476"/>
      <c r="N83" s="476"/>
      <c r="O83" s="476"/>
      <c r="P83" s="476"/>
      <c r="Q83" s="476"/>
      <c r="R83" s="476"/>
      <c r="S83" s="476"/>
    </row>
    <row r="84" spans="1:19" ht="15.75" customHeight="1">
      <c r="A84" s="476"/>
      <c r="B84" s="476"/>
      <c r="C84" s="476"/>
      <c r="D84" s="476"/>
      <c r="E84" s="476"/>
      <c r="F84" s="476"/>
      <c r="G84" s="476"/>
      <c r="H84" s="476"/>
      <c r="I84" s="476"/>
      <c r="J84" s="476"/>
      <c r="K84" s="476"/>
      <c r="L84" s="476"/>
      <c r="M84" s="476"/>
      <c r="N84" s="476"/>
      <c r="O84" s="476"/>
      <c r="P84" s="476"/>
      <c r="Q84" s="476"/>
      <c r="R84" s="476"/>
      <c r="S84" s="476"/>
    </row>
    <row r="85" spans="1:19" ht="15.75" customHeight="1">
      <c r="A85" s="476"/>
      <c r="B85" s="476"/>
      <c r="C85" s="476"/>
      <c r="D85" s="476"/>
      <c r="E85" s="476"/>
      <c r="F85" s="476"/>
      <c r="G85" s="476"/>
      <c r="H85" s="476"/>
      <c r="I85" s="476"/>
      <c r="J85" s="476"/>
      <c r="K85" s="476"/>
      <c r="L85" s="476"/>
      <c r="M85" s="476"/>
      <c r="N85" s="476"/>
      <c r="O85" s="476"/>
      <c r="P85" s="476"/>
      <c r="Q85" s="476"/>
      <c r="R85" s="476"/>
      <c r="S85" s="476"/>
    </row>
    <row r="86" spans="1:19" ht="15.75" customHeight="1">
      <c r="A86" s="476"/>
      <c r="B86" s="476"/>
      <c r="C86" s="476"/>
      <c r="D86" s="476"/>
      <c r="E86" s="476"/>
      <c r="F86" s="476"/>
      <c r="G86" s="476"/>
      <c r="H86" s="476"/>
      <c r="I86" s="476"/>
      <c r="J86" s="476"/>
      <c r="K86" s="476"/>
      <c r="L86" s="476"/>
      <c r="M86" s="476"/>
      <c r="N86" s="476"/>
      <c r="O86" s="476"/>
      <c r="P86" s="476"/>
      <c r="Q86" s="476"/>
      <c r="R86" s="476"/>
      <c r="S86" s="476"/>
    </row>
    <row r="87" spans="1:19" ht="15.75" customHeight="1">
      <c r="A87" s="476"/>
      <c r="B87" s="476"/>
      <c r="C87" s="476"/>
      <c r="D87" s="476"/>
      <c r="E87" s="476"/>
      <c r="F87" s="476"/>
      <c r="G87" s="476"/>
      <c r="H87" s="476"/>
      <c r="I87" s="476"/>
      <c r="J87" s="476"/>
      <c r="K87" s="476"/>
      <c r="L87" s="476"/>
      <c r="M87" s="476"/>
      <c r="N87" s="476"/>
      <c r="O87" s="476"/>
      <c r="P87" s="476"/>
      <c r="Q87" s="476"/>
      <c r="R87" s="476"/>
      <c r="S87" s="476"/>
    </row>
    <row r="88" spans="1:19" ht="15.75" customHeight="1">
      <c r="A88" s="476"/>
      <c r="B88" s="476"/>
      <c r="C88" s="476"/>
      <c r="D88" s="476"/>
      <c r="E88" s="476"/>
      <c r="F88" s="476"/>
      <c r="G88" s="476"/>
      <c r="H88" s="476"/>
      <c r="I88" s="476"/>
      <c r="J88" s="476"/>
      <c r="K88" s="476"/>
      <c r="L88" s="476"/>
      <c r="M88" s="476"/>
      <c r="N88" s="476"/>
      <c r="O88" s="476"/>
      <c r="P88" s="476"/>
      <c r="Q88" s="476"/>
      <c r="R88" s="476"/>
      <c r="S88" s="476"/>
    </row>
    <row r="89" spans="1:19" ht="15.75" customHeight="1">
      <c r="A89" s="476"/>
      <c r="B89" s="476"/>
      <c r="C89" s="476"/>
      <c r="D89" s="476"/>
      <c r="E89" s="476"/>
      <c r="F89" s="476"/>
      <c r="G89" s="476"/>
      <c r="H89" s="476"/>
      <c r="I89" s="476"/>
      <c r="J89" s="476"/>
      <c r="K89" s="476"/>
      <c r="L89" s="476"/>
      <c r="M89" s="476"/>
      <c r="N89" s="476"/>
      <c r="O89" s="476"/>
      <c r="P89" s="476"/>
      <c r="Q89" s="476"/>
      <c r="R89" s="476"/>
      <c r="S89" s="476"/>
    </row>
    <row r="90" spans="1:19" ht="15.75" customHeight="1">
      <c r="A90" s="476"/>
      <c r="B90" s="476"/>
      <c r="C90" s="476"/>
      <c r="D90" s="476"/>
      <c r="E90" s="476"/>
      <c r="F90" s="476"/>
      <c r="G90" s="476"/>
      <c r="H90" s="476"/>
      <c r="I90" s="476"/>
      <c r="J90" s="476"/>
      <c r="K90" s="476"/>
      <c r="L90" s="476"/>
      <c r="M90" s="476"/>
      <c r="N90" s="476"/>
      <c r="O90" s="476"/>
      <c r="P90" s="476"/>
      <c r="Q90" s="476"/>
      <c r="R90" s="476"/>
      <c r="S90" s="476"/>
    </row>
    <row r="91" spans="1:19" ht="15.75" customHeight="1">
      <c r="A91" s="476"/>
      <c r="B91" s="476"/>
      <c r="C91" s="476"/>
      <c r="D91" s="476"/>
      <c r="E91" s="476"/>
      <c r="F91" s="476"/>
      <c r="G91" s="476"/>
      <c r="H91" s="476"/>
      <c r="I91" s="476"/>
      <c r="J91" s="476"/>
      <c r="K91" s="476"/>
      <c r="L91" s="476"/>
      <c r="M91" s="476"/>
      <c r="N91" s="476"/>
      <c r="O91" s="476"/>
      <c r="P91" s="476"/>
      <c r="Q91" s="476"/>
      <c r="R91" s="476"/>
      <c r="S91" s="476"/>
    </row>
    <row r="92" spans="1:19" ht="15.75" customHeight="1">
      <c r="A92" s="476"/>
      <c r="B92" s="476"/>
      <c r="C92" s="476"/>
      <c r="D92" s="476"/>
      <c r="E92" s="476"/>
      <c r="F92" s="476"/>
      <c r="G92" s="476"/>
      <c r="H92" s="476"/>
      <c r="I92" s="476"/>
      <c r="J92" s="476"/>
      <c r="K92" s="476"/>
      <c r="L92" s="476"/>
      <c r="M92" s="476"/>
      <c r="N92" s="476"/>
      <c r="O92" s="476"/>
      <c r="P92" s="476"/>
      <c r="Q92" s="476"/>
      <c r="R92" s="476"/>
      <c r="S92" s="476"/>
    </row>
    <row r="93" spans="1:19" ht="15.75" customHeight="1">
      <c r="A93" s="476"/>
      <c r="B93" s="476"/>
      <c r="C93" s="476"/>
      <c r="D93" s="476"/>
      <c r="E93" s="476"/>
      <c r="F93" s="476"/>
      <c r="G93" s="476"/>
      <c r="H93" s="476"/>
      <c r="I93" s="476"/>
      <c r="J93" s="476"/>
      <c r="K93" s="476"/>
      <c r="L93" s="476"/>
      <c r="M93" s="476"/>
      <c r="N93" s="476"/>
      <c r="O93" s="476"/>
      <c r="P93" s="476"/>
      <c r="Q93" s="476"/>
      <c r="R93" s="476"/>
      <c r="S93" s="476"/>
    </row>
    <row r="94" spans="1:19" ht="15.75" customHeight="1">
      <c r="A94" s="476"/>
      <c r="B94" s="476"/>
      <c r="C94" s="476"/>
      <c r="D94" s="476"/>
      <c r="E94" s="476"/>
      <c r="F94" s="476"/>
      <c r="G94" s="476"/>
      <c r="H94" s="476"/>
      <c r="I94" s="476"/>
      <c r="J94" s="476"/>
      <c r="K94" s="476"/>
      <c r="L94" s="476"/>
      <c r="M94" s="476"/>
      <c r="N94" s="476"/>
      <c r="O94" s="476"/>
      <c r="P94" s="476"/>
      <c r="Q94" s="476"/>
      <c r="R94" s="476"/>
      <c r="S94" s="476"/>
    </row>
    <row r="95" spans="1:19" ht="15.75" customHeight="1">
      <c r="A95" s="476"/>
      <c r="B95" s="476"/>
      <c r="C95" s="476"/>
      <c r="D95" s="476"/>
      <c r="E95" s="476"/>
      <c r="F95" s="476"/>
      <c r="G95" s="476"/>
      <c r="H95" s="476"/>
      <c r="I95" s="476"/>
      <c r="J95" s="476"/>
      <c r="K95" s="476"/>
      <c r="L95" s="476"/>
      <c r="M95" s="476"/>
      <c r="N95" s="476"/>
      <c r="O95" s="476"/>
      <c r="P95" s="476"/>
      <c r="Q95" s="476"/>
      <c r="R95" s="476"/>
      <c r="S95" s="476"/>
    </row>
    <row r="96" spans="1:19" ht="15.75" customHeight="1">
      <c r="A96" s="476"/>
      <c r="B96" s="476"/>
      <c r="C96" s="476"/>
      <c r="D96" s="476"/>
      <c r="E96" s="476"/>
      <c r="F96" s="476"/>
      <c r="G96" s="476"/>
      <c r="H96" s="476"/>
      <c r="I96" s="476"/>
      <c r="J96" s="476"/>
      <c r="K96" s="476"/>
      <c r="L96" s="476"/>
      <c r="M96" s="476"/>
      <c r="N96" s="476"/>
      <c r="O96" s="476"/>
      <c r="P96" s="476"/>
      <c r="Q96" s="476"/>
      <c r="R96" s="476"/>
      <c r="S96" s="476"/>
    </row>
    <row r="97" spans="1:19" ht="15.75" customHeight="1">
      <c r="A97" s="476"/>
      <c r="B97" s="476"/>
      <c r="C97" s="476"/>
      <c r="D97" s="476"/>
      <c r="E97" s="476"/>
      <c r="F97" s="476"/>
      <c r="G97" s="476"/>
      <c r="H97" s="476"/>
      <c r="I97" s="476"/>
      <c r="J97" s="476"/>
      <c r="K97" s="476"/>
      <c r="L97" s="476"/>
      <c r="M97" s="476"/>
      <c r="N97" s="476"/>
      <c r="O97" s="476"/>
      <c r="P97" s="476"/>
      <c r="Q97" s="476"/>
      <c r="R97" s="476"/>
      <c r="S97" s="476"/>
    </row>
    <row r="98" spans="1:19" ht="15.75" customHeight="1">
      <c r="A98" s="476"/>
      <c r="B98" s="476"/>
      <c r="C98" s="476"/>
      <c r="D98" s="476"/>
      <c r="E98" s="476"/>
      <c r="F98" s="476"/>
      <c r="G98" s="476"/>
      <c r="H98" s="476"/>
      <c r="I98" s="476"/>
      <c r="J98" s="476"/>
      <c r="K98" s="476"/>
      <c r="L98" s="476"/>
      <c r="M98" s="476"/>
      <c r="N98" s="476"/>
      <c r="O98" s="476"/>
      <c r="P98" s="476"/>
      <c r="Q98" s="476"/>
      <c r="R98" s="476"/>
      <c r="S98" s="476"/>
    </row>
    <row r="99" spans="1:19" ht="15.75" customHeight="1">
      <c r="A99" s="476"/>
      <c r="B99" s="476"/>
      <c r="C99" s="476"/>
      <c r="D99" s="476"/>
      <c r="E99" s="476"/>
      <c r="F99" s="476"/>
      <c r="G99" s="476"/>
      <c r="H99" s="476"/>
      <c r="I99" s="476"/>
      <c r="J99" s="476"/>
      <c r="K99" s="476"/>
      <c r="L99" s="476"/>
      <c r="M99" s="476"/>
      <c r="N99" s="476"/>
      <c r="O99" s="476"/>
      <c r="P99" s="476"/>
      <c r="Q99" s="476"/>
      <c r="R99" s="476"/>
      <c r="S99" s="476"/>
    </row>
    <row r="100" spans="1:19" ht="15.75" customHeight="1">
      <c r="A100" s="476"/>
      <c r="B100" s="476"/>
      <c r="C100" s="476"/>
      <c r="D100" s="476"/>
      <c r="E100" s="476"/>
      <c r="F100" s="476"/>
      <c r="G100" s="476"/>
      <c r="H100" s="476"/>
      <c r="I100" s="476"/>
      <c r="J100" s="476"/>
      <c r="K100" s="476"/>
      <c r="L100" s="476"/>
      <c r="M100" s="476"/>
      <c r="N100" s="476"/>
      <c r="O100" s="476"/>
      <c r="P100" s="476"/>
      <c r="Q100" s="476"/>
      <c r="R100" s="476"/>
      <c r="S100" s="476"/>
    </row>
    <row r="101" spans="1:19" ht="15.75" customHeight="1">
      <c r="A101" s="476"/>
      <c r="B101" s="476"/>
      <c r="C101" s="476"/>
      <c r="D101" s="476"/>
      <c r="E101" s="476"/>
      <c r="F101" s="476"/>
      <c r="G101" s="476"/>
      <c r="H101" s="476"/>
      <c r="I101" s="476"/>
      <c r="J101" s="476"/>
      <c r="K101" s="476"/>
      <c r="L101" s="476"/>
      <c r="M101" s="476"/>
      <c r="N101" s="476"/>
      <c r="O101" s="476"/>
      <c r="P101" s="476"/>
      <c r="Q101" s="476"/>
      <c r="R101" s="476"/>
      <c r="S101" s="476"/>
    </row>
    <row r="102" spans="1:19" ht="15.75" customHeight="1">
      <c r="A102" s="476"/>
      <c r="B102" s="476"/>
      <c r="C102" s="476"/>
      <c r="D102" s="476"/>
      <c r="E102" s="476"/>
      <c r="F102" s="476"/>
      <c r="G102" s="476"/>
      <c r="H102" s="476"/>
      <c r="I102" s="476"/>
      <c r="J102" s="476"/>
      <c r="K102" s="476"/>
      <c r="L102" s="476"/>
      <c r="M102" s="476"/>
      <c r="N102" s="476"/>
      <c r="O102" s="476"/>
      <c r="P102" s="476"/>
      <c r="Q102" s="476"/>
      <c r="R102" s="476"/>
      <c r="S102" s="476"/>
    </row>
    <row r="103" spans="1:19" ht="15.75" customHeight="1">
      <c r="A103" s="476"/>
      <c r="B103" s="476"/>
      <c r="C103" s="476"/>
      <c r="D103" s="476"/>
      <c r="E103" s="476"/>
      <c r="F103" s="476"/>
      <c r="G103" s="476"/>
      <c r="H103" s="476"/>
      <c r="I103" s="476"/>
      <c r="J103" s="476"/>
      <c r="K103" s="476"/>
      <c r="L103" s="476"/>
      <c r="M103" s="476"/>
      <c r="N103" s="476"/>
      <c r="O103" s="476"/>
      <c r="P103" s="476"/>
      <c r="Q103" s="476"/>
      <c r="R103" s="476"/>
      <c r="S103" s="476"/>
    </row>
    <row r="104" spans="1:19" ht="15.75" customHeight="1">
      <c r="A104" s="476"/>
      <c r="B104" s="476"/>
      <c r="C104" s="476"/>
      <c r="D104" s="476"/>
      <c r="E104" s="476"/>
      <c r="F104" s="476"/>
      <c r="G104" s="476"/>
      <c r="H104" s="476"/>
      <c r="I104" s="476"/>
      <c r="J104" s="476"/>
      <c r="K104" s="476"/>
      <c r="L104" s="476"/>
      <c r="M104" s="476"/>
      <c r="N104" s="476"/>
      <c r="O104" s="476"/>
      <c r="P104" s="476"/>
      <c r="Q104" s="476"/>
      <c r="R104" s="476"/>
      <c r="S104" s="476"/>
    </row>
    <row r="105" spans="1:19" ht="15.75" customHeight="1">
      <c r="A105" s="476"/>
      <c r="B105" s="476"/>
      <c r="C105" s="476"/>
      <c r="D105" s="476"/>
      <c r="E105" s="476"/>
      <c r="F105" s="476"/>
      <c r="G105" s="476"/>
      <c r="H105" s="476"/>
      <c r="I105" s="476"/>
      <c r="J105" s="476"/>
      <c r="K105" s="476"/>
      <c r="L105" s="476"/>
      <c r="M105" s="476"/>
      <c r="N105" s="476"/>
      <c r="O105" s="476"/>
      <c r="P105" s="476"/>
      <c r="Q105" s="476"/>
      <c r="R105" s="476"/>
      <c r="S105" s="476"/>
    </row>
    <row r="106" spans="1:19" ht="15.75" customHeight="1">
      <c r="A106" s="476"/>
      <c r="B106" s="476"/>
      <c r="C106" s="476"/>
      <c r="D106" s="476"/>
      <c r="E106" s="476"/>
      <c r="F106" s="476"/>
      <c r="G106" s="476"/>
      <c r="H106" s="476"/>
      <c r="I106" s="476"/>
      <c r="J106" s="476"/>
      <c r="K106" s="476"/>
      <c r="L106" s="476"/>
      <c r="M106" s="476"/>
      <c r="N106" s="476"/>
      <c r="O106" s="476"/>
      <c r="P106" s="476"/>
      <c r="Q106" s="476"/>
      <c r="R106" s="476"/>
      <c r="S106" s="476"/>
    </row>
    <row r="107" spans="1:19" ht="15.75" customHeight="1">
      <c r="A107" s="476"/>
      <c r="B107" s="476"/>
      <c r="C107" s="476"/>
      <c r="D107" s="476"/>
      <c r="E107" s="476"/>
      <c r="F107" s="476"/>
      <c r="G107" s="476"/>
      <c r="H107" s="476"/>
      <c r="I107" s="476"/>
      <c r="J107" s="476"/>
      <c r="K107" s="476"/>
      <c r="L107" s="476"/>
      <c r="M107" s="476"/>
      <c r="N107" s="476"/>
      <c r="O107" s="476"/>
      <c r="P107" s="476"/>
      <c r="Q107" s="476"/>
      <c r="R107" s="476"/>
      <c r="S107" s="476"/>
    </row>
    <row r="108" spans="1:19" ht="15.75" customHeight="1">
      <c r="A108" s="476"/>
      <c r="B108" s="476"/>
      <c r="C108" s="476"/>
      <c r="D108" s="476"/>
      <c r="E108" s="476"/>
      <c r="F108" s="476"/>
      <c r="G108" s="476"/>
      <c r="H108" s="476"/>
      <c r="I108" s="476"/>
      <c r="J108" s="476"/>
      <c r="K108" s="476"/>
      <c r="L108" s="476"/>
      <c r="M108" s="476"/>
      <c r="N108" s="476"/>
      <c r="O108" s="476"/>
      <c r="P108" s="476"/>
      <c r="Q108" s="476"/>
      <c r="R108" s="476"/>
      <c r="S108" s="476"/>
    </row>
    <row r="109" spans="1:19" ht="15.75" customHeight="1">
      <c r="A109" s="476"/>
      <c r="B109" s="476"/>
      <c r="C109" s="476"/>
      <c r="D109" s="476"/>
      <c r="E109" s="476"/>
      <c r="F109" s="476"/>
      <c r="G109" s="476"/>
      <c r="H109" s="476"/>
      <c r="I109" s="476"/>
      <c r="J109" s="476"/>
      <c r="K109" s="476"/>
      <c r="L109" s="476"/>
      <c r="M109" s="476"/>
      <c r="N109" s="476"/>
      <c r="O109" s="476"/>
      <c r="P109" s="476"/>
      <c r="Q109" s="476"/>
      <c r="R109" s="476"/>
      <c r="S109" s="476"/>
    </row>
    <row r="110" spans="1:19" ht="15.75" customHeight="1">
      <c r="A110" s="476"/>
      <c r="B110" s="476"/>
      <c r="C110" s="476"/>
      <c r="D110" s="476"/>
      <c r="E110" s="476"/>
      <c r="F110" s="476"/>
      <c r="G110" s="476"/>
      <c r="H110" s="476"/>
      <c r="I110" s="476"/>
      <c r="J110" s="476"/>
      <c r="K110" s="476"/>
      <c r="L110" s="476"/>
      <c r="M110" s="476"/>
      <c r="N110" s="476"/>
      <c r="O110" s="476"/>
      <c r="P110" s="476"/>
      <c r="Q110" s="476"/>
      <c r="R110" s="476"/>
      <c r="S110" s="476"/>
    </row>
    <row r="111" spans="1:19" ht="15.75" customHeight="1">
      <c r="A111" s="476"/>
      <c r="B111" s="476"/>
      <c r="C111" s="476"/>
      <c r="D111" s="476"/>
      <c r="E111" s="476"/>
      <c r="F111" s="476"/>
      <c r="G111" s="476"/>
      <c r="H111" s="476"/>
      <c r="I111" s="476"/>
      <c r="J111" s="476"/>
      <c r="K111" s="476"/>
      <c r="L111" s="476"/>
      <c r="M111" s="476"/>
      <c r="N111" s="476"/>
      <c r="O111" s="476"/>
      <c r="P111" s="476"/>
      <c r="Q111" s="476"/>
      <c r="R111" s="476"/>
      <c r="S111" s="476"/>
    </row>
    <row r="112" spans="1:19" ht="15.75" customHeight="1">
      <c r="A112" s="476"/>
      <c r="B112" s="476"/>
      <c r="C112" s="476"/>
      <c r="D112" s="476"/>
      <c r="E112" s="476"/>
      <c r="F112" s="476"/>
      <c r="G112" s="476"/>
      <c r="H112" s="476"/>
      <c r="I112" s="476"/>
      <c r="J112" s="476"/>
      <c r="K112" s="476"/>
      <c r="L112" s="476"/>
      <c r="M112" s="476"/>
      <c r="N112" s="476"/>
      <c r="O112" s="476"/>
      <c r="P112" s="476"/>
      <c r="Q112" s="476"/>
      <c r="R112" s="476"/>
      <c r="S112" s="476"/>
    </row>
    <row r="113" spans="1:19" ht="15.75" customHeight="1">
      <c r="A113" s="476"/>
      <c r="B113" s="476"/>
      <c r="C113" s="476"/>
      <c r="D113" s="476"/>
      <c r="E113" s="476"/>
      <c r="F113" s="476"/>
      <c r="G113" s="476"/>
      <c r="H113" s="476"/>
      <c r="I113" s="476"/>
      <c r="J113" s="476"/>
      <c r="K113" s="476"/>
      <c r="L113" s="476"/>
      <c r="M113" s="476"/>
      <c r="N113" s="476"/>
      <c r="O113" s="476"/>
      <c r="P113" s="476"/>
      <c r="Q113" s="476"/>
      <c r="R113" s="476"/>
      <c r="S113" s="476"/>
    </row>
    <row r="114" spans="1:19" ht="15.75" customHeight="1">
      <c r="A114" s="476"/>
      <c r="B114" s="476"/>
      <c r="C114" s="476"/>
      <c r="D114" s="476"/>
      <c r="E114" s="476"/>
      <c r="F114" s="476"/>
      <c r="G114" s="476"/>
      <c r="H114" s="476"/>
      <c r="I114" s="476"/>
      <c r="J114" s="476"/>
      <c r="K114" s="476"/>
      <c r="L114" s="476"/>
      <c r="M114" s="476"/>
      <c r="N114" s="476"/>
      <c r="O114" s="476"/>
      <c r="P114" s="476"/>
      <c r="Q114" s="476"/>
      <c r="R114" s="476"/>
      <c r="S114" s="476"/>
    </row>
    <row r="115" spans="1:19" ht="15.75" customHeight="1">
      <c r="A115" s="476"/>
      <c r="B115" s="476"/>
      <c r="C115" s="476"/>
      <c r="D115" s="476"/>
      <c r="E115" s="476"/>
      <c r="F115" s="476"/>
      <c r="G115" s="476"/>
      <c r="H115" s="476"/>
      <c r="I115" s="476"/>
      <c r="J115" s="476"/>
      <c r="K115" s="476"/>
      <c r="L115" s="476"/>
      <c r="M115" s="476"/>
      <c r="N115" s="476"/>
      <c r="O115" s="476"/>
      <c r="P115" s="476"/>
      <c r="Q115" s="476"/>
      <c r="R115" s="476"/>
      <c r="S115" s="476"/>
    </row>
    <row r="116" spans="1:19" ht="15.75" customHeight="1">
      <c r="A116" s="476"/>
      <c r="B116" s="476"/>
      <c r="C116" s="476"/>
      <c r="D116" s="476"/>
      <c r="E116" s="476"/>
      <c r="F116" s="476"/>
      <c r="G116" s="476"/>
      <c r="H116" s="476"/>
      <c r="I116" s="476"/>
      <c r="J116" s="476"/>
      <c r="K116" s="476"/>
      <c r="L116" s="476"/>
      <c r="M116" s="476"/>
      <c r="N116" s="476"/>
      <c r="O116" s="476"/>
      <c r="P116" s="476"/>
      <c r="Q116" s="476"/>
      <c r="R116" s="476"/>
      <c r="S116" s="476"/>
    </row>
    <row r="117" spans="1:19" ht="15.75" customHeight="1">
      <c r="A117" s="476"/>
      <c r="B117" s="476"/>
      <c r="C117" s="476"/>
      <c r="D117" s="476"/>
      <c r="E117" s="476"/>
      <c r="F117" s="476"/>
      <c r="G117" s="476"/>
      <c r="H117" s="476"/>
      <c r="I117" s="476"/>
      <c r="J117" s="476"/>
      <c r="K117" s="476"/>
      <c r="L117" s="476"/>
      <c r="M117" s="476"/>
      <c r="N117" s="476"/>
      <c r="O117" s="476"/>
      <c r="P117" s="476"/>
      <c r="Q117" s="476"/>
      <c r="R117" s="476"/>
      <c r="S117" s="476"/>
    </row>
    <row r="118" spans="1:19" ht="15.75" customHeight="1">
      <c r="A118" s="476"/>
      <c r="B118" s="476"/>
      <c r="C118" s="476"/>
      <c r="D118" s="476"/>
      <c r="E118" s="476"/>
      <c r="F118" s="476"/>
      <c r="G118" s="476"/>
      <c r="H118" s="476"/>
      <c r="I118" s="476"/>
      <c r="J118" s="476"/>
      <c r="K118" s="476"/>
      <c r="L118" s="476"/>
      <c r="M118" s="476"/>
      <c r="N118" s="476"/>
      <c r="O118" s="476"/>
      <c r="P118" s="476"/>
      <c r="Q118" s="476"/>
      <c r="R118" s="476"/>
      <c r="S118" s="476"/>
    </row>
    <row r="119" spans="1:19" ht="15.75" customHeight="1">
      <c r="A119" s="476"/>
      <c r="B119" s="476"/>
      <c r="C119" s="476"/>
      <c r="D119" s="476"/>
      <c r="E119" s="476"/>
      <c r="F119" s="476"/>
      <c r="G119" s="476"/>
      <c r="H119" s="476"/>
      <c r="I119" s="476"/>
      <c r="J119" s="476"/>
      <c r="K119" s="476"/>
      <c r="L119" s="476"/>
      <c r="M119" s="476"/>
      <c r="N119" s="476"/>
      <c r="O119" s="476"/>
      <c r="P119" s="476"/>
      <c r="Q119" s="476"/>
      <c r="R119" s="476"/>
      <c r="S119" s="476"/>
    </row>
    <row r="120" spans="1:19" ht="15.75" customHeight="1">
      <c r="A120" s="476"/>
      <c r="B120" s="476"/>
      <c r="C120" s="476"/>
      <c r="D120" s="476"/>
      <c r="E120" s="476"/>
      <c r="F120" s="476"/>
      <c r="G120" s="476"/>
      <c r="H120" s="476"/>
      <c r="I120" s="476"/>
      <c r="J120" s="476"/>
      <c r="K120" s="476"/>
      <c r="L120" s="476"/>
      <c r="M120" s="476"/>
      <c r="N120" s="476"/>
      <c r="O120" s="476"/>
      <c r="P120" s="476"/>
      <c r="Q120" s="476"/>
      <c r="R120" s="476"/>
      <c r="S120" s="476"/>
    </row>
    <row r="121" spans="1:19" ht="15.75" customHeight="1">
      <c r="A121" s="476"/>
      <c r="B121" s="476"/>
      <c r="C121" s="476"/>
      <c r="D121" s="476"/>
      <c r="E121" s="476"/>
      <c r="F121" s="476"/>
      <c r="G121" s="476"/>
      <c r="H121" s="476"/>
      <c r="I121" s="476"/>
      <c r="J121" s="476"/>
      <c r="K121" s="476"/>
      <c r="L121" s="476"/>
      <c r="M121" s="476"/>
      <c r="N121" s="476"/>
      <c r="O121" s="476"/>
      <c r="P121" s="476"/>
      <c r="Q121" s="476"/>
      <c r="R121" s="476"/>
      <c r="S121" s="476"/>
    </row>
    <row r="122" spans="1:19" ht="15.75" customHeight="1">
      <c r="A122" s="476"/>
      <c r="B122" s="476"/>
      <c r="C122" s="476"/>
      <c r="D122" s="476"/>
      <c r="E122" s="476"/>
      <c r="F122" s="476"/>
      <c r="G122" s="476"/>
      <c r="H122" s="476"/>
      <c r="I122" s="476"/>
      <c r="J122" s="476"/>
      <c r="K122" s="476"/>
      <c r="L122" s="476"/>
      <c r="M122" s="476"/>
      <c r="N122" s="476"/>
      <c r="O122" s="476"/>
      <c r="P122" s="476"/>
      <c r="Q122" s="476"/>
      <c r="R122" s="476"/>
      <c r="S122" s="476"/>
    </row>
    <row r="123" spans="1:19" ht="15.75" customHeight="1">
      <c r="A123" s="476"/>
      <c r="B123" s="476"/>
      <c r="C123" s="476"/>
      <c r="D123" s="476"/>
      <c r="E123" s="476"/>
      <c r="F123" s="476"/>
      <c r="G123" s="476"/>
      <c r="H123" s="476"/>
      <c r="I123" s="476"/>
      <c r="J123" s="476"/>
      <c r="K123" s="476"/>
      <c r="L123" s="476"/>
      <c r="M123" s="476"/>
      <c r="N123" s="476"/>
      <c r="O123" s="476"/>
      <c r="P123" s="476"/>
      <c r="Q123" s="476"/>
      <c r="R123" s="476"/>
      <c r="S123" s="476"/>
    </row>
    <row r="124" spans="1:19" ht="15.75" customHeight="1">
      <c r="A124" s="476"/>
      <c r="B124" s="476"/>
      <c r="C124" s="476"/>
      <c r="D124" s="476"/>
      <c r="E124" s="476"/>
      <c r="F124" s="476"/>
      <c r="G124" s="476"/>
      <c r="H124" s="476"/>
      <c r="I124" s="476"/>
      <c r="J124" s="476"/>
      <c r="K124" s="476"/>
      <c r="L124" s="476"/>
      <c r="M124" s="476"/>
      <c r="N124" s="476"/>
      <c r="O124" s="476"/>
      <c r="P124" s="476"/>
      <c r="Q124" s="476"/>
      <c r="R124" s="476"/>
      <c r="S124" s="476"/>
    </row>
    <row r="125" spans="1:19" ht="15.75" customHeight="1">
      <c r="A125" s="476"/>
      <c r="B125" s="476"/>
      <c r="C125" s="476"/>
      <c r="D125" s="476"/>
      <c r="E125" s="476"/>
      <c r="F125" s="476"/>
      <c r="G125" s="476"/>
      <c r="H125" s="476"/>
      <c r="I125" s="476"/>
      <c r="J125" s="476"/>
      <c r="K125" s="476"/>
      <c r="L125" s="476"/>
      <c r="M125" s="476"/>
      <c r="N125" s="476"/>
      <c r="O125" s="476"/>
      <c r="P125" s="476"/>
      <c r="Q125" s="476"/>
      <c r="R125" s="476"/>
      <c r="S125" s="476"/>
    </row>
    <row r="126" spans="1:19" ht="15.75" customHeight="1">
      <c r="A126" s="476"/>
      <c r="B126" s="476"/>
      <c r="C126" s="476"/>
      <c r="D126" s="476"/>
      <c r="E126" s="476"/>
      <c r="F126" s="476"/>
      <c r="G126" s="476"/>
      <c r="H126" s="476"/>
      <c r="I126" s="476"/>
      <c r="J126" s="476"/>
      <c r="K126" s="476"/>
      <c r="L126" s="476"/>
      <c r="M126" s="476"/>
      <c r="N126" s="476"/>
      <c r="O126" s="476"/>
      <c r="P126" s="476"/>
      <c r="Q126" s="476"/>
      <c r="R126" s="476"/>
      <c r="S126" s="476"/>
    </row>
    <row r="127" spans="1:19" ht="15.75" customHeight="1">
      <c r="A127" s="476"/>
      <c r="B127" s="476"/>
      <c r="C127" s="476"/>
      <c r="D127" s="476"/>
      <c r="E127" s="476"/>
      <c r="F127" s="476"/>
      <c r="G127" s="476"/>
      <c r="H127" s="476"/>
      <c r="I127" s="476"/>
      <c r="J127" s="476"/>
      <c r="K127" s="476"/>
      <c r="L127" s="476"/>
      <c r="M127" s="476"/>
      <c r="N127" s="476"/>
      <c r="O127" s="476"/>
      <c r="P127" s="476"/>
      <c r="Q127" s="476"/>
      <c r="R127" s="476"/>
      <c r="S127" s="476"/>
    </row>
    <row r="128" spans="1:19" ht="15.75" customHeight="1">
      <c r="A128" s="476"/>
      <c r="B128" s="476"/>
      <c r="C128" s="476"/>
      <c r="D128" s="476"/>
      <c r="E128" s="476"/>
      <c r="F128" s="476"/>
      <c r="G128" s="476"/>
      <c r="H128" s="476"/>
      <c r="I128" s="476"/>
      <c r="J128" s="476"/>
      <c r="K128" s="476"/>
      <c r="L128" s="476"/>
      <c r="M128" s="476"/>
      <c r="N128" s="476"/>
      <c r="O128" s="476"/>
      <c r="P128" s="476"/>
      <c r="Q128" s="476"/>
      <c r="R128" s="476"/>
      <c r="S128" s="476"/>
    </row>
    <row r="129" spans="1:19" ht="15.75" customHeight="1">
      <c r="A129" s="476"/>
      <c r="B129" s="476"/>
      <c r="C129" s="476"/>
      <c r="D129" s="476"/>
      <c r="E129" s="476"/>
      <c r="F129" s="476"/>
      <c r="G129" s="476"/>
      <c r="H129" s="476"/>
      <c r="I129" s="476"/>
      <c r="J129" s="476"/>
      <c r="K129" s="476"/>
      <c r="L129" s="476"/>
      <c r="M129" s="476"/>
      <c r="N129" s="476"/>
      <c r="O129" s="476"/>
      <c r="P129" s="476"/>
      <c r="Q129" s="476"/>
      <c r="R129" s="476"/>
      <c r="S129" s="476"/>
    </row>
    <row r="130" spans="1:19" ht="15.75" customHeight="1">
      <c r="A130" s="476"/>
      <c r="B130" s="476"/>
      <c r="C130" s="476"/>
      <c r="D130" s="476"/>
      <c r="E130" s="476"/>
      <c r="F130" s="476"/>
      <c r="G130" s="476"/>
      <c r="H130" s="476"/>
      <c r="I130" s="476"/>
      <c r="J130" s="476"/>
      <c r="K130" s="476"/>
      <c r="L130" s="476"/>
      <c r="M130" s="476"/>
      <c r="N130" s="476"/>
      <c r="O130" s="476"/>
      <c r="P130" s="476"/>
      <c r="Q130" s="476"/>
      <c r="R130" s="476"/>
      <c r="S130" s="476"/>
    </row>
    <row r="131" spans="1:19" ht="15.75" customHeight="1">
      <c r="A131" s="476"/>
      <c r="B131" s="476"/>
      <c r="C131" s="476"/>
      <c r="D131" s="476"/>
      <c r="E131" s="476"/>
      <c r="F131" s="476"/>
      <c r="G131" s="476"/>
      <c r="H131" s="476"/>
      <c r="I131" s="476"/>
      <c r="J131" s="476"/>
      <c r="K131" s="476"/>
      <c r="L131" s="476"/>
      <c r="M131" s="476"/>
      <c r="N131" s="476"/>
      <c r="O131" s="476"/>
      <c r="P131" s="476"/>
      <c r="Q131" s="476"/>
      <c r="R131" s="476"/>
      <c r="S131" s="476"/>
    </row>
    <row r="132" spans="1:19" ht="15.75" customHeight="1">
      <c r="A132" s="476"/>
      <c r="B132" s="476"/>
      <c r="C132" s="476"/>
      <c r="D132" s="476"/>
      <c r="E132" s="476"/>
      <c r="F132" s="476"/>
      <c r="G132" s="476"/>
      <c r="H132" s="476"/>
      <c r="I132" s="476"/>
      <c r="J132" s="476"/>
      <c r="K132" s="476"/>
      <c r="L132" s="476"/>
      <c r="M132" s="476"/>
      <c r="N132" s="476"/>
      <c r="O132" s="476"/>
      <c r="P132" s="476"/>
      <c r="Q132" s="476"/>
      <c r="R132" s="476"/>
      <c r="S132" s="476"/>
    </row>
    <row r="133" spans="1:19" ht="15.75" customHeight="1">
      <c r="A133" s="476"/>
      <c r="B133" s="476"/>
      <c r="C133" s="476"/>
      <c r="D133" s="476"/>
      <c r="E133" s="476"/>
      <c r="F133" s="476"/>
      <c r="G133" s="476"/>
      <c r="H133" s="476"/>
      <c r="I133" s="476"/>
      <c r="J133" s="476"/>
      <c r="K133" s="476"/>
      <c r="L133" s="476"/>
      <c r="M133" s="476"/>
      <c r="N133" s="476"/>
      <c r="O133" s="476"/>
      <c r="P133" s="476"/>
      <c r="Q133" s="476"/>
      <c r="R133" s="476"/>
      <c r="S133" s="476"/>
    </row>
    <row r="134" spans="1:19" ht="15.75" customHeight="1">
      <c r="A134" s="476"/>
      <c r="B134" s="476"/>
      <c r="C134" s="476"/>
      <c r="D134" s="476"/>
      <c r="E134" s="476"/>
      <c r="F134" s="476"/>
      <c r="G134" s="476"/>
      <c r="H134" s="476"/>
      <c r="I134" s="476"/>
      <c r="J134" s="476"/>
      <c r="K134" s="476"/>
      <c r="L134" s="476"/>
      <c r="M134" s="476"/>
      <c r="N134" s="476"/>
      <c r="O134" s="476"/>
      <c r="P134" s="476"/>
      <c r="Q134" s="476"/>
      <c r="R134" s="476"/>
      <c r="S134" s="476"/>
    </row>
    <row r="135" spans="1:19" ht="15.75" customHeight="1">
      <c r="A135" s="476"/>
      <c r="B135" s="476"/>
      <c r="C135" s="476"/>
      <c r="D135" s="476"/>
      <c r="E135" s="476"/>
      <c r="F135" s="476"/>
      <c r="G135" s="476"/>
      <c r="H135" s="476"/>
      <c r="I135" s="476"/>
      <c r="J135" s="476"/>
      <c r="K135" s="476"/>
      <c r="L135" s="476"/>
      <c r="M135" s="476"/>
      <c r="N135" s="476"/>
      <c r="O135" s="476"/>
      <c r="P135" s="476"/>
      <c r="Q135" s="476"/>
      <c r="R135" s="476"/>
      <c r="S135" s="476"/>
    </row>
    <row r="136" spans="1:19" ht="15.75" customHeight="1">
      <c r="A136" s="476"/>
      <c r="B136" s="476"/>
      <c r="C136" s="476"/>
      <c r="D136" s="476"/>
      <c r="E136" s="476"/>
      <c r="F136" s="476"/>
      <c r="G136" s="476"/>
      <c r="H136" s="476"/>
      <c r="I136" s="476"/>
      <c r="J136" s="476"/>
      <c r="K136" s="476"/>
      <c r="L136" s="476"/>
      <c r="M136" s="476"/>
      <c r="N136" s="476"/>
      <c r="O136" s="476"/>
      <c r="P136" s="476"/>
      <c r="Q136" s="476"/>
      <c r="R136" s="476"/>
      <c r="S136" s="476"/>
    </row>
    <row r="137" spans="1:19" ht="15.75" customHeight="1">
      <c r="A137" s="476"/>
      <c r="B137" s="476"/>
      <c r="C137" s="476"/>
      <c r="D137" s="476"/>
      <c r="E137" s="476"/>
      <c r="F137" s="476"/>
      <c r="G137" s="476"/>
      <c r="H137" s="476"/>
      <c r="I137" s="476"/>
      <c r="J137" s="476"/>
      <c r="K137" s="476"/>
      <c r="L137" s="476"/>
      <c r="M137" s="476"/>
      <c r="N137" s="476"/>
      <c r="O137" s="476"/>
      <c r="P137" s="476"/>
      <c r="Q137" s="476"/>
      <c r="R137" s="476"/>
      <c r="S137" s="476"/>
    </row>
    <row r="138" spans="1:19" ht="15.75" customHeight="1">
      <c r="A138" s="476"/>
      <c r="B138" s="476"/>
      <c r="C138" s="476"/>
      <c r="D138" s="476"/>
      <c r="E138" s="476"/>
      <c r="F138" s="476"/>
      <c r="G138" s="476"/>
      <c r="H138" s="476"/>
      <c r="I138" s="476"/>
      <c r="J138" s="476"/>
      <c r="K138" s="476"/>
      <c r="L138" s="476"/>
      <c r="M138" s="476"/>
      <c r="N138" s="476"/>
      <c r="O138" s="476"/>
      <c r="P138" s="476"/>
      <c r="Q138" s="476"/>
      <c r="R138" s="476"/>
      <c r="S138" s="476"/>
    </row>
    <row r="139" spans="1:19" ht="15.75" customHeight="1">
      <c r="A139" s="476"/>
      <c r="B139" s="476"/>
      <c r="C139" s="476"/>
      <c r="D139" s="476"/>
      <c r="E139" s="476"/>
      <c r="F139" s="476"/>
      <c r="G139" s="476"/>
      <c r="H139" s="476"/>
      <c r="I139" s="476"/>
      <c r="J139" s="476"/>
      <c r="K139" s="476"/>
      <c r="L139" s="476"/>
      <c r="M139" s="476"/>
      <c r="N139" s="476"/>
      <c r="O139" s="476"/>
      <c r="P139" s="476"/>
      <c r="Q139" s="476"/>
      <c r="R139" s="476"/>
      <c r="S139" s="476"/>
    </row>
    <row r="140" spans="1:19" ht="15.75" customHeight="1">
      <c r="A140" s="476"/>
      <c r="B140" s="476"/>
      <c r="C140" s="476"/>
      <c r="D140" s="476"/>
      <c r="E140" s="476"/>
      <c r="F140" s="476"/>
      <c r="G140" s="476"/>
      <c r="H140" s="476"/>
      <c r="I140" s="476"/>
      <c r="J140" s="476"/>
      <c r="K140" s="476"/>
      <c r="L140" s="476"/>
      <c r="M140" s="476"/>
      <c r="N140" s="476"/>
      <c r="O140" s="476"/>
      <c r="P140" s="476"/>
      <c r="Q140" s="476"/>
      <c r="R140" s="476"/>
      <c r="S140" s="476"/>
    </row>
    <row r="141" spans="1:19" ht="15.75" customHeight="1">
      <c r="A141" s="476"/>
      <c r="B141" s="476"/>
      <c r="C141" s="476"/>
      <c r="D141" s="476"/>
      <c r="E141" s="476"/>
      <c r="F141" s="476"/>
      <c r="G141" s="476"/>
      <c r="H141" s="476"/>
      <c r="I141" s="476"/>
      <c r="J141" s="476"/>
      <c r="K141" s="476"/>
      <c r="L141" s="476"/>
      <c r="M141" s="476"/>
      <c r="N141" s="476"/>
      <c r="O141" s="476"/>
      <c r="P141" s="476"/>
      <c r="Q141" s="476"/>
      <c r="R141" s="476"/>
      <c r="S141" s="476"/>
    </row>
    <row r="142" spans="1:19" ht="15.75" customHeight="1">
      <c r="A142" s="476"/>
      <c r="B142" s="476"/>
      <c r="C142" s="476"/>
      <c r="D142" s="476"/>
      <c r="E142" s="476"/>
      <c r="F142" s="476"/>
      <c r="G142" s="476"/>
      <c r="H142" s="476"/>
      <c r="I142" s="476"/>
      <c r="J142" s="476"/>
      <c r="K142" s="476"/>
      <c r="L142" s="476"/>
      <c r="M142" s="476"/>
      <c r="N142" s="476"/>
      <c r="O142" s="476"/>
      <c r="P142" s="476"/>
      <c r="Q142" s="476"/>
      <c r="R142" s="476"/>
      <c r="S142" s="476"/>
    </row>
    <row r="143" spans="1:19" ht="15.75" customHeight="1">
      <c r="A143" s="476"/>
      <c r="B143" s="476"/>
      <c r="C143" s="476"/>
      <c r="D143" s="476"/>
      <c r="E143" s="476"/>
      <c r="F143" s="476"/>
      <c r="G143" s="476"/>
      <c r="H143" s="476"/>
      <c r="I143" s="476"/>
      <c r="J143" s="476"/>
      <c r="K143" s="476"/>
      <c r="L143" s="476"/>
      <c r="M143" s="476"/>
      <c r="N143" s="476"/>
      <c r="O143" s="476"/>
      <c r="P143" s="476"/>
      <c r="Q143" s="476"/>
      <c r="R143" s="476"/>
      <c r="S143" s="476"/>
    </row>
    <row r="144" spans="1:19" ht="15.75" customHeight="1">
      <c r="A144" s="476"/>
      <c r="B144" s="476"/>
      <c r="C144" s="476"/>
      <c r="D144" s="476"/>
      <c r="E144" s="476"/>
      <c r="F144" s="476"/>
      <c r="G144" s="476"/>
      <c r="H144" s="476"/>
      <c r="I144" s="476"/>
      <c r="J144" s="476"/>
      <c r="K144" s="476"/>
      <c r="L144" s="476"/>
      <c r="M144" s="476"/>
      <c r="N144" s="476"/>
      <c r="O144" s="476"/>
      <c r="P144" s="476"/>
      <c r="Q144" s="476"/>
      <c r="R144" s="476"/>
      <c r="S144" s="476"/>
    </row>
    <row r="145" spans="1:19" ht="15.75" customHeight="1">
      <c r="A145" s="476"/>
      <c r="B145" s="476"/>
      <c r="C145" s="476"/>
      <c r="D145" s="476"/>
      <c r="E145" s="476"/>
      <c r="F145" s="476"/>
      <c r="G145" s="476"/>
      <c r="H145" s="476"/>
      <c r="I145" s="476"/>
      <c r="J145" s="476"/>
      <c r="K145" s="476"/>
      <c r="L145" s="476"/>
      <c r="M145" s="476"/>
      <c r="N145" s="476"/>
      <c r="O145" s="476"/>
      <c r="P145" s="476"/>
      <c r="Q145" s="476"/>
      <c r="R145" s="476"/>
      <c r="S145" s="476"/>
    </row>
    <row r="146" spans="1:19" ht="15.75" customHeight="1">
      <c r="A146" s="476"/>
      <c r="B146" s="476"/>
      <c r="C146" s="476"/>
      <c r="D146" s="476"/>
      <c r="E146" s="476"/>
      <c r="F146" s="476"/>
      <c r="G146" s="476"/>
      <c r="H146" s="476"/>
      <c r="I146" s="476"/>
      <c r="J146" s="476"/>
      <c r="K146" s="476"/>
      <c r="L146" s="476"/>
      <c r="M146" s="476"/>
      <c r="N146" s="476"/>
      <c r="O146" s="476"/>
      <c r="P146" s="476"/>
      <c r="Q146" s="476"/>
      <c r="R146" s="476"/>
      <c r="S146" s="476"/>
    </row>
    <row r="147" spans="1:19" ht="15.75" customHeight="1">
      <c r="A147" s="476"/>
      <c r="B147" s="476"/>
      <c r="C147" s="476"/>
      <c r="D147" s="476"/>
      <c r="E147" s="476"/>
      <c r="F147" s="476"/>
      <c r="G147" s="476"/>
      <c r="H147" s="476"/>
      <c r="I147" s="476"/>
      <c r="J147" s="476"/>
      <c r="K147" s="476"/>
      <c r="L147" s="476"/>
      <c r="M147" s="476"/>
      <c r="N147" s="476"/>
      <c r="O147" s="476"/>
      <c r="P147" s="476"/>
      <c r="Q147" s="476"/>
      <c r="R147" s="476"/>
      <c r="S147" s="476"/>
    </row>
    <row r="148" spans="1:19" ht="15.75" customHeight="1">
      <c r="A148" s="476"/>
      <c r="B148" s="476"/>
      <c r="C148" s="476"/>
      <c r="D148" s="476"/>
      <c r="E148" s="476"/>
      <c r="F148" s="476"/>
      <c r="G148" s="476"/>
      <c r="H148" s="476"/>
      <c r="I148" s="476"/>
      <c r="J148" s="476"/>
      <c r="K148" s="476"/>
      <c r="L148" s="476"/>
      <c r="M148" s="476"/>
      <c r="N148" s="476"/>
      <c r="O148" s="476"/>
      <c r="P148" s="476"/>
      <c r="Q148" s="476"/>
      <c r="R148" s="476"/>
      <c r="S148" s="476"/>
    </row>
    <row r="149" spans="1:19" ht="15.75" customHeight="1">
      <c r="A149" s="476"/>
      <c r="B149" s="476"/>
      <c r="C149" s="476"/>
      <c r="D149" s="476"/>
      <c r="E149" s="476"/>
      <c r="F149" s="476"/>
      <c r="G149" s="476"/>
      <c r="H149" s="476"/>
      <c r="I149" s="476"/>
      <c r="J149" s="476"/>
      <c r="K149" s="476"/>
      <c r="L149" s="476"/>
      <c r="M149" s="476"/>
      <c r="N149" s="476"/>
      <c r="O149" s="476"/>
      <c r="P149" s="476"/>
      <c r="Q149" s="476"/>
      <c r="R149" s="476"/>
      <c r="S149" s="476"/>
    </row>
    <row r="150" spans="1:19" ht="15.75" customHeight="1">
      <c r="A150" s="476"/>
      <c r="B150" s="476"/>
      <c r="C150" s="476"/>
      <c r="D150" s="476"/>
      <c r="E150" s="476"/>
      <c r="F150" s="476"/>
      <c r="G150" s="476"/>
      <c r="H150" s="476"/>
      <c r="I150" s="476"/>
      <c r="J150" s="476"/>
      <c r="K150" s="476"/>
      <c r="L150" s="476"/>
      <c r="M150" s="476"/>
      <c r="N150" s="476"/>
      <c r="O150" s="476"/>
      <c r="P150" s="476"/>
      <c r="Q150" s="476"/>
      <c r="R150" s="476"/>
      <c r="S150" s="476"/>
    </row>
    <row r="151" spans="1:19" ht="15.75" customHeight="1">
      <c r="A151" s="476"/>
      <c r="B151" s="476"/>
      <c r="C151" s="476"/>
      <c r="D151" s="476"/>
      <c r="E151" s="476"/>
      <c r="F151" s="476"/>
      <c r="G151" s="476"/>
      <c r="H151" s="476"/>
      <c r="I151" s="476"/>
      <c r="J151" s="476"/>
      <c r="K151" s="476"/>
      <c r="L151" s="476"/>
      <c r="M151" s="476"/>
      <c r="N151" s="476"/>
      <c r="O151" s="476"/>
      <c r="P151" s="476"/>
      <c r="Q151" s="476"/>
      <c r="R151" s="476"/>
      <c r="S151" s="476"/>
    </row>
    <row r="152" spans="1:19" ht="15.75" customHeight="1">
      <c r="A152" s="476"/>
      <c r="B152" s="476"/>
      <c r="C152" s="476"/>
      <c r="D152" s="476"/>
      <c r="E152" s="476"/>
      <c r="F152" s="476"/>
      <c r="G152" s="476"/>
      <c r="H152" s="476"/>
      <c r="I152" s="476"/>
      <c r="J152" s="476"/>
      <c r="K152" s="476"/>
      <c r="L152" s="476"/>
      <c r="M152" s="476"/>
      <c r="N152" s="476"/>
      <c r="O152" s="476"/>
      <c r="P152" s="476"/>
      <c r="Q152" s="476"/>
      <c r="R152" s="476"/>
      <c r="S152" s="476"/>
    </row>
    <row r="153" spans="1:19" ht="15.75" customHeight="1">
      <c r="A153" s="476"/>
      <c r="B153" s="476"/>
      <c r="C153" s="476"/>
      <c r="D153" s="476"/>
      <c r="E153" s="476"/>
      <c r="F153" s="476"/>
      <c r="G153" s="476"/>
      <c r="H153" s="476"/>
      <c r="I153" s="476"/>
      <c r="J153" s="476"/>
      <c r="K153" s="476"/>
      <c r="L153" s="476"/>
      <c r="M153" s="476"/>
      <c r="N153" s="476"/>
      <c r="O153" s="476"/>
      <c r="P153" s="476"/>
      <c r="Q153" s="476"/>
      <c r="R153" s="476"/>
      <c r="S153" s="476"/>
    </row>
    <row r="154" spans="1:19" ht="15.75" customHeight="1">
      <c r="A154" s="476"/>
      <c r="B154" s="476"/>
      <c r="C154" s="476"/>
      <c r="D154" s="476"/>
      <c r="E154" s="476"/>
      <c r="F154" s="476"/>
      <c r="G154" s="476"/>
      <c r="H154" s="476"/>
      <c r="I154" s="476"/>
      <c r="J154" s="476"/>
      <c r="K154" s="476"/>
      <c r="L154" s="476"/>
      <c r="M154" s="476"/>
      <c r="N154" s="476"/>
      <c r="O154" s="476"/>
      <c r="P154" s="476"/>
      <c r="Q154" s="476"/>
      <c r="R154" s="476"/>
      <c r="S154" s="476"/>
    </row>
    <row r="155" spans="1:19" ht="15.75" customHeight="1">
      <c r="A155" s="476"/>
      <c r="B155" s="476"/>
      <c r="C155" s="476"/>
      <c r="D155" s="476"/>
      <c r="E155" s="476"/>
      <c r="F155" s="476"/>
      <c r="G155" s="476"/>
      <c r="H155" s="476"/>
      <c r="I155" s="476"/>
      <c r="J155" s="476"/>
      <c r="K155" s="476"/>
      <c r="L155" s="476"/>
      <c r="M155" s="476"/>
      <c r="N155" s="476"/>
      <c r="O155" s="476"/>
      <c r="P155" s="476"/>
      <c r="Q155" s="476"/>
      <c r="R155" s="476"/>
      <c r="S155" s="476"/>
    </row>
    <row r="156" spans="1:19" ht="15.75" customHeight="1">
      <c r="A156" s="476"/>
      <c r="B156" s="476"/>
      <c r="C156" s="476"/>
      <c r="D156" s="476"/>
      <c r="E156" s="476"/>
      <c r="F156" s="476"/>
      <c r="G156" s="476"/>
      <c r="H156" s="476"/>
      <c r="I156" s="476"/>
      <c r="J156" s="476"/>
      <c r="K156" s="476"/>
      <c r="L156" s="476"/>
      <c r="M156" s="476"/>
      <c r="N156" s="476"/>
      <c r="O156" s="476"/>
      <c r="P156" s="476"/>
      <c r="Q156" s="476"/>
      <c r="R156" s="476"/>
      <c r="S156" s="476"/>
    </row>
    <row r="157" spans="1:19" ht="15.75" customHeight="1">
      <c r="A157" s="476"/>
      <c r="B157" s="476"/>
      <c r="C157" s="476"/>
      <c r="D157" s="476"/>
      <c r="E157" s="476"/>
      <c r="F157" s="476"/>
      <c r="G157" s="476"/>
      <c r="H157" s="476"/>
      <c r="I157" s="476"/>
      <c r="J157" s="476"/>
      <c r="K157" s="476"/>
      <c r="L157" s="476"/>
      <c r="M157" s="476"/>
      <c r="N157" s="476"/>
      <c r="O157" s="476"/>
      <c r="P157" s="476"/>
      <c r="Q157" s="476"/>
      <c r="R157" s="476"/>
      <c r="S157" s="476"/>
    </row>
    <row r="158" spans="1:19" ht="15.75" customHeight="1">
      <c r="A158" s="476"/>
      <c r="B158" s="476"/>
      <c r="C158" s="476"/>
      <c r="D158" s="476"/>
      <c r="E158" s="476"/>
      <c r="F158" s="476"/>
      <c r="G158" s="476"/>
      <c r="H158" s="476"/>
      <c r="I158" s="476"/>
      <c r="J158" s="476"/>
      <c r="K158" s="476"/>
      <c r="L158" s="476"/>
      <c r="M158" s="476"/>
      <c r="N158" s="476"/>
      <c r="O158" s="476"/>
      <c r="P158" s="476"/>
      <c r="Q158" s="476"/>
      <c r="R158" s="476"/>
      <c r="S158" s="476"/>
    </row>
    <row r="159" spans="1:19" ht="15.75" customHeight="1">
      <c r="A159" s="476"/>
      <c r="B159" s="476"/>
      <c r="C159" s="476"/>
      <c r="D159" s="476"/>
      <c r="E159" s="476"/>
      <c r="F159" s="476"/>
      <c r="G159" s="476"/>
      <c r="H159" s="476"/>
      <c r="I159" s="476"/>
      <c r="J159" s="476"/>
      <c r="K159" s="476"/>
      <c r="L159" s="476"/>
      <c r="M159" s="476"/>
      <c r="N159" s="476"/>
      <c r="O159" s="476"/>
      <c r="P159" s="476"/>
      <c r="Q159" s="476"/>
      <c r="R159" s="476"/>
      <c r="S159" s="476"/>
    </row>
    <row r="160" spans="1:19" ht="15.75" customHeight="1">
      <c r="A160" s="476"/>
      <c r="B160" s="476"/>
      <c r="C160" s="476"/>
      <c r="D160" s="476"/>
      <c r="E160" s="476"/>
      <c r="F160" s="476"/>
      <c r="G160" s="476"/>
      <c r="H160" s="476"/>
      <c r="I160" s="476"/>
      <c r="J160" s="476"/>
      <c r="K160" s="476"/>
      <c r="L160" s="476"/>
      <c r="M160" s="476"/>
      <c r="N160" s="476"/>
      <c r="O160" s="476"/>
      <c r="P160" s="476"/>
      <c r="Q160" s="476"/>
      <c r="R160" s="476"/>
      <c r="S160" s="476"/>
    </row>
    <row r="161" spans="1:19" ht="15.75" customHeight="1">
      <c r="A161" s="476"/>
      <c r="B161" s="476"/>
      <c r="C161" s="476"/>
      <c r="D161" s="476"/>
      <c r="E161" s="476"/>
      <c r="F161" s="476"/>
      <c r="G161" s="476"/>
      <c r="H161" s="476"/>
      <c r="I161" s="476"/>
      <c r="J161" s="476"/>
      <c r="K161" s="476"/>
      <c r="L161" s="476"/>
      <c r="M161" s="476"/>
      <c r="N161" s="476"/>
      <c r="O161" s="476"/>
      <c r="P161" s="476"/>
      <c r="Q161" s="476"/>
      <c r="R161" s="476"/>
      <c r="S161" s="476"/>
    </row>
    <row r="162" spans="1:19" ht="15.75" customHeight="1">
      <c r="A162" s="476"/>
      <c r="B162" s="476"/>
      <c r="C162" s="476"/>
      <c r="D162" s="476"/>
      <c r="E162" s="476"/>
      <c r="F162" s="476"/>
      <c r="G162" s="476"/>
      <c r="H162" s="476"/>
      <c r="I162" s="476"/>
      <c r="J162" s="476"/>
      <c r="K162" s="476"/>
      <c r="L162" s="476"/>
      <c r="M162" s="476"/>
      <c r="N162" s="476"/>
      <c r="O162" s="476"/>
      <c r="P162" s="476"/>
      <c r="Q162" s="476"/>
      <c r="R162" s="476"/>
      <c r="S162" s="476"/>
    </row>
    <row r="163" spans="1:19" ht="15.75" customHeight="1">
      <c r="A163" s="476"/>
      <c r="B163" s="476"/>
      <c r="C163" s="476"/>
      <c r="D163" s="476"/>
      <c r="E163" s="476"/>
      <c r="F163" s="476"/>
      <c r="G163" s="476"/>
      <c r="H163" s="476"/>
      <c r="I163" s="476"/>
      <c r="J163" s="476"/>
      <c r="K163" s="476"/>
      <c r="L163" s="476"/>
      <c r="M163" s="476"/>
      <c r="N163" s="476"/>
      <c r="O163" s="476"/>
      <c r="P163" s="476"/>
      <c r="Q163" s="476"/>
      <c r="R163" s="476"/>
      <c r="S163" s="476"/>
    </row>
    <row r="164" spans="1:19" ht="15.75" customHeight="1">
      <c r="A164" s="476"/>
      <c r="B164" s="476"/>
      <c r="C164" s="476"/>
      <c r="D164" s="476"/>
      <c r="E164" s="476"/>
      <c r="F164" s="476"/>
      <c r="G164" s="476"/>
      <c r="H164" s="476"/>
      <c r="I164" s="476"/>
      <c r="J164" s="476"/>
      <c r="K164" s="476"/>
      <c r="L164" s="476"/>
      <c r="M164" s="476"/>
      <c r="N164" s="476"/>
      <c r="O164" s="476"/>
      <c r="P164" s="476"/>
      <c r="Q164" s="476"/>
      <c r="R164" s="476"/>
      <c r="S164" s="476"/>
    </row>
    <row r="165" spans="1:19" ht="15.75" customHeight="1">
      <c r="A165" s="476"/>
      <c r="B165" s="476"/>
      <c r="C165" s="476"/>
      <c r="D165" s="476"/>
      <c r="E165" s="476"/>
      <c r="F165" s="476"/>
      <c r="G165" s="476"/>
      <c r="H165" s="476"/>
      <c r="I165" s="476"/>
      <c r="J165" s="476"/>
      <c r="K165" s="476"/>
      <c r="L165" s="476"/>
      <c r="M165" s="476"/>
      <c r="N165" s="476"/>
      <c r="O165" s="476"/>
      <c r="P165" s="476"/>
      <c r="Q165" s="476"/>
      <c r="R165" s="476"/>
      <c r="S165" s="476"/>
    </row>
    <row r="166" spans="1:19" ht="15.75" customHeight="1">
      <c r="A166" s="476"/>
      <c r="B166" s="476"/>
      <c r="C166" s="476"/>
      <c r="D166" s="476"/>
      <c r="E166" s="476"/>
      <c r="F166" s="476"/>
      <c r="G166" s="476"/>
      <c r="H166" s="476"/>
      <c r="I166" s="476"/>
      <c r="J166" s="476"/>
      <c r="K166" s="476"/>
      <c r="L166" s="476"/>
      <c r="M166" s="476"/>
      <c r="N166" s="476"/>
      <c r="O166" s="476"/>
      <c r="P166" s="476"/>
      <c r="Q166" s="476"/>
      <c r="R166" s="476"/>
      <c r="S166" s="476"/>
    </row>
    <row r="167" spans="1:19" ht="15.75" customHeight="1">
      <c r="A167" s="476"/>
      <c r="B167" s="476"/>
      <c r="C167" s="476"/>
      <c r="D167" s="476"/>
      <c r="E167" s="476"/>
      <c r="F167" s="476"/>
      <c r="G167" s="476"/>
      <c r="H167" s="476"/>
      <c r="I167" s="476"/>
      <c r="J167" s="476"/>
      <c r="K167" s="476"/>
      <c r="L167" s="476"/>
      <c r="M167" s="476"/>
      <c r="N167" s="476"/>
      <c r="O167" s="476"/>
      <c r="P167" s="476"/>
      <c r="Q167" s="476"/>
      <c r="R167" s="476"/>
      <c r="S167" s="476"/>
    </row>
    <row r="168" spans="1:19" ht="15.75" customHeight="1">
      <c r="A168" s="476"/>
      <c r="B168" s="476"/>
      <c r="C168" s="476"/>
      <c r="D168" s="476"/>
      <c r="E168" s="476"/>
      <c r="F168" s="476"/>
      <c r="G168" s="476"/>
      <c r="H168" s="476"/>
      <c r="I168" s="476"/>
      <c r="J168" s="476"/>
      <c r="K168" s="476"/>
      <c r="L168" s="476"/>
      <c r="M168" s="476"/>
      <c r="N168" s="476"/>
      <c r="O168" s="476"/>
      <c r="P168" s="476"/>
      <c r="Q168" s="476"/>
      <c r="R168" s="476"/>
      <c r="S168" s="476"/>
    </row>
    <row r="169" spans="1:19" ht="15.75" customHeight="1">
      <c r="A169" s="476"/>
      <c r="B169" s="476"/>
      <c r="C169" s="476"/>
      <c r="D169" s="476"/>
      <c r="E169" s="476"/>
      <c r="F169" s="476"/>
      <c r="G169" s="476"/>
      <c r="H169" s="476"/>
      <c r="I169" s="476"/>
      <c r="J169" s="476"/>
      <c r="K169" s="476"/>
      <c r="L169" s="476"/>
      <c r="M169" s="476"/>
      <c r="N169" s="476"/>
      <c r="O169" s="476"/>
      <c r="P169" s="476"/>
      <c r="Q169" s="476"/>
      <c r="R169" s="476"/>
      <c r="S169" s="476"/>
    </row>
    <row r="170" spans="1:19" ht="15.75" customHeight="1">
      <c r="A170" s="476"/>
      <c r="B170" s="476"/>
      <c r="C170" s="476"/>
      <c r="D170" s="476"/>
      <c r="E170" s="476"/>
      <c r="F170" s="476"/>
      <c r="G170" s="476"/>
      <c r="H170" s="476"/>
      <c r="I170" s="476"/>
      <c r="J170" s="476"/>
      <c r="K170" s="476"/>
      <c r="L170" s="476"/>
      <c r="M170" s="476"/>
      <c r="N170" s="476"/>
      <c r="O170" s="476"/>
      <c r="P170" s="476"/>
      <c r="Q170" s="476"/>
      <c r="R170" s="476"/>
      <c r="S170" s="476"/>
    </row>
    <row r="171" spans="1:19" ht="15.75" customHeight="1">
      <c r="A171" s="476"/>
      <c r="B171" s="476"/>
      <c r="C171" s="476"/>
      <c r="D171" s="476"/>
      <c r="E171" s="476"/>
      <c r="F171" s="476"/>
      <c r="G171" s="476"/>
      <c r="H171" s="476"/>
      <c r="I171" s="476"/>
      <c r="J171" s="476"/>
      <c r="K171" s="476"/>
      <c r="L171" s="476"/>
      <c r="M171" s="476"/>
      <c r="N171" s="476"/>
      <c r="O171" s="476"/>
      <c r="P171" s="476"/>
      <c r="Q171" s="476"/>
      <c r="R171" s="476"/>
      <c r="S171" s="476"/>
    </row>
    <row r="172" spans="1:19" ht="15.75" customHeight="1">
      <c r="A172" s="476"/>
      <c r="B172" s="476"/>
      <c r="C172" s="476"/>
      <c r="D172" s="476"/>
      <c r="E172" s="476"/>
      <c r="F172" s="476"/>
      <c r="G172" s="476"/>
      <c r="H172" s="476"/>
      <c r="I172" s="476"/>
      <c r="J172" s="476"/>
      <c r="K172" s="476"/>
      <c r="L172" s="476"/>
      <c r="M172" s="476"/>
      <c r="N172" s="476"/>
      <c r="O172" s="476"/>
      <c r="P172" s="476"/>
      <c r="Q172" s="476"/>
      <c r="R172" s="476"/>
      <c r="S172" s="476"/>
    </row>
    <row r="173" spans="1:19" ht="15.75" customHeight="1">
      <c r="A173" s="476"/>
      <c r="B173" s="476"/>
      <c r="C173" s="476"/>
      <c r="D173" s="476"/>
      <c r="E173" s="476"/>
      <c r="F173" s="476"/>
      <c r="G173" s="476"/>
      <c r="H173" s="476"/>
      <c r="I173" s="476"/>
      <c r="J173" s="476"/>
      <c r="K173" s="476"/>
      <c r="L173" s="476"/>
      <c r="M173" s="476"/>
      <c r="N173" s="476"/>
      <c r="O173" s="476"/>
      <c r="P173" s="476"/>
      <c r="Q173" s="476"/>
      <c r="R173" s="476"/>
      <c r="S173" s="476"/>
    </row>
    <row r="174" spans="1:19" ht="15.75" customHeight="1">
      <c r="A174" s="476"/>
      <c r="B174" s="476"/>
      <c r="C174" s="476"/>
      <c r="D174" s="476"/>
      <c r="E174" s="476"/>
      <c r="F174" s="476"/>
      <c r="G174" s="476"/>
      <c r="H174" s="476"/>
      <c r="I174" s="476"/>
      <c r="J174" s="476"/>
      <c r="K174" s="476"/>
      <c r="L174" s="476"/>
      <c r="M174" s="476"/>
      <c r="N174" s="476"/>
      <c r="O174" s="476"/>
      <c r="P174" s="476"/>
      <c r="Q174" s="476"/>
      <c r="R174" s="476"/>
      <c r="S174" s="476"/>
    </row>
    <row r="175" spans="1:19" ht="15.75" customHeight="1">
      <c r="A175" s="476"/>
      <c r="B175" s="476"/>
      <c r="C175" s="476"/>
      <c r="D175" s="476"/>
      <c r="E175" s="476"/>
      <c r="F175" s="476"/>
      <c r="G175" s="476"/>
      <c r="H175" s="476"/>
      <c r="I175" s="476"/>
      <c r="J175" s="476"/>
      <c r="K175" s="476"/>
      <c r="L175" s="476"/>
      <c r="M175" s="476"/>
      <c r="N175" s="476"/>
      <c r="O175" s="476"/>
      <c r="P175" s="476"/>
      <c r="Q175" s="476"/>
      <c r="R175" s="476"/>
      <c r="S175" s="476"/>
    </row>
    <row r="176" spans="1:19" ht="15.75" customHeight="1">
      <c r="A176" s="476"/>
      <c r="B176" s="476"/>
      <c r="C176" s="476"/>
      <c r="D176" s="476"/>
      <c r="E176" s="476"/>
      <c r="F176" s="476"/>
      <c r="G176" s="476"/>
      <c r="H176" s="476"/>
      <c r="I176" s="476"/>
      <c r="J176" s="476"/>
      <c r="K176" s="476"/>
      <c r="L176" s="476"/>
      <c r="M176" s="476"/>
      <c r="N176" s="476"/>
      <c r="O176" s="476"/>
      <c r="P176" s="476"/>
      <c r="Q176" s="476"/>
      <c r="R176" s="476"/>
      <c r="S176" s="476"/>
    </row>
    <row r="177" spans="1:19" ht="15.75" customHeight="1">
      <c r="A177" s="476"/>
      <c r="B177" s="476"/>
      <c r="C177" s="476"/>
      <c r="D177" s="476"/>
      <c r="E177" s="476"/>
      <c r="F177" s="476"/>
      <c r="G177" s="476"/>
      <c r="H177" s="476"/>
      <c r="I177" s="476"/>
      <c r="J177" s="476"/>
      <c r="K177" s="476"/>
      <c r="L177" s="476"/>
      <c r="M177" s="476"/>
      <c r="N177" s="476"/>
      <c r="O177" s="476"/>
      <c r="P177" s="476"/>
      <c r="Q177" s="476"/>
      <c r="R177" s="476"/>
      <c r="S177" s="476"/>
    </row>
    <row r="178" spans="1:19" ht="15.75" customHeight="1">
      <c r="A178" s="476"/>
      <c r="B178" s="476"/>
      <c r="C178" s="476"/>
      <c r="D178" s="476"/>
      <c r="E178" s="476"/>
      <c r="F178" s="476"/>
      <c r="G178" s="476"/>
      <c r="H178" s="476"/>
      <c r="I178" s="476"/>
      <c r="J178" s="476"/>
      <c r="K178" s="476"/>
      <c r="L178" s="476"/>
      <c r="M178" s="476"/>
      <c r="N178" s="476"/>
      <c r="O178" s="476"/>
      <c r="P178" s="476"/>
      <c r="Q178" s="476"/>
      <c r="R178" s="476"/>
      <c r="S178" s="476"/>
    </row>
    <row r="179" spans="1:19" ht="15.75" customHeight="1">
      <c r="A179" s="476"/>
      <c r="B179" s="476"/>
      <c r="C179" s="476"/>
      <c r="D179" s="476"/>
      <c r="E179" s="476"/>
      <c r="F179" s="476"/>
      <c r="G179" s="476"/>
      <c r="H179" s="476"/>
      <c r="I179" s="476"/>
      <c r="J179" s="476"/>
      <c r="K179" s="476"/>
      <c r="L179" s="476"/>
      <c r="M179" s="476"/>
      <c r="N179" s="476"/>
      <c r="O179" s="476"/>
      <c r="P179" s="476"/>
      <c r="Q179" s="476"/>
      <c r="R179" s="476"/>
      <c r="S179" s="476"/>
    </row>
    <row r="180" spans="1:19" ht="15.75" customHeight="1">
      <c r="A180" s="476"/>
      <c r="B180" s="476"/>
      <c r="C180" s="476"/>
      <c r="D180" s="476"/>
      <c r="E180" s="476"/>
      <c r="F180" s="476"/>
      <c r="G180" s="476"/>
      <c r="H180" s="476"/>
      <c r="I180" s="476"/>
      <c r="J180" s="476"/>
      <c r="K180" s="476"/>
      <c r="L180" s="476"/>
      <c r="M180" s="476"/>
      <c r="N180" s="476"/>
      <c r="O180" s="476"/>
      <c r="P180" s="476"/>
      <c r="Q180" s="476"/>
      <c r="R180" s="476"/>
      <c r="S180" s="476"/>
    </row>
    <row r="181" spans="1:19" ht="15.75" customHeight="1">
      <c r="A181" s="476"/>
      <c r="B181" s="476"/>
      <c r="C181" s="476"/>
      <c r="D181" s="476"/>
      <c r="E181" s="476"/>
      <c r="F181" s="476"/>
      <c r="G181" s="476"/>
      <c r="H181" s="476"/>
      <c r="I181" s="476"/>
      <c r="J181" s="476"/>
      <c r="K181" s="476"/>
      <c r="L181" s="476"/>
      <c r="M181" s="476"/>
      <c r="N181" s="476"/>
      <c r="O181" s="476"/>
      <c r="P181" s="476"/>
      <c r="Q181" s="476"/>
      <c r="R181" s="476"/>
      <c r="S181" s="476"/>
    </row>
    <row r="182" spans="1:19" ht="15.75" customHeight="1">
      <c r="A182" s="476"/>
      <c r="B182" s="476"/>
      <c r="C182" s="476"/>
      <c r="D182" s="476"/>
      <c r="E182" s="476"/>
      <c r="F182" s="476"/>
      <c r="G182" s="476"/>
      <c r="H182" s="476"/>
      <c r="I182" s="476"/>
      <c r="J182" s="476"/>
      <c r="K182" s="476"/>
      <c r="L182" s="476"/>
      <c r="M182" s="476"/>
      <c r="N182" s="476"/>
      <c r="O182" s="476"/>
      <c r="P182" s="476"/>
      <c r="Q182" s="476"/>
      <c r="R182" s="476"/>
      <c r="S182" s="476"/>
    </row>
    <row r="183" spans="1:19" ht="15.75" customHeight="1">
      <c r="A183" s="476"/>
      <c r="B183" s="476"/>
      <c r="C183" s="476"/>
      <c r="D183" s="476"/>
      <c r="E183" s="476"/>
      <c r="F183" s="476"/>
      <c r="G183" s="476"/>
      <c r="H183" s="476"/>
      <c r="I183" s="476"/>
      <c r="J183" s="476"/>
      <c r="K183" s="476"/>
      <c r="L183" s="476"/>
      <c r="M183" s="476"/>
      <c r="N183" s="476"/>
      <c r="O183" s="476"/>
      <c r="P183" s="476"/>
      <c r="Q183" s="476"/>
      <c r="R183" s="476"/>
      <c r="S183" s="476"/>
    </row>
    <row r="184" spans="1:19" ht="15.75" customHeight="1">
      <c r="A184" s="476"/>
      <c r="B184" s="476"/>
      <c r="C184" s="476"/>
      <c r="D184" s="476"/>
      <c r="E184" s="476"/>
      <c r="F184" s="476"/>
      <c r="G184" s="476"/>
      <c r="H184" s="476"/>
      <c r="I184" s="476"/>
      <c r="J184" s="476"/>
      <c r="K184" s="476"/>
      <c r="L184" s="476"/>
      <c r="M184" s="476"/>
      <c r="N184" s="476"/>
      <c r="O184" s="476"/>
      <c r="P184" s="476"/>
      <c r="Q184" s="476"/>
      <c r="R184" s="476"/>
      <c r="S184" s="476"/>
    </row>
    <row r="185" spans="1:19" ht="15.75" customHeight="1">
      <c r="A185" s="476"/>
      <c r="B185" s="476"/>
      <c r="C185" s="476"/>
      <c r="D185" s="476"/>
      <c r="E185" s="476"/>
      <c r="F185" s="476"/>
      <c r="G185" s="476"/>
      <c r="H185" s="476"/>
      <c r="I185" s="476"/>
      <c r="J185" s="476"/>
      <c r="K185" s="476"/>
      <c r="L185" s="476"/>
      <c r="M185" s="476"/>
      <c r="N185" s="476"/>
      <c r="O185" s="476"/>
      <c r="P185" s="476"/>
      <c r="Q185" s="476"/>
      <c r="R185" s="476"/>
      <c r="S185" s="476"/>
    </row>
    <row r="186" spans="1:19" ht="15.75" customHeight="1">
      <c r="A186" s="476"/>
      <c r="B186" s="476"/>
      <c r="C186" s="476"/>
      <c r="D186" s="476"/>
      <c r="E186" s="476"/>
      <c r="F186" s="476"/>
      <c r="G186" s="476"/>
      <c r="H186" s="476"/>
      <c r="I186" s="476"/>
      <c r="J186" s="476"/>
      <c r="K186" s="476"/>
      <c r="L186" s="476"/>
      <c r="M186" s="476"/>
      <c r="N186" s="476"/>
      <c r="O186" s="476"/>
      <c r="P186" s="476"/>
      <c r="Q186" s="476"/>
      <c r="R186" s="476"/>
      <c r="S186" s="476"/>
    </row>
    <row r="187" spans="1:19" ht="15.75" customHeight="1">
      <c r="A187" s="476"/>
      <c r="B187" s="476"/>
      <c r="C187" s="476"/>
      <c r="D187" s="476"/>
      <c r="E187" s="476"/>
      <c r="F187" s="476"/>
      <c r="G187" s="476"/>
      <c r="H187" s="476"/>
      <c r="I187" s="476"/>
      <c r="J187" s="476"/>
      <c r="K187" s="476"/>
      <c r="L187" s="476"/>
      <c r="M187" s="476"/>
      <c r="N187" s="476"/>
      <c r="O187" s="476"/>
      <c r="P187" s="476"/>
      <c r="Q187" s="476"/>
      <c r="R187" s="476"/>
      <c r="S187" s="476"/>
    </row>
    <row r="188" spans="1:19" ht="15.75" customHeight="1">
      <c r="A188" s="476"/>
      <c r="B188" s="476"/>
      <c r="C188" s="476"/>
      <c r="D188" s="476"/>
      <c r="E188" s="476"/>
      <c r="F188" s="476"/>
      <c r="G188" s="476"/>
      <c r="H188" s="476"/>
      <c r="I188" s="476"/>
      <c r="J188" s="476"/>
      <c r="K188" s="476"/>
      <c r="L188" s="476"/>
      <c r="M188" s="476"/>
      <c r="N188" s="476"/>
      <c r="O188" s="476"/>
      <c r="P188" s="476"/>
      <c r="Q188" s="476"/>
      <c r="R188" s="476"/>
      <c r="S188" s="476"/>
    </row>
    <row r="189" spans="1:19" ht="15.75" customHeight="1">
      <c r="A189" s="476"/>
      <c r="B189" s="476"/>
      <c r="C189" s="476"/>
      <c r="D189" s="476"/>
      <c r="E189" s="476"/>
      <c r="F189" s="476"/>
      <c r="G189" s="476"/>
      <c r="H189" s="476"/>
      <c r="I189" s="476"/>
      <c r="J189" s="476"/>
      <c r="K189" s="476"/>
      <c r="L189" s="476"/>
      <c r="M189" s="476"/>
      <c r="N189" s="476"/>
      <c r="O189" s="476"/>
      <c r="P189" s="476"/>
      <c r="Q189" s="476"/>
      <c r="R189" s="476"/>
      <c r="S189" s="476"/>
    </row>
    <row r="190" spans="1:19" ht="15.75" customHeight="1">
      <c r="A190" s="476"/>
      <c r="B190" s="476"/>
      <c r="C190" s="476"/>
      <c r="D190" s="476"/>
      <c r="E190" s="476"/>
      <c r="F190" s="476"/>
      <c r="G190" s="476"/>
      <c r="H190" s="476"/>
      <c r="I190" s="476"/>
      <c r="J190" s="476"/>
      <c r="K190" s="476"/>
      <c r="L190" s="476"/>
      <c r="M190" s="476"/>
      <c r="N190" s="476"/>
      <c r="O190" s="476"/>
      <c r="P190" s="476"/>
      <c r="Q190" s="476"/>
      <c r="R190" s="476"/>
      <c r="S190" s="476"/>
    </row>
    <row r="191" spans="1:19" ht="15.75" customHeight="1">
      <c r="A191" s="476"/>
      <c r="B191" s="476"/>
      <c r="C191" s="476"/>
      <c r="D191" s="476"/>
      <c r="E191" s="476"/>
      <c r="F191" s="476"/>
      <c r="G191" s="476"/>
      <c r="H191" s="476"/>
      <c r="I191" s="476"/>
      <c r="J191" s="476"/>
      <c r="K191" s="476"/>
      <c r="L191" s="476"/>
      <c r="M191" s="476"/>
      <c r="N191" s="476"/>
      <c r="O191" s="476"/>
      <c r="P191" s="476"/>
      <c r="Q191" s="476"/>
      <c r="R191" s="476"/>
      <c r="S191" s="476"/>
    </row>
    <row r="192" spans="1:19" ht="15.75" customHeight="1">
      <c r="A192" s="476"/>
      <c r="B192" s="476"/>
      <c r="C192" s="476"/>
      <c r="D192" s="476"/>
      <c r="E192" s="476"/>
      <c r="F192" s="476"/>
      <c r="G192" s="476"/>
      <c r="H192" s="476"/>
      <c r="I192" s="476"/>
      <c r="J192" s="476"/>
      <c r="K192" s="476"/>
      <c r="L192" s="476"/>
      <c r="M192" s="476"/>
      <c r="N192" s="476"/>
      <c r="O192" s="476"/>
      <c r="P192" s="476"/>
      <c r="Q192" s="476"/>
      <c r="R192" s="476"/>
      <c r="S192" s="476"/>
    </row>
    <row r="193" spans="1:19" ht="15.75" customHeight="1">
      <c r="A193" s="476"/>
      <c r="B193" s="476"/>
      <c r="C193" s="476"/>
      <c r="D193" s="476"/>
      <c r="E193" s="476"/>
      <c r="F193" s="476"/>
      <c r="G193" s="476"/>
      <c r="H193" s="476"/>
      <c r="I193" s="476"/>
      <c r="J193" s="476"/>
      <c r="K193" s="476"/>
      <c r="L193" s="476"/>
      <c r="M193" s="476"/>
      <c r="N193" s="476"/>
      <c r="O193" s="476"/>
      <c r="P193" s="476"/>
      <c r="Q193" s="476"/>
      <c r="R193" s="476"/>
      <c r="S193" s="476"/>
    </row>
    <row r="194" spans="1:19" ht="15.75" customHeight="1">
      <c r="A194" s="476"/>
      <c r="B194" s="476"/>
      <c r="C194" s="476"/>
      <c r="D194" s="476"/>
      <c r="E194" s="476"/>
      <c r="F194" s="476"/>
      <c r="G194" s="476"/>
      <c r="H194" s="476"/>
      <c r="I194" s="476"/>
      <c r="J194" s="476"/>
      <c r="K194" s="476"/>
      <c r="L194" s="476"/>
      <c r="M194" s="476"/>
      <c r="N194" s="476"/>
      <c r="O194" s="476"/>
      <c r="P194" s="476"/>
      <c r="Q194" s="476"/>
      <c r="R194" s="476"/>
      <c r="S194" s="476"/>
    </row>
    <row r="195" spans="1:19" ht="15.75" customHeight="1">
      <c r="A195" s="476"/>
      <c r="B195" s="476"/>
      <c r="C195" s="476"/>
      <c r="D195" s="476"/>
      <c r="E195" s="476"/>
      <c r="F195" s="476"/>
      <c r="G195" s="476"/>
      <c r="H195" s="476"/>
      <c r="I195" s="476"/>
      <c r="J195" s="476"/>
      <c r="K195" s="476"/>
      <c r="L195" s="476"/>
      <c r="M195" s="476"/>
      <c r="N195" s="476"/>
      <c r="O195" s="476"/>
      <c r="P195" s="476"/>
      <c r="Q195" s="476"/>
      <c r="R195" s="476"/>
      <c r="S195" s="476"/>
    </row>
    <row r="196" spans="1:19" ht="15.75" customHeight="1">
      <c r="A196" s="476"/>
      <c r="B196" s="476"/>
      <c r="C196" s="476"/>
      <c r="D196" s="476"/>
      <c r="E196" s="476"/>
      <c r="F196" s="476"/>
      <c r="G196" s="476"/>
      <c r="H196" s="476"/>
      <c r="I196" s="476"/>
      <c r="J196" s="476"/>
      <c r="K196" s="476"/>
      <c r="L196" s="476"/>
      <c r="M196" s="476"/>
      <c r="N196" s="476"/>
      <c r="O196" s="476"/>
      <c r="P196" s="476"/>
      <c r="Q196" s="476"/>
      <c r="R196" s="476"/>
      <c r="S196" s="476"/>
    </row>
    <row r="197" spans="1:19" ht="15.75" customHeight="1">
      <c r="A197" s="476"/>
      <c r="B197" s="476"/>
      <c r="C197" s="476"/>
      <c r="D197" s="476"/>
      <c r="E197" s="476"/>
      <c r="F197" s="476"/>
      <c r="G197" s="476"/>
      <c r="H197" s="476"/>
      <c r="I197" s="476"/>
      <c r="J197" s="476"/>
      <c r="K197" s="476"/>
      <c r="L197" s="476"/>
      <c r="M197" s="476"/>
      <c r="N197" s="476"/>
      <c r="O197" s="476"/>
      <c r="P197" s="476"/>
      <c r="Q197" s="476"/>
      <c r="R197" s="476"/>
      <c r="S197" s="476"/>
    </row>
    <row r="198" spans="1:19" ht="15.75" customHeight="1">
      <c r="A198" s="476"/>
      <c r="B198" s="476"/>
      <c r="C198" s="476"/>
      <c r="D198" s="476"/>
      <c r="E198" s="476"/>
      <c r="F198" s="476"/>
      <c r="G198" s="476"/>
      <c r="H198" s="476"/>
      <c r="I198" s="476"/>
      <c r="J198" s="476"/>
      <c r="K198" s="476"/>
      <c r="L198" s="476"/>
      <c r="M198" s="476"/>
      <c r="N198" s="476"/>
      <c r="O198" s="476"/>
      <c r="P198" s="476"/>
      <c r="Q198" s="476"/>
      <c r="R198" s="476"/>
      <c r="S198" s="476"/>
    </row>
    <row r="199" spans="1:19" ht="15.75" customHeight="1">
      <c r="A199" s="476"/>
      <c r="B199" s="476"/>
      <c r="C199" s="476"/>
      <c r="D199" s="476"/>
      <c r="E199" s="476"/>
      <c r="F199" s="476"/>
      <c r="G199" s="476"/>
      <c r="H199" s="476"/>
      <c r="I199" s="476"/>
      <c r="J199" s="476"/>
      <c r="K199" s="476"/>
      <c r="L199" s="476"/>
      <c r="M199" s="476"/>
      <c r="N199" s="476"/>
      <c r="O199" s="476"/>
      <c r="P199" s="476"/>
      <c r="Q199" s="476"/>
      <c r="R199" s="476"/>
      <c r="S199" s="476"/>
    </row>
    <row r="200" spans="1:19" ht="15.75" customHeight="1">
      <c r="A200" s="476"/>
      <c r="B200" s="476"/>
      <c r="C200" s="476"/>
      <c r="D200" s="476"/>
      <c r="E200" s="476"/>
      <c r="F200" s="476"/>
      <c r="G200" s="476"/>
      <c r="H200" s="476"/>
      <c r="I200" s="476"/>
      <c r="J200" s="476"/>
      <c r="K200" s="476"/>
      <c r="L200" s="476"/>
      <c r="M200" s="476"/>
      <c r="N200" s="476"/>
      <c r="O200" s="476"/>
      <c r="P200" s="476"/>
      <c r="Q200" s="476"/>
      <c r="R200" s="476"/>
      <c r="S200" s="476"/>
    </row>
    <row r="201" spans="1:19" ht="15.75" customHeight="1">
      <c r="A201" s="476"/>
      <c r="B201" s="476"/>
      <c r="C201" s="476"/>
      <c r="D201" s="476"/>
      <c r="E201" s="476"/>
      <c r="F201" s="476"/>
      <c r="G201" s="476"/>
      <c r="H201" s="476"/>
      <c r="I201" s="476"/>
      <c r="J201" s="476"/>
      <c r="K201" s="476"/>
      <c r="L201" s="476"/>
      <c r="M201" s="476"/>
      <c r="N201" s="476"/>
      <c r="O201" s="476"/>
      <c r="P201" s="476"/>
      <c r="Q201" s="476"/>
      <c r="R201" s="476"/>
      <c r="S201" s="476"/>
    </row>
    <row r="202" spans="1:19" ht="15.75" customHeight="1">
      <c r="A202" s="476"/>
      <c r="B202" s="476"/>
      <c r="C202" s="476"/>
      <c r="D202" s="476"/>
      <c r="E202" s="476"/>
      <c r="F202" s="476"/>
      <c r="G202" s="476"/>
      <c r="H202" s="476"/>
      <c r="I202" s="476"/>
      <c r="J202" s="476"/>
      <c r="K202" s="476"/>
      <c r="L202" s="476"/>
      <c r="M202" s="476"/>
      <c r="N202" s="476"/>
      <c r="O202" s="476"/>
      <c r="P202" s="476"/>
      <c r="Q202" s="476"/>
      <c r="R202" s="476"/>
      <c r="S202" s="476"/>
    </row>
    <row r="203" spans="1:19" ht="15.75" customHeight="1">
      <c r="A203" s="476"/>
      <c r="B203" s="476"/>
      <c r="C203" s="476"/>
      <c r="D203" s="476"/>
      <c r="E203" s="476"/>
      <c r="F203" s="476"/>
      <c r="G203" s="476"/>
      <c r="H203" s="476"/>
      <c r="I203" s="476"/>
      <c r="J203" s="476"/>
      <c r="K203" s="476"/>
      <c r="L203" s="476"/>
      <c r="M203" s="476"/>
      <c r="N203" s="476"/>
      <c r="O203" s="476"/>
      <c r="P203" s="476"/>
      <c r="Q203" s="476"/>
      <c r="R203" s="476"/>
      <c r="S203" s="476"/>
    </row>
    <row r="204" spans="1:19" ht="15.75" customHeight="1">
      <c r="A204" s="476"/>
      <c r="B204" s="476"/>
      <c r="C204" s="476"/>
      <c r="D204" s="476"/>
      <c r="E204" s="476"/>
      <c r="F204" s="476"/>
      <c r="G204" s="476"/>
      <c r="H204" s="476"/>
      <c r="I204" s="476"/>
      <c r="J204" s="476"/>
      <c r="K204" s="476"/>
      <c r="L204" s="476"/>
      <c r="M204" s="476"/>
      <c r="N204" s="476"/>
      <c r="O204" s="476"/>
      <c r="P204" s="476"/>
      <c r="Q204" s="476"/>
      <c r="R204" s="476"/>
      <c r="S204" s="476"/>
    </row>
    <row r="205" spans="1:19" ht="15.75" customHeight="1">
      <c r="A205" s="476"/>
      <c r="B205" s="476"/>
      <c r="C205" s="476"/>
      <c r="D205" s="476"/>
      <c r="E205" s="476"/>
      <c r="F205" s="476"/>
      <c r="G205" s="476"/>
      <c r="H205" s="476"/>
      <c r="I205" s="476"/>
      <c r="J205" s="476"/>
      <c r="K205" s="476"/>
      <c r="L205" s="476"/>
      <c r="M205" s="476"/>
      <c r="N205" s="476"/>
      <c r="O205" s="476"/>
      <c r="P205" s="476"/>
      <c r="Q205" s="476"/>
      <c r="R205" s="476"/>
      <c r="S205" s="476"/>
    </row>
    <row r="206" spans="1:19" ht="15.75" customHeight="1">
      <c r="A206" s="476"/>
      <c r="B206" s="476"/>
      <c r="C206" s="476"/>
      <c r="D206" s="476"/>
      <c r="E206" s="476"/>
      <c r="F206" s="476"/>
      <c r="G206" s="476"/>
      <c r="H206" s="476"/>
      <c r="I206" s="476"/>
      <c r="J206" s="476"/>
      <c r="K206" s="476"/>
      <c r="L206" s="476"/>
      <c r="M206" s="476"/>
      <c r="N206" s="476"/>
      <c r="O206" s="476"/>
      <c r="P206" s="476"/>
      <c r="Q206" s="476"/>
      <c r="R206" s="476"/>
      <c r="S206" s="476"/>
    </row>
    <row r="207" spans="1:19" ht="15.75" customHeight="1">
      <c r="A207" s="476"/>
      <c r="B207" s="476"/>
      <c r="C207" s="476"/>
      <c r="D207" s="476"/>
      <c r="E207" s="476"/>
      <c r="F207" s="476"/>
      <c r="G207" s="476"/>
      <c r="H207" s="476"/>
      <c r="I207" s="476"/>
      <c r="J207" s="476"/>
      <c r="K207" s="476"/>
      <c r="L207" s="476"/>
      <c r="M207" s="476"/>
      <c r="N207" s="476"/>
      <c r="O207" s="476"/>
      <c r="P207" s="476"/>
      <c r="Q207" s="476"/>
      <c r="R207" s="476"/>
      <c r="S207" s="476"/>
    </row>
    <row r="208" spans="1:19" ht="15.75" customHeight="1">
      <c r="A208" s="476"/>
      <c r="B208" s="476"/>
      <c r="C208" s="476"/>
      <c r="D208" s="476"/>
      <c r="E208" s="476"/>
      <c r="F208" s="476"/>
      <c r="G208" s="476"/>
      <c r="H208" s="476"/>
      <c r="I208" s="476"/>
      <c r="J208" s="476"/>
      <c r="K208" s="476"/>
      <c r="L208" s="476"/>
      <c r="M208" s="476"/>
      <c r="N208" s="476"/>
      <c r="O208" s="476"/>
      <c r="P208" s="476"/>
      <c r="Q208" s="476"/>
      <c r="R208" s="476"/>
      <c r="S208" s="476"/>
    </row>
    <row r="209" spans="1:19" ht="15.75" customHeight="1">
      <c r="A209" s="476"/>
      <c r="B209" s="476"/>
      <c r="C209" s="476"/>
      <c r="D209" s="476"/>
      <c r="E209" s="476"/>
      <c r="F209" s="476"/>
      <c r="G209" s="476"/>
      <c r="H209" s="476"/>
      <c r="I209" s="476"/>
      <c r="J209" s="476"/>
      <c r="K209" s="476"/>
      <c r="L209" s="476"/>
      <c r="M209" s="476"/>
      <c r="N209" s="476"/>
      <c r="O209" s="476"/>
      <c r="P209" s="476"/>
      <c r="Q209" s="476"/>
      <c r="R209" s="476"/>
      <c r="S209" s="476"/>
    </row>
    <row r="210" spans="1:19" ht="15.75" customHeight="1">
      <c r="A210" s="476"/>
      <c r="B210" s="476"/>
      <c r="C210" s="476"/>
      <c r="D210" s="476"/>
      <c r="E210" s="476"/>
      <c r="F210" s="476"/>
      <c r="G210" s="476"/>
      <c r="H210" s="476"/>
      <c r="I210" s="476"/>
      <c r="J210" s="476"/>
      <c r="K210" s="476"/>
      <c r="L210" s="476"/>
      <c r="M210" s="476"/>
      <c r="N210" s="476"/>
      <c r="O210" s="476"/>
      <c r="P210" s="476"/>
      <c r="Q210" s="476"/>
      <c r="R210" s="476"/>
      <c r="S210" s="476"/>
    </row>
    <row r="211" spans="1:19" ht="15.75" customHeight="1">
      <c r="A211" s="476"/>
      <c r="B211" s="476"/>
      <c r="C211" s="476"/>
      <c r="D211" s="476"/>
      <c r="E211" s="476"/>
      <c r="F211" s="476"/>
      <c r="G211" s="476"/>
      <c r="H211" s="476"/>
      <c r="I211" s="476"/>
      <c r="J211" s="476"/>
      <c r="K211" s="476"/>
      <c r="L211" s="476"/>
      <c r="M211" s="476"/>
      <c r="N211" s="476"/>
      <c r="O211" s="476"/>
      <c r="P211" s="476"/>
      <c r="Q211" s="476"/>
      <c r="R211" s="476"/>
      <c r="S211" s="476"/>
    </row>
    <row r="212" spans="1:19" ht="15.75" customHeight="1">
      <c r="A212" s="476"/>
      <c r="B212" s="476"/>
      <c r="C212" s="476"/>
      <c r="D212" s="476"/>
      <c r="E212" s="476"/>
      <c r="F212" s="476"/>
      <c r="G212" s="476"/>
      <c r="H212" s="476"/>
      <c r="I212" s="476"/>
      <c r="J212" s="476"/>
      <c r="K212" s="476"/>
      <c r="L212" s="476"/>
      <c r="M212" s="476"/>
      <c r="N212" s="476"/>
      <c r="O212" s="476"/>
      <c r="P212" s="476"/>
      <c r="Q212" s="476"/>
      <c r="R212" s="476"/>
      <c r="S212" s="476"/>
    </row>
    <row r="213" spans="1:19" ht="15.75" customHeight="1">
      <c r="A213" s="476"/>
      <c r="B213" s="476"/>
      <c r="C213" s="476"/>
      <c r="D213" s="476"/>
      <c r="E213" s="476"/>
      <c r="F213" s="476"/>
      <c r="G213" s="476"/>
      <c r="H213" s="476"/>
      <c r="I213" s="476"/>
      <c r="J213" s="476"/>
      <c r="K213" s="476"/>
      <c r="L213" s="476"/>
      <c r="M213" s="476"/>
      <c r="N213" s="476"/>
      <c r="O213" s="476"/>
      <c r="P213" s="476"/>
      <c r="Q213" s="476"/>
      <c r="R213" s="476"/>
      <c r="S213" s="476"/>
    </row>
    <row r="214" spans="1:19" ht="15.75" customHeight="1">
      <c r="A214" s="476"/>
      <c r="B214" s="476"/>
      <c r="C214" s="476"/>
      <c r="D214" s="476"/>
      <c r="E214" s="476"/>
      <c r="F214" s="476"/>
      <c r="G214" s="476"/>
      <c r="H214" s="476"/>
      <c r="I214" s="476"/>
      <c r="J214" s="476"/>
      <c r="K214" s="476"/>
      <c r="L214" s="476"/>
      <c r="M214" s="476"/>
      <c r="N214" s="476"/>
      <c r="O214" s="476"/>
      <c r="P214" s="476"/>
      <c r="Q214" s="476"/>
      <c r="R214" s="476"/>
      <c r="S214" s="476"/>
    </row>
    <row r="215" spans="1:19" ht="15.75" customHeight="1">
      <c r="A215" s="476"/>
      <c r="B215" s="476"/>
      <c r="C215" s="476"/>
      <c r="D215" s="476"/>
      <c r="E215" s="476"/>
      <c r="F215" s="476"/>
      <c r="G215" s="476"/>
      <c r="H215" s="476"/>
      <c r="I215" s="476"/>
      <c r="J215" s="476"/>
      <c r="K215" s="476"/>
      <c r="L215" s="476"/>
      <c r="M215" s="476"/>
      <c r="N215" s="476"/>
      <c r="O215" s="476"/>
      <c r="P215" s="476"/>
      <c r="Q215" s="476"/>
      <c r="R215" s="476"/>
      <c r="S215" s="476"/>
    </row>
    <row r="216" spans="1:19" ht="15.75" customHeight="1">
      <c r="A216" s="476"/>
      <c r="B216" s="476"/>
      <c r="C216" s="476"/>
      <c r="D216" s="476"/>
      <c r="E216" s="476"/>
      <c r="F216" s="476"/>
      <c r="G216" s="476"/>
      <c r="H216" s="476"/>
      <c r="I216" s="476"/>
      <c r="J216" s="476"/>
      <c r="K216" s="476"/>
      <c r="L216" s="476"/>
      <c r="M216" s="476"/>
      <c r="N216" s="476"/>
      <c r="O216" s="476"/>
      <c r="P216" s="476"/>
      <c r="Q216" s="476"/>
      <c r="R216" s="476"/>
      <c r="S216" s="476"/>
    </row>
    <row r="217" spans="1:19" ht="15.75" customHeight="1">
      <c r="A217" s="476"/>
      <c r="B217" s="476"/>
      <c r="C217" s="476"/>
      <c r="D217" s="476"/>
      <c r="E217" s="476"/>
      <c r="F217" s="476"/>
      <c r="G217" s="476"/>
      <c r="H217" s="476"/>
      <c r="I217" s="476"/>
      <c r="J217" s="476"/>
      <c r="K217" s="476"/>
      <c r="L217" s="476"/>
      <c r="M217" s="476"/>
      <c r="N217" s="476"/>
      <c r="O217" s="476"/>
      <c r="P217" s="476"/>
      <c r="Q217" s="476"/>
      <c r="R217" s="476"/>
      <c r="S217" s="476"/>
    </row>
    <row r="218" spans="1:19" ht="15.75" customHeight="1">
      <c r="A218" s="476"/>
      <c r="B218" s="476"/>
      <c r="C218" s="476"/>
      <c r="D218" s="476"/>
      <c r="E218" s="476"/>
      <c r="F218" s="476"/>
      <c r="G218" s="476"/>
      <c r="H218" s="476"/>
      <c r="I218" s="476"/>
      <c r="J218" s="476"/>
      <c r="K218" s="476"/>
      <c r="L218" s="476"/>
      <c r="M218" s="476"/>
      <c r="N218" s="476"/>
      <c r="O218" s="476"/>
      <c r="P218" s="476"/>
      <c r="Q218" s="476"/>
      <c r="R218" s="476"/>
      <c r="S218" s="476"/>
    </row>
    <row r="219" spans="1:19" ht="15.75" customHeight="1">
      <c r="A219" s="476"/>
      <c r="B219" s="476"/>
      <c r="C219" s="476"/>
      <c r="D219" s="476"/>
      <c r="E219" s="476"/>
      <c r="F219" s="476"/>
      <c r="G219" s="476"/>
      <c r="H219" s="476"/>
      <c r="I219" s="476"/>
      <c r="J219" s="476"/>
      <c r="K219" s="476"/>
      <c r="L219" s="476"/>
      <c r="M219" s="476"/>
      <c r="N219" s="476"/>
      <c r="O219" s="476"/>
      <c r="P219" s="476"/>
      <c r="Q219" s="476"/>
      <c r="R219" s="476"/>
      <c r="S219" s="476"/>
    </row>
    <row r="220" spans="1:19" ht="15.75" customHeight="1">
      <c r="A220" s="476"/>
      <c r="B220" s="476"/>
      <c r="C220" s="476"/>
      <c r="D220" s="476"/>
      <c r="E220" s="476"/>
      <c r="F220" s="476"/>
      <c r="G220" s="476"/>
      <c r="H220" s="476"/>
      <c r="I220" s="476"/>
      <c r="J220" s="476"/>
      <c r="K220" s="476"/>
      <c r="L220" s="476"/>
      <c r="M220" s="476"/>
      <c r="N220" s="476"/>
      <c r="O220" s="476"/>
      <c r="P220" s="476"/>
      <c r="Q220" s="476"/>
      <c r="R220" s="476"/>
      <c r="S220" s="476"/>
    </row>
    <row r="221" spans="1:19" ht="15.75" customHeight="1">
      <c r="A221" s="476"/>
      <c r="B221" s="476"/>
      <c r="C221" s="476"/>
      <c r="D221" s="476"/>
      <c r="E221" s="476"/>
      <c r="F221" s="476"/>
      <c r="G221" s="476"/>
      <c r="H221" s="476"/>
      <c r="I221" s="476"/>
      <c r="J221" s="476"/>
      <c r="K221" s="476"/>
      <c r="L221" s="476"/>
      <c r="M221" s="476"/>
      <c r="N221" s="476"/>
      <c r="O221" s="476"/>
      <c r="P221" s="476"/>
      <c r="Q221" s="476"/>
      <c r="R221" s="476"/>
      <c r="S221" s="476"/>
    </row>
    <row r="222" spans="1:19" ht="15.75" customHeight="1">
      <c r="A222" s="476"/>
      <c r="B222" s="476"/>
      <c r="C222" s="476"/>
      <c r="D222" s="476"/>
      <c r="E222" s="476"/>
      <c r="F222" s="476"/>
      <c r="G222" s="476"/>
      <c r="H222" s="476"/>
      <c r="I222" s="476"/>
      <c r="J222" s="476"/>
      <c r="K222" s="476"/>
      <c r="L222" s="476"/>
      <c r="M222" s="476"/>
      <c r="N222" s="476"/>
      <c r="O222" s="476"/>
      <c r="P222" s="476"/>
      <c r="Q222" s="476"/>
      <c r="R222" s="476"/>
      <c r="S222" s="476"/>
    </row>
    <row r="223" spans="1:19" ht="15.75" customHeight="1">
      <c r="A223" s="476"/>
      <c r="B223" s="476"/>
      <c r="C223" s="476"/>
      <c r="D223" s="476"/>
      <c r="E223" s="476"/>
      <c r="F223" s="476"/>
      <c r="G223" s="476"/>
      <c r="H223" s="476"/>
      <c r="I223" s="476"/>
      <c r="J223" s="476"/>
      <c r="K223" s="476"/>
      <c r="L223" s="476"/>
      <c r="M223" s="476"/>
      <c r="N223" s="476"/>
      <c r="O223" s="476"/>
      <c r="P223" s="476"/>
      <c r="Q223" s="476"/>
      <c r="R223" s="476"/>
      <c r="S223" s="476"/>
    </row>
    <row r="224" spans="1:19" ht="15.75" customHeight="1">
      <c r="A224" s="476"/>
      <c r="B224" s="476"/>
      <c r="C224" s="476"/>
      <c r="D224" s="476"/>
      <c r="E224" s="476"/>
      <c r="F224" s="476"/>
      <c r="G224" s="476"/>
      <c r="H224" s="476"/>
      <c r="I224" s="476"/>
      <c r="J224" s="476"/>
      <c r="K224" s="476"/>
      <c r="L224" s="476"/>
      <c r="M224" s="476"/>
      <c r="N224" s="476"/>
      <c r="O224" s="476"/>
      <c r="P224" s="476"/>
      <c r="Q224" s="476"/>
      <c r="R224" s="476"/>
      <c r="S224" s="476"/>
    </row>
    <row r="225" spans="1:19" ht="15.75" customHeight="1">
      <c r="A225" s="476"/>
      <c r="B225" s="476"/>
      <c r="C225" s="476"/>
      <c r="D225" s="476"/>
      <c r="E225" s="476"/>
      <c r="F225" s="476"/>
      <c r="G225" s="476"/>
      <c r="H225" s="476"/>
      <c r="I225" s="476"/>
      <c r="J225" s="476"/>
      <c r="K225" s="476"/>
      <c r="L225" s="476"/>
      <c r="M225" s="476"/>
      <c r="N225" s="476"/>
      <c r="O225" s="476"/>
      <c r="P225" s="476"/>
      <c r="Q225" s="476"/>
      <c r="R225" s="476"/>
      <c r="S225" s="476"/>
    </row>
    <row r="226" spans="1:19" ht="15.75" customHeight="1">
      <c r="A226" s="476"/>
      <c r="B226" s="476"/>
      <c r="C226" s="476"/>
      <c r="D226" s="476"/>
      <c r="E226" s="476"/>
      <c r="F226" s="476"/>
      <c r="G226" s="476"/>
      <c r="H226" s="476"/>
      <c r="I226" s="476"/>
      <c r="J226" s="476"/>
      <c r="K226" s="476"/>
      <c r="L226" s="476"/>
      <c r="M226" s="476"/>
      <c r="N226" s="476"/>
      <c r="O226" s="476"/>
      <c r="P226" s="476"/>
      <c r="Q226" s="476"/>
      <c r="R226" s="476"/>
      <c r="S226" s="476"/>
    </row>
    <row r="227" spans="1:19" ht="15.75" customHeight="1">
      <c r="A227" s="476"/>
      <c r="B227" s="476"/>
      <c r="C227" s="476"/>
      <c r="D227" s="476"/>
      <c r="E227" s="476"/>
      <c r="F227" s="476"/>
      <c r="G227" s="476"/>
      <c r="H227" s="476"/>
      <c r="I227" s="476"/>
      <c r="J227" s="476"/>
      <c r="K227" s="476"/>
      <c r="L227" s="476"/>
      <c r="M227" s="476"/>
      <c r="N227" s="476"/>
      <c r="O227" s="476"/>
      <c r="P227" s="476"/>
      <c r="Q227" s="476"/>
      <c r="R227" s="476"/>
      <c r="S227" s="476"/>
    </row>
    <row r="228" spans="1:19" ht="15.75" customHeight="1">
      <c r="A228" s="476"/>
      <c r="B228" s="476"/>
      <c r="C228" s="476"/>
      <c r="D228" s="476"/>
      <c r="E228" s="476"/>
      <c r="F228" s="476"/>
      <c r="G228" s="476"/>
      <c r="H228" s="476"/>
      <c r="I228" s="476"/>
      <c r="J228" s="476"/>
      <c r="K228" s="476"/>
      <c r="L228" s="476"/>
      <c r="M228" s="476"/>
      <c r="N228" s="476"/>
      <c r="O228" s="476"/>
      <c r="P228" s="476"/>
      <c r="Q228" s="476"/>
      <c r="R228" s="476"/>
      <c r="S228" s="476"/>
    </row>
    <row r="229" spans="1:19" ht="15.75" customHeight="1">
      <c r="A229" s="476"/>
      <c r="B229" s="476"/>
      <c r="C229" s="476"/>
      <c r="D229" s="476"/>
      <c r="E229" s="476"/>
      <c r="F229" s="476"/>
      <c r="G229" s="476"/>
      <c r="H229" s="476"/>
      <c r="I229" s="476"/>
      <c r="J229" s="476"/>
      <c r="K229" s="476"/>
      <c r="L229" s="476"/>
      <c r="M229" s="476"/>
      <c r="N229" s="476"/>
      <c r="O229" s="476"/>
      <c r="P229" s="476"/>
      <c r="Q229" s="476"/>
      <c r="R229" s="476"/>
      <c r="S229" s="476"/>
    </row>
    <row r="230" spans="1:19" ht="15.75" customHeight="1">
      <c r="A230" s="476"/>
      <c r="B230" s="476"/>
      <c r="C230" s="476"/>
      <c r="D230" s="476"/>
      <c r="E230" s="476"/>
      <c r="F230" s="476"/>
      <c r="G230" s="476"/>
      <c r="H230" s="476"/>
      <c r="I230" s="476"/>
      <c r="J230" s="476"/>
      <c r="K230" s="476"/>
      <c r="L230" s="476"/>
      <c r="M230" s="476"/>
      <c r="N230" s="476"/>
      <c r="O230" s="476"/>
      <c r="P230" s="476"/>
      <c r="Q230" s="476"/>
      <c r="R230" s="476"/>
      <c r="S230" s="476"/>
    </row>
    <row r="231" spans="1:19" ht="15.75" customHeight="1">
      <c r="A231" s="476"/>
      <c r="B231" s="476"/>
      <c r="C231" s="476"/>
      <c r="D231" s="476"/>
      <c r="E231" s="476"/>
      <c r="F231" s="476"/>
      <c r="G231" s="476"/>
      <c r="H231" s="476"/>
      <c r="I231" s="476"/>
      <c r="J231" s="476"/>
      <c r="K231" s="476"/>
      <c r="L231" s="476"/>
      <c r="M231" s="476"/>
      <c r="N231" s="476"/>
      <c r="O231" s="476"/>
      <c r="P231" s="476"/>
      <c r="Q231" s="476"/>
      <c r="R231" s="476"/>
      <c r="S231" s="476"/>
    </row>
    <row r="232" spans="1:19" ht="15.75" customHeight="1">
      <c r="A232" s="476"/>
      <c r="B232" s="476"/>
      <c r="C232" s="476"/>
      <c r="D232" s="476"/>
      <c r="E232" s="476"/>
      <c r="F232" s="476"/>
      <c r="G232" s="476"/>
      <c r="H232" s="476"/>
      <c r="I232" s="476"/>
      <c r="J232" s="476"/>
      <c r="K232" s="476"/>
      <c r="L232" s="476"/>
      <c r="M232" s="476"/>
      <c r="N232" s="476"/>
      <c r="O232" s="476"/>
      <c r="P232" s="476"/>
      <c r="Q232" s="476"/>
      <c r="R232" s="476"/>
      <c r="S232" s="476"/>
    </row>
    <row r="233" spans="1:19" ht="15.75" customHeight="1"/>
    <row r="234" spans="1:19" ht="15.75" customHeight="1"/>
    <row r="235" spans="1:19" ht="15.75" customHeight="1"/>
    <row r="236" spans="1:19" ht="15.75" customHeight="1"/>
    <row r="237" spans="1:19" ht="15.75" customHeight="1"/>
    <row r="238" spans="1:19" ht="15.75" customHeight="1"/>
    <row r="239" spans="1:19" ht="15.75" customHeight="1"/>
    <row r="240" spans="1: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C1:C2"/>
    <mergeCell ref="D1:D2"/>
    <mergeCell ref="E1:E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R976"/>
  <sheetViews>
    <sheetView showGridLines="0" topLeftCell="B70" workbookViewId="0">
      <selection activeCell="X28" sqref="X28"/>
    </sheetView>
  </sheetViews>
  <sheetFormatPr defaultColWidth="10.08984375" defaultRowHeight="15" customHeight="1"/>
  <cols>
    <col min="1" max="1" width="2.36328125" customWidth="1"/>
    <col min="2" max="2" width="38.453125" customWidth="1"/>
    <col min="3" max="3" width="10.08984375" customWidth="1"/>
    <col min="4" max="4" width="10.08984375" hidden="1" customWidth="1"/>
    <col min="5" max="6" width="10.08984375" customWidth="1"/>
    <col min="15" max="15" width="13.453125" customWidth="1"/>
    <col min="22" max="23" width="11.08984375" customWidth="1"/>
  </cols>
  <sheetData>
    <row r="1" spans="1:44" ht="15" customHeight="1">
      <c r="A1" s="2" t="s">
        <v>0</v>
      </c>
      <c r="B1" s="4"/>
      <c r="C1" s="5"/>
      <c r="D1" s="6"/>
      <c r="E1" s="6"/>
      <c r="F1" s="6"/>
      <c r="G1" s="6"/>
      <c r="H1" s="6"/>
      <c r="I1" s="6"/>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row>
    <row r="2" spans="1:44" ht="15" customHeight="1">
      <c r="A2" s="8"/>
      <c r="B2" s="8"/>
      <c r="C2" s="9"/>
      <c r="D2" s="12"/>
      <c r="E2" s="517" t="s">
        <v>2</v>
      </c>
      <c r="F2" s="518"/>
      <c r="G2" s="518"/>
      <c r="H2" s="518"/>
      <c r="I2" s="519"/>
      <c r="J2" s="517" t="s">
        <v>4</v>
      </c>
      <c r="K2" s="518"/>
      <c r="L2" s="518"/>
      <c r="M2" s="518"/>
      <c r="N2" s="519"/>
      <c r="O2" s="15"/>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c r="A3" s="18" t="s">
        <v>19</v>
      </c>
      <c r="B3" s="11"/>
      <c r="C3" s="13" t="s">
        <v>7</v>
      </c>
      <c r="D3" s="14"/>
      <c r="E3" s="14" t="s">
        <v>8</v>
      </c>
      <c r="F3" s="14" t="s">
        <v>9</v>
      </c>
      <c r="G3" s="14" t="s">
        <v>11</v>
      </c>
      <c r="H3" s="14" t="s">
        <v>12</v>
      </c>
      <c r="I3" s="14" t="s">
        <v>13</v>
      </c>
      <c r="J3" s="16" t="s">
        <v>14</v>
      </c>
      <c r="K3" s="17" t="s">
        <v>15</v>
      </c>
      <c r="L3" s="17" t="s">
        <v>16</v>
      </c>
      <c r="M3" s="17" t="s">
        <v>17</v>
      </c>
      <c r="N3" s="17" t="s">
        <v>18</v>
      </c>
      <c r="O3" s="15"/>
      <c r="P3" s="520" t="s">
        <v>24</v>
      </c>
      <c r="Q3" s="515"/>
      <c r="R3" s="515"/>
      <c r="S3" s="515"/>
      <c r="T3" s="515"/>
      <c r="U3" s="515"/>
      <c r="V3" s="515"/>
      <c r="W3" s="515"/>
      <c r="X3" s="515"/>
      <c r="Y3" s="4"/>
      <c r="Z3" s="4"/>
      <c r="AA3" s="4"/>
      <c r="AB3" s="4"/>
      <c r="AC3" s="4"/>
      <c r="AD3" s="4"/>
      <c r="AE3" s="4"/>
      <c r="AF3" s="4"/>
      <c r="AG3" s="4"/>
      <c r="AH3" s="4"/>
      <c r="AI3" s="4"/>
      <c r="AJ3" s="4"/>
      <c r="AK3" s="4"/>
      <c r="AL3" s="4"/>
      <c r="AM3" s="4"/>
      <c r="AN3" s="4"/>
      <c r="AO3" s="4"/>
      <c r="AP3" s="4"/>
      <c r="AQ3" s="4"/>
      <c r="AR3" s="4"/>
    </row>
    <row r="4" spans="1:44" ht="15" customHeight="1">
      <c r="A4" s="4"/>
      <c r="B4" s="4"/>
      <c r="C4" s="5"/>
      <c r="D4" s="6"/>
      <c r="E4" s="6"/>
      <c r="F4" s="6"/>
      <c r="G4" s="6"/>
      <c r="H4" s="6"/>
      <c r="I4" s="6"/>
      <c r="J4" s="26"/>
      <c r="K4" s="4"/>
      <c r="L4" s="4"/>
      <c r="M4" s="4"/>
      <c r="N4" s="4"/>
      <c r="O4" s="28" t="s">
        <v>28</v>
      </c>
      <c r="P4" s="515"/>
      <c r="Q4" s="515"/>
      <c r="R4" s="515"/>
      <c r="S4" s="515"/>
      <c r="T4" s="515"/>
      <c r="U4" s="515"/>
      <c r="V4" s="515"/>
      <c r="W4" s="515"/>
      <c r="X4" s="515"/>
      <c r="AC4" s="4"/>
      <c r="AD4" s="4"/>
      <c r="AE4" s="4"/>
      <c r="AF4" s="4"/>
      <c r="AG4" s="4"/>
      <c r="AH4" s="4"/>
      <c r="AI4" s="4"/>
      <c r="AJ4" s="4"/>
      <c r="AK4" s="4"/>
      <c r="AL4" s="4"/>
      <c r="AM4" s="4"/>
      <c r="AN4" s="4"/>
      <c r="AO4" s="4"/>
      <c r="AP4" s="4"/>
      <c r="AQ4" s="4"/>
      <c r="AR4" s="4"/>
    </row>
    <row r="5" spans="1:44">
      <c r="A5" s="4"/>
      <c r="B5" s="20" t="s">
        <v>22</v>
      </c>
      <c r="C5" s="22" t="s">
        <v>23</v>
      </c>
      <c r="D5" s="23">
        <f t="shared" ref="D5:N5" si="0">SUM(D8,D13,D23,D18,D28,D33)</f>
        <v>5506000</v>
      </c>
      <c r="E5" s="23">
        <f t="shared" si="0"/>
        <v>5765000</v>
      </c>
      <c r="F5" s="23">
        <f t="shared" si="0"/>
        <v>7588000</v>
      </c>
      <c r="G5" s="23">
        <f t="shared" si="0"/>
        <v>7563000</v>
      </c>
      <c r="H5" s="23">
        <f t="shared" si="0"/>
        <v>7200000</v>
      </c>
      <c r="I5" s="23">
        <f t="shared" si="0"/>
        <v>8776000</v>
      </c>
      <c r="J5" s="24">
        <f t="shared" si="0"/>
        <v>8945630</v>
      </c>
      <c r="K5" s="23">
        <f t="shared" si="0"/>
        <v>9058254.6999999993</v>
      </c>
      <c r="L5" s="23">
        <f t="shared" si="0"/>
        <v>9578159.7774999999</v>
      </c>
      <c r="M5" s="23">
        <f t="shared" si="0"/>
        <v>10129300.3131625</v>
      </c>
      <c r="N5" s="23">
        <f t="shared" si="0"/>
        <v>10713602.065384189</v>
      </c>
      <c r="O5" s="38" t="s">
        <v>32</v>
      </c>
      <c r="P5" s="515"/>
      <c r="Q5" s="515"/>
      <c r="R5" s="515"/>
      <c r="S5" s="515"/>
      <c r="T5" s="515"/>
      <c r="U5" s="515"/>
      <c r="V5" s="515"/>
      <c r="W5" s="515"/>
      <c r="X5" s="515"/>
      <c r="Y5" s="40"/>
      <c r="Z5" s="40"/>
      <c r="AA5" s="40"/>
      <c r="AB5" s="4"/>
      <c r="AC5" s="4"/>
      <c r="AD5" s="4"/>
      <c r="AE5" s="4"/>
      <c r="AF5" s="4"/>
      <c r="AG5" s="4"/>
      <c r="AI5" s="4"/>
      <c r="AJ5" s="4"/>
      <c r="AK5" s="4"/>
      <c r="AL5" s="4"/>
      <c r="AM5" s="4"/>
      <c r="AN5" s="4"/>
      <c r="AO5" s="4"/>
      <c r="AP5" s="4"/>
      <c r="AQ5" s="4"/>
      <c r="AR5" s="4"/>
    </row>
    <row r="6" spans="1:44">
      <c r="A6" s="4"/>
      <c r="B6" s="42" t="s">
        <v>29</v>
      </c>
      <c r="C6" s="44" t="s">
        <v>27</v>
      </c>
      <c r="D6" s="44"/>
      <c r="E6" s="45">
        <f t="shared" ref="E6:N6" si="1">E5/D5-1</f>
        <v>4.703959317108608E-2</v>
      </c>
      <c r="F6" s="45">
        <f t="shared" si="1"/>
        <v>0.31621856027753692</v>
      </c>
      <c r="G6" s="45">
        <f t="shared" si="1"/>
        <v>-3.2946758039008595E-3</v>
      </c>
      <c r="H6" s="45">
        <f t="shared" si="1"/>
        <v>-4.7996826656088842E-2</v>
      </c>
      <c r="I6" s="45">
        <f t="shared" si="1"/>
        <v>0.21888888888888891</v>
      </c>
      <c r="J6" s="47">
        <f t="shared" si="1"/>
        <v>1.9328851412944381E-2</v>
      </c>
      <c r="K6" s="48">
        <f t="shared" si="1"/>
        <v>1.258991261655118E-2</v>
      </c>
      <c r="L6" s="48">
        <f t="shared" si="1"/>
        <v>5.7395722986239406E-2</v>
      </c>
      <c r="M6" s="48">
        <f t="shared" si="1"/>
        <v>5.7541380438983936E-2</v>
      </c>
      <c r="N6" s="48">
        <f t="shared" si="1"/>
        <v>5.7684315219918902E-2</v>
      </c>
      <c r="P6" s="515"/>
      <c r="Q6" s="515"/>
      <c r="R6" s="515"/>
      <c r="S6" s="515"/>
      <c r="T6" s="515"/>
      <c r="U6" s="515"/>
      <c r="V6" s="515"/>
      <c r="W6" s="515"/>
      <c r="X6" s="515"/>
      <c r="Y6" s="40"/>
      <c r="Z6" s="40"/>
      <c r="AA6" s="40"/>
      <c r="AB6" s="15"/>
      <c r="AC6" s="4"/>
      <c r="AD6" s="4"/>
      <c r="AE6" s="4"/>
      <c r="AF6" s="4"/>
      <c r="AG6" s="4"/>
      <c r="AI6" s="4"/>
      <c r="AJ6" s="4"/>
      <c r="AK6" s="4"/>
      <c r="AL6" s="4"/>
      <c r="AM6" s="4"/>
      <c r="AN6" s="4"/>
      <c r="AO6" s="4"/>
      <c r="AP6" s="4"/>
      <c r="AQ6" s="4"/>
      <c r="AR6" s="4"/>
    </row>
    <row r="7" spans="1:44" ht="26.4">
      <c r="A7" s="4"/>
      <c r="B7" s="43"/>
      <c r="C7" s="5"/>
      <c r="D7" s="6"/>
      <c r="E7" s="6"/>
      <c r="F7" s="6"/>
      <c r="G7" s="6"/>
      <c r="H7" s="6"/>
      <c r="I7" s="6"/>
      <c r="J7" s="19"/>
      <c r="K7" s="6"/>
      <c r="L7" s="6"/>
      <c r="M7" s="6"/>
      <c r="N7" s="6"/>
      <c r="O7" s="6"/>
      <c r="P7" s="54"/>
      <c r="Q7" s="55" t="s">
        <v>40</v>
      </c>
      <c r="R7" s="57"/>
      <c r="S7" s="57"/>
      <c r="T7" s="57"/>
      <c r="U7" s="57"/>
      <c r="V7" s="59" t="s">
        <v>42</v>
      </c>
      <c r="W7" s="40" t="s">
        <v>43</v>
      </c>
      <c r="X7" s="60"/>
      <c r="Y7" s="40"/>
      <c r="Z7" s="40"/>
      <c r="AA7" s="40"/>
      <c r="AB7" s="4"/>
      <c r="AC7" s="4"/>
      <c r="AD7" s="4"/>
      <c r="AE7" s="4"/>
      <c r="AF7" s="4"/>
      <c r="AG7" s="4"/>
    </row>
    <row r="8" spans="1:44" ht="15" customHeight="1">
      <c r="A8" s="4"/>
      <c r="B8" s="52" t="s">
        <v>44</v>
      </c>
      <c r="C8" s="5" t="s">
        <v>23</v>
      </c>
      <c r="D8" s="62">
        <v>2473000</v>
      </c>
      <c r="E8" s="62">
        <v>2718000</v>
      </c>
      <c r="F8" s="62">
        <v>3287000</v>
      </c>
      <c r="G8" s="62">
        <v>3556000</v>
      </c>
      <c r="H8" s="62">
        <v>3460000</v>
      </c>
      <c r="I8" s="62">
        <v>4346000</v>
      </c>
      <c r="J8" s="63">
        <f t="shared" ref="J8:N8" si="2">I8*(1+J9)</f>
        <v>4563300</v>
      </c>
      <c r="K8" s="62">
        <f t="shared" si="2"/>
        <v>4837098</v>
      </c>
      <c r="L8" s="62">
        <f t="shared" si="2"/>
        <v>5127323.88</v>
      </c>
      <c r="M8" s="62">
        <f t="shared" si="2"/>
        <v>5434963.3128000004</v>
      </c>
      <c r="N8" s="62">
        <f t="shared" si="2"/>
        <v>5761061.1115680011</v>
      </c>
      <c r="O8" s="64" t="s">
        <v>44</v>
      </c>
      <c r="P8" s="65"/>
      <c r="Q8" s="66" t="s">
        <v>14</v>
      </c>
      <c r="R8" s="521" t="s">
        <v>49</v>
      </c>
      <c r="S8" s="522"/>
      <c r="T8" s="522"/>
      <c r="U8" s="523"/>
      <c r="V8" s="524" t="s">
        <v>50</v>
      </c>
      <c r="W8" s="523"/>
      <c r="X8" s="583" t="s">
        <v>610</v>
      </c>
      <c r="Y8" s="584"/>
      <c r="Z8" s="584"/>
      <c r="AA8" s="584"/>
      <c r="AB8" s="584"/>
      <c r="AC8" s="584"/>
      <c r="AD8" s="584"/>
      <c r="AE8" s="68"/>
      <c r="AF8" s="68"/>
      <c r="AG8" s="68"/>
    </row>
    <row r="9" spans="1:44" ht="15" customHeight="1">
      <c r="A9" s="4"/>
      <c r="B9" s="33" t="s">
        <v>53</v>
      </c>
      <c r="C9" s="5" t="s">
        <v>27</v>
      </c>
      <c r="D9" s="69"/>
      <c r="E9" s="71">
        <f t="shared" ref="E9:I9" si="3">(E8/D8)-1</f>
        <v>9.906995551961173E-2</v>
      </c>
      <c r="F9" s="71">
        <f t="shared" si="3"/>
        <v>0.20934510669610007</v>
      </c>
      <c r="G9" s="71">
        <f t="shared" si="3"/>
        <v>8.1837541831457195E-2</v>
      </c>
      <c r="H9" s="71">
        <f t="shared" si="3"/>
        <v>-2.699662542182224E-2</v>
      </c>
      <c r="I9" s="71">
        <f t="shared" si="3"/>
        <v>0.25606936416184967</v>
      </c>
      <c r="J9" s="74">
        <f t="shared" ref="J9:N9" si="4">INDEX(Q9:Q11,MATCH($O$5,$O$9:$O$11,0))</f>
        <v>0.05</v>
      </c>
      <c r="K9" s="75">
        <f t="shared" si="4"/>
        <v>0.06</v>
      </c>
      <c r="L9" s="75">
        <f t="shared" si="4"/>
        <v>0.06</v>
      </c>
      <c r="M9" s="75">
        <f t="shared" si="4"/>
        <v>0.06</v>
      </c>
      <c r="N9" s="75">
        <f t="shared" si="4"/>
        <v>0.06</v>
      </c>
      <c r="O9" s="78" t="s">
        <v>58</v>
      </c>
      <c r="P9" s="80"/>
      <c r="Q9" s="81">
        <v>7.0000000000000007E-2</v>
      </c>
      <c r="R9" s="83">
        <v>8.5000000000000006E-2</v>
      </c>
      <c r="S9" s="83">
        <v>8.5000000000000006E-2</v>
      </c>
      <c r="T9" s="83">
        <v>0.08</v>
      </c>
      <c r="U9" s="85">
        <v>0.08</v>
      </c>
      <c r="V9" s="89" t="str">
        <f t="shared" ref="V9:V11" si="5">IF(O9=$O$5,($N$8/$H$8)^(1/6)-1,"")</f>
        <v/>
      </c>
      <c r="W9" s="533">
        <v>8.2000000000000003E-2</v>
      </c>
      <c r="X9" s="583"/>
      <c r="Y9" s="584"/>
      <c r="Z9" s="584"/>
      <c r="AA9" s="584"/>
      <c r="AB9" s="584"/>
      <c r="AC9" s="584"/>
      <c r="AD9" s="584"/>
      <c r="AE9" s="68"/>
      <c r="AF9" s="68"/>
      <c r="AG9" s="68"/>
    </row>
    <row r="10" spans="1:44" ht="15" customHeight="1">
      <c r="A10" s="4"/>
      <c r="B10" s="94" t="s">
        <v>63</v>
      </c>
      <c r="C10" s="96" t="s">
        <v>27</v>
      </c>
      <c r="D10" s="69"/>
      <c r="E10" s="100">
        <f t="shared" ref="E10:N10" si="6">E8/E5</f>
        <v>0.47146574154379878</v>
      </c>
      <c r="F10" s="100">
        <f t="shared" si="6"/>
        <v>0.43318397469688985</v>
      </c>
      <c r="G10" s="100">
        <f t="shared" si="6"/>
        <v>0.47018378950152057</v>
      </c>
      <c r="H10" s="100">
        <f t="shared" si="6"/>
        <v>0.48055555555555557</v>
      </c>
      <c r="I10" s="100">
        <f t="shared" si="6"/>
        <v>0.49521422060164083</v>
      </c>
      <c r="J10" s="102">
        <f t="shared" si="6"/>
        <v>0.51011499469573407</v>
      </c>
      <c r="K10" s="100">
        <f t="shared" si="6"/>
        <v>0.53399889495268893</v>
      </c>
      <c r="L10" s="100">
        <f t="shared" si="6"/>
        <v>0.53531408946054204</v>
      </c>
      <c r="M10" s="100">
        <f t="shared" si="6"/>
        <v>0.53655861162863816</v>
      </c>
      <c r="N10" s="100">
        <f t="shared" si="6"/>
        <v>0.53773334835555231</v>
      </c>
      <c r="O10" s="103" t="s">
        <v>32</v>
      </c>
      <c r="P10" s="104"/>
      <c r="Q10" s="105">
        <v>0.05</v>
      </c>
      <c r="R10" s="107">
        <v>0.06</v>
      </c>
      <c r="S10" s="107">
        <v>0.06</v>
      </c>
      <c r="T10" s="107">
        <v>0.06</v>
      </c>
      <c r="U10" s="109">
        <v>0.06</v>
      </c>
      <c r="V10" s="111">
        <f t="shared" si="5"/>
        <v>8.8690409683932714E-2</v>
      </c>
      <c r="W10" s="534"/>
      <c r="X10" s="583"/>
      <c r="Y10" s="584"/>
      <c r="Z10" s="584"/>
      <c r="AA10" s="584"/>
      <c r="AB10" s="584"/>
      <c r="AC10" s="584"/>
      <c r="AD10" s="584"/>
      <c r="AE10" s="68"/>
      <c r="AF10" s="68"/>
      <c r="AG10" s="68"/>
    </row>
    <row r="11" spans="1:44" ht="15" customHeight="1">
      <c r="A11" s="4"/>
      <c r="B11" s="112"/>
      <c r="C11" s="7"/>
      <c r="D11" s="69"/>
      <c r="E11" s="113"/>
      <c r="F11" s="113"/>
      <c r="G11" s="113"/>
      <c r="H11" s="113"/>
      <c r="I11" s="113"/>
      <c r="J11" s="115"/>
      <c r="K11" s="116"/>
      <c r="L11" s="116"/>
      <c r="M11" s="116"/>
      <c r="N11" s="116"/>
      <c r="O11" s="118" t="s">
        <v>66</v>
      </c>
      <c r="P11" s="120"/>
      <c r="Q11" s="121">
        <v>0.03</v>
      </c>
      <c r="R11" s="123">
        <v>0.04</v>
      </c>
      <c r="S11" s="123">
        <v>0.04</v>
      </c>
      <c r="T11" s="123">
        <v>0.04</v>
      </c>
      <c r="U11" s="124">
        <v>0.04</v>
      </c>
      <c r="V11" s="125" t="str">
        <f t="shared" si="5"/>
        <v/>
      </c>
      <c r="W11" s="535"/>
      <c r="X11" s="583"/>
      <c r="Y11" s="584"/>
      <c r="Z11" s="584"/>
      <c r="AA11" s="584"/>
      <c r="AB11" s="584"/>
      <c r="AC11" s="584"/>
      <c r="AD11" s="584"/>
      <c r="AE11" s="68"/>
      <c r="AF11" s="68"/>
      <c r="AG11" s="68"/>
    </row>
    <row r="12" spans="1:44" ht="15" customHeight="1">
      <c r="A12" s="4"/>
      <c r="B12" s="112"/>
      <c r="C12" s="7"/>
      <c r="D12" s="69"/>
      <c r="E12" s="113"/>
      <c r="F12" s="113"/>
      <c r="G12" s="113"/>
      <c r="H12" s="113"/>
      <c r="I12" s="113"/>
      <c r="J12" s="115"/>
      <c r="K12" s="116"/>
      <c r="L12" s="116"/>
      <c r="M12" s="116"/>
      <c r="N12" s="116"/>
      <c r="O12" s="129"/>
      <c r="P12" s="131"/>
      <c r="Q12" s="132"/>
      <c r="R12" s="132"/>
      <c r="S12" s="132"/>
      <c r="T12" s="132"/>
      <c r="U12" s="132"/>
      <c r="V12" s="68"/>
      <c r="W12" s="68"/>
      <c r="X12" s="68"/>
      <c r="Y12" s="68"/>
      <c r="Z12" s="68"/>
      <c r="AA12" s="68"/>
      <c r="AB12" s="68"/>
      <c r="AC12" s="68"/>
      <c r="AD12" s="68"/>
      <c r="AE12" s="68"/>
      <c r="AF12" s="68"/>
      <c r="AG12" s="68"/>
    </row>
    <row r="13" spans="1:44" ht="15" customHeight="1">
      <c r="A13" s="4"/>
      <c r="B13" s="52" t="s">
        <v>72</v>
      </c>
      <c r="C13" s="5" t="s">
        <v>23</v>
      </c>
      <c r="D13" s="62">
        <v>1494000</v>
      </c>
      <c r="E13" s="62">
        <v>1501000</v>
      </c>
      <c r="F13" s="62">
        <v>1675000</v>
      </c>
      <c r="G13" s="62">
        <v>1671000</v>
      </c>
      <c r="H13" s="62">
        <v>1855000</v>
      </c>
      <c r="I13" s="62">
        <v>1944000</v>
      </c>
      <c r="J13" s="63">
        <f t="shared" ref="J13:N13" si="7">I13*(1+J14)</f>
        <v>2021760</v>
      </c>
      <c r="K13" s="62">
        <f t="shared" si="7"/>
        <v>2143065.6</v>
      </c>
      <c r="L13" s="62">
        <f t="shared" si="7"/>
        <v>2250218.8800000004</v>
      </c>
      <c r="M13" s="62">
        <f t="shared" si="7"/>
        <v>2362729.8240000005</v>
      </c>
      <c r="N13" s="62">
        <f t="shared" si="7"/>
        <v>2480866.3152000005</v>
      </c>
      <c r="O13" s="64" t="s">
        <v>72</v>
      </c>
      <c r="P13" s="137"/>
      <c r="Q13" s="138" t="s">
        <v>14</v>
      </c>
      <c r="R13" s="525" t="s">
        <v>49</v>
      </c>
      <c r="S13" s="522"/>
      <c r="T13" s="522"/>
      <c r="U13" s="523"/>
      <c r="V13" s="524" t="s">
        <v>50</v>
      </c>
      <c r="W13" s="523"/>
      <c r="X13" s="583" t="s">
        <v>611</v>
      </c>
      <c r="Y13" s="584"/>
      <c r="Z13" s="584"/>
      <c r="AA13" s="584"/>
      <c r="AB13" s="584"/>
      <c r="AC13" s="584"/>
      <c r="AD13" s="584"/>
      <c r="AE13" s="68"/>
      <c r="AF13" s="68"/>
      <c r="AG13" s="68"/>
    </row>
    <row r="14" spans="1:44" ht="15" customHeight="1">
      <c r="A14" s="4"/>
      <c r="B14" s="52" t="s">
        <v>53</v>
      </c>
      <c r="C14" s="5" t="s">
        <v>27</v>
      </c>
      <c r="D14" s="69"/>
      <c r="E14" s="71">
        <f t="shared" ref="E14:I14" si="8">(E13/D13)-1</f>
        <v>4.6854082998661895E-3</v>
      </c>
      <c r="F14" s="71">
        <f t="shared" si="8"/>
        <v>0.11592271818787481</v>
      </c>
      <c r="G14" s="71">
        <f t="shared" si="8"/>
        <v>-2.3880597014925842E-3</v>
      </c>
      <c r="H14" s="71">
        <f t="shared" si="8"/>
        <v>0.11011370436864154</v>
      </c>
      <c r="I14" s="71">
        <f t="shared" si="8"/>
        <v>4.7978436657681867E-2</v>
      </c>
      <c r="J14" s="74">
        <f t="shared" ref="J14:N14" si="9">INDEX(Q14:Q16,MATCH($O$5,$O$14:$O$16,0))</f>
        <v>0.04</v>
      </c>
      <c r="K14" s="75">
        <f t="shared" si="9"/>
        <v>0.06</v>
      </c>
      <c r="L14" s="75">
        <f t="shared" si="9"/>
        <v>0.05</v>
      </c>
      <c r="M14" s="75">
        <f t="shared" si="9"/>
        <v>0.05</v>
      </c>
      <c r="N14" s="75">
        <f t="shared" si="9"/>
        <v>0.05</v>
      </c>
      <c r="O14" s="78" t="s">
        <v>58</v>
      </c>
      <c r="P14" s="143"/>
      <c r="Q14" s="81">
        <v>5.5E-2</v>
      </c>
      <c r="R14" s="83">
        <v>7.4999999999999997E-2</v>
      </c>
      <c r="S14" s="83">
        <v>0.06</v>
      </c>
      <c r="T14" s="83">
        <v>0.06</v>
      </c>
      <c r="U14" s="85">
        <v>0.06</v>
      </c>
      <c r="V14" s="89" t="str">
        <f t="shared" ref="V14:V16" si="10">IF(O14=$O$5,($N$13/$H$13)^(1/6)-1,"")</f>
        <v/>
      </c>
      <c r="W14" s="533">
        <v>6.9000000000000006E-2</v>
      </c>
      <c r="X14" s="583"/>
      <c r="Y14" s="584"/>
      <c r="Z14" s="584"/>
      <c r="AA14" s="584"/>
      <c r="AB14" s="584"/>
      <c r="AC14" s="584"/>
      <c r="AD14" s="584"/>
      <c r="AE14" s="68"/>
      <c r="AF14" s="68"/>
      <c r="AG14" s="68"/>
    </row>
    <row r="15" spans="1:44" ht="15" customHeight="1">
      <c r="A15" s="4"/>
      <c r="B15" s="94" t="s">
        <v>63</v>
      </c>
      <c r="C15" s="96" t="s">
        <v>27</v>
      </c>
      <c r="D15" s="69"/>
      <c r="E15" s="100">
        <f t="shared" ref="E15:N15" si="11">E13/E5</f>
        <v>0.26036426712922811</v>
      </c>
      <c r="F15" s="100">
        <f t="shared" si="11"/>
        <v>0.22074327886136005</v>
      </c>
      <c r="G15" s="100">
        <f t="shared" si="11"/>
        <v>0.22094406981356604</v>
      </c>
      <c r="H15" s="100">
        <f t="shared" si="11"/>
        <v>0.25763888888888886</v>
      </c>
      <c r="I15" s="100">
        <f t="shared" si="11"/>
        <v>0.22151321786690975</v>
      </c>
      <c r="J15" s="102">
        <f t="shared" si="11"/>
        <v>0.22600532326957409</v>
      </c>
      <c r="K15" s="100">
        <f t="shared" si="11"/>
        <v>0.23658703259911651</v>
      </c>
      <c r="L15" s="100">
        <f t="shared" si="11"/>
        <v>0.23493227637379538</v>
      </c>
      <c r="M15" s="100">
        <f t="shared" si="11"/>
        <v>0.23325696256924633</v>
      </c>
      <c r="N15" s="100">
        <f t="shared" si="11"/>
        <v>0.23156229810100165</v>
      </c>
      <c r="O15" s="103" t="s">
        <v>32</v>
      </c>
      <c r="P15" s="147"/>
      <c r="Q15" s="105">
        <v>0.04</v>
      </c>
      <c r="R15" s="107">
        <v>0.06</v>
      </c>
      <c r="S15" s="107">
        <v>0.05</v>
      </c>
      <c r="T15" s="107">
        <v>0.05</v>
      </c>
      <c r="U15" s="109">
        <v>0.05</v>
      </c>
      <c r="V15" s="111">
        <f t="shared" si="10"/>
        <v>4.9646933654102776E-2</v>
      </c>
      <c r="W15" s="534"/>
      <c r="X15" s="583"/>
      <c r="Y15" s="584"/>
      <c r="Z15" s="584"/>
      <c r="AA15" s="584"/>
      <c r="AB15" s="584"/>
      <c r="AC15" s="584"/>
      <c r="AD15" s="584"/>
      <c r="AE15" s="68"/>
      <c r="AF15" s="68"/>
      <c r="AG15" s="150"/>
    </row>
    <row r="16" spans="1:44" ht="15" customHeight="1">
      <c r="A16" s="4"/>
      <c r="B16" s="52"/>
      <c r="C16" s="5"/>
      <c r="D16" s="62"/>
      <c r="E16" s="62"/>
      <c r="F16" s="62"/>
      <c r="G16" s="62"/>
      <c r="H16" s="62"/>
      <c r="I16" s="62"/>
      <c r="J16" s="19"/>
      <c r="K16" s="6"/>
      <c r="L16" s="6"/>
      <c r="M16" s="6"/>
      <c r="N16" s="6"/>
      <c r="O16" s="118" t="s">
        <v>66</v>
      </c>
      <c r="P16" s="152"/>
      <c r="Q16" s="121">
        <v>2.5000000000000001E-2</v>
      </c>
      <c r="R16" s="123">
        <v>4.4999999999999998E-2</v>
      </c>
      <c r="S16" s="123">
        <v>3.5000000000000003E-2</v>
      </c>
      <c r="T16" s="123">
        <v>3.5000000000000003E-2</v>
      </c>
      <c r="U16" s="124">
        <v>3.5000000000000003E-2</v>
      </c>
      <c r="V16" s="125" t="str">
        <f t="shared" si="10"/>
        <v/>
      </c>
      <c r="W16" s="535"/>
      <c r="X16" s="583"/>
      <c r="Y16" s="584"/>
      <c r="Z16" s="584"/>
      <c r="AA16" s="584"/>
      <c r="AB16" s="584"/>
      <c r="AC16" s="584"/>
      <c r="AD16" s="584"/>
      <c r="AE16" s="68"/>
      <c r="AF16" s="153"/>
      <c r="AG16" s="15"/>
      <c r="AI16" s="4"/>
      <c r="AJ16" s="4"/>
      <c r="AK16" s="4"/>
      <c r="AL16" s="4"/>
      <c r="AM16" s="4"/>
      <c r="AN16" s="4"/>
      <c r="AO16" s="4"/>
      <c r="AP16" s="4"/>
      <c r="AQ16" s="4"/>
      <c r="AR16" s="4"/>
    </row>
    <row r="17" spans="1:44" ht="15" customHeight="1">
      <c r="A17" s="4"/>
      <c r="B17" s="52"/>
      <c r="C17" s="5"/>
      <c r="D17" s="62"/>
      <c r="E17" s="62"/>
      <c r="F17" s="62"/>
      <c r="G17" s="62"/>
      <c r="H17" s="62"/>
      <c r="I17" s="62"/>
      <c r="J17" s="19"/>
      <c r="K17" s="6"/>
      <c r="L17" s="6"/>
      <c r="M17" s="6"/>
      <c r="N17" s="6"/>
      <c r="V17" s="154"/>
      <c r="W17" s="68"/>
      <c r="X17" s="155"/>
      <c r="Y17" s="155"/>
      <c r="Z17" s="155"/>
      <c r="AA17" s="155"/>
      <c r="AB17" s="155"/>
      <c r="AC17" s="155"/>
      <c r="AD17" s="155"/>
      <c r="AE17" s="155"/>
      <c r="AF17" s="155"/>
      <c r="AG17" s="155"/>
      <c r="AI17" s="4"/>
      <c r="AJ17" s="4"/>
      <c r="AK17" s="4"/>
      <c r="AL17" s="4"/>
      <c r="AM17" s="4"/>
      <c r="AN17" s="4"/>
      <c r="AO17" s="4"/>
      <c r="AP17" s="4"/>
      <c r="AQ17" s="4"/>
      <c r="AR17" s="4"/>
    </row>
    <row r="18" spans="1:44" ht="15" customHeight="1">
      <c r="A18" s="4"/>
      <c r="B18" s="52" t="s">
        <v>84</v>
      </c>
      <c r="C18" s="5" t="s">
        <v>23</v>
      </c>
      <c r="D18" s="62">
        <v>1051000</v>
      </c>
      <c r="E18" s="62">
        <v>1276000</v>
      </c>
      <c r="F18" s="62">
        <v>1704000</v>
      </c>
      <c r="G18" s="62">
        <v>1524000</v>
      </c>
      <c r="H18" s="62">
        <v>1609000</v>
      </c>
      <c r="I18" s="62">
        <v>1756000</v>
      </c>
      <c r="J18" s="63">
        <f t="shared" ref="J18:N18" si="12">I18*(1+J19)</f>
        <v>1659420</v>
      </c>
      <c r="K18" s="62">
        <f t="shared" si="12"/>
        <v>1418804.0999999999</v>
      </c>
      <c r="L18" s="62">
        <f t="shared" si="12"/>
        <v>1525214.4074999997</v>
      </c>
      <c r="M18" s="62">
        <f t="shared" si="12"/>
        <v>1639605.4880624996</v>
      </c>
      <c r="N18" s="62">
        <f t="shared" si="12"/>
        <v>1762575.8996671869</v>
      </c>
      <c r="O18" s="64" t="s">
        <v>84</v>
      </c>
      <c r="P18" s="137"/>
      <c r="Q18" s="138" t="s">
        <v>14</v>
      </c>
      <c r="R18" s="525" t="s">
        <v>49</v>
      </c>
      <c r="S18" s="522"/>
      <c r="T18" s="522"/>
      <c r="U18" s="523"/>
      <c r="V18" s="524" t="s">
        <v>50</v>
      </c>
      <c r="W18" s="523"/>
      <c r="X18" s="583" t="s">
        <v>612</v>
      </c>
      <c r="Y18" s="585"/>
      <c r="Z18" s="585"/>
      <c r="AA18" s="585"/>
      <c r="AB18" s="585"/>
      <c r="AC18" s="585"/>
      <c r="AD18" s="585"/>
      <c r="AE18" s="155"/>
      <c r="AF18" s="155"/>
      <c r="AG18" s="155"/>
      <c r="AI18" s="4"/>
      <c r="AJ18" s="4"/>
      <c r="AK18" s="4"/>
      <c r="AL18" s="4"/>
      <c r="AM18" s="4"/>
      <c r="AN18" s="4"/>
      <c r="AO18" s="4"/>
      <c r="AP18" s="4"/>
      <c r="AQ18" s="4"/>
      <c r="AR18" s="4"/>
    </row>
    <row r="19" spans="1:44" ht="15" customHeight="1">
      <c r="A19" s="4"/>
      <c r="B19" s="52" t="s">
        <v>53</v>
      </c>
      <c r="C19" s="5" t="s">
        <v>27</v>
      </c>
      <c r="D19" s="69"/>
      <c r="E19" s="71">
        <f t="shared" ref="E19:I19" si="13">(E18/D18)-1</f>
        <v>0.21408182683158894</v>
      </c>
      <c r="F19" s="71">
        <f t="shared" si="13"/>
        <v>0.33542319749216309</v>
      </c>
      <c r="G19" s="71">
        <f t="shared" si="13"/>
        <v>-0.10563380281690138</v>
      </c>
      <c r="H19" s="71">
        <f t="shared" si="13"/>
        <v>5.5774278215223072E-2</v>
      </c>
      <c r="I19" s="71">
        <f t="shared" si="13"/>
        <v>9.1361093847110109E-2</v>
      </c>
      <c r="J19" s="74">
        <f t="shared" ref="J19:N19" si="14">INDEX(Q19:Q21,MATCH($O$5,$O$19:$O$21,0))</f>
        <v>-5.5E-2</v>
      </c>
      <c r="K19" s="75">
        <f t="shared" si="14"/>
        <v>-0.14499999999999999</v>
      </c>
      <c r="L19" s="75">
        <f t="shared" si="14"/>
        <v>7.4999999999999997E-2</v>
      </c>
      <c r="M19" s="75">
        <f t="shared" si="14"/>
        <v>7.4999999999999997E-2</v>
      </c>
      <c r="N19" s="75">
        <f t="shared" si="14"/>
        <v>7.4999999999999997E-2</v>
      </c>
      <c r="O19" s="78" t="s">
        <v>58</v>
      </c>
      <c r="P19" s="143"/>
      <c r="Q19" s="81">
        <v>-4.4999999999999998E-2</v>
      </c>
      <c r="R19" s="83">
        <v>-0.13500000000000001</v>
      </c>
      <c r="S19" s="83">
        <v>0.09</v>
      </c>
      <c r="T19" s="83">
        <v>0.09</v>
      </c>
      <c r="U19" s="159">
        <v>0.09</v>
      </c>
      <c r="V19" s="89" t="str">
        <f t="shared" ref="V19:V21" si="15">IF(O19=$O$5,($N$18/$H$18)^(1/6)-1,"")</f>
        <v/>
      </c>
      <c r="W19" s="533">
        <v>9.4E-2</v>
      </c>
      <c r="X19" s="586"/>
      <c r="Y19" s="585"/>
      <c r="Z19" s="585"/>
      <c r="AA19" s="585"/>
      <c r="AB19" s="585"/>
      <c r="AC19" s="585"/>
      <c r="AD19" s="585"/>
      <c r="AE19" s="155"/>
      <c r="AF19" s="155"/>
      <c r="AG19" s="155"/>
      <c r="AI19" s="4"/>
      <c r="AJ19" s="4"/>
      <c r="AK19" s="4"/>
      <c r="AL19" s="4"/>
      <c r="AM19" s="4"/>
      <c r="AN19" s="4"/>
      <c r="AO19" s="4"/>
      <c r="AP19" s="4"/>
      <c r="AQ19" s="4"/>
      <c r="AR19" s="4"/>
    </row>
    <row r="20" spans="1:44" ht="15" customHeight="1">
      <c r="A20" s="4"/>
      <c r="B20" s="94" t="s">
        <v>63</v>
      </c>
      <c r="C20" s="96" t="s">
        <v>27</v>
      </c>
      <c r="D20" s="69"/>
      <c r="E20" s="100">
        <f t="shared" ref="E20:N20" si="16">E18/E5</f>
        <v>0.22133564614050302</v>
      </c>
      <c r="F20" s="100">
        <f t="shared" si="16"/>
        <v>0.22456510279388509</v>
      </c>
      <c r="G20" s="100">
        <f t="shared" si="16"/>
        <v>0.20150733835779452</v>
      </c>
      <c r="H20" s="100">
        <f t="shared" si="16"/>
        <v>0.22347222222222221</v>
      </c>
      <c r="I20" s="100">
        <f t="shared" si="16"/>
        <v>0.2000911577028259</v>
      </c>
      <c r="J20" s="102">
        <f t="shared" si="16"/>
        <v>0.18550062991650673</v>
      </c>
      <c r="K20" s="100">
        <f t="shared" si="16"/>
        <v>0.15663106713040426</v>
      </c>
      <c r="L20" s="100">
        <f t="shared" si="16"/>
        <v>0.15923877267978678</v>
      </c>
      <c r="M20" s="100">
        <f t="shared" si="16"/>
        <v>0.16186759572444676</v>
      </c>
      <c r="N20" s="100">
        <f t="shared" si="16"/>
        <v>0.16451758138022471</v>
      </c>
      <c r="O20" s="103" t="s">
        <v>32</v>
      </c>
      <c r="P20" s="147"/>
      <c r="Q20" s="105">
        <v>-5.5E-2</v>
      </c>
      <c r="R20" s="107">
        <v>-0.14499999999999999</v>
      </c>
      <c r="S20" s="107">
        <v>7.4999999999999997E-2</v>
      </c>
      <c r="T20" s="107">
        <v>7.4999999999999997E-2</v>
      </c>
      <c r="U20" s="165">
        <v>7.4999999999999997E-2</v>
      </c>
      <c r="V20" s="111">
        <f t="shared" si="15"/>
        <v>1.5309922652811725E-2</v>
      </c>
      <c r="W20" s="534"/>
      <c r="X20" s="586"/>
      <c r="Y20" s="585"/>
      <c r="Z20" s="585"/>
      <c r="AA20" s="585"/>
      <c r="AB20" s="585"/>
      <c r="AC20" s="585"/>
      <c r="AD20" s="585"/>
      <c r="AE20" s="155"/>
      <c r="AF20" s="155"/>
      <c r="AG20" s="155"/>
      <c r="AI20" s="4"/>
      <c r="AJ20" s="4"/>
      <c r="AK20" s="4"/>
      <c r="AL20" s="4"/>
      <c r="AM20" s="4"/>
      <c r="AN20" s="4"/>
      <c r="AO20" s="4"/>
      <c r="AP20" s="4"/>
      <c r="AQ20" s="4"/>
      <c r="AR20" s="4"/>
    </row>
    <row r="21" spans="1:44" ht="15.75" customHeight="1">
      <c r="A21" s="4"/>
      <c r="B21" s="112"/>
      <c r="C21" s="7"/>
      <c r="D21" s="69"/>
      <c r="E21" s="113"/>
      <c r="F21" s="113"/>
      <c r="G21" s="113"/>
      <c r="H21" s="113"/>
      <c r="I21" s="113"/>
      <c r="J21" s="19"/>
      <c r="K21" s="6"/>
      <c r="L21" s="6"/>
      <c r="M21" s="6"/>
      <c r="N21" s="6"/>
      <c r="O21" s="118" t="s">
        <v>66</v>
      </c>
      <c r="P21" s="152"/>
      <c r="Q21" s="121">
        <v>-6.5000000000000002E-2</v>
      </c>
      <c r="R21" s="123">
        <v>-0.155</v>
      </c>
      <c r="S21" s="123">
        <v>0.06</v>
      </c>
      <c r="T21" s="123">
        <v>0.06</v>
      </c>
      <c r="U21" s="171">
        <v>0.06</v>
      </c>
      <c r="V21" s="125" t="str">
        <f t="shared" si="15"/>
        <v/>
      </c>
      <c r="W21" s="535"/>
      <c r="X21" s="586"/>
      <c r="Y21" s="585"/>
      <c r="Z21" s="585"/>
      <c r="AA21" s="585"/>
      <c r="AB21" s="585"/>
      <c r="AC21" s="585"/>
      <c r="AD21" s="585"/>
      <c r="AI21" s="4"/>
      <c r="AJ21" s="4"/>
      <c r="AK21" s="4"/>
      <c r="AL21" s="4"/>
      <c r="AM21" s="4"/>
      <c r="AN21" s="4"/>
      <c r="AO21" s="4"/>
      <c r="AP21" s="4"/>
      <c r="AQ21" s="4"/>
      <c r="AR21" s="4"/>
    </row>
    <row r="22" spans="1:44" ht="15" customHeight="1">
      <c r="A22" s="4"/>
      <c r="B22" s="52"/>
      <c r="C22" s="5"/>
      <c r="D22" s="62"/>
      <c r="E22" s="62"/>
      <c r="F22" s="62"/>
      <c r="G22" s="62"/>
      <c r="H22" s="62"/>
      <c r="I22" s="62"/>
      <c r="J22" s="63"/>
      <c r="K22" s="62"/>
      <c r="L22" s="62"/>
      <c r="M22" s="62"/>
      <c r="N22" s="62"/>
      <c r="V22" s="154"/>
      <c r="W22" s="154"/>
      <c r="X22" s="68"/>
      <c r="Y22" s="68"/>
      <c r="Z22" s="68"/>
      <c r="AA22" s="68"/>
      <c r="AB22" s="68"/>
      <c r="AC22" s="68"/>
      <c r="AD22" s="68"/>
      <c r="AE22" s="68"/>
      <c r="AF22" s="68"/>
      <c r="AG22" s="68"/>
      <c r="AI22" s="4"/>
      <c r="AJ22" s="4"/>
      <c r="AK22" s="4"/>
      <c r="AL22" s="4"/>
      <c r="AM22" s="4"/>
      <c r="AN22" s="4"/>
      <c r="AO22" s="4"/>
      <c r="AP22" s="4"/>
      <c r="AQ22" s="4"/>
      <c r="AR22" s="4"/>
    </row>
    <row r="23" spans="1:44" ht="15" customHeight="1">
      <c r="A23" s="4"/>
      <c r="B23" s="52" t="s">
        <v>100</v>
      </c>
      <c r="C23" s="5" t="s">
        <v>23</v>
      </c>
      <c r="D23" s="62">
        <v>474000</v>
      </c>
      <c r="E23" s="62">
        <v>445000</v>
      </c>
      <c r="F23" s="62">
        <v>518000</v>
      </c>
      <c r="G23" s="62">
        <v>526000</v>
      </c>
      <c r="H23" s="62">
        <v>566000</v>
      </c>
      <c r="I23" s="62">
        <v>577000</v>
      </c>
      <c r="J23" s="63">
        <f t="shared" ref="J23:N23" si="17">I23*(1+J24)</f>
        <v>548150</v>
      </c>
      <c r="K23" s="62">
        <f t="shared" si="17"/>
        <v>537187</v>
      </c>
      <c r="L23" s="62">
        <f t="shared" si="17"/>
        <v>553302.61</v>
      </c>
      <c r="M23" s="62">
        <f t="shared" si="17"/>
        <v>569901.68830000004</v>
      </c>
      <c r="N23" s="62">
        <f t="shared" si="17"/>
        <v>586998.73894900002</v>
      </c>
      <c r="O23" s="64" t="s">
        <v>100</v>
      </c>
      <c r="P23" s="137"/>
      <c r="Q23" s="138" t="s">
        <v>14</v>
      </c>
      <c r="R23" s="525" t="s">
        <v>49</v>
      </c>
      <c r="S23" s="522"/>
      <c r="T23" s="522"/>
      <c r="U23" s="523"/>
      <c r="V23" s="524" t="s">
        <v>50</v>
      </c>
      <c r="W23" s="523"/>
      <c r="X23" s="583" t="s">
        <v>613</v>
      </c>
      <c r="Y23" s="584"/>
      <c r="Z23" s="584"/>
      <c r="AA23" s="584"/>
      <c r="AB23" s="584"/>
      <c r="AC23" s="584"/>
      <c r="AD23" s="584"/>
      <c r="AE23" s="68"/>
      <c r="AF23" s="68"/>
      <c r="AG23" s="68"/>
      <c r="AI23" s="4"/>
      <c r="AJ23" s="4"/>
      <c r="AK23" s="4"/>
      <c r="AL23" s="4"/>
      <c r="AM23" s="4"/>
      <c r="AN23" s="4"/>
      <c r="AO23" s="4"/>
      <c r="AP23" s="4"/>
      <c r="AQ23" s="4"/>
      <c r="AR23" s="4"/>
    </row>
    <row r="24" spans="1:44" ht="15" customHeight="1">
      <c r="A24" s="4"/>
      <c r="B24" s="52" t="s">
        <v>53</v>
      </c>
      <c r="C24" s="5" t="s">
        <v>27</v>
      </c>
      <c r="D24" s="69"/>
      <c r="E24" s="71">
        <f t="shared" ref="E24:I24" si="18">(E23/D23)-1</f>
        <v>-6.1181434599156148E-2</v>
      </c>
      <c r="F24" s="71">
        <f t="shared" si="18"/>
        <v>0.16404494382022472</v>
      </c>
      <c r="G24" s="71">
        <f t="shared" si="18"/>
        <v>1.5444015444015413E-2</v>
      </c>
      <c r="H24" s="71">
        <f t="shared" si="18"/>
        <v>7.6045627376425839E-2</v>
      </c>
      <c r="I24" s="71">
        <f t="shared" si="18"/>
        <v>1.9434628975264934E-2</v>
      </c>
      <c r="J24" s="74">
        <f t="shared" ref="J24:N24" si="19">INDEX(Q24:Q26,MATCH($O$5,$O$24:$O$26,0))</f>
        <v>-0.05</v>
      </c>
      <c r="K24" s="75">
        <f t="shared" si="19"/>
        <v>-0.02</v>
      </c>
      <c r="L24" s="75">
        <f t="shared" si="19"/>
        <v>0.03</v>
      </c>
      <c r="M24" s="75">
        <f t="shared" si="19"/>
        <v>0.03</v>
      </c>
      <c r="N24" s="75">
        <f t="shared" si="19"/>
        <v>0.03</v>
      </c>
      <c r="O24" s="78" t="s">
        <v>58</v>
      </c>
      <c r="P24" s="143"/>
      <c r="Q24" s="81">
        <v>-3.5000000000000003E-2</v>
      </c>
      <c r="R24" s="83">
        <v>-0.01</v>
      </c>
      <c r="S24" s="83">
        <v>0.04</v>
      </c>
      <c r="T24" s="83">
        <v>0.04</v>
      </c>
      <c r="U24" s="159">
        <v>0.04</v>
      </c>
      <c r="V24" s="89" t="str">
        <f t="shared" ref="V24:V26" si="20">IF(O24=$O$5,($N$23/$H$23)^(1/6)-1,"")</f>
        <v/>
      </c>
      <c r="W24" s="533">
        <v>6.0999999999999999E-2</v>
      </c>
      <c r="X24" s="583"/>
      <c r="Y24" s="584"/>
      <c r="Z24" s="584"/>
      <c r="AA24" s="584"/>
      <c r="AB24" s="584"/>
      <c r="AC24" s="584"/>
      <c r="AD24" s="584"/>
      <c r="AE24" s="68"/>
      <c r="AF24" s="68"/>
      <c r="AG24" s="68"/>
      <c r="AI24" s="4"/>
      <c r="AJ24" s="4"/>
      <c r="AK24" s="4"/>
      <c r="AL24" s="4"/>
      <c r="AM24" s="4"/>
      <c r="AN24" s="4"/>
      <c r="AO24" s="4"/>
      <c r="AP24" s="4"/>
      <c r="AQ24" s="4"/>
      <c r="AR24" s="4"/>
    </row>
    <row r="25" spans="1:44" ht="15" customHeight="1">
      <c r="A25" s="4"/>
      <c r="B25" s="94" t="s">
        <v>63</v>
      </c>
      <c r="C25" s="96" t="s">
        <v>27</v>
      </c>
      <c r="D25" s="69"/>
      <c r="E25" s="100">
        <f t="shared" ref="E25:N25" si="21">E23/E5</f>
        <v>7.7189939288811793E-2</v>
      </c>
      <c r="F25" s="100">
        <f t="shared" si="21"/>
        <v>6.8265682656826573E-2</v>
      </c>
      <c r="G25" s="100">
        <f t="shared" si="21"/>
        <v>6.9549120719291285E-2</v>
      </c>
      <c r="H25" s="100">
        <f t="shared" si="21"/>
        <v>7.8611111111111118E-2</v>
      </c>
      <c r="I25" s="100">
        <f t="shared" si="21"/>
        <v>6.5747493163172285E-2</v>
      </c>
      <c r="J25" s="102">
        <f t="shared" si="21"/>
        <v>6.1275729043119377E-2</v>
      </c>
      <c r="K25" s="100">
        <f t="shared" si="21"/>
        <v>5.9303587478060207E-2</v>
      </c>
      <c r="L25" s="100">
        <f t="shared" si="21"/>
        <v>5.7767110055917004E-2</v>
      </c>
      <c r="M25" s="100">
        <f t="shared" si="21"/>
        <v>5.6262690480155114E-2</v>
      </c>
      <c r="N25" s="100">
        <f t="shared" si="21"/>
        <v>5.4790044969618749E-2</v>
      </c>
      <c r="O25" s="103" t="s">
        <v>32</v>
      </c>
      <c r="P25" s="147"/>
      <c r="Q25" s="105">
        <v>-0.05</v>
      </c>
      <c r="R25" s="107">
        <v>-0.02</v>
      </c>
      <c r="S25" s="107">
        <v>0.03</v>
      </c>
      <c r="T25" s="107">
        <v>0.03</v>
      </c>
      <c r="U25" s="165">
        <v>0.03</v>
      </c>
      <c r="V25" s="111">
        <f t="shared" si="20"/>
        <v>6.0899007231873803E-3</v>
      </c>
      <c r="W25" s="534"/>
      <c r="X25" s="583"/>
      <c r="Y25" s="584"/>
      <c r="Z25" s="584"/>
      <c r="AA25" s="584"/>
      <c r="AB25" s="584"/>
      <c r="AC25" s="584"/>
      <c r="AD25" s="584"/>
      <c r="AE25" s="68"/>
      <c r="AF25" s="68"/>
      <c r="AG25" s="68"/>
      <c r="AI25" s="4"/>
      <c r="AJ25" s="4"/>
      <c r="AK25" s="4"/>
      <c r="AL25" s="4"/>
      <c r="AM25" s="4"/>
      <c r="AN25" s="4"/>
      <c r="AO25" s="4"/>
      <c r="AP25" s="4"/>
      <c r="AQ25" s="4"/>
      <c r="AR25" s="4"/>
    </row>
    <row r="26" spans="1:44" ht="15.75" customHeight="1">
      <c r="A26" s="4"/>
      <c r="B26" s="112"/>
      <c r="C26" s="7"/>
      <c r="D26" s="69"/>
      <c r="E26" s="113"/>
      <c r="F26" s="113"/>
      <c r="G26" s="113"/>
      <c r="H26" s="113"/>
      <c r="I26" s="113"/>
      <c r="J26" s="19"/>
      <c r="K26" s="6"/>
      <c r="L26" s="6"/>
      <c r="M26" s="6"/>
      <c r="O26" s="118" t="s">
        <v>66</v>
      </c>
      <c r="P26" s="152"/>
      <c r="Q26" s="121">
        <v>-6.5000000000000002E-2</v>
      </c>
      <c r="R26" s="123">
        <v>-0.03</v>
      </c>
      <c r="S26" s="123">
        <v>0.02</v>
      </c>
      <c r="T26" s="123">
        <v>0.02</v>
      </c>
      <c r="U26" s="171">
        <v>0.02</v>
      </c>
      <c r="V26" s="125" t="str">
        <f t="shared" si="20"/>
        <v/>
      </c>
      <c r="W26" s="535"/>
      <c r="X26" s="583"/>
      <c r="Y26" s="584"/>
      <c r="Z26" s="584"/>
      <c r="AA26" s="584"/>
      <c r="AB26" s="584"/>
      <c r="AC26" s="584"/>
      <c r="AD26" s="584"/>
      <c r="AE26" s="179"/>
      <c r="AF26" s="179"/>
      <c r="AG26" s="179"/>
      <c r="AI26" s="4"/>
      <c r="AJ26" s="4"/>
      <c r="AK26" s="4"/>
      <c r="AL26" s="4"/>
      <c r="AM26" s="4"/>
      <c r="AN26" s="4"/>
      <c r="AO26" s="4"/>
      <c r="AP26" s="4"/>
      <c r="AQ26" s="4"/>
      <c r="AR26" s="4"/>
    </row>
    <row r="27" spans="1:44" ht="15.75" customHeight="1">
      <c r="A27" s="4"/>
      <c r="B27" s="7"/>
      <c r="C27" s="195"/>
      <c r="D27" s="197"/>
      <c r="E27" s="197"/>
      <c r="F27" s="197"/>
      <c r="G27" s="197"/>
      <c r="J27" s="198"/>
      <c r="O27" s="179"/>
      <c r="P27" s="179"/>
      <c r="Q27" s="179"/>
      <c r="R27" s="179"/>
      <c r="S27" s="179"/>
      <c r="T27" s="179"/>
      <c r="U27" s="179"/>
      <c r="V27" s="179"/>
      <c r="W27" s="179"/>
      <c r="X27" s="179"/>
      <c r="Y27" s="179"/>
      <c r="Z27" s="179"/>
      <c r="AA27" s="179"/>
      <c r="AB27" s="179"/>
      <c r="AC27" s="179"/>
      <c r="AD27" s="179"/>
      <c r="AE27" s="179"/>
      <c r="AF27" s="179"/>
      <c r="AG27" s="179"/>
      <c r="AI27" s="4"/>
      <c r="AJ27" s="4"/>
      <c r="AK27" s="4"/>
      <c r="AL27" s="4"/>
      <c r="AM27" s="4"/>
      <c r="AN27" s="4"/>
      <c r="AO27" s="4"/>
      <c r="AP27" s="4"/>
      <c r="AQ27" s="4"/>
      <c r="AR27" s="4"/>
    </row>
    <row r="28" spans="1:44" ht="15.75" customHeight="1">
      <c r="A28" s="4"/>
      <c r="B28" s="52" t="s">
        <v>118</v>
      </c>
      <c r="C28" s="5" t="s">
        <v>23</v>
      </c>
      <c r="D28" s="62">
        <v>14000</v>
      </c>
      <c r="E28" s="62">
        <v>-175000</v>
      </c>
      <c r="F28" s="62">
        <v>440000</v>
      </c>
      <c r="G28" s="62">
        <v>339000</v>
      </c>
      <c r="H28" s="62">
        <v>-248000</v>
      </c>
      <c r="I28" s="62">
        <v>206000</v>
      </c>
      <c r="J28" s="63">
        <f t="shared" ref="J28:N28" si="22">I28*(1+J29)</f>
        <v>206000</v>
      </c>
      <c r="K28" s="62">
        <f t="shared" si="22"/>
        <v>175100</v>
      </c>
      <c r="L28" s="62">
        <f t="shared" si="22"/>
        <v>175100</v>
      </c>
      <c r="M28" s="62">
        <f t="shared" si="22"/>
        <v>175100</v>
      </c>
      <c r="N28" s="62">
        <f t="shared" si="22"/>
        <v>175100</v>
      </c>
      <c r="O28" s="64" t="s">
        <v>118</v>
      </c>
      <c r="P28" s="205"/>
      <c r="Q28" s="206" t="s">
        <v>14</v>
      </c>
      <c r="R28" s="526" t="s">
        <v>49</v>
      </c>
      <c r="S28" s="522"/>
      <c r="T28" s="522"/>
      <c r="U28" s="523"/>
      <c r="V28" s="179"/>
      <c r="W28" s="179"/>
      <c r="X28" s="179"/>
      <c r="Y28" s="179"/>
      <c r="Z28" s="179"/>
      <c r="AA28" s="179"/>
      <c r="AB28" s="179"/>
      <c r="AC28" s="179"/>
      <c r="AD28" s="179"/>
      <c r="AE28" s="179"/>
      <c r="AF28" s="179"/>
      <c r="AG28" s="179"/>
      <c r="AI28" s="4"/>
      <c r="AJ28" s="4"/>
      <c r="AK28" s="4"/>
      <c r="AL28" s="4"/>
      <c r="AM28" s="4"/>
      <c r="AN28" s="4"/>
      <c r="AO28" s="4"/>
      <c r="AP28" s="4"/>
      <c r="AQ28" s="4"/>
      <c r="AR28" s="4"/>
    </row>
    <row r="29" spans="1:44" ht="15.75" customHeight="1">
      <c r="A29" s="4"/>
      <c r="B29" s="52" t="s">
        <v>53</v>
      </c>
      <c r="C29" s="5" t="s">
        <v>27</v>
      </c>
      <c r="D29" s="69"/>
      <c r="E29" s="71">
        <f t="shared" ref="E29:I29" si="23">(E28/D28)-1</f>
        <v>-13.5</v>
      </c>
      <c r="F29" s="71">
        <f t="shared" si="23"/>
        <v>-3.5142857142857142</v>
      </c>
      <c r="G29" s="71">
        <f t="shared" si="23"/>
        <v>-0.2295454545454545</v>
      </c>
      <c r="H29" s="71">
        <f t="shared" si="23"/>
        <v>-1.7315634218289087</v>
      </c>
      <c r="I29" s="71">
        <f t="shared" si="23"/>
        <v>-1.8306451612903225</v>
      </c>
      <c r="J29" s="74">
        <f t="shared" ref="J29:N29" si="24">INDEX(Q29:Q31,MATCH($O$5,$O$29:$O$31,0))</f>
        <v>0</v>
      </c>
      <c r="K29" s="75">
        <f t="shared" si="24"/>
        <v>-0.15</v>
      </c>
      <c r="L29" s="75">
        <f t="shared" si="24"/>
        <v>0</v>
      </c>
      <c r="M29" s="75">
        <f t="shared" si="24"/>
        <v>0</v>
      </c>
      <c r="N29" s="75">
        <f t="shared" si="24"/>
        <v>0</v>
      </c>
      <c r="O29" s="78" t="s">
        <v>58</v>
      </c>
      <c r="P29" s="211"/>
      <c r="Q29" s="81">
        <v>0.05</v>
      </c>
      <c r="R29" s="83">
        <v>0</v>
      </c>
      <c r="S29" s="83">
        <v>0</v>
      </c>
      <c r="T29" s="83">
        <v>0</v>
      </c>
      <c r="U29" s="159">
        <v>0</v>
      </c>
      <c r="V29" s="213"/>
      <c r="W29" s="214"/>
      <c r="X29" s="179"/>
      <c r="Y29" s="179"/>
      <c r="Z29" s="179"/>
      <c r="AA29" s="179"/>
      <c r="AB29" s="179"/>
      <c r="AC29" s="179"/>
      <c r="AD29" s="179"/>
      <c r="AE29" s="179"/>
      <c r="AF29" s="179"/>
      <c r="AG29" s="179"/>
      <c r="AI29" s="4"/>
      <c r="AJ29" s="4"/>
      <c r="AK29" s="4"/>
      <c r="AL29" s="4"/>
      <c r="AM29" s="4"/>
      <c r="AN29" s="4"/>
      <c r="AO29" s="4"/>
      <c r="AP29" s="4"/>
      <c r="AQ29" s="4"/>
      <c r="AR29" s="4"/>
    </row>
    <row r="30" spans="1:44" ht="15.75" customHeight="1">
      <c r="A30" s="4"/>
      <c r="B30" s="94" t="s">
        <v>63</v>
      </c>
      <c r="C30" s="96" t="s">
        <v>27</v>
      </c>
      <c r="D30" s="69"/>
      <c r="E30" s="100">
        <f t="shared" ref="E30:N30" si="25">E28/E5</f>
        <v>-3.0355594102341718E-2</v>
      </c>
      <c r="F30" s="100">
        <f t="shared" si="25"/>
        <v>5.7986294148655769E-2</v>
      </c>
      <c r="G30" s="100">
        <f t="shared" si="25"/>
        <v>4.4823482744942481E-2</v>
      </c>
      <c r="H30" s="100">
        <f t="shared" si="25"/>
        <v>-3.4444444444444444E-2</v>
      </c>
      <c r="I30" s="100">
        <f t="shared" si="25"/>
        <v>2.3473108477666364E-2</v>
      </c>
      <c r="J30" s="102">
        <f t="shared" si="25"/>
        <v>2.3028003617408723E-2</v>
      </c>
      <c r="K30" s="100">
        <f t="shared" si="25"/>
        <v>1.9330434592438654E-2</v>
      </c>
      <c r="L30" s="100">
        <f t="shared" si="25"/>
        <v>1.828117342658309E-2</v>
      </c>
      <c r="M30" s="100">
        <f t="shared" si="25"/>
        <v>1.7286485204952077E-2</v>
      </c>
      <c r="N30" s="100">
        <f t="shared" si="25"/>
        <v>1.634370951351187E-2</v>
      </c>
      <c r="O30" s="103" t="s">
        <v>32</v>
      </c>
      <c r="P30" s="218"/>
      <c r="Q30" s="105">
        <v>0</v>
      </c>
      <c r="R30" s="107">
        <v>-0.15</v>
      </c>
      <c r="S30" s="107">
        <v>0</v>
      </c>
      <c r="T30" s="107">
        <v>0</v>
      </c>
      <c r="U30" s="165">
        <v>0</v>
      </c>
      <c r="V30" s="213"/>
      <c r="W30" s="214"/>
      <c r="X30" s="179"/>
      <c r="Y30" s="179"/>
      <c r="Z30" s="179"/>
      <c r="AA30" s="179"/>
      <c r="AB30" s="179"/>
      <c r="AC30" s="179"/>
      <c r="AD30" s="179"/>
      <c r="AE30" s="179"/>
      <c r="AF30" s="179"/>
      <c r="AG30" s="179"/>
      <c r="AI30" s="4"/>
      <c r="AJ30" s="4"/>
      <c r="AK30" s="4"/>
      <c r="AL30" s="4"/>
      <c r="AM30" s="4"/>
      <c r="AN30" s="4"/>
      <c r="AO30" s="4"/>
      <c r="AP30" s="4"/>
      <c r="AQ30" s="4"/>
      <c r="AR30" s="4"/>
    </row>
    <row r="31" spans="1:44" ht="15.75" customHeight="1">
      <c r="A31" s="4"/>
      <c r="B31" s="7"/>
      <c r="C31" s="195"/>
      <c r="D31" s="197"/>
      <c r="E31" s="197"/>
      <c r="F31" s="197"/>
      <c r="G31" s="197"/>
      <c r="J31" s="198"/>
      <c r="O31" s="118" t="s">
        <v>66</v>
      </c>
      <c r="P31" s="222"/>
      <c r="Q31" s="121">
        <v>-0.1</v>
      </c>
      <c r="R31" s="123">
        <v>-0.25</v>
      </c>
      <c r="S31" s="123">
        <v>0</v>
      </c>
      <c r="T31" s="123">
        <v>0</v>
      </c>
      <c r="U31" s="171">
        <v>0</v>
      </c>
      <c r="V31" s="213"/>
      <c r="W31" s="214"/>
      <c r="X31" s="179"/>
      <c r="Y31" s="179"/>
      <c r="Z31" s="179"/>
      <c r="AA31" s="179"/>
      <c r="AB31" s="179"/>
      <c r="AC31" s="179"/>
      <c r="AD31" s="179"/>
      <c r="AE31" s="179"/>
      <c r="AF31" s="179"/>
      <c r="AG31" s="179"/>
      <c r="AI31" s="4"/>
      <c r="AJ31" s="4"/>
      <c r="AK31" s="4"/>
      <c r="AL31" s="4"/>
      <c r="AM31" s="4"/>
      <c r="AN31" s="4"/>
      <c r="AO31" s="4"/>
      <c r="AP31" s="4"/>
      <c r="AQ31" s="4"/>
      <c r="AR31" s="4"/>
    </row>
    <row r="32" spans="1:44" ht="15.75" customHeight="1">
      <c r="A32" s="4"/>
      <c r="B32" s="7"/>
      <c r="C32" s="195"/>
      <c r="D32" s="197"/>
      <c r="E32" s="197"/>
      <c r="F32" s="197"/>
      <c r="G32" s="197"/>
      <c r="J32" s="198"/>
      <c r="O32" s="134"/>
      <c r="P32" s="134"/>
      <c r="Q32" s="134"/>
      <c r="R32" s="134"/>
      <c r="S32" s="134"/>
      <c r="T32" s="134"/>
      <c r="U32" s="134"/>
      <c r="V32" s="179"/>
      <c r="W32" s="179"/>
      <c r="X32" s="179"/>
      <c r="Y32" s="179"/>
      <c r="Z32" s="179"/>
      <c r="AA32" s="179"/>
      <c r="AB32" s="179"/>
      <c r="AC32" s="179"/>
      <c r="AD32" s="179"/>
      <c r="AE32" s="179"/>
      <c r="AF32" s="179"/>
      <c r="AG32" s="179"/>
      <c r="AI32" s="4"/>
      <c r="AJ32" s="4"/>
      <c r="AK32" s="4"/>
      <c r="AL32" s="4"/>
      <c r="AM32" s="4"/>
      <c r="AN32" s="4"/>
      <c r="AO32" s="4"/>
      <c r="AP32" s="4"/>
      <c r="AQ32" s="4"/>
      <c r="AR32" s="4"/>
    </row>
    <row r="33" spans="1:44" ht="15.75" customHeight="1">
      <c r="A33" s="4"/>
      <c r="B33" s="52" t="s">
        <v>128</v>
      </c>
      <c r="C33" s="5" t="s">
        <v>23</v>
      </c>
      <c r="D33" s="62">
        <v>0</v>
      </c>
      <c r="E33" s="62">
        <v>0</v>
      </c>
      <c r="F33" s="62">
        <v>-36000</v>
      </c>
      <c r="G33" s="62">
        <v>-53000</v>
      </c>
      <c r="H33" s="62">
        <v>-42000</v>
      </c>
      <c r="I33" s="62">
        <v>-53000</v>
      </c>
      <c r="J33" s="56">
        <f t="shared" ref="J33:N33" si="26">$I$33</f>
        <v>-53000</v>
      </c>
      <c r="K33" s="58">
        <f t="shared" si="26"/>
        <v>-53000</v>
      </c>
      <c r="L33" s="58">
        <f t="shared" si="26"/>
        <v>-53000</v>
      </c>
      <c r="M33" s="58">
        <f t="shared" si="26"/>
        <v>-53000</v>
      </c>
      <c r="N33" s="58">
        <f t="shared" si="26"/>
        <v>-53000</v>
      </c>
      <c r="O33" s="134"/>
      <c r="P33" s="134"/>
      <c r="Q33" s="134"/>
      <c r="R33" s="134"/>
      <c r="S33" s="134"/>
      <c r="T33" s="134"/>
      <c r="U33" s="134"/>
      <c r="V33" s="179"/>
      <c r="W33" s="179"/>
      <c r="X33" s="179"/>
      <c r="Y33" s="179"/>
      <c r="Z33" s="179"/>
      <c r="AA33" s="179"/>
      <c r="AB33" s="179"/>
      <c r="AC33" s="179"/>
      <c r="AD33" s="179"/>
      <c r="AE33" s="179"/>
      <c r="AF33" s="179"/>
      <c r="AG33" s="179"/>
      <c r="AI33" s="4"/>
      <c r="AJ33" s="4"/>
      <c r="AK33" s="4"/>
      <c r="AL33" s="4"/>
      <c r="AM33" s="4"/>
      <c r="AN33" s="4"/>
      <c r="AO33" s="4"/>
      <c r="AP33" s="4"/>
      <c r="AQ33" s="4"/>
      <c r="AR33" s="4"/>
    </row>
    <row r="34" spans="1:44" ht="15.75" customHeight="1">
      <c r="A34" s="4"/>
      <c r="B34" s="94" t="s">
        <v>63</v>
      </c>
      <c r="C34" s="96" t="s">
        <v>27</v>
      </c>
      <c r="D34" s="69"/>
      <c r="E34" s="100">
        <f t="shared" ref="E34:N34" si="27">E33/E5</f>
        <v>0</v>
      </c>
      <c r="F34" s="100">
        <f t="shared" si="27"/>
        <v>-4.7443331576172906E-3</v>
      </c>
      <c r="G34" s="100">
        <f t="shared" si="27"/>
        <v>-7.0078011371149012E-3</v>
      </c>
      <c r="H34" s="100">
        <f t="shared" si="27"/>
        <v>-5.8333333333333336E-3</v>
      </c>
      <c r="I34" s="100">
        <f t="shared" si="27"/>
        <v>-6.0391978122151324E-3</v>
      </c>
      <c r="J34" s="102">
        <f t="shared" si="27"/>
        <v>-5.9246805423430211E-3</v>
      </c>
      <c r="K34" s="100">
        <f t="shared" si="27"/>
        <v>-5.8510167527084447E-3</v>
      </c>
      <c r="L34" s="100">
        <f t="shared" si="27"/>
        <v>-5.5334219966242364E-3</v>
      </c>
      <c r="M34" s="100">
        <f t="shared" si="27"/>
        <v>-5.2323456074383785E-3</v>
      </c>
      <c r="N34" s="100">
        <f t="shared" si="27"/>
        <v>-4.9469823199093611E-3</v>
      </c>
      <c r="O34" s="134"/>
      <c r="P34" s="134"/>
      <c r="Q34" s="134"/>
      <c r="R34" s="134"/>
      <c r="S34" s="134"/>
      <c r="T34" s="134"/>
      <c r="U34" s="134"/>
      <c r="V34" s="179"/>
      <c r="W34" s="179"/>
      <c r="X34" s="179"/>
      <c r="Y34" s="179"/>
      <c r="Z34" s="179"/>
      <c r="AA34" s="179"/>
      <c r="AB34" s="179"/>
      <c r="AC34" s="179"/>
      <c r="AD34" s="179"/>
      <c r="AE34" s="179"/>
      <c r="AF34" s="179"/>
      <c r="AG34" s="179"/>
      <c r="AI34" s="4"/>
      <c r="AJ34" s="4"/>
      <c r="AK34" s="4"/>
      <c r="AL34" s="4"/>
      <c r="AM34" s="4"/>
      <c r="AN34" s="4"/>
      <c r="AO34" s="4"/>
      <c r="AP34" s="4"/>
      <c r="AQ34" s="4"/>
      <c r="AR34" s="4"/>
    </row>
    <row r="35" spans="1:44" ht="15.75" customHeight="1">
      <c r="A35" s="4"/>
      <c r="B35" s="7"/>
      <c r="C35" s="195"/>
      <c r="D35" s="197"/>
      <c r="E35" s="197"/>
      <c r="J35" s="198"/>
      <c r="O35" s="134"/>
      <c r="P35" s="179"/>
      <c r="Q35" s="134"/>
      <c r="R35" s="134"/>
      <c r="S35" s="134"/>
      <c r="T35" s="134"/>
      <c r="U35" s="134"/>
      <c r="V35" s="179"/>
      <c r="W35" s="179"/>
      <c r="X35" s="179"/>
      <c r="Y35" s="179"/>
      <c r="Z35" s="179"/>
      <c r="AA35" s="179"/>
      <c r="AB35" s="179"/>
      <c r="AC35" s="179"/>
      <c r="AD35" s="179"/>
      <c r="AE35" s="179"/>
      <c r="AF35" s="179"/>
      <c r="AG35" s="179"/>
      <c r="AI35" s="4"/>
      <c r="AJ35" s="4"/>
      <c r="AK35" s="4"/>
      <c r="AL35" s="4"/>
      <c r="AM35" s="4"/>
      <c r="AN35" s="4"/>
      <c r="AO35" s="4"/>
      <c r="AP35" s="4"/>
      <c r="AQ35" s="4"/>
      <c r="AR35" s="4"/>
    </row>
    <row r="36" spans="1:44" ht="15.75" customHeight="1">
      <c r="A36" s="4"/>
      <c r="B36" s="7"/>
      <c r="C36" s="195"/>
      <c r="D36" s="197"/>
      <c r="E36" s="197"/>
      <c r="J36" s="198"/>
      <c r="V36" s="179"/>
      <c r="W36" s="179"/>
      <c r="X36" s="179"/>
      <c r="Y36" s="179"/>
      <c r="Z36" s="179"/>
      <c r="AA36" s="179"/>
      <c r="AB36" s="179"/>
      <c r="AC36" s="179"/>
      <c r="AD36" s="179"/>
      <c r="AE36" s="179"/>
      <c r="AF36" s="179"/>
      <c r="AG36" s="179"/>
      <c r="AI36" s="4"/>
      <c r="AJ36" s="4"/>
      <c r="AK36" s="4"/>
      <c r="AL36" s="4"/>
      <c r="AM36" s="4"/>
      <c r="AN36" s="4"/>
      <c r="AO36" s="4"/>
      <c r="AP36" s="4"/>
      <c r="AQ36" s="4"/>
      <c r="AR36" s="4"/>
    </row>
    <row r="37" spans="1:44" ht="15.75" customHeight="1">
      <c r="A37" s="4"/>
      <c r="B37" s="7"/>
      <c r="C37" s="195"/>
      <c r="D37" s="197"/>
      <c r="E37" s="197"/>
      <c r="J37" s="198"/>
      <c r="O37" s="179"/>
      <c r="P37" s="179"/>
      <c r="Q37" s="179"/>
      <c r="R37" s="179"/>
      <c r="S37" s="179"/>
      <c r="T37" s="179"/>
      <c r="U37" s="179"/>
      <c r="V37" s="179"/>
      <c r="W37" s="179"/>
      <c r="X37" s="179"/>
      <c r="Y37" s="179"/>
      <c r="Z37" s="179"/>
      <c r="AA37" s="179"/>
      <c r="AB37" s="179"/>
      <c r="AC37" s="179"/>
      <c r="AD37" s="179"/>
      <c r="AE37" s="179"/>
      <c r="AF37" s="179"/>
      <c r="AG37" s="179"/>
      <c r="AI37" s="4"/>
      <c r="AJ37" s="4"/>
      <c r="AK37" s="4"/>
      <c r="AL37" s="4"/>
      <c r="AM37" s="4"/>
      <c r="AN37" s="4"/>
      <c r="AO37" s="4"/>
      <c r="AP37" s="4"/>
      <c r="AQ37" s="4"/>
      <c r="AR37" s="4"/>
    </row>
    <row r="38" spans="1:44" ht="15.75" customHeight="1">
      <c r="A38" s="4"/>
      <c r="B38" s="7"/>
      <c r="C38" s="195"/>
      <c r="D38" s="197"/>
      <c r="E38" s="197"/>
      <c r="I38" s="243"/>
      <c r="J38" s="244"/>
      <c r="K38" s="243"/>
      <c r="L38" s="6"/>
      <c r="O38" s="179"/>
      <c r="P38" s="179"/>
      <c r="Q38" s="179"/>
      <c r="R38" s="179"/>
      <c r="S38" s="179"/>
      <c r="T38" s="179"/>
      <c r="U38" s="179"/>
      <c r="V38" s="179"/>
      <c r="W38" s="179"/>
      <c r="X38" s="179"/>
      <c r="Y38" s="179"/>
      <c r="Z38" s="179"/>
      <c r="AA38" s="179"/>
      <c r="AB38" s="179"/>
      <c r="AC38" s="179"/>
      <c r="AD38" s="179"/>
      <c r="AE38" s="179"/>
      <c r="AF38" s="179"/>
      <c r="AG38" s="179"/>
      <c r="AI38" s="4"/>
      <c r="AJ38" s="4"/>
      <c r="AK38" s="4"/>
      <c r="AL38" s="4"/>
      <c r="AM38" s="4"/>
      <c r="AN38" s="4"/>
      <c r="AO38" s="4"/>
      <c r="AP38" s="4"/>
      <c r="AQ38" s="4"/>
      <c r="AR38" s="4"/>
    </row>
    <row r="39" spans="1:44" ht="15.75" customHeight="1">
      <c r="A39" s="4"/>
      <c r="B39" s="7"/>
      <c r="C39" s="195"/>
      <c r="D39" s="197"/>
      <c r="E39" s="197"/>
      <c r="H39" s="245"/>
      <c r="I39" s="246"/>
      <c r="J39" s="247" t="s">
        <v>14</v>
      </c>
      <c r="K39" s="247" t="s">
        <v>15</v>
      </c>
      <c r="L39" s="247" t="s">
        <v>16</v>
      </c>
      <c r="M39" s="247" t="s">
        <v>17</v>
      </c>
      <c r="N39" s="248" t="s">
        <v>18</v>
      </c>
      <c r="O39" s="249" t="s">
        <v>137</v>
      </c>
      <c r="P39" s="179"/>
      <c r="Q39" s="179"/>
      <c r="R39" s="179"/>
      <c r="S39" s="179"/>
      <c r="T39" s="179"/>
      <c r="U39" s="179"/>
      <c r="V39" s="179"/>
      <c r="W39" s="179"/>
      <c r="X39" s="179"/>
      <c r="Y39" s="179"/>
      <c r="Z39" s="179"/>
      <c r="AA39" s="179"/>
      <c r="AB39" s="179"/>
      <c r="AC39" s="179"/>
      <c r="AD39" s="179"/>
      <c r="AE39" s="179"/>
      <c r="AF39" s="179"/>
      <c r="AG39" s="179"/>
      <c r="AI39" s="4"/>
      <c r="AJ39" s="4"/>
      <c r="AK39" s="4"/>
      <c r="AL39" s="4"/>
      <c r="AM39" s="4"/>
      <c r="AN39" s="4"/>
      <c r="AO39" s="4"/>
      <c r="AP39" s="4"/>
      <c r="AQ39" s="4"/>
      <c r="AR39" s="4"/>
    </row>
    <row r="40" spans="1:44" ht="15.75" customHeight="1">
      <c r="A40" s="4"/>
      <c r="B40" s="7"/>
      <c r="C40" s="195"/>
      <c r="D40" s="197"/>
      <c r="E40" s="197"/>
      <c r="H40" s="527" t="s">
        <v>139</v>
      </c>
      <c r="I40" s="528"/>
      <c r="J40" s="250">
        <v>9214218</v>
      </c>
      <c r="K40" s="251">
        <v>9245050</v>
      </c>
      <c r="L40" s="252">
        <v>9962197</v>
      </c>
      <c r="M40" s="252">
        <v>10135000</v>
      </c>
      <c r="N40" s="252">
        <v>10636000</v>
      </c>
      <c r="O40" s="253">
        <f>(N40/$H$5)^(1/6)-1</f>
        <v>6.7188095500809952E-2</v>
      </c>
      <c r="P40" s="179"/>
      <c r="Q40" s="179"/>
      <c r="R40" s="179"/>
      <c r="S40" s="179"/>
      <c r="T40" s="179"/>
      <c r="U40" s="179"/>
      <c r="V40" s="179"/>
      <c r="W40" s="179"/>
      <c r="X40" s="179"/>
      <c r="Y40" s="179"/>
      <c r="Z40" s="179"/>
      <c r="AA40" s="179"/>
      <c r="AB40" s="179"/>
      <c r="AC40" s="179"/>
      <c r="AD40" s="179"/>
      <c r="AE40" s="179"/>
      <c r="AF40" s="179"/>
      <c r="AG40" s="179"/>
      <c r="AI40" s="4"/>
      <c r="AJ40" s="4"/>
      <c r="AK40" s="4"/>
      <c r="AL40" s="4"/>
      <c r="AM40" s="4"/>
      <c r="AN40" s="4"/>
      <c r="AO40" s="4"/>
      <c r="AP40" s="4"/>
      <c r="AQ40" s="4"/>
      <c r="AR40" s="4"/>
    </row>
    <row r="41" spans="1:44" ht="15" customHeight="1">
      <c r="A41" s="4"/>
      <c r="B41" s="7"/>
      <c r="C41" s="195"/>
      <c r="D41" s="197"/>
      <c r="E41" s="197"/>
      <c r="H41" s="529" t="s">
        <v>140</v>
      </c>
      <c r="I41" s="515"/>
      <c r="J41" s="27">
        <f>(J40/I5)-1</f>
        <v>4.9933682771194254E-2</v>
      </c>
      <c r="K41" s="27">
        <f t="shared" ref="K41:N41" si="28">(K40/J40)-1</f>
        <v>3.3461331173192388E-3</v>
      </c>
      <c r="L41" s="27">
        <f t="shared" si="28"/>
        <v>7.7570916328197237E-2</v>
      </c>
      <c r="M41" s="27">
        <f t="shared" si="28"/>
        <v>1.7345872602197998E-2</v>
      </c>
      <c r="N41" s="27">
        <f t="shared" si="28"/>
        <v>4.9432659102121468E-2</v>
      </c>
      <c r="O41" s="260"/>
      <c r="P41" s="179"/>
      <c r="Q41" s="179"/>
      <c r="R41" s="179"/>
      <c r="S41" s="179"/>
      <c r="T41" s="179"/>
      <c r="U41" s="179"/>
      <c r="V41" s="179"/>
      <c r="W41" s="179"/>
      <c r="X41" s="179"/>
      <c r="Y41" s="179"/>
      <c r="Z41" s="179"/>
      <c r="AA41" s="179"/>
      <c r="AB41" s="179"/>
      <c r="AC41" s="179"/>
      <c r="AD41" s="179"/>
      <c r="AE41" s="179"/>
      <c r="AF41" s="179"/>
      <c r="AG41" s="179"/>
      <c r="AI41" s="4"/>
      <c r="AJ41" s="4"/>
      <c r="AK41" s="4"/>
      <c r="AL41" s="4"/>
      <c r="AM41" s="4"/>
      <c r="AN41" s="4"/>
      <c r="AO41" s="4"/>
      <c r="AP41" s="4"/>
      <c r="AQ41" s="4"/>
      <c r="AR41" s="4"/>
    </row>
    <row r="42" spans="1:44" ht="15.75" customHeight="1">
      <c r="A42" s="4"/>
      <c r="B42" s="7"/>
      <c r="C42" s="195"/>
      <c r="D42" s="197"/>
      <c r="E42" s="197"/>
      <c r="F42" s="197"/>
      <c r="H42" s="530" t="s">
        <v>142</v>
      </c>
      <c r="I42" s="515"/>
      <c r="J42" s="25">
        <f t="shared" ref="J42:N42" si="29">J5</f>
        <v>8945630</v>
      </c>
      <c r="K42" s="25">
        <f t="shared" si="29"/>
        <v>9058254.6999999993</v>
      </c>
      <c r="L42" s="25">
        <f t="shared" si="29"/>
        <v>9578159.7774999999</v>
      </c>
      <c r="M42" s="25">
        <f t="shared" si="29"/>
        <v>10129300.3131625</v>
      </c>
      <c r="N42" s="25">
        <f t="shared" si="29"/>
        <v>10713602.065384189</v>
      </c>
      <c r="O42" s="260">
        <f>(N42/$H$5)^(1/6)-1</f>
        <v>6.8481898789213513E-2</v>
      </c>
      <c r="P42" s="179"/>
      <c r="Q42" s="179"/>
      <c r="R42" s="179"/>
      <c r="S42" s="179"/>
      <c r="T42" s="179"/>
      <c r="U42" s="179"/>
      <c r="V42" s="179"/>
      <c r="W42" s="179"/>
      <c r="X42" s="179"/>
      <c r="Y42" s="179"/>
      <c r="Z42" s="179"/>
      <c r="AA42" s="179"/>
      <c r="AB42" s="179"/>
      <c r="AC42" s="179"/>
      <c r="AD42" s="179"/>
      <c r="AE42" s="179"/>
      <c r="AF42" s="179"/>
      <c r="AG42" s="179"/>
      <c r="AI42" s="4"/>
      <c r="AJ42" s="4"/>
      <c r="AK42" s="4"/>
      <c r="AL42" s="4"/>
      <c r="AM42" s="4"/>
      <c r="AN42" s="4"/>
      <c r="AO42" s="4"/>
      <c r="AP42" s="4"/>
      <c r="AQ42" s="4"/>
      <c r="AR42" s="4"/>
    </row>
    <row r="43" spans="1:44" ht="15.75" customHeight="1">
      <c r="A43" s="4"/>
      <c r="B43" s="7"/>
      <c r="C43" s="195"/>
      <c r="D43" s="197"/>
      <c r="E43" s="197"/>
      <c r="F43" s="197"/>
      <c r="H43" s="531" t="s">
        <v>143</v>
      </c>
      <c r="I43" s="515"/>
      <c r="J43" s="62">
        <f t="shared" ref="J43:N43" si="30">J42-J40</f>
        <v>-268588</v>
      </c>
      <c r="K43" s="62">
        <f t="shared" si="30"/>
        <v>-186795.30000000075</v>
      </c>
      <c r="L43" s="62">
        <f t="shared" si="30"/>
        <v>-384037.22250000015</v>
      </c>
      <c r="M43" s="62">
        <f t="shared" si="30"/>
        <v>-5699.6868374999613</v>
      </c>
      <c r="N43" s="62">
        <f t="shared" si="30"/>
        <v>77602.065384188667</v>
      </c>
      <c r="O43" s="267"/>
      <c r="P43" s="265" t="s">
        <v>80</v>
      </c>
      <c r="Q43" s="179"/>
      <c r="R43" s="179"/>
      <c r="S43" s="179"/>
      <c r="T43" s="179"/>
      <c r="U43" s="179"/>
      <c r="V43" s="179"/>
      <c r="W43" s="179"/>
      <c r="X43" s="179"/>
      <c r="Y43" s="179"/>
      <c r="Z43" s="179"/>
      <c r="AA43" s="179"/>
      <c r="AB43" s="179"/>
      <c r="AC43" s="179"/>
      <c r="AD43" s="179"/>
      <c r="AE43" s="179"/>
      <c r="AF43" s="179"/>
      <c r="AG43" s="179"/>
      <c r="AH43" s="4"/>
      <c r="AI43" s="4"/>
      <c r="AJ43" s="4"/>
      <c r="AK43" s="4"/>
      <c r="AL43" s="4"/>
      <c r="AM43" s="4"/>
      <c r="AN43" s="4"/>
      <c r="AO43" s="4"/>
      <c r="AP43" s="4"/>
      <c r="AQ43" s="4"/>
      <c r="AR43" s="4"/>
    </row>
    <row r="44" spans="1:44" ht="15.75" customHeight="1">
      <c r="A44" s="4"/>
      <c r="B44" s="7"/>
      <c r="C44" s="195"/>
      <c r="D44" s="197"/>
      <c r="E44" s="197"/>
      <c r="F44" s="197"/>
      <c r="H44" s="269"/>
      <c r="I44" s="270"/>
      <c r="J44" s="270"/>
      <c r="K44" s="270"/>
      <c r="L44" s="270"/>
      <c r="M44" s="271"/>
      <c r="N44" s="272" t="s">
        <v>147</v>
      </c>
      <c r="O44" s="273">
        <v>7.3999999999999996E-2</v>
      </c>
      <c r="P44" s="274" t="s">
        <v>148</v>
      </c>
      <c r="Q44" s="179"/>
      <c r="R44" s="179"/>
      <c r="S44" s="179"/>
      <c r="T44" s="179"/>
      <c r="U44" s="179"/>
      <c r="V44" s="179"/>
      <c r="W44" s="179"/>
      <c r="X44" s="179"/>
      <c r="Y44" s="179"/>
      <c r="Z44" s="179"/>
      <c r="AA44" s="179"/>
      <c r="AB44" s="179"/>
      <c r="AC44" s="179"/>
      <c r="AD44" s="179"/>
      <c r="AE44" s="179"/>
      <c r="AF44" s="179"/>
      <c r="AG44" s="179"/>
      <c r="AH44" s="4"/>
      <c r="AI44" s="4"/>
      <c r="AJ44" s="4"/>
      <c r="AK44" s="4"/>
      <c r="AL44" s="4"/>
      <c r="AM44" s="4"/>
      <c r="AN44" s="4"/>
      <c r="AO44" s="4"/>
      <c r="AP44" s="4"/>
      <c r="AQ44" s="4"/>
      <c r="AR44" s="4"/>
    </row>
    <row r="45" spans="1:44" ht="15.75" customHeight="1">
      <c r="A45" s="4"/>
      <c r="B45" s="7"/>
      <c r="C45" s="195"/>
      <c r="D45" s="197"/>
      <c r="E45" s="197"/>
      <c r="F45" s="197"/>
      <c r="J45" s="198"/>
      <c r="O45" s="179"/>
      <c r="P45" s="179"/>
      <c r="Q45" s="179"/>
      <c r="R45" s="179"/>
      <c r="S45" s="179"/>
      <c r="T45" s="179"/>
      <c r="U45" s="179"/>
      <c r="V45" s="179"/>
      <c r="W45" s="179"/>
      <c r="X45" s="179"/>
      <c r="Y45" s="179"/>
      <c r="Z45" s="179"/>
      <c r="AA45" s="179"/>
      <c r="AB45" s="179"/>
      <c r="AC45" s="179"/>
      <c r="AD45" s="179"/>
      <c r="AE45" s="179"/>
      <c r="AF45" s="179"/>
      <c r="AG45" s="179"/>
      <c r="AH45" s="4"/>
      <c r="AI45" s="4"/>
      <c r="AJ45" s="4"/>
      <c r="AK45" s="4"/>
      <c r="AL45" s="4"/>
      <c r="AM45" s="4"/>
      <c r="AN45" s="4"/>
      <c r="AO45" s="4"/>
      <c r="AP45" s="4"/>
      <c r="AQ45" s="4"/>
      <c r="AR45" s="4"/>
    </row>
    <row r="46" spans="1:44" ht="15.75" customHeight="1">
      <c r="A46" s="4"/>
      <c r="B46" s="7"/>
      <c r="C46" s="195"/>
      <c r="D46" s="197"/>
      <c r="E46" s="197"/>
      <c r="F46" s="197"/>
      <c r="J46" s="198"/>
      <c r="O46" s="179"/>
      <c r="P46" s="179"/>
      <c r="Q46" s="179"/>
      <c r="R46" s="179"/>
      <c r="S46" s="179"/>
      <c r="T46" s="179"/>
      <c r="U46" s="179"/>
      <c r="V46" s="179"/>
      <c r="W46" s="179"/>
      <c r="X46" s="179"/>
      <c r="Y46" s="179"/>
      <c r="Z46" s="179"/>
      <c r="AA46" s="179"/>
      <c r="AB46" s="179"/>
      <c r="AC46" s="179"/>
      <c r="AD46" s="179"/>
      <c r="AE46" s="179"/>
      <c r="AF46" s="179"/>
      <c r="AG46" s="179"/>
      <c r="AH46" s="4"/>
      <c r="AI46" s="4"/>
      <c r="AJ46" s="4"/>
      <c r="AK46" s="4"/>
      <c r="AL46" s="4"/>
      <c r="AM46" s="4"/>
      <c r="AN46" s="4"/>
      <c r="AO46" s="4"/>
      <c r="AP46" s="4"/>
      <c r="AQ46" s="4"/>
      <c r="AR46" s="4"/>
    </row>
    <row r="47" spans="1:44" ht="15.75" customHeight="1">
      <c r="A47" s="4"/>
      <c r="B47" s="7"/>
      <c r="C47" s="195"/>
      <c r="D47" s="197"/>
      <c r="E47" s="197"/>
      <c r="F47" s="197"/>
      <c r="J47" s="198"/>
      <c r="O47" s="179"/>
      <c r="P47" s="179"/>
      <c r="Q47" s="179"/>
      <c r="R47" s="179"/>
      <c r="S47" s="179"/>
      <c r="T47" s="179"/>
      <c r="U47" s="179"/>
      <c r="V47" s="179"/>
      <c r="W47" s="179"/>
      <c r="X47" s="179"/>
      <c r="Y47" s="179"/>
      <c r="Z47" s="179"/>
      <c r="AA47" s="179"/>
      <c r="AB47" s="179"/>
      <c r="AC47" s="179"/>
      <c r="AD47" s="179"/>
      <c r="AE47" s="179"/>
      <c r="AF47" s="179"/>
      <c r="AG47" s="179"/>
      <c r="AH47" s="4"/>
      <c r="AI47" s="4"/>
      <c r="AJ47" s="4"/>
      <c r="AK47" s="4"/>
      <c r="AL47" s="4"/>
      <c r="AM47" s="4"/>
      <c r="AN47" s="4"/>
      <c r="AO47" s="4"/>
      <c r="AP47" s="4"/>
      <c r="AQ47" s="4"/>
      <c r="AR47" s="4"/>
    </row>
    <row r="48" spans="1:44" ht="15.75" customHeight="1">
      <c r="A48" s="4"/>
      <c r="B48" s="7"/>
      <c r="C48" s="195"/>
      <c r="D48" s="197"/>
      <c r="E48" s="197"/>
      <c r="F48" s="197"/>
      <c r="J48" s="198"/>
      <c r="O48" s="179"/>
      <c r="P48" s="179"/>
      <c r="Q48" s="179"/>
      <c r="R48" s="179"/>
      <c r="S48" s="179"/>
      <c r="T48" s="179"/>
      <c r="U48" s="179"/>
      <c r="V48" s="179"/>
      <c r="W48" s="179"/>
      <c r="X48" s="179"/>
      <c r="Y48" s="179"/>
      <c r="Z48" s="179"/>
      <c r="AA48" s="179"/>
      <c r="AB48" s="179"/>
      <c r="AC48" s="179"/>
      <c r="AD48" s="179"/>
      <c r="AE48" s="179"/>
      <c r="AF48" s="179"/>
      <c r="AG48" s="179"/>
      <c r="AH48" s="4"/>
      <c r="AI48" s="4"/>
      <c r="AJ48" s="4"/>
      <c r="AK48" s="4"/>
      <c r="AL48" s="4"/>
      <c r="AM48" s="4"/>
      <c r="AN48" s="4"/>
      <c r="AO48" s="4"/>
      <c r="AP48" s="4"/>
      <c r="AQ48" s="4"/>
      <c r="AR48" s="4"/>
    </row>
    <row r="49" spans="1:44" ht="15.75" customHeight="1">
      <c r="A49" s="4"/>
      <c r="B49" s="7"/>
      <c r="C49" s="195"/>
      <c r="D49" s="197"/>
      <c r="E49" s="197"/>
      <c r="F49" s="197"/>
      <c r="J49" s="198"/>
      <c r="O49" s="179"/>
      <c r="P49" s="179"/>
      <c r="Q49" s="179"/>
      <c r="R49" s="179"/>
      <c r="S49" s="179"/>
      <c r="T49" s="179"/>
      <c r="U49" s="179"/>
      <c r="V49" s="179"/>
      <c r="W49" s="179"/>
      <c r="X49" s="179"/>
      <c r="Y49" s="179"/>
      <c r="Z49" s="179"/>
      <c r="AA49" s="179"/>
      <c r="AB49" s="179"/>
      <c r="AC49" s="179"/>
      <c r="AD49" s="179"/>
      <c r="AE49" s="179"/>
      <c r="AF49" s="179"/>
      <c r="AG49" s="179"/>
      <c r="AH49" s="4"/>
      <c r="AI49" s="4"/>
      <c r="AJ49" s="4"/>
      <c r="AK49" s="4"/>
      <c r="AL49" s="4"/>
      <c r="AM49" s="4"/>
      <c r="AN49" s="4"/>
      <c r="AO49" s="4"/>
      <c r="AP49" s="4"/>
      <c r="AQ49" s="4"/>
      <c r="AR49" s="4"/>
    </row>
    <row r="50" spans="1:44" ht="15.75" customHeight="1">
      <c r="A50" s="4"/>
      <c r="B50" s="7"/>
      <c r="C50" s="195"/>
      <c r="D50" s="197"/>
      <c r="E50" s="197"/>
      <c r="F50" s="197"/>
      <c r="J50" s="198"/>
      <c r="O50" s="179"/>
      <c r="P50" s="179"/>
      <c r="Q50" s="179"/>
      <c r="R50" s="179"/>
      <c r="S50" s="179"/>
      <c r="T50" s="179"/>
      <c r="U50" s="179"/>
      <c r="V50" s="179"/>
      <c r="W50" s="179"/>
      <c r="X50" s="179"/>
      <c r="Y50" s="179"/>
      <c r="Z50" s="179"/>
      <c r="AA50" s="179"/>
      <c r="AB50" s="179"/>
      <c r="AC50" s="179"/>
      <c r="AD50" s="179"/>
      <c r="AE50" s="179"/>
      <c r="AF50" s="179"/>
      <c r="AG50" s="179"/>
      <c r="AH50" s="4"/>
      <c r="AI50" s="4"/>
      <c r="AJ50" s="4"/>
      <c r="AK50" s="4"/>
      <c r="AL50" s="4"/>
      <c r="AM50" s="4"/>
      <c r="AN50" s="4"/>
      <c r="AO50" s="4"/>
      <c r="AP50" s="4"/>
      <c r="AQ50" s="4"/>
      <c r="AR50" s="4"/>
    </row>
    <row r="51" spans="1:44" ht="15.75" customHeight="1">
      <c r="A51" s="4"/>
      <c r="B51" s="7"/>
      <c r="C51" s="195"/>
      <c r="D51" s="197"/>
      <c r="E51" s="197"/>
      <c r="F51" s="197"/>
      <c r="J51" s="198"/>
      <c r="O51" s="179"/>
      <c r="P51" s="179"/>
      <c r="Q51" s="179"/>
      <c r="R51" s="179"/>
      <c r="S51" s="179"/>
      <c r="T51" s="179"/>
      <c r="U51" s="179"/>
      <c r="V51" s="179"/>
      <c r="W51" s="179"/>
      <c r="X51" s="179"/>
      <c r="Y51" s="179"/>
      <c r="Z51" s="179"/>
      <c r="AA51" s="179"/>
      <c r="AB51" s="179"/>
      <c r="AC51" s="179"/>
      <c r="AD51" s="179"/>
      <c r="AE51" s="179"/>
      <c r="AF51" s="179"/>
      <c r="AG51" s="179"/>
      <c r="AH51" s="4"/>
      <c r="AI51" s="4"/>
      <c r="AJ51" s="4"/>
      <c r="AK51" s="4"/>
      <c r="AL51" s="4"/>
      <c r="AM51" s="4"/>
      <c r="AN51" s="4"/>
      <c r="AO51" s="4"/>
      <c r="AP51" s="4"/>
      <c r="AQ51" s="4"/>
      <c r="AR51" s="4"/>
    </row>
    <row r="52" spans="1:44" ht="15.75" customHeight="1">
      <c r="A52" s="4"/>
      <c r="B52" s="7"/>
      <c r="C52" s="195"/>
      <c r="D52" s="197"/>
      <c r="E52" s="197"/>
      <c r="F52" s="197"/>
      <c r="J52" s="198"/>
      <c r="O52" s="179"/>
      <c r="P52" s="179"/>
      <c r="Q52" s="179"/>
      <c r="R52" s="179"/>
      <c r="S52" s="179"/>
      <c r="T52" s="179"/>
      <c r="U52" s="179"/>
      <c r="V52" s="179"/>
      <c r="W52" s="179"/>
      <c r="X52" s="179"/>
      <c r="Y52" s="179"/>
      <c r="Z52" s="179"/>
      <c r="AA52" s="179"/>
      <c r="AB52" s="179"/>
      <c r="AC52" s="179"/>
      <c r="AD52" s="179"/>
      <c r="AE52" s="179"/>
      <c r="AF52" s="179"/>
      <c r="AG52" s="179"/>
      <c r="AH52" s="4"/>
      <c r="AI52" s="4"/>
      <c r="AJ52" s="4"/>
      <c r="AK52" s="4"/>
      <c r="AL52" s="4"/>
      <c r="AM52" s="4"/>
      <c r="AN52" s="4"/>
      <c r="AO52" s="4"/>
      <c r="AP52" s="4"/>
      <c r="AQ52" s="4"/>
      <c r="AR52" s="4"/>
    </row>
    <row r="53" spans="1:44" ht="15.75" customHeight="1">
      <c r="A53" s="4"/>
      <c r="B53" s="7"/>
      <c r="C53" s="195"/>
      <c r="D53" s="197"/>
      <c r="E53" s="197"/>
      <c r="F53" s="197"/>
      <c r="J53" s="198"/>
      <c r="O53" s="179"/>
      <c r="P53" s="179"/>
      <c r="Q53" s="179"/>
      <c r="R53" s="179"/>
      <c r="S53" s="179"/>
      <c r="T53" s="179"/>
      <c r="U53" s="179"/>
      <c r="V53" s="179"/>
      <c r="W53" s="179"/>
      <c r="X53" s="179"/>
      <c r="Y53" s="179"/>
      <c r="Z53" s="179"/>
      <c r="AA53" s="179"/>
      <c r="AB53" s="179"/>
      <c r="AC53" s="179"/>
      <c r="AD53" s="179"/>
      <c r="AE53" s="179"/>
      <c r="AF53" s="179"/>
      <c r="AG53" s="179"/>
      <c r="AH53" s="4"/>
      <c r="AI53" s="4"/>
      <c r="AJ53" s="4"/>
      <c r="AK53" s="4"/>
      <c r="AL53" s="4"/>
      <c r="AM53" s="4"/>
      <c r="AN53" s="4"/>
      <c r="AO53" s="4"/>
      <c r="AP53" s="4"/>
      <c r="AQ53" s="4"/>
      <c r="AR53" s="4"/>
    </row>
    <row r="54" spans="1:44" ht="15.75" customHeight="1">
      <c r="A54" s="4"/>
      <c r="B54" s="7"/>
      <c r="C54" s="195"/>
      <c r="D54" s="197"/>
      <c r="E54" s="197"/>
      <c r="F54" s="197"/>
      <c r="J54" s="198"/>
      <c r="O54" s="179"/>
      <c r="P54" s="179"/>
      <c r="Q54" s="179"/>
      <c r="R54" s="179"/>
      <c r="S54" s="179"/>
      <c r="T54" s="179"/>
      <c r="U54" s="179"/>
      <c r="V54" s="179"/>
      <c r="W54" s="179"/>
      <c r="X54" s="179"/>
      <c r="Y54" s="179"/>
      <c r="Z54" s="179"/>
      <c r="AA54" s="179"/>
      <c r="AB54" s="179"/>
      <c r="AC54" s="179"/>
      <c r="AD54" s="179"/>
      <c r="AE54" s="179"/>
      <c r="AF54" s="179"/>
      <c r="AG54" s="179"/>
      <c r="AH54" s="4"/>
      <c r="AI54" s="4"/>
      <c r="AJ54" s="4"/>
      <c r="AK54" s="4"/>
      <c r="AL54" s="4"/>
      <c r="AM54" s="4"/>
      <c r="AN54" s="4"/>
      <c r="AO54" s="4"/>
      <c r="AP54" s="4"/>
      <c r="AQ54" s="4"/>
      <c r="AR54" s="4"/>
    </row>
    <row r="55" spans="1:44" ht="15.75" customHeight="1">
      <c r="A55" s="4"/>
      <c r="B55" s="7"/>
      <c r="C55" s="195"/>
      <c r="D55" s="197"/>
      <c r="E55" s="197"/>
      <c r="F55" s="197"/>
      <c r="J55" s="198"/>
      <c r="O55" s="179"/>
      <c r="P55" s="179"/>
      <c r="Q55" s="179"/>
      <c r="R55" s="179"/>
      <c r="S55" s="179"/>
      <c r="T55" s="179"/>
      <c r="U55" s="179"/>
      <c r="V55" s="179"/>
      <c r="W55" s="179"/>
      <c r="X55" s="179"/>
      <c r="Y55" s="179"/>
      <c r="Z55" s="179"/>
      <c r="AA55" s="179"/>
      <c r="AB55" s="179"/>
      <c r="AC55" s="179"/>
      <c r="AD55" s="179"/>
      <c r="AE55" s="179"/>
      <c r="AF55" s="179"/>
      <c r="AG55" s="179"/>
      <c r="AH55" s="4"/>
      <c r="AI55" s="4"/>
      <c r="AJ55" s="4"/>
      <c r="AK55" s="4"/>
      <c r="AL55" s="4"/>
      <c r="AM55" s="4"/>
      <c r="AN55" s="4"/>
      <c r="AO55" s="4"/>
      <c r="AP55" s="4"/>
      <c r="AQ55" s="4"/>
      <c r="AR55" s="4"/>
    </row>
    <row r="56" spans="1:44" ht="15.75" customHeight="1">
      <c r="A56" s="4"/>
      <c r="B56" s="7"/>
      <c r="C56" s="195"/>
      <c r="D56" s="197"/>
      <c r="E56" s="197"/>
      <c r="F56" s="197"/>
      <c r="J56" s="198"/>
      <c r="O56" s="179"/>
      <c r="P56" s="179"/>
      <c r="Q56" s="179"/>
      <c r="R56" s="179"/>
      <c r="S56" s="179"/>
      <c r="T56" s="179"/>
      <c r="U56" s="179"/>
      <c r="V56" s="179"/>
      <c r="W56" s="179"/>
      <c r="X56" s="179"/>
      <c r="Y56" s="179"/>
      <c r="Z56" s="179"/>
      <c r="AA56" s="179"/>
      <c r="AB56" s="179"/>
      <c r="AC56" s="179"/>
      <c r="AD56" s="179"/>
      <c r="AE56" s="179"/>
      <c r="AF56" s="179"/>
      <c r="AG56" s="179"/>
      <c r="AH56" s="4"/>
      <c r="AI56" s="4"/>
      <c r="AJ56" s="4"/>
      <c r="AK56" s="4"/>
      <c r="AL56" s="4"/>
      <c r="AM56" s="4"/>
      <c r="AN56" s="4"/>
      <c r="AO56" s="4"/>
      <c r="AP56" s="4"/>
      <c r="AQ56" s="4"/>
      <c r="AR56" s="4"/>
    </row>
    <row r="57" spans="1:44" ht="15.75" customHeight="1">
      <c r="A57" s="4"/>
      <c r="B57" s="7"/>
      <c r="C57" s="195"/>
      <c r="D57" s="197"/>
      <c r="E57" s="197"/>
      <c r="F57" s="197"/>
      <c r="J57" s="198"/>
      <c r="O57" s="179"/>
      <c r="P57" s="179"/>
      <c r="Q57" s="179"/>
      <c r="R57" s="179"/>
      <c r="S57" s="179"/>
      <c r="T57" s="179"/>
      <c r="U57" s="179"/>
      <c r="V57" s="179"/>
      <c r="W57" s="179"/>
      <c r="X57" s="179"/>
      <c r="Y57" s="179"/>
      <c r="Z57" s="179"/>
      <c r="AA57" s="179"/>
      <c r="AB57" s="179"/>
      <c r="AC57" s="179"/>
      <c r="AD57" s="179"/>
      <c r="AE57" s="179"/>
      <c r="AF57" s="179"/>
      <c r="AG57" s="179"/>
      <c r="AH57" s="4"/>
      <c r="AI57" s="4"/>
      <c r="AJ57" s="4"/>
      <c r="AK57" s="4"/>
      <c r="AL57" s="4"/>
      <c r="AM57" s="4"/>
      <c r="AN57" s="4"/>
      <c r="AO57" s="4"/>
      <c r="AP57" s="4"/>
      <c r="AQ57" s="4"/>
      <c r="AR57" s="4"/>
    </row>
    <row r="58" spans="1:44" ht="15.75" customHeight="1">
      <c r="A58" s="4"/>
      <c r="B58" s="4"/>
      <c r="C58" s="5"/>
      <c r="D58" s="6"/>
      <c r="E58" s="6"/>
      <c r="F58" s="6"/>
      <c r="G58" s="6"/>
      <c r="H58" s="6"/>
      <c r="I58" s="6"/>
      <c r="J58" s="19"/>
      <c r="K58" s="6"/>
      <c r="L58" s="6"/>
      <c r="M58" s="6"/>
      <c r="N58" s="6"/>
      <c r="W58" s="4"/>
      <c r="X58" s="4"/>
      <c r="Y58" s="4"/>
      <c r="Z58" s="4"/>
      <c r="AA58" s="4"/>
      <c r="AB58" s="4"/>
      <c r="AC58" s="4"/>
      <c r="AD58" s="4"/>
      <c r="AE58" s="4"/>
      <c r="AF58" s="4"/>
      <c r="AG58" s="4"/>
      <c r="AH58" s="4"/>
      <c r="AI58" s="4"/>
      <c r="AJ58" s="4"/>
      <c r="AK58" s="4"/>
      <c r="AL58" s="4"/>
      <c r="AM58" s="4"/>
      <c r="AN58" s="4"/>
      <c r="AO58" s="4"/>
      <c r="AP58" s="4"/>
      <c r="AQ58" s="4"/>
      <c r="AR58" s="4"/>
    </row>
    <row r="59" spans="1:44" ht="15.75" customHeight="1">
      <c r="A59" s="4"/>
      <c r="B59" s="20" t="s">
        <v>35</v>
      </c>
      <c r="C59" s="22" t="s">
        <v>23</v>
      </c>
      <c r="D59" s="286"/>
      <c r="E59" s="286">
        <f t="shared" ref="E59:N59" si="31">SUM(E61,E64,E67,E70,E73,E76)</f>
        <v>4835000</v>
      </c>
      <c r="F59" s="286">
        <f t="shared" si="31"/>
        <v>5959000</v>
      </c>
      <c r="G59" s="286">
        <f t="shared" si="31"/>
        <v>5769000</v>
      </c>
      <c r="H59" s="286">
        <f t="shared" si="31"/>
        <v>6120000</v>
      </c>
      <c r="I59" s="23">
        <f t="shared" si="31"/>
        <v>6801000</v>
      </c>
      <c r="J59" s="29">
        <f t="shared" si="31"/>
        <v>6808750.5062499996</v>
      </c>
      <c r="K59" s="287">
        <f t="shared" si="31"/>
        <v>6940312.7246724991</v>
      </c>
      <c r="L59" s="287">
        <f t="shared" si="31"/>
        <v>7294062.7082731873</v>
      </c>
      <c r="M59" s="287">
        <f t="shared" si="31"/>
        <v>7734152.2459828658</v>
      </c>
      <c r="N59" s="287">
        <f t="shared" si="31"/>
        <v>8195128.6946591381</v>
      </c>
      <c r="W59" s="4"/>
      <c r="X59" s="4"/>
      <c r="Y59" s="4"/>
      <c r="Z59" s="4"/>
      <c r="AA59" s="4"/>
      <c r="AB59" s="4"/>
      <c r="AC59" s="4"/>
      <c r="AD59" s="4"/>
      <c r="AE59" s="4"/>
      <c r="AF59" s="4"/>
      <c r="AG59" s="4"/>
      <c r="AH59" s="4"/>
      <c r="AI59" s="4"/>
      <c r="AJ59" s="4"/>
      <c r="AK59" s="4"/>
      <c r="AL59" s="4"/>
      <c r="AM59" s="4"/>
      <c r="AN59" s="4"/>
      <c r="AO59" s="4"/>
      <c r="AP59" s="4"/>
      <c r="AQ59" s="4"/>
      <c r="AR59" s="4"/>
    </row>
    <row r="60" spans="1:44" ht="15.75" customHeight="1">
      <c r="A60" s="4"/>
      <c r="B60" s="4"/>
      <c r="C60" s="5"/>
      <c r="D60" s="6"/>
      <c r="E60" s="6"/>
      <c r="F60" s="6"/>
      <c r="G60" s="6"/>
      <c r="H60" s="6"/>
      <c r="I60" s="6"/>
      <c r="J60" s="19"/>
      <c r="K60" s="6"/>
      <c r="L60" s="6"/>
      <c r="M60" s="6"/>
      <c r="N60" s="6"/>
      <c r="W60" s="4"/>
      <c r="X60" s="4"/>
      <c r="Y60" s="4"/>
      <c r="Z60" s="4"/>
      <c r="AA60" s="4"/>
      <c r="AB60" s="4"/>
      <c r="AC60" s="4"/>
      <c r="AD60" s="4"/>
      <c r="AE60" s="4"/>
      <c r="AF60" s="4"/>
      <c r="AG60" s="4"/>
      <c r="AH60" s="4"/>
      <c r="AI60" s="4"/>
      <c r="AJ60" s="4"/>
      <c r="AK60" s="4"/>
      <c r="AL60" s="4"/>
      <c r="AM60" s="4"/>
      <c r="AN60" s="4"/>
      <c r="AO60" s="4"/>
      <c r="AP60" s="4"/>
      <c r="AQ60" s="4"/>
      <c r="AR60" s="4"/>
    </row>
    <row r="61" spans="1:44" ht="15.75" customHeight="1">
      <c r="A61" s="4"/>
      <c r="B61" s="4" t="s">
        <v>38</v>
      </c>
      <c r="C61" s="5" t="s">
        <v>23</v>
      </c>
      <c r="D61" s="53"/>
      <c r="E61" s="62">
        <v>1763000</v>
      </c>
      <c r="F61" s="62">
        <v>2171000</v>
      </c>
      <c r="G61" s="62">
        <v>1881000</v>
      </c>
      <c r="H61" s="62">
        <v>1992000</v>
      </c>
      <c r="I61" s="62">
        <v>2161000</v>
      </c>
      <c r="J61" s="292">
        <f t="shared" ref="J61:N61" si="32">J62*J5</f>
        <v>2182733.7199999997</v>
      </c>
      <c r="K61" s="207">
        <f t="shared" si="32"/>
        <v>2192097.6373999999</v>
      </c>
      <c r="L61" s="207">
        <f t="shared" si="32"/>
        <v>2279602.0270449999</v>
      </c>
      <c r="M61" s="207">
        <f t="shared" si="32"/>
        <v>2390514.8739063498</v>
      </c>
      <c r="N61" s="207">
        <f t="shared" si="32"/>
        <v>2506982.8832999002</v>
      </c>
      <c r="O61" s="532" t="s">
        <v>165</v>
      </c>
      <c r="P61" s="515"/>
      <c r="Q61" s="515"/>
      <c r="R61" s="515"/>
      <c r="S61" s="515"/>
      <c r="T61" s="515"/>
      <c r="W61" s="4"/>
      <c r="X61" s="4"/>
      <c r="Y61" s="4"/>
      <c r="Z61" s="4"/>
      <c r="AA61" s="4"/>
      <c r="AB61" s="4"/>
      <c r="AC61" s="4"/>
      <c r="AD61" s="4"/>
      <c r="AE61" s="4"/>
      <c r="AF61" s="4"/>
      <c r="AG61" s="4"/>
      <c r="AH61" s="4"/>
      <c r="AI61" s="4"/>
      <c r="AJ61" s="4"/>
      <c r="AK61" s="4"/>
      <c r="AL61" s="4"/>
      <c r="AM61" s="4"/>
      <c r="AN61" s="4"/>
      <c r="AO61" s="4"/>
      <c r="AP61" s="4"/>
      <c r="AQ61" s="4"/>
      <c r="AR61" s="4"/>
    </row>
    <row r="62" spans="1:44" ht="15.75" customHeight="1">
      <c r="A62" s="4"/>
      <c r="B62" s="33" t="s">
        <v>166</v>
      </c>
      <c r="C62" s="5" t="s">
        <v>27</v>
      </c>
      <c r="D62" s="27"/>
      <c r="E62" s="27">
        <f t="shared" ref="E62:I62" si="33">E61/E5</f>
        <v>0.30581092801387683</v>
      </c>
      <c r="F62" s="27">
        <f t="shared" si="33"/>
        <v>0.28610964681075385</v>
      </c>
      <c r="G62" s="27">
        <f t="shared" si="33"/>
        <v>0.24871082903609679</v>
      </c>
      <c r="H62" s="27">
        <f t="shared" si="33"/>
        <v>0.27666666666666667</v>
      </c>
      <c r="I62" s="27">
        <f t="shared" si="33"/>
        <v>0.24623974475843208</v>
      </c>
      <c r="J62" s="31">
        <v>0.24399999999999999</v>
      </c>
      <c r="K62" s="35">
        <v>0.24199999999999999</v>
      </c>
      <c r="L62" s="35">
        <v>0.23799999999999999</v>
      </c>
      <c r="M62" s="35">
        <v>0.23599999999999999</v>
      </c>
      <c r="N62" s="35">
        <v>0.23400000000000001</v>
      </c>
      <c r="O62" s="515"/>
      <c r="P62" s="515"/>
      <c r="Q62" s="515"/>
      <c r="R62" s="515"/>
      <c r="S62" s="515"/>
      <c r="T62" s="515"/>
      <c r="W62" s="4"/>
      <c r="X62" s="4"/>
      <c r="Y62" s="4"/>
      <c r="Z62" s="4"/>
      <c r="AA62" s="4"/>
      <c r="AB62" s="4"/>
      <c r="AC62" s="4"/>
      <c r="AD62" s="4"/>
      <c r="AE62" s="4"/>
      <c r="AF62" s="4"/>
      <c r="AG62" s="4"/>
      <c r="AH62" s="4"/>
      <c r="AI62" s="4"/>
      <c r="AJ62" s="4"/>
      <c r="AK62" s="4"/>
      <c r="AL62" s="4"/>
      <c r="AM62" s="4"/>
      <c r="AN62" s="4"/>
      <c r="AO62" s="4"/>
      <c r="AP62" s="4"/>
      <c r="AQ62" s="4"/>
      <c r="AR62" s="4"/>
    </row>
    <row r="63" spans="1:44" ht="15.75" customHeight="1">
      <c r="A63" s="4"/>
      <c r="B63" s="4"/>
      <c r="C63" s="5"/>
      <c r="D63" s="6"/>
      <c r="E63" s="6"/>
      <c r="F63" s="6"/>
      <c r="G63" s="6"/>
      <c r="H63" s="6"/>
      <c r="I63" s="6"/>
      <c r="J63" s="19"/>
      <c r="K63" s="6"/>
      <c r="L63" s="6"/>
      <c r="M63" s="6"/>
      <c r="N63" s="6"/>
      <c r="O63" s="36"/>
      <c r="W63" s="4"/>
      <c r="X63" s="4"/>
      <c r="Y63" s="4"/>
      <c r="Z63" s="4"/>
      <c r="AA63" s="4"/>
      <c r="AB63" s="4"/>
      <c r="AC63" s="4"/>
      <c r="AD63" s="4"/>
      <c r="AE63" s="4"/>
      <c r="AF63" s="4"/>
      <c r="AG63" s="4"/>
      <c r="AH63" s="4"/>
      <c r="AI63" s="4"/>
      <c r="AJ63" s="4"/>
      <c r="AK63" s="4"/>
      <c r="AL63" s="4"/>
      <c r="AM63" s="4"/>
      <c r="AN63" s="4"/>
      <c r="AO63" s="4"/>
      <c r="AP63" s="4"/>
      <c r="AQ63" s="4"/>
      <c r="AR63" s="4"/>
    </row>
    <row r="64" spans="1:44" ht="15.75" customHeight="1">
      <c r="A64" s="4"/>
      <c r="B64" s="4" t="s">
        <v>45</v>
      </c>
      <c r="C64" s="5" t="s">
        <v>23</v>
      </c>
      <c r="D64" s="53"/>
      <c r="E64" s="53">
        <v>472000</v>
      </c>
      <c r="F64" s="53">
        <v>800000</v>
      </c>
      <c r="G64" s="53">
        <v>527000</v>
      </c>
      <c r="H64" s="53">
        <v>396000</v>
      </c>
      <c r="I64" s="53">
        <v>448000</v>
      </c>
      <c r="J64" s="63">
        <f t="shared" ref="J64:N64" si="34">J65*J5</f>
        <v>447281.5</v>
      </c>
      <c r="K64" s="62">
        <f t="shared" si="34"/>
        <v>443854.4803</v>
      </c>
      <c r="L64" s="62">
        <f t="shared" si="34"/>
        <v>459751.66931999999</v>
      </c>
      <c r="M64" s="62">
        <f t="shared" si="34"/>
        <v>476077.11471863749</v>
      </c>
      <c r="N64" s="62">
        <f t="shared" si="34"/>
        <v>492825.69500767265</v>
      </c>
      <c r="O64" s="36"/>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row>
    <row r="65" spans="1:44" ht="15.75" customHeight="1">
      <c r="A65" s="4"/>
      <c r="B65" s="33" t="s">
        <v>166</v>
      </c>
      <c r="C65" s="5" t="s">
        <v>27</v>
      </c>
      <c r="D65" s="27"/>
      <c r="E65" s="27">
        <f t="shared" ref="E65:I65" si="35">E64/E5</f>
        <v>8.1873373807458807E-2</v>
      </c>
      <c r="F65" s="27">
        <f t="shared" si="35"/>
        <v>0.10542962572482868</v>
      </c>
      <c r="G65" s="27">
        <f t="shared" si="35"/>
        <v>6.968134338225572E-2</v>
      </c>
      <c r="H65" s="27">
        <f t="shared" si="35"/>
        <v>5.5E-2</v>
      </c>
      <c r="I65" s="27">
        <f t="shared" si="35"/>
        <v>5.1048313582497722E-2</v>
      </c>
      <c r="J65" s="31">
        <v>0.05</v>
      </c>
      <c r="K65" s="35">
        <v>4.9000000000000002E-2</v>
      </c>
      <c r="L65" s="35">
        <v>4.8000000000000001E-2</v>
      </c>
      <c r="M65" s="35">
        <v>4.7E-2</v>
      </c>
      <c r="N65" s="35">
        <v>4.5999999999999999E-2</v>
      </c>
      <c r="O65" s="36" t="s">
        <v>167</v>
      </c>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row>
    <row r="66" spans="1:44" ht="15.75" customHeight="1">
      <c r="A66" s="4"/>
      <c r="B66" s="4"/>
      <c r="C66" s="5"/>
      <c r="D66" s="53"/>
      <c r="E66" s="53"/>
      <c r="F66" s="53"/>
      <c r="G66" s="53"/>
      <c r="H66" s="53"/>
      <c r="I66" s="53"/>
      <c r="J66" s="292"/>
      <c r="K66" s="207"/>
      <c r="L66" s="207"/>
      <c r="M66" s="207"/>
      <c r="N66" s="207"/>
      <c r="O66" s="36"/>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row>
    <row r="67" spans="1:44" ht="15.75" customHeight="1">
      <c r="A67" s="7"/>
      <c r="B67" s="4" t="s">
        <v>52</v>
      </c>
      <c r="C67" s="5" t="s">
        <v>23</v>
      </c>
      <c r="D67" s="293"/>
      <c r="E67" s="62">
        <v>1368000</v>
      </c>
      <c r="F67" s="62">
        <v>1596000</v>
      </c>
      <c r="G67" s="62">
        <v>1879000</v>
      </c>
      <c r="H67" s="62">
        <v>1918000</v>
      </c>
      <c r="I67" s="62">
        <v>2337000</v>
      </c>
      <c r="J67" s="63">
        <f t="shared" ref="J67:N67" si="36">J68*J5</f>
        <v>2325863.8000000003</v>
      </c>
      <c r="K67" s="62">
        <f t="shared" si="36"/>
        <v>2309854.9484999999</v>
      </c>
      <c r="L67" s="62">
        <f t="shared" si="36"/>
        <v>2394539.944375</v>
      </c>
      <c r="M67" s="62">
        <f t="shared" si="36"/>
        <v>2532325.078290625</v>
      </c>
      <c r="N67" s="62">
        <f t="shared" si="36"/>
        <v>2678400.5163460472</v>
      </c>
      <c r="O67" s="36" t="s">
        <v>168</v>
      </c>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row>
    <row r="68" spans="1:44" ht="15.75" customHeight="1">
      <c r="A68" s="7"/>
      <c r="B68" s="33" t="s">
        <v>166</v>
      </c>
      <c r="C68" s="5" t="s">
        <v>27</v>
      </c>
      <c r="D68" s="140"/>
      <c r="E68" s="27">
        <f t="shared" ref="E68:I68" si="37">E67/E5</f>
        <v>0.23729401561144839</v>
      </c>
      <c r="F68" s="27">
        <f t="shared" si="37"/>
        <v>0.21033210332103322</v>
      </c>
      <c r="G68" s="27">
        <f t="shared" si="37"/>
        <v>0.24844638371016792</v>
      </c>
      <c r="H68" s="27">
        <f t="shared" si="37"/>
        <v>0.2663888888888889</v>
      </c>
      <c r="I68" s="27">
        <f t="shared" si="37"/>
        <v>0.26629443938012765</v>
      </c>
      <c r="J68" s="31">
        <v>0.26</v>
      </c>
      <c r="K68" s="35">
        <v>0.255</v>
      </c>
      <c r="L68" s="35">
        <v>0.25</v>
      </c>
      <c r="M68" s="35">
        <v>0.25</v>
      </c>
      <c r="N68" s="35">
        <v>0.25</v>
      </c>
      <c r="O68" s="36"/>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row>
    <row r="69" spans="1:44" ht="15.75" customHeight="1">
      <c r="A69" s="4"/>
      <c r="B69" s="4"/>
      <c r="C69" s="5"/>
      <c r="D69" s="53"/>
      <c r="E69" s="53"/>
      <c r="F69" s="53"/>
      <c r="G69" s="53"/>
      <c r="H69" s="53"/>
      <c r="I69" s="53"/>
      <c r="J69" s="292"/>
      <c r="K69" s="207"/>
      <c r="L69" s="207"/>
      <c r="M69" s="207"/>
      <c r="N69" s="207"/>
      <c r="O69" s="36"/>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row>
    <row r="70" spans="1:44" ht="15.75" customHeight="1">
      <c r="A70" s="4"/>
      <c r="B70" s="4" t="s">
        <v>56</v>
      </c>
      <c r="C70" s="5" t="s">
        <v>23</v>
      </c>
      <c r="D70" s="53"/>
      <c r="E70" s="53">
        <v>330000</v>
      </c>
      <c r="F70" s="53">
        <v>367000</v>
      </c>
      <c r="G70" s="53">
        <v>433000</v>
      </c>
      <c r="H70" s="53">
        <v>427000</v>
      </c>
      <c r="I70" s="53">
        <v>486000</v>
      </c>
      <c r="J70" s="292">
        <f t="shared" ref="J70:N70" si="38">J71*J5</f>
        <v>492009.65</v>
      </c>
      <c r="K70" s="207">
        <f t="shared" si="38"/>
        <v>498204.00849999994</v>
      </c>
      <c r="L70" s="207">
        <f t="shared" si="38"/>
        <v>526798.7877625</v>
      </c>
      <c r="M70" s="207">
        <f t="shared" si="38"/>
        <v>557111.51722393755</v>
      </c>
      <c r="N70" s="207">
        <f t="shared" si="38"/>
        <v>589248.1135961304</v>
      </c>
      <c r="O70" s="36"/>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row>
    <row r="71" spans="1:44" ht="15.75" customHeight="1">
      <c r="A71" s="4"/>
      <c r="B71" s="33" t="s">
        <v>166</v>
      </c>
      <c r="C71" s="5" t="s">
        <v>27</v>
      </c>
      <c r="D71" s="27"/>
      <c r="E71" s="27">
        <f t="shared" ref="E71:I71" si="39">E70/E5</f>
        <v>5.7241977450130092E-2</v>
      </c>
      <c r="F71" s="27">
        <f t="shared" si="39"/>
        <v>4.8365840801265159E-2</v>
      </c>
      <c r="G71" s="27">
        <f t="shared" si="39"/>
        <v>5.72524130635991E-2</v>
      </c>
      <c r="H71" s="27">
        <f t="shared" si="39"/>
        <v>5.9305555555555556E-2</v>
      </c>
      <c r="I71" s="27">
        <f t="shared" si="39"/>
        <v>5.5378304466727438E-2</v>
      </c>
      <c r="J71" s="31">
        <v>5.5E-2</v>
      </c>
      <c r="K71" s="35">
        <v>5.5E-2</v>
      </c>
      <c r="L71" s="35">
        <v>5.5E-2</v>
      </c>
      <c r="M71" s="35">
        <v>5.5E-2</v>
      </c>
      <c r="N71" s="35">
        <v>5.5E-2</v>
      </c>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row>
    <row r="72" spans="1:44" ht="15.75" customHeight="1">
      <c r="A72" s="4"/>
      <c r="B72" s="33"/>
      <c r="C72" s="5"/>
      <c r="D72" s="27"/>
      <c r="E72" s="27"/>
      <c r="F72" s="27"/>
      <c r="G72" s="27"/>
      <c r="H72" s="27"/>
      <c r="I72" s="27"/>
      <c r="J72" s="37"/>
      <c r="K72" s="27"/>
      <c r="L72" s="27"/>
      <c r="M72" s="27"/>
      <c r="N72" s="27"/>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ht="15.75" customHeight="1">
      <c r="A73" s="4"/>
      <c r="B73" s="294" t="s">
        <v>61</v>
      </c>
      <c r="C73" s="295" t="s">
        <v>23</v>
      </c>
      <c r="D73" s="296"/>
      <c r="E73" s="297">
        <v>902000</v>
      </c>
      <c r="F73" s="297">
        <v>952000</v>
      </c>
      <c r="G73" s="297">
        <v>1049000</v>
      </c>
      <c r="H73" s="297">
        <v>1162000</v>
      </c>
      <c r="I73" s="298">
        <v>1294000</v>
      </c>
      <c r="J73" s="97">
        <f>'Balance Assumptions'!I66</f>
        <v>1360861.8362500002</v>
      </c>
      <c r="K73" s="101">
        <f>'Balance Assumptions'!J66</f>
        <v>1496301.6499725</v>
      </c>
      <c r="L73" s="101">
        <f>'Balance Assumptions'!K66</f>
        <v>1633370.2797706875</v>
      </c>
      <c r="M73" s="101">
        <f>'Balance Assumptions'!L66</f>
        <v>1778123.6618433159</v>
      </c>
      <c r="N73" s="101">
        <f>'Balance Assumptions'!M66</f>
        <v>1927671.4864093882</v>
      </c>
      <c r="AI73" s="4"/>
      <c r="AJ73" s="4"/>
      <c r="AK73" s="4"/>
      <c r="AL73" s="4"/>
      <c r="AM73" s="4"/>
      <c r="AN73" s="4"/>
      <c r="AO73" s="4"/>
      <c r="AP73" s="4"/>
      <c r="AQ73" s="4"/>
      <c r="AR73" s="4"/>
    </row>
    <row r="74" spans="1:44" ht="15.75" customHeight="1">
      <c r="A74" s="4"/>
      <c r="B74" s="299" t="s">
        <v>169</v>
      </c>
      <c r="C74" s="295" t="s">
        <v>27</v>
      </c>
      <c r="D74" s="300"/>
      <c r="E74" s="300">
        <f t="shared" ref="E74:N74" si="40">E73/E5</f>
        <v>0.1564614050303556</v>
      </c>
      <c r="F74" s="300">
        <f t="shared" si="40"/>
        <v>0.12546125461254612</v>
      </c>
      <c r="G74" s="300">
        <f t="shared" si="40"/>
        <v>0.13870157344968928</v>
      </c>
      <c r="H74" s="300">
        <f t="shared" si="40"/>
        <v>0.16138888888888889</v>
      </c>
      <c r="I74" s="300">
        <f t="shared" si="40"/>
        <v>0.14744758432087512</v>
      </c>
      <c r="J74" s="301">
        <f t="shared" si="40"/>
        <v>0.15212588003863342</v>
      </c>
      <c r="K74" s="302">
        <f t="shared" si="40"/>
        <v>0.16518652869989406</v>
      </c>
      <c r="L74" s="302">
        <f t="shared" si="40"/>
        <v>0.17053069876821519</v>
      </c>
      <c r="M74" s="302">
        <f t="shared" si="40"/>
        <v>0.17554259493449281</v>
      </c>
      <c r="N74" s="302">
        <f t="shared" si="40"/>
        <v>0.17992748607284231</v>
      </c>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ht="15.75" customHeight="1">
      <c r="A75" s="4"/>
      <c r="B75" s="4"/>
      <c r="C75" s="5"/>
      <c r="D75" s="6"/>
      <c r="E75" s="6"/>
      <c r="F75" s="6"/>
      <c r="G75" s="6"/>
      <c r="H75" s="6"/>
      <c r="I75" s="6"/>
      <c r="J75" s="19"/>
      <c r="K75" s="6"/>
      <c r="L75" s="6"/>
      <c r="M75" s="6"/>
      <c r="N75" s="6"/>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ht="15.75" customHeight="1">
      <c r="A76" s="4"/>
      <c r="B76" s="4" t="s">
        <v>65</v>
      </c>
      <c r="C76" s="5" t="s">
        <v>23</v>
      </c>
      <c r="D76" s="53"/>
      <c r="E76" s="53">
        <v>0</v>
      </c>
      <c r="F76" s="53">
        <v>73000</v>
      </c>
      <c r="G76" s="53">
        <v>0</v>
      </c>
      <c r="H76" s="53">
        <v>225000</v>
      </c>
      <c r="I76" s="53">
        <v>75000</v>
      </c>
      <c r="J76" s="56">
        <v>0</v>
      </c>
      <c r="K76" s="58">
        <v>0</v>
      </c>
      <c r="L76" s="58">
        <v>0</v>
      </c>
      <c r="M76" s="58">
        <v>0</v>
      </c>
      <c r="N76" s="58">
        <v>0</v>
      </c>
      <c r="AI76" s="4"/>
      <c r="AJ76" s="4"/>
      <c r="AK76" s="4"/>
      <c r="AL76" s="4"/>
      <c r="AM76" s="4"/>
      <c r="AN76" s="4"/>
      <c r="AO76" s="4"/>
      <c r="AP76" s="4"/>
      <c r="AQ76" s="4"/>
      <c r="AR76" s="4"/>
    </row>
    <row r="77" spans="1:44" ht="15.75" customHeight="1">
      <c r="A77" s="4"/>
      <c r="B77" s="33" t="s">
        <v>166</v>
      </c>
      <c r="C77" s="5" t="s">
        <v>27</v>
      </c>
      <c r="D77" s="27"/>
      <c r="E77" s="27">
        <f t="shared" ref="E77:N77" si="41">E76/E5</f>
        <v>0</v>
      </c>
      <c r="F77" s="27">
        <f t="shared" si="41"/>
        <v>9.6204533473906173E-3</v>
      </c>
      <c r="G77" s="27">
        <f t="shared" si="41"/>
        <v>0</v>
      </c>
      <c r="H77" s="27">
        <f t="shared" si="41"/>
        <v>3.125E-2</v>
      </c>
      <c r="I77" s="27">
        <f t="shared" si="41"/>
        <v>8.5460346399270741E-3</v>
      </c>
      <c r="J77" s="37">
        <f t="shared" si="41"/>
        <v>0</v>
      </c>
      <c r="K77" s="27">
        <f t="shared" si="41"/>
        <v>0</v>
      </c>
      <c r="L77" s="27">
        <f t="shared" si="41"/>
        <v>0</v>
      </c>
      <c r="M77" s="27">
        <f t="shared" si="41"/>
        <v>0</v>
      </c>
      <c r="N77" s="27">
        <f t="shared" si="41"/>
        <v>0</v>
      </c>
      <c r="AI77" s="4"/>
      <c r="AJ77" s="4"/>
      <c r="AK77" s="4"/>
      <c r="AL77" s="4"/>
      <c r="AM77" s="4"/>
      <c r="AN77" s="4"/>
      <c r="AO77" s="4"/>
      <c r="AP77" s="4"/>
      <c r="AQ77" s="4"/>
      <c r="AR77" s="4"/>
    </row>
    <row r="78" spans="1:44" ht="15.75" customHeight="1">
      <c r="A78" s="4"/>
      <c r="B78" s="4"/>
      <c r="C78" s="5"/>
      <c r="D78" s="6"/>
      <c r="E78" s="6"/>
      <c r="F78" s="6"/>
      <c r="G78" s="6"/>
      <c r="H78" s="6"/>
      <c r="I78" s="6"/>
      <c r="J78" s="19"/>
      <c r="K78" s="6"/>
      <c r="L78" s="6"/>
      <c r="M78" s="6"/>
      <c r="N78" s="6"/>
      <c r="AI78" s="4"/>
      <c r="AJ78" s="4"/>
      <c r="AK78" s="4"/>
      <c r="AL78" s="4"/>
      <c r="AM78" s="4"/>
      <c r="AN78" s="4"/>
      <c r="AO78" s="4"/>
      <c r="AP78" s="4"/>
      <c r="AQ78" s="4"/>
      <c r="AR78" s="4"/>
    </row>
    <row r="79" spans="1:44" ht="15.75" customHeight="1">
      <c r="A79" s="4"/>
      <c r="B79" s="4"/>
      <c r="C79" s="5"/>
      <c r="D79" s="6"/>
      <c r="E79" s="6"/>
      <c r="F79" s="6"/>
      <c r="G79" s="6"/>
      <c r="H79" s="6"/>
      <c r="I79" s="6"/>
      <c r="J79" s="19"/>
      <c r="K79" s="6"/>
      <c r="L79" s="6"/>
      <c r="M79" s="6"/>
      <c r="N79" s="6"/>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ht="15.75" customHeight="1">
      <c r="A80" s="4"/>
      <c r="B80" s="20" t="s">
        <v>170</v>
      </c>
      <c r="C80" s="22" t="s">
        <v>23</v>
      </c>
      <c r="D80" s="287"/>
      <c r="E80" s="23">
        <f t="shared" ref="E80:N80" si="42">SUM(E82,E88,E85)</f>
        <v>-375000</v>
      </c>
      <c r="F80" s="23">
        <f t="shared" si="42"/>
        <v>-435000</v>
      </c>
      <c r="G80" s="23">
        <f t="shared" si="42"/>
        <v>-621000</v>
      </c>
      <c r="H80" s="23">
        <f t="shared" si="42"/>
        <v>-671000</v>
      </c>
      <c r="I80" s="23">
        <f t="shared" si="42"/>
        <v>-804000</v>
      </c>
      <c r="J80" s="29">
        <f t="shared" si="42"/>
        <v>-832605.85694308288</v>
      </c>
      <c r="K80" s="287">
        <f t="shared" ca="1" si="42"/>
        <v>-886274.82302199164</v>
      </c>
      <c r="L80" s="287">
        <f t="shared" ca="1" si="42"/>
        <v>-961419.46778185759</v>
      </c>
      <c r="M80" s="287">
        <f t="shared" ca="1" si="42"/>
        <v>-1049439.2989794416</v>
      </c>
      <c r="N80" s="287">
        <f t="shared" ca="1" si="42"/>
        <v>-1130805.8073745763</v>
      </c>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ht="15.75" customHeight="1">
      <c r="A81" s="4"/>
      <c r="B81" s="4"/>
      <c r="C81" s="5"/>
      <c r="D81" s="62"/>
      <c r="E81" s="62"/>
      <c r="F81" s="62"/>
      <c r="G81" s="62"/>
      <c r="H81" s="62"/>
      <c r="I81" s="62"/>
      <c r="J81" s="63"/>
      <c r="K81" s="62"/>
      <c r="L81" s="62"/>
      <c r="M81" s="62"/>
      <c r="N81" s="62"/>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ht="15.75" customHeight="1">
      <c r="A82" s="4"/>
      <c r="B82" s="4" t="s">
        <v>83</v>
      </c>
      <c r="C82" s="5" t="s">
        <v>23</v>
      </c>
      <c r="D82" s="62"/>
      <c r="E82" s="62">
        <v>143000</v>
      </c>
      <c r="F82" s="62">
        <v>129000</v>
      </c>
      <c r="G82" s="62">
        <v>146000</v>
      </c>
      <c r="H82" s="62">
        <v>99000</v>
      </c>
      <c r="I82" s="62">
        <v>63000</v>
      </c>
      <c r="J82" s="63">
        <f>J83*'Balance Sheet'!I22</f>
        <v>61843.566901057908</v>
      </c>
      <c r="K82" s="62">
        <f>K83*'Balance Sheet'!J22</f>
        <v>61843.566901057908</v>
      </c>
      <c r="L82" s="62">
        <f>L83*'Balance Sheet'!K22</f>
        <v>61843.566901057908</v>
      </c>
      <c r="M82" s="62">
        <f>M83*'Balance Sheet'!L22</f>
        <v>61843.566901057908</v>
      </c>
      <c r="N82" s="62">
        <f>N83*'Balance Sheet'!M22</f>
        <v>61843.566901057908</v>
      </c>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ht="15.75" customHeight="1">
      <c r="A83" s="4"/>
      <c r="B83" s="33" t="s">
        <v>171</v>
      </c>
      <c r="C83" s="5" t="s">
        <v>27</v>
      </c>
      <c r="D83" s="27"/>
      <c r="E83" s="5" t="s">
        <v>30</v>
      </c>
      <c r="F83" s="27">
        <f>F82/'Balance Sheet'!D22</f>
        <v>9.3342981186685964E-2</v>
      </c>
      <c r="G83" s="27">
        <f>G82/'Balance Sheet'!E22</f>
        <v>0.10296191819464035</v>
      </c>
      <c r="H83" s="27">
        <f>H82/'Balance Sheet'!F22</f>
        <v>7.0613409415121259E-2</v>
      </c>
      <c r="I83" s="27">
        <f>I82/'Balance Sheet'!G22</f>
        <v>9.6330275229357804E-2</v>
      </c>
      <c r="J83" s="31">
        <f t="shared" ref="J83:N83" si="43">AVERAGE($F$83:$G$83,$I$83)</f>
        <v>9.7545058203561366E-2</v>
      </c>
      <c r="K83" s="35">
        <f t="shared" si="43"/>
        <v>9.7545058203561366E-2</v>
      </c>
      <c r="L83" s="35">
        <f t="shared" si="43"/>
        <v>9.7545058203561366E-2</v>
      </c>
      <c r="M83" s="35">
        <f t="shared" si="43"/>
        <v>9.7545058203561366E-2</v>
      </c>
      <c r="N83" s="35">
        <f t="shared" si="43"/>
        <v>9.7545058203561366E-2</v>
      </c>
      <c r="O83" s="36" t="s">
        <v>172</v>
      </c>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ht="15.75" customHeight="1">
      <c r="A84" s="4"/>
      <c r="B84" s="33"/>
      <c r="C84" s="5"/>
      <c r="D84" s="27"/>
      <c r="E84" s="27"/>
      <c r="F84" s="27"/>
      <c r="G84" s="27"/>
      <c r="H84" s="27"/>
      <c r="I84" s="27"/>
      <c r="J84" s="37"/>
      <c r="K84" s="27"/>
      <c r="L84" s="27"/>
      <c r="M84" s="27"/>
      <c r="N84" s="27"/>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ht="15.75" customHeight="1">
      <c r="A85" s="4"/>
      <c r="B85" s="4" t="s">
        <v>87</v>
      </c>
      <c r="C85" s="5" t="s">
        <v>23</v>
      </c>
      <c r="D85" s="62"/>
      <c r="E85" s="62">
        <v>93000</v>
      </c>
      <c r="F85" s="62">
        <v>145000</v>
      </c>
      <c r="G85" s="62">
        <v>158000</v>
      </c>
      <c r="H85" s="62">
        <v>203000</v>
      </c>
      <c r="I85" s="62">
        <v>165000</v>
      </c>
      <c r="J85" s="63">
        <f t="shared" ref="J85:N85" si="44">J86*J5</f>
        <v>178912.6</v>
      </c>
      <c r="K85" s="62">
        <f t="shared" si="44"/>
        <v>181165.09399999998</v>
      </c>
      <c r="L85" s="62">
        <f t="shared" si="44"/>
        <v>191563.19555</v>
      </c>
      <c r="M85" s="62">
        <f t="shared" si="44"/>
        <v>202586.00626325002</v>
      </c>
      <c r="N85" s="62">
        <f t="shared" si="44"/>
        <v>214272.04130768377</v>
      </c>
      <c r="O85" s="36"/>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ht="15.75" customHeight="1">
      <c r="A86" s="4"/>
      <c r="B86" s="33" t="s">
        <v>166</v>
      </c>
      <c r="C86" s="5" t="s">
        <v>27</v>
      </c>
      <c r="D86" s="27"/>
      <c r="E86" s="27">
        <f>E85/$E$5</f>
        <v>1.6131830008673027E-2</v>
      </c>
      <c r="F86" s="27">
        <f>F85/$F$5</f>
        <v>1.9109119662625199E-2</v>
      </c>
      <c r="G86" s="27">
        <f>G85/$G$5</f>
        <v>2.0891180748380273E-2</v>
      </c>
      <c r="H86" s="27">
        <f>H85/$H$5</f>
        <v>2.8194444444444446E-2</v>
      </c>
      <c r="I86" s="27">
        <f>I85/$I$5</f>
        <v>1.8801276207839564E-2</v>
      </c>
      <c r="J86" s="31">
        <v>0.02</v>
      </c>
      <c r="K86" s="35">
        <v>0.02</v>
      </c>
      <c r="L86" s="35">
        <v>0.02</v>
      </c>
      <c r="M86" s="35">
        <v>0.02</v>
      </c>
      <c r="N86" s="35">
        <v>0.02</v>
      </c>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ht="15.75" customHeight="1">
      <c r="A87" s="4"/>
      <c r="B87" s="33"/>
      <c r="C87" s="5"/>
      <c r="D87" s="27"/>
      <c r="E87" s="27"/>
      <c r="F87" s="27"/>
      <c r="G87" s="27"/>
      <c r="H87" s="27"/>
      <c r="I87" s="27"/>
      <c r="J87" s="37"/>
      <c r="K87" s="27"/>
      <c r="L87" s="27"/>
      <c r="M87" s="27"/>
      <c r="N87" s="27"/>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ht="15.75" customHeight="1">
      <c r="A88" s="4"/>
      <c r="B88" s="4" t="s">
        <v>90</v>
      </c>
      <c r="C88" s="5" t="s">
        <v>23</v>
      </c>
      <c r="D88" s="62"/>
      <c r="E88" s="62">
        <v>-611000</v>
      </c>
      <c r="F88" s="62">
        <v>-709000</v>
      </c>
      <c r="G88" s="62">
        <v>-925000</v>
      </c>
      <c r="H88" s="62">
        <v>-973000</v>
      </c>
      <c r="I88" s="62">
        <v>-1032000</v>
      </c>
      <c r="J88" s="56">
        <f>-'Debt Schedule'!I13</f>
        <v>-1073362.0238441408</v>
      </c>
      <c r="K88" s="58">
        <f ca="1">-'Debt Schedule'!J13</f>
        <v>-1129283.4839230496</v>
      </c>
      <c r="L88" s="58">
        <f ca="1">-'Debt Schedule'!K13</f>
        <v>-1214826.2302329156</v>
      </c>
      <c r="M88" s="58">
        <f ca="1">-'Debt Schedule'!L13</f>
        <v>-1313868.8721437496</v>
      </c>
      <c r="N88" s="58">
        <f ca="1">-'Debt Schedule'!M13</f>
        <v>-1406921.4155833181</v>
      </c>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ht="15.75" customHeight="1">
      <c r="A89" s="4"/>
      <c r="B89" s="33" t="s">
        <v>166</v>
      </c>
      <c r="C89" s="5" t="s">
        <v>27</v>
      </c>
      <c r="D89" s="27"/>
      <c r="E89" s="27">
        <f>E88/$E$5</f>
        <v>-0.10598438855160451</v>
      </c>
      <c r="F89" s="27">
        <f>F88/$F$5</f>
        <v>-9.3437005798629416E-2</v>
      </c>
      <c r="G89" s="27">
        <f>G88/$G$5</f>
        <v>-0.12230596324209969</v>
      </c>
      <c r="H89" s="27">
        <f>H88/$H$5</f>
        <v>-0.13513888888888889</v>
      </c>
      <c r="I89" s="27">
        <f>I88/$I$5</f>
        <v>-0.11759343664539654</v>
      </c>
      <c r="J89" s="37">
        <f t="shared" ref="J89:N89" si="45">J88/J5</f>
        <v>-0.11998730372753409</v>
      </c>
      <c r="K89" s="27">
        <f t="shared" ca="1" si="45"/>
        <v>-0.12466899213190039</v>
      </c>
      <c r="L89" s="27">
        <f t="shared" ca="1" si="45"/>
        <v>-0.12683294687635688</v>
      </c>
      <c r="M89" s="27">
        <f t="shared" ca="1" si="45"/>
        <v>-0.12970973626247859</v>
      </c>
      <c r="N89" s="27">
        <f t="shared" ca="1" si="45"/>
        <v>-0.13132104468665143</v>
      </c>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row r="90" spans="1:44" ht="15.75" customHeight="1">
      <c r="A90" s="4"/>
      <c r="B90" s="33"/>
      <c r="C90" s="5"/>
      <c r="D90" s="27"/>
      <c r="E90" s="27"/>
      <c r="F90" s="27"/>
      <c r="G90" s="27"/>
      <c r="H90" s="27"/>
      <c r="I90" s="27"/>
      <c r="J90" s="37"/>
      <c r="K90" s="27"/>
      <c r="L90" s="27"/>
      <c r="M90" s="27"/>
      <c r="N90" s="27"/>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row>
    <row r="91" spans="1:44" ht="15.75" customHeight="1">
      <c r="A91" s="4"/>
      <c r="B91" s="20" t="s">
        <v>173</v>
      </c>
      <c r="C91" s="22"/>
      <c r="D91" s="287"/>
      <c r="E91" s="287"/>
      <c r="F91" s="287"/>
      <c r="G91" s="287"/>
      <c r="H91" s="287"/>
      <c r="I91" s="287"/>
      <c r="J91" s="29"/>
      <c r="K91" s="30"/>
      <c r="L91" s="30"/>
      <c r="M91" s="30"/>
      <c r="N91" s="30"/>
      <c r="O91" s="155"/>
      <c r="P91" s="155"/>
      <c r="Q91" s="155"/>
      <c r="R91" s="155"/>
      <c r="S91" s="155"/>
      <c r="T91" s="4"/>
      <c r="U91" s="4"/>
      <c r="V91" s="4"/>
      <c r="W91" s="4"/>
      <c r="X91" s="4"/>
      <c r="Y91" s="4"/>
      <c r="Z91" s="4"/>
      <c r="AA91" s="4"/>
      <c r="AB91" s="4"/>
      <c r="AC91" s="4"/>
      <c r="AD91" s="4"/>
      <c r="AE91" s="4"/>
      <c r="AF91" s="4"/>
      <c r="AG91" s="4"/>
      <c r="AH91" s="4"/>
      <c r="AI91" s="4"/>
      <c r="AJ91" s="4"/>
      <c r="AK91" s="4"/>
      <c r="AL91" s="4"/>
      <c r="AM91" s="4"/>
      <c r="AN91" s="4"/>
      <c r="AO91" s="4"/>
      <c r="AP91" s="4"/>
      <c r="AQ91" s="4"/>
      <c r="AR91" s="4"/>
    </row>
    <row r="92" spans="1:44" ht="15.75" customHeight="1">
      <c r="A92" s="4"/>
      <c r="B92" s="4" t="s">
        <v>174</v>
      </c>
      <c r="C92" s="5" t="s">
        <v>27</v>
      </c>
      <c r="D92" s="73"/>
      <c r="E92" s="27">
        <f>-'Income Statement'!D27/'Income Statement'!D26</f>
        <v>-1.0810810810810811E-2</v>
      </c>
      <c r="F92" s="27">
        <f>-'Income Statement'!E27/'Income Statement'!E26</f>
        <v>0.15494137353433834</v>
      </c>
      <c r="G92" s="27">
        <f>-'Income Statement'!F27/'Income Statement'!F26</f>
        <v>0.10912190963341858</v>
      </c>
      <c r="H92" s="27">
        <f>-'Income Statement'!G27/'Income Statement'!G26</f>
        <v>-0.38875305623471884</v>
      </c>
      <c r="I92" s="27">
        <f>-'Income Statement'!H27/'Income Statement'!H26</f>
        <v>6.9171648163962429E-2</v>
      </c>
      <c r="J92" s="72">
        <f t="shared" ref="J92:N92" si="46">AVERAGE($I$92,$F$92:$G$92)</f>
        <v>0.11107831044390644</v>
      </c>
      <c r="K92" s="303">
        <f t="shared" si="46"/>
        <v>0.11107831044390644</v>
      </c>
      <c r="L92" s="303">
        <f t="shared" si="46"/>
        <v>0.11107831044390644</v>
      </c>
      <c r="M92" s="303">
        <f t="shared" si="46"/>
        <v>0.11107831044390644</v>
      </c>
      <c r="N92" s="303">
        <f t="shared" si="46"/>
        <v>0.11107831044390644</v>
      </c>
      <c r="O92" s="15" t="s">
        <v>175</v>
      </c>
      <c r="P92" s="155"/>
      <c r="Q92" s="155"/>
      <c r="R92" s="155"/>
      <c r="S92" s="155"/>
      <c r="T92" s="304"/>
      <c r="U92" s="4"/>
      <c r="V92" s="4"/>
      <c r="W92" s="4"/>
      <c r="X92" s="4"/>
      <c r="Y92" s="4"/>
      <c r="Z92" s="4"/>
      <c r="AA92" s="4"/>
      <c r="AB92" s="4"/>
      <c r="AC92" s="4"/>
      <c r="AD92" s="4"/>
      <c r="AE92" s="4"/>
      <c r="AF92" s="4"/>
      <c r="AG92" s="4"/>
      <c r="AH92" s="4"/>
      <c r="AI92" s="4"/>
      <c r="AJ92" s="4"/>
      <c r="AK92" s="4"/>
      <c r="AL92" s="4"/>
      <c r="AM92" s="4"/>
      <c r="AN92" s="4"/>
      <c r="AO92" s="4"/>
      <c r="AP92" s="4"/>
      <c r="AQ92" s="4"/>
      <c r="AR92" s="4"/>
    </row>
    <row r="93" spans="1:44" ht="15.75" customHeight="1">
      <c r="A93" s="4"/>
      <c r="B93" s="4"/>
      <c r="C93" s="5"/>
      <c r="D93" s="6"/>
      <c r="E93" s="122"/>
      <c r="F93" s="122"/>
      <c r="G93" s="122"/>
      <c r="H93" s="122"/>
      <c r="I93" s="122"/>
      <c r="J93" s="4"/>
      <c r="K93" s="4"/>
      <c r="L93" s="4"/>
      <c r="M93" s="4"/>
      <c r="N93" s="4"/>
      <c r="O93" s="155"/>
      <c r="P93" s="155"/>
      <c r="Q93" s="155"/>
      <c r="R93" s="155"/>
      <c r="S93" s="155"/>
      <c r="T93" s="304"/>
      <c r="U93" s="4"/>
      <c r="V93" s="4"/>
      <c r="W93" s="4"/>
      <c r="X93" s="4"/>
      <c r="Y93" s="4"/>
      <c r="Z93" s="4"/>
      <c r="AA93" s="4"/>
      <c r="AB93" s="4"/>
      <c r="AC93" s="4"/>
      <c r="AD93" s="4"/>
      <c r="AE93" s="4"/>
      <c r="AF93" s="4"/>
      <c r="AG93" s="4"/>
      <c r="AH93" s="4"/>
      <c r="AI93" s="4"/>
      <c r="AJ93" s="4"/>
      <c r="AK93" s="4"/>
      <c r="AL93" s="4"/>
      <c r="AM93" s="4"/>
      <c r="AN93" s="4"/>
      <c r="AO93" s="4"/>
      <c r="AP93" s="4"/>
      <c r="AQ93" s="4"/>
      <c r="AR93" s="4"/>
    </row>
    <row r="94" spans="1:44" ht="15.75" customHeight="1">
      <c r="A94" s="4"/>
      <c r="B94" s="4"/>
      <c r="C94" s="5"/>
      <c r="D94" s="6"/>
      <c r="E94" s="6"/>
      <c r="F94" s="6"/>
      <c r="G94" s="6"/>
      <c r="H94" s="6"/>
      <c r="I94" s="6"/>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row>
    <row r="95" spans="1:44" ht="15.75" customHeight="1">
      <c r="A95" s="4"/>
      <c r="B95" s="4"/>
      <c r="C95" s="305"/>
      <c r="D95" s="6"/>
      <c r="E95" s="6"/>
      <c r="F95" s="6"/>
      <c r="G95" s="6"/>
      <c r="H95" s="6"/>
      <c r="I95" s="6"/>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row>
    <row r="96" spans="1:44" ht="15.75" customHeight="1">
      <c r="A96" s="4"/>
      <c r="B96" s="4"/>
      <c r="C96" s="5"/>
      <c r="D96" s="6"/>
      <c r="E96" s="6"/>
      <c r="F96" s="6"/>
      <c r="G96" s="6"/>
      <c r="H96" s="6"/>
      <c r="I96" s="6"/>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row>
    <row r="97" spans="1:44" ht="15.75" customHeight="1">
      <c r="A97" s="4"/>
      <c r="B97" s="4"/>
      <c r="C97" s="5"/>
      <c r="D97" s="6"/>
      <c r="E97" s="6"/>
      <c r="F97" s="6"/>
      <c r="G97" s="6"/>
      <c r="H97" s="6"/>
      <c r="I97" s="6"/>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row>
    <row r="98" spans="1:44" ht="15.75" customHeight="1">
      <c r="A98" s="4"/>
      <c r="B98" s="4"/>
      <c r="C98" s="5"/>
      <c r="D98" s="6"/>
      <c r="E98" s="6"/>
      <c r="F98" s="6"/>
      <c r="G98" s="6"/>
      <c r="H98" s="6"/>
      <c r="I98" s="6"/>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row>
    <row r="99" spans="1:44" ht="15.75" customHeight="1">
      <c r="A99" s="4"/>
      <c r="B99" s="4"/>
      <c r="C99" s="5"/>
      <c r="D99" s="6"/>
      <c r="E99" s="6"/>
      <c r="F99" s="6"/>
      <c r="G99" s="6"/>
      <c r="H99" s="6"/>
      <c r="I99" s="6"/>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row>
    <row r="100" spans="1:44" ht="15.75" customHeight="1">
      <c r="A100" s="4"/>
      <c r="B100" s="4"/>
      <c r="C100" s="5"/>
      <c r="D100" s="6"/>
      <c r="E100" s="6"/>
      <c r="F100" s="6"/>
      <c r="G100" s="6"/>
      <c r="H100" s="6"/>
      <c r="I100" s="6"/>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row>
    <row r="101" spans="1:44" ht="15.75" customHeight="1">
      <c r="A101" s="4"/>
      <c r="B101" s="4"/>
      <c r="C101" s="5"/>
      <c r="D101" s="6"/>
      <c r="E101" s="6"/>
      <c r="F101" s="6"/>
      <c r="G101" s="6"/>
      <c r="H101" s="6"/>
      <c r="I101" s="6"/>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row>
    <row r="102" spans="1:44" ht="15.75" customHeight="1">
      <c r="A102" s="4"/>
      <c r="B102" s="4"/>
      <c r="C102" s="5"/>
      <c r="D102" s="6"/>
      <c r="E102" s="6"/>
      <c r="F102" s="6"/>
      <c r="G102" s="6"/>
      <c r="H102" s="6"/>
      <c r="I102" s="6"/>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row>
    <row r="103" spans="1:44" ht="15.75" customHeight="1">
      <c r="A103" s="4"/>
      <c r="B103" s="4"/>
      <c r="C103" s="5"/>
      <c r="D103" s="6"/>
      <c r="E103" s="6"/>
      <c r="F103" s="6"/>
      <c r="G103" s="6"/>
      <c r="H103" s="6"/>
      <c r="I103" s="6"/>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row>
    <row r="104" spans="1:44" ht="15.75" customHeight="1">
      <c r="A104" s="4"/>
      <c r="B104" s="4"/>
      <c r="C104" s="5"/>
      <c r="D104" s="6"/>
      <c r="E104" s="6"/>
      <c r="F104" s="6"/>
      <c r="G104" s="6"/>
      <c r="H104" s="6"/>
      <c r="I104" s="6"/>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row>
    <row r="105" spans="1:44" ht="15.75" customHeight="1">
      <c r="A105" s="4"/>
      <c r="B105" s="4"/>
      <c r="C105" s="5"/>
      <c r="D105" s="6"/>
      <c r="E105" s="6"/>
      <c r="F105" s="6"/>
      <c r="G105" s="6"/>
      <c r="H105" s="6"/>
      <c r="I105" s="6"/>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row>
    <row r="106" spans="1:44" ht="15.75" customHeight="1">
      <c r="A106" s="4"/>
      <c r="B106" s="4"/>
      <c r="C106" s="5"/>
      <c r="D106" s="6"/>
      <c r="E106" s="6"/>
      <c r="F106" s="6"/>
      <c r="G106" s="6"/>
      <c r="H106" s="6"/>
      <c r="I106" s="6"/>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row>
    <row r="107" spans="1:44" ht="15.75" customHeight="1">
      <c r="A107" s="4"/>
      <c r="B107" s="4"/>
      <c r="C107" s="5"/>
      <c r="D107" s="6"/>
      <c r="E107" s="6"/>
      <c r="F107" s="6"/>
      <c r="G107" s="6"/>
      <c r="H107" s="6"/>
      <c r="I107" s="6"/>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row>
    <row r="108" spans="1:44" ht="15.75" customHeight="1">
      <c r="A108" s="4"/>
      <c r="B108" s="4"/>
      <c r="C108" s="5"/>
      <c r="D108" s="6"/>
      <c r="E108" s="6"/>
      <c r="F108" s="6"/>
      <c r="G108" s="6"/>
      <c r="H108" s="6"/>
      <c r="I108" s="6"/>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row>
    <row r="109" spans="1:44" ht="15.75" customHeight="1">
      <c r="A109" s="4"/>
      <c r="B109" s="4"/>
      <c r="C109" s="5"/>
      <c r="D109" s="6"/>
      <c r="E109" s="6"/>
      <c r="F109" s="6"/>
      <c r="G109" s="6"/>
      <c r="H109" s="6"/>
      <c r="I109" s="6"/>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row>
    <row r="110" spans="1:44" ht="15.75" customHeight="1">
      <c r="A110" s="4"/>
      <c r="B110" s="4"/>
      <c r="C110" s="5"/>
      <c r="D110" s="6"/>
      <c r="E110" s="6"/>
      <c r="F110" s="6"/>
      <c r="G110" s="6"/>
      <c r="H110" s="6"/>
      <c r="I110" s="6"/>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row>
    <row r="111" spans="1:44" ht="15.75" customHeight="1">
      <c r="A111" s="4"/>
      <c r="B111" s="4"/>
      <c r="C111" s="5"/>
      <c r="D111" s="6"/>
      <c r="E111" s="6"/>
      <c r="F111" s="6"/>
      <c r="G111" s="6"/>
      <c r="H111" s="6"/>
      <c r="I111" s="6"/>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row>
    <row r="112" spans="1:44" ht="15.75" customHeight="1">
      <c r="A112" s="4"/>
      <c r="B112" s="4"/>
      <c r="C112" s="5"/>
      <c r="D112" s="6"/>
      <c r="E112" s="6"/>
      <c r="F112" s="6"/>
      <c r="G112" s="6"/>
      <c r="H112" s="6"/>
      <c r="I112" s="6"/>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row>
    <row r="113" spans="1:44" ht="15.75" customHeight="1">
      <c r="A113" s="4"/>
      <c r="B113" s="4"/>
      <c r="C113" s="5"/>
      <c r="D113" s="6"/>
      <c r="E113" s="6"/>
      <c r="F113" s="6"/>
      <c r="G113" s="6"/>
      <c r="H113" s="6"/>
      <c r="I113" s="6"/>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row>
    <row r="114" spans="1:44" ht="15.75" customHeight="1">
      <c r="A114" s="4"/>
      <c r="B114" s="4"/>
      <c r="C114" s="5"/>
      <c r="D114" s="6"/>
      <c r="E114" s="6"/>
      <c r="F114" s="6"/>
      <c r="G114" s="6"/>
      <c r="H114" s="6"/>
      <c r="I114" s="6"/>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row>
    <row r="115" spans="1:44" ht="15.75" customHeight="1">
      <c r="A115" s="4"/>
      <c r="B115" s="4"/>
      <c r="C115" s="5"/>
      <c r="D115" s="6"/>
      <c r="E115" s="6"/>
      <c r="F115" s="6"/>
      <c r="G115" s="6"/>
      <c r="H115" s="6"/>
      <c r="I115" s="6"/>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row>
    <row r="116" spans="1:44" ht="15.75" customHeight="1">
      <c r="A116" s="4"/>
      <c r="B116" s="4"/>
      <c r="C116" s="5"/>
      <c r="D116" s="6"/>
      <c r="E116" s="6"/>
      <c r="F116" s="6"/>
      <c r="G116" s="6"/>
      <c r="H116" s="6"/>
      <c r="I116" s="6"/>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row>
    <row r="117" spans="1:44" ht="15.75" customHeight="1">
      <c r="A117" s="4"/>
      <c r="B117" s="4"/>
      <c r="C117" s="5"/>
      <c r="D117" s="6"/>
      <c r="E117" s="6"/>
      <c r="F117" s="6"/>
      <c r="G117" s="6"/>
      <c r="H117" s="6"/>
      <c r="I117" s="6"/>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row>
    <row r="118" spans="1:44" ht="15.75" customHeight="1">
      <c r="A118" s="4"/>
      <c r="B118" s="4"/>
      <c r="C118" s="5"/>
      <c r="D118" s="6"/>
      <c r="E118" s="6"/>
      <c r="F118" s="6"/>
      <c r="G118" s="6"/>
      <c r="H118" s="6"/>
      <c r="I118" s="6"/>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row>
    <row r="119" spans="1:44" ht="15.75" customHeight="1">
      <c r="A119" s="4"/>
      <c r="B119" s="4"/>
      <c r="C119" s="5"/>
      <c r="D119" s="6"/>
      <c r="E119" s="6"/>
      <c r="F119" s="6"/>
      <c r="G119" s="6"/>
      <c r="H119" s="6"/>
      <c r="I119" s="6"/>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row>
    <row r="120" spans="1:44" ht="15.75" customHeight="1">
      <c r="A120" s="4"/>
      <c r="B120" s="4"/>
      <c r="C120" s="5"/>
      <c r="D120" s="6"/>
      <c r="E120" s="6"/>
      <c r="F120" s="6"/>
      <c r="G120" s="6"/>
      <c r="H120" s="6"/>
      <c r="I120" s="6"/>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row>
    <row r="121" spans="1:44" ht="15.75" customHeight="1">
      <c r="A121" s="4"/>
      <c r="B121" s="4"/>
      <c r="C121" s="5"/>
      <c r="D121" s="6"/>
      <c r="E121" s="6"/>
      <c r="F121" s="6"/>
      <c r="G121" s="6"/>
      <c r="H121" s="6"/>
      <c r="I121" s="6"/>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row>
    <row r="122" spans="1:44" ht="15.75" customHeight="1">
      <c r="A122" s="4"/>
      <c r="B122" s="4"/>
      <c r="C122" s="5"/>
      <c r="D122" s="6"/>
      <c r="E122" s="6"/>
      <c r="F122" s="6"/>
      <c r="G122" s="6"/>
      <c r="H122" s="6"/>
      <c r="I122" s="6"/>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row>
    <row r="123" spans="1:44" ht="15.75" customHeight="1">
      <c r="A123" s="4"/>
      <c r="B123" s="4"/>
      <c r="C123" s="5"/>
      <c r="D123" s="6"/>
      <c r="E123" s="6"/>
      <c r="F123" s="6"/>
      <c r="G123" s="6"/>
      <c r="H123" s="6"/>
      <c r="I123" s="6"/>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row>
    <row r="124" spans="1:44" ht="15.75" customHeight="1">
      <c r="A124" s="4"/>
      <c r="B124" s="4"/>
      <c r="C124" s="5"/>
      <c r="D124" s="6"/>
      <c r="E124" s="6"/>
      <c r="F124" s="6"/>
      <c r="G124" s="6"/>
      <c r="H124" s="6"/>
      <c r="I124" s="6"/>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row>
    <row r="125" spans="1:44" ht="15.75" customHeight="1">
      <c r="A125" s="4"/>
      <c r="B125" s="4"/>
      <c r="C125" s="5"/>
      <c r="D125" s="6"/>
      <c r="E125" s="6"/>
      <c r="F125" s="6"/>
      <c r="G125" s="6"/>
      <c r="H125" s="6"/>
      <c r="I125" s="6"/>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row>
    <row r="126" spans="1:44" ht="15.75" customHeight="1">
      <c r="A126" s="4"/>
      <c r="B126" s="4"/>
      <c r="C126" s="5"/>
      <c r="D126" s="6"/>
      <c r="E126" s="6"/>
      <c r="F126" s="6"/>
      <c r="G126" s="6"/>
      <c r="H126" s="6"/>
      <c r="I126" s="6"/>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row>
    <row r="127" spans="1:44" ht="15.75" customHeight="1">
      <c r="A127" s="4"/>
      <c r="B127" s="4"/>
      <c r="C127" s="5"/>
      <c r="D127" s="6"/>
      <c r="E127" s="6"/>
      <c r="F127" s="6"/>
      <c r="G127" s="6"/>
      <c r="H127" s="6"/>
      <c r="I127" s="6"/>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row>
    <row r="128" spans="1:44" ht="15.75" customHeight="1">
      <c r="A128" s="4"/>
      <c r="B128" s="4"/>
      <c r="C128" s="5"/>
      <c r="D128" s="6"/>
      <c r="E128" s="6"/>
      <c r="F128" s="6"/>
      <c r="G128" s="6"/>
      <c r="H128" s="6"/>
      <c r="I128" s="6"/>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row>
    <row r="129" spans="1:44" ht="15.75" customHeight="1">
      <c r="A129" s="4"/>
      <c r="B129" s="4"/>
      <c r="C129" s="5"/>
      <c r="D129" s="6"/>
      <c r="E129" s="6"/>
      <c r="F129" s="6"/>
      <c r="G129" s="6"/>
      <c r="H129" s="6"/>
      <c r="I129" s="6"/>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row>
    <row r="130" spans="1:44" ht="15.75" customHeight="1">
      <c r="A130" s="4"/>
      <c r="B130" s="4"/>
      <c r="C130" s="5"/>
      <c r="D130" s="6"/>
      <c r="E130" s="6"/>
      <c r="F130" s="6"/>
      <c r="G130" s="6"/>
      <c r="H130" s="6"/>
      <c r="I130" s="6"/>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row>
    <row r="131" spans="1:44" ht="15.75" customHeight="1">
      <c r="A131" s="4"/>
      <c r="B131" s="4"/>
      <c r="C131" s="5"/>
      <c r="D131" s="6"/>
      <c r="E131" s="6"/>
      <c r="F131" s="6"/>
      <c r="G131" s="6"/>
      <c r="H131" s="6"/>
      <c r="I131" s="6"/>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row>
    <row r="132" spans="1:44" ht="15.75" customHeight="1">
      <c r="A132" s="4"/>
      <c r="B132" s="4"/>
      <c r="C132" s="5"/>
      <c r="D132" s="6"/>
      <c r="E132" s="6"/>
      <c r="F132" s="6"/>
      <c r="G132" s="6"/>
      <c r="H132" s="6"/>
      <c r="I132" s="6"/>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row>
    <row r="133" spans="1:44" ht="15.75" customHeight="1">
      <c r="A133" s="4"/>
      <c r="B133" s="4"/>
      <c r="C133" s="5"/>
      <c r="D133" s="6"/>
      <c r="E133" s="6"/>
      <c r="F133" s="6"/>
      <c r="G133" s="6"/>
      <c r="H133" s="6"/>
      <c r="I133" s="6"/>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row>
    <row r="134" spans="1:44" ht="15.75" customHeight="1">
      <c r="A134" s="4"/>
      <c r="B134" s="4"/>
      <c r="C134" s="5"/>
      <c r="D134" s="6"/>
      <c r="E134" s="6"/>
      <c r="F134" s="6"/>
      <c r="G134" s="6"/>
      <c r="H134" s="6"/>
      <c r="I134" s="6"/>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row>
    <row r="135" spans="1:44" ht="15.75" customHeight="1">
      <c r="A135" s="4"/>
      <c r="B135" s="4"/>
      <c r="C135" s="5"/>
      <c r="D135" s="6"/>
      <c r="E135" s="6"/>
      <c r="F135" s="6"/>
      <c r="G135" s="6"/>
      <c r="H135" s="6"/>
      <c r="I135" s="6"/>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row>
    <row r="136" spans="1:44" ht="15.75" customHeight="1">
      <c r="A136" s="4"/>
      <c r="B136" s="4"/>
      <c r="C136" s="5"/>
      <c r="D136" s="6"/>
      <c r="E136" s="6"/>
      <c r="F136" s="6"/>
      <c r="G136" s="6"/>
      <c r="H136" s="6"/>
      <c r="I136" s="6"/>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row>
    <row r="137" spans="1:44" ht="15.75" customHeight="1">
      <c r="A137" s="4"/>
      <c r="B137" s="4"/>
      <c r="C137" s="5"/>
      <c r="D137" s="6"/>
      <c r="E137" s="6"/>
      <c r="F137" s="6"/>
      <c r="G137" s="6"/>
      <c r="H137" s="6"/>
      <c r="I137" s="6"/>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row>
    <row r="138" spans="1:44" ht="15.75" customHeight="1">
      <c r="A138" s="4"/>
      <c r="B138" s="4"/>
      <c r="C138" s="5"/>
      <c r="D138" s="6"/>
      <c r="E138" s="6"/>
      <c r="F138" s="6"/>
      <c r="G138" s="6"/>
      <c r="H138" s="6"/>
      <c r="I138" s="6"/>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row>
    <row r="139" spans="1:44" ht="15.75" customHeight="1">
      <c r="A139" s="4"/>
      <c r="B139" s="4"/>
      <c r="C139" s="5"/>
      <c r="D139" s="6"/>
      <c r="E139" s="6"/>
      <c r="F139" s="6"/>
      <c r="G139" s="6"/>
      <c r="H139" s="6"/>
      <c r="I139" s="6"/>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row>
    <row r="140" spans="1:44" ht="15.75" customHeight="1">
      <c r="A140" s="4"/>
      <c r="B140" s="4"/>
      <c r="C140" s="5"/>
      <c r="D140" s="6"/>
      <c r="E140" s="6"/>
      <c r="F140" s="6"/>
      <c r="G140" s="6"/>
      <c r="H140" s="6"/>
      <c r="I140" s="6"/>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row>
    <row r="141" spans="1:44" ht="15.75" customHeight="1">
      <c r="A141" s="4"/>
      <c r="B141" s="4"/>
      <c r="C141" s="5"/>
      <c r="D141" s="6"/>
      <c r="E141" s="6"/>
      <c r="F141" s="6"/>
      <c r="G141" s="6"/>
      <c r="H141" s="6"/>
      <c r="I141" s="6"/>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row>
    <row r="142" spans="1:44" ht="15.75" customHeight="1">
      <c r="A142" s="4"/>
      <c r="B142" s="4"/>
      <c r="C142" s="5"/>
      <c r="D142" s="6"/>
      <c r="E142" s="6"/>
      <c r="F142" s="6"/>
      <c r="G142" s="6"/>
      <c r="H142" s="6"/>
      <c r="I142" s="6"/>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row>
    <row r="143" spans="1:44" ht="15.75" customHeight="1">
      <c r="A143" s="4"/>
      <c r="B143" s="4"/>
      <c r="C143" s="5"/>
      <c r="D143" s="6"/>
      <c r="E143" s="6"/>
      <c r="F143" s="6"/>
      <c r="G143" s="6"/>
      <c r="H143" s="6"/>
      <c r="I143" s="6"/>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row>
    <row r="144" spans="1:44" ht="15.75" customHeight="1">
      <c r="A144" s="4"/>
      <c r="B144" s="4"/>
      <c r="C144" s="5"/>
      <c r="D144" s="6"/>
      <c r="E144" s="6"/>
      <c r="F144" s="6"/>
      <c r="G144" s="6"/>
      <c r="H144" s="6"/>
      <c r="I144" s="6"/>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row>
    <row r="145" spans="1:44" ht="15.75" customHeight="1">
      <c r="A145" s="4"/>
      <c r="B145" s="4"/>
      <c r="C145" s="5"/>
      <c r="D145" s="6"/>
      <c r="E145" s="6"/>
      <c r="F145" s="6"/>
      <c r="G145" s="6"/>
      <c r="H145" s="6"/>
      <c r="I145" s="6"/>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row>
    <row r="146" spans="1:44" ht="15.75" customHeight="1">
      <c r="A146" s="4"/>
      <c r="B146" s="4"/>
      <c r="C146" s="5"/>
      <c r="D146" s="6"/>
      <c r="E146" s="6"/>
      <c r="F146" s="6"/>
      <c r="G146" s="6"/>
      <c r="H146" s="6"/>
      <c r="I146" s="6"/>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row>
    <row r="147" spans="1:44" ht="15.75" customHeight="1">
      <c r="A147" s="4"/>
      <c r="B147" s="4"/>
      <c r="C147" s="5"/>
      <c r="D147" s="6"/>
      <c r="E147" s="6"/>
      <c r="F147" s="6"/>
      <c r="G147" s="6"/>
      <c r="H147" s="6"/>
      <c r="I147" s="6"/>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row>
    <row r="148" spans="1:44" ht="15.75" customHeight="1">
      <c r="A148" s="4"/>
      <c r="B148" s="4"/>
      <c r="C148" s="5"/>
      <c r="D148" s="6"/>
      <c r="E148" s="6"/>
      <c r="F148" s="6"/>
      <c r="G148" s="6"/>
      <c r="H148" s="6"/>
      <c r="I148" s="6"/>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row>
    <row r="149" spans="1:44" ht="15.75" customHeight="1">
      <c r="A149" s="4"/>
      <c r="B149" s="4"/>
      <c r="C149" s="5"/>
      <c r="D149" s="6"/>
      <c r="E149" s="6"/>
      <c r="F149" s="6"/>
      <c r="G149" s="6"/>
      <c r="H149" s="6"/>
      <c r="I149" s="6"/>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row>
    <row r="150" spans="1:44" ht="15.75" customHeight="1">
      <c r="A150" s="4"/>
      <c r="B150" s="4"/>
      <c r="C150" s="5"/>
      <c r="D150" s="6"/>
      <c r="E150" s="6"/>
      <c r="F150" s="6"/>
      <c r="G150" s="6"/>
      <c r="H150" s="6"/>
      <c r="I150" s="6"/>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row>
    <row r="151" spans="1:44" ht="15.75" customHeight="1">
      <c r="A151" s="4"/>
      <c r="B151" s="4"/>
      <c r="C151" s="5"/>
      <c r="D151" s="6"/>
      <c r="E151" s="6"/>
      <c r="F151" s="6"/>
      <c r="G151" s="6"/>
      <c r="H151" s="6"/>
      <c r="I151" s="6"/>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44" ht="15.75" customHeight="1">
      <c r="A152" s="4"/>
      <c r="B152" s="4"/>
      <c r="C152" s="5"/>
      <c r="D152" s="6"/>
      <c r="E152" s="6"/>
      <c r="F152" s="6"/>
      <c r="G152" s="6"/>
      <c r="H152" s="6"/>
      <c r="I152" s="6"/>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44" ht="15.75" customHeight="1">
      <c r="A153" s="4"/>
      <c r="B153" s="4"/>
      <c r="C153" s="5"/>
      <c r="D153" s="6"/>
      <c r="E153" s="6"/>
      <c r="F153" s="6"/>
      <c r="G153" s="6"/>
      <c r="H153" s="6"/>
      <c r="I153" s="6"/>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44" ht="15.75" customHeight="1">
      <c r="A154" s="4"/>
      <c r="B154" s="4"/>
      <c r="C154" s="5"/>
      <c r="D154" s="6"/>
      <c r="E154" s="6"/>
      <c r="F154" s="6"/>
      <c r="G154" s="6"/>
      <c r="H154" s="6"/>
      <c r="I154" s="6"/>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44" ht="15.75" customHeight="1">
      <c r="A155" s="4"/>
      <c r="B155" s="4"/>
      <c r="C155" s="5"/>
      <c r="D155" s="6"/>
      <c r="E155" s="6"/>
      <c r="F155" s="6"/>
      <c r="G155" s="6"/>
      <c r="H155" s="6"/>
      <c r="I155" s="6"/>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44" ht="15.75" customHeight="1">
      <c r="A156" s="4"/>
      <c r="B156" s="4"/>
      <c r="C156" s="5"/>
      <c r="D156" s="6"/>
      <c r="E156" s="6"/>
      <c r="F156" s="6"/>
      <c r="G156" s="6"/>
      <c r="H156" s="6"/>
      <c r="I156" s="6"/>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44" ht="15.75" customHeight="1">
      <c r="A157" s="4"/>
      <c r="B157" s="4"/>
      <c r="C157" s="5"/>
      <c r="D157" s="6"/>
      <c r="E157" s="6"/>
      <c r="F157" s="6"/>
      <c r="G157" s="6"/>
      <c r="H157" s="6"/>
      <c r="I157" s="6"/>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44" ht="15.75" customHeight="1">
      <c r="A158" s="4"/>
      <c r="B158" s="4"/>
      <c r="C158" s="5"/>
      <c r="D158" s="6"/>
      <c r="E158" s="6"/>
      <c r="F158" s="6"/>
      <c r="G158" s="6"/>
      <c r="H158" s="6"/>
      <c r="I158" s="6"/>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44" ht="15.75" customHeight="1">
      <c r="A159" s="4"/>
      <c r="B159" s="4"/>
      <c r="C159" s="5"/>
      <c r="D159" s="6"/>
      <c r="E159" s="6"/>
      <c r="F159" s="6"/>
      <c r="G159" s="6"/>
      <c r="H159" s="6"/>
      <c r="I159" s="6"/>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44" ht="15.75" customHeight="1">
      <c r="A160" s="4"/>
      <c r="B160" s="4"/>
      <c r="C160" s="5"/>
      <c r="D160" s="6"/>
      <c r="E160" s="6"/>
      <c r="F160" s="6"/>
      <c r="G160" s="6"/>
      <c r="H160" s="6"/>
      <c r="I160" s="6"/>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ht="15.75" customHeight="1">
      <c r="A161" s="4"/>
      <c r="B161" s="4"/>
      <c r="C161" s="5"/>
      <c r="D161" s="6"/>
      <c r="E161" s="6"/>
      <c r="F161" s="6"/>
      <c r="G161" s="6"/>
      <c r="H161" s="6"/>
      <c r="I161" s="6"/>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ht="15.75" customHeight="1">
      <c r="A162" s="4"/>
      <c r="B162" s="4"/>
      <c r="C162" s="5"/>
      <c r="D162" s="6"/>
      <c r="E162" s="6"/>
      <c r="F162" s="6"/>
      <c r="G162" s="6"/>
      <c r="H162" s="6"/>
      <c r="I162" s="6"/>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ht="15.75" customHeight="1">
      <c r="A163" s="4"/>
      <c r="B163" s="4"/>
      <c r="C163" s="5"/>
      <c r="D163" s="6"/>
      <c r="E163" s="6"/>
      <c r="F163" s="6"/>
      <c r="G163" s="6"/>
      <c r="H163" s="6"/>
      <c r="I163" s="6"/>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ht="15.75" customHeight="1">
      <c r="A164" s="4"/>
      <c r="B164" s="4"/>
      <c r="C164" s="5"/>
      <c r="D164" s="6"/>
      <c r="E164" s="6"/>
      <c r="F164" s="6"/>
      <c r="G164" s="6"/>
      <c r="H164" s="6"/>
      <c r="I164" s="6"/>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ht="15.75" customHeight="1">
      <c r="A165" s="4"/>
      <c r="B165" s="4"/>
      <c r="C165" s="5"/>
      <c r="D165" s="6"/>
      <c r="E165" s="6"/>
      <c r="F165" s="6"/>
      <c r="G165" s="6"/>
      <c r="H165" s="6"/>
      <c r="I165" s="6"/>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ht="15.75" customHeight="1">
      <c r="A166" s="4"/>
      <c r="B166" s="4"/>
      <c r="C166" s="5"/>
      <c r="D166" s="6"/>
      <c r="E166" s="6"/>
      <c r="F166" s="6"/>
      <c r="G166" s="6"/>
      <c r="H166" s="6"/>
      <c r="I166" s="6"/>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ht="15.75" customHeight="1">
      <c r="A167" s="4"/>
      <c r="B167" s="4"/>
      <c r="C167" s="5"/>
      <c r="D167" s="6"/>
      <c r="E167" s="6"/>
      <c r="F167" s="6"/>
      <c r="G167" s="6"/>
      <c r="H167" s="6"/>
      <c r="I167" s="6"/>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ht="15.75" customHeight="1">
      <c r="A168" s="4"/>
      <c r="B168" s="4"/>
      <c r="C168" s="5"/>
      <c r="D168" s="6"/>
      <c r="E168" s="6"/>
      <c r="F168" s="6"/>
      <c r="G168" s="6"/>
      <c r="H168" s="6"/>
      <c r="I168" s="6"/>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ht="15.75" customHeight="1">
      <c r="A169" s="4"/>
      <c r="B169" s="4"/>
      <c r="C169" s="5"/>
      <c r="D169" s="6"/>
      <c r="E169" s="6"/>
      <c r="F169" s="6"/>
      <c r="G169" s="6"/>
      <c r="H169" s="6"/>
      <c r="I169" s="6"/>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ht="15.75" customHeight="1">
      <c r="A170" s="4"/>
      <c r="B170" s="4"/>
      <c r="C170" s="5"/>
      <c r="D170" s="6"/>
      <c r="E170" s="6"/>
      <c r="F170" s="6"/>
      <c r="G170" s="6"/>
      <c r="H170" s="6"/>
      <c r="I170" s="6"/>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ht="15.75" customHeight="1">
      <c r="A171" s="4"/>
      <c r="B171" s="4"/>
      <c r="C171" s="5"/>
      <c r="D171" s="6"/>
      <c r="E171" s="6"/>
      <c r="F171" s="6"/>
      <c r="G171" s="6"/>
      <c r="H171" s="6"/>
      <c r="I171" s="6"/>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ht="15.75" customHeight="1">
      <c r="A172" s="4"/>
      <c r="B172" s="4"/>
      <c r="C172" s="5"/>
      <c r="D172" s="6"/>
      <c r="E172" s="6"/>
      <c r="F172" s="6"/>
      <c r="G172" s="6"/>
      <c r="H172" s="6"/>
      <c r="I172" s="6"/>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ht="15.75" customHeight="1">
      <c r="A173" s="4"/>
      <c r="B173" s="4"/>
      <c r="C173" s="5"/>
      <c r="D173" s="6"/>
      <c r="E173" s="6"/>
      <c r="F173" s="6"/>
      <c r="G173" s="6"/>
      <c r="H173" s="6"/>
      <c r="I173" s="6"/>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ht="15.75" customHeight="1">
      <c r="A174" s="4"/>
      <c r="B174" s="4"/>
      <c r="C174" s="5"/>
      <c r="D174" s="6"/>
      <c r="E174" s="6"/>
      <c r="F174" s="6"/>
      <c r="G174" s="6"/>
      <c r="H174" s="6"/>
      <c r="I174" s="6"/>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ht="15.75" customHeight="1">
      <c r="A175" s="4"/>
      <c r="B175" s="4"/>
      <c r="C175" s="5"/>
      <c r="D175" s="6"/>
      <c r="E175" s="6"/>
      <c r="F175" s="6"/>
      <c r="G175" s="6"/>
      <c r="H175" s="6"/>
      <c r="I175" s="6"/>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ht="15.75" customHeight="1">
      <c r="A176" s="4"/>
      <c r="B176" s="4"/>
      <c r="C176" s="5"/>
      <c r="D176" s="6"/>
      <c r="E176" s="6"/>
      <c r="F176" s="6"/>
      <c r="G176" s="6"/>
      <c r="H176" s="6"/>
      <c r="I176" s="6"/>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ht="15.75" customHeight="1">
      <c r="A177" s="4"/>
      <c r="B177" s="4"/>
      <c r="C177" s="5"/>
      <c r="D177" s="6"/>
      <c r="E177" s="6"/>
      <c r="F177" s="6"/>
      <c r="G177" s="6"/>
      <c r="H177" s="6"/>
      <c r="I177" s="6"/>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ht="15.75" customHeight="1">
      <c r="A178" s="4"/>
      <c r="B178" s="4"/>
      <c r="C178" s="5"/>
      <c r="D178" s="6"/>
      <c r="E178" s="6"/>
      <c r="F178" s="6"/>
      <c r="G178" s="6"/>
      <c r="H178" s="6"/>
      <c r="I178" s="6"/>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ht="15.75" customHeight="1">
      <c r="A179" s="4"/>
      <c r="B179" s="4"/>
      <c r="C179" s="5"/>
      <c r="D179" s="6"/>
      <c r="E179" s="6"/>
      <c r="F179" s="6"/>
      <c r="G179" s="6"/>
      <c r="H179" s="6"/>
      <c r="I179" s="6"/>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ht="15.75" customHeight="1">
      <c r="A180" s="4"/>
      <c r="B180" s="4"/>
      <c r="C180" s="5"/>
      <c r="D180" s="6"/>
      <c r="E180" s="6"/>
      <c r="F180" s="6"/>
      <c r="G180" s="6"/>
      <c r="H180" s="6"/>
      <c r="I180" s="6"/>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ht="15.75" customHeight="1">
      <c r="A181" s="4"/>
      <c r="B181" s="4"/>
      <c r="C181" s="5"/>
      <c r="D181" s="6"/>
      <c r="E181" s="6"/>
      <c r="F181" s="6"/>
      <c r="G181" s="6"/>
      <c r="H181" s="6"/>
      <c r="I181" s="6"/>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ht="15.75" customHeight="1">
      <c r="A182" s="4"/>
      <c r="B182" s="4"/>
      <c r="C182" s="5"/>
      <c r="D182" s="6"/>
      <c r="E182" s="6"/>
      <c r="F182" s="6"/>
      <c r="G182" s="6"/>
      <c r="H182" s="6"/>
      <c r="I182" s="6"/>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ht="15.75" customHeight="1">
      <c r="A183" s="4"/>
      <c r="B183" s="4"/>
      <c r="C183" s="5"/>
      <c r="D183" s="6"/>
      <c r="E183" s="6"/>
      <c r="F183" s="6"/>
      <c r="G183" s="6"/>
      <c r="H183" s="6"/>
      <c r="I183" s="6"/>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ht="15.75" customHeight="1">
      <c r="A184" s="4"/>
      <c r="B184" s="4"/>
      <c r="C184" s="5"/>
      <c r="D184" s="6"/>
      <c r="E184" s="6"/>
      <c r="F184" s="6"/>
      <c r="G184" s="6"/>
      <c r="H184" s="6"/>
      <c r="I184" s="6"/>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ht="15.75" customHeight="1">
      <c r="A185" s="4"/>
      <c r="B185" s="4"/>
      <c r="C185" s="5"/>
      <c r="D185" s="6"/>
      <c r="E185" s="6"/>
      <c r="F185" s="6"/>
      <c r="G185" s="6"/>
      <c r="H185" s="6"/>
      <c r="I185" s="6"/>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row r="186" spans="1:44" ht="15.75" customHeight="1">
      <c r="A186" s="4"/>
      <c r="B186" s="4"/>
      <c r="C186" s="5"/>
      <c r="D186" s="6"/>
      <c r="E186" s="6"/>
      <c r="F186" s="6"/>
      <c r="G186" s="6"/>
      <c r="H186" s="6"/>
      <c r="I186" s="6"/>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row>
    <row r="187" spans="1:44" ht="15.75" customHeight="1">
      <c r="A187" s="4"/>
      <c r="B187" s="4"/>
      <c r="C187" s="5"/>
      <c r="D187" s="6"/>
      <c r="E187" s="6"/>
      <c r="F187" s="6"/>
      <c r="G187" s="6"/>
      <c r="H187" s="6"/>
      <c r="I187" s="6"/>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row>
    <row r="188" spans="1:44" ht="15.75" customHeight="1">
      <c r="A188" s="4"/>
      <c r="B188" s="4"/>
      <c r="C188" s="5"/>
      <c r="D188" s="6"/>
      <c r="E188" s="6"/>
      <c r="F188" s="6"/>
      <c r="G188" s="6"/>
      <c r="H188" s="6"/>
      <c r="I188" s="6"/>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row>
    <row r="189" spans="1:44" ht="15.75" customHeight="1">
      <c r="A189" s="4"/>
      <c r="B189" s="4"/>
      <c r="C189" s="5"/>
      <c r="D189" s="6"/>
      <c r="E189" s="6"/>
      <c r="F189" s="6"/>
      <c r="G189" s="6"/>
      <c r="H189" s="6"/>
      <c r="I189" s="6"/>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row>
    <row r="190" spans="1:44" ht="15.75" customHeight="1">
      <c r="A190" s="4"/>
      <c r="B190" s="4"/>
      <c r="C190" s="5"/>
      <c r="D190" s="6"/>
      <c r="E190" s="6"/>
      <c r="F190" s="6"/>
      <c r="G190" s="6"/>
      <c r="H190" s="6"/>
      <c r="I190" s="6"/>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row>
    <row r="191" spans="1:44" ht="15.75" customHeight="1">
      <c r="A191" s="4"/>
      <c r="B191" s="4"/>
      <c r="C191" s="5"/>
      <c r="D191" s="6"/>
      <c r="E191" s="6"/>
      <c r="F191" s="6"/>
      <c r="G191" s="6"/>
      <c r="H191" s="6"/>
      <c r="I191" s="6"/>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row>
    <row r="192" spans="1:44" ht="15.75" customHeight="1">
      <c r="A192" s="4"/>
      <c r="B192" s="4"/>
      <c r="C192" s="5"/>
      <c r="D192" s="6"/>
      <c r="E192" s="6"/>
      <c r="F192" s="6"/>
      <c r="G192" s="6"/>
      <c r="H192" s="6"/>
      <c r="I192" s="6"/>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row>
    <row r="193" spans="1:44" ht="15.75" customHeight="1">
      <c r="A193" s="4"/>
      <c r="B193" s="4"/>
      <c r="C193" s="5"/>
      <c r="D193" s="6"/>
      <c r="E193" s="6"/>
      <c r="F193" s="6"/>
      <c r="G193" s="6"/>
      <c r="H193" s="6"/>
      <c r="I193" s="6"/>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row>
    <row r="194" spans="1:44" ht="15.75" customHeight="1">
      <c r="A194" s="4"/>
      <c r="B194" s="4"/>
      <c r="C194" s="5"/>
      <c r="D194" s="6"/>
      <c r="E194" s="6"/>
      <c r="F194" s="6"/>
      <c r="G194" s="6"/>
      <c r="H194" s="6"/>
      <c r="I194" s="6"/>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row>
    <row r="195" spans="1:44" ht="15.75" customHeight="1">
      <c r="A195" s="4"/>
      <c r="B195" s="4"/>
      <c r="C195" s="5"/>
      <c r="D195" s="6"/>
      <c r="E195" s="6"/>
      <c r="F195" s="6"/>
      <c r="G195" s="6"/>
      <c r="H195" s="6"/>
      <c r="I195" s="6"/>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row>
    <row r="196" spans="1:44" ht="15.75" customHeight="1">
      <c r="A196" s="4"/>
      <c r="B196" s="4"/>
      <c r="C196" s="5"/>
      <c r="D196" s="6"/>
      <c r="E196" s="6"/>
      <c r="F196" s="6"/>
      <c r="G196" s="6"/>
      <c r="H196" s="6"/>
      <c r="I196" s="6"/>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row>
    <row r="197" spans="1:44" ht="15.75" customHeight="1">
      <c r="A197" s="4"/>
      <c r="B197" s="4"/>
      <c r="C197" s="5"/>
      <c r="D197" s="6"/>
      <c r="E197" s="6"/>
      <c r="F197" s="6"/>
      <c r="G197" s="6"/>
      <c r="H197" s="6"/>
      <c r="I197" s="6"/>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row>
    <row r="198" spans="1:44" ht="15.75" customHeight="1">
      <c r="A198" s="4"/>
      <c r="B198" s="4"/>
      <c r="C198" s="5"/>
      <c r="D198" s="6"/>
      <c r="E198" s="6"/>
      <c r="F198" s="6"/>
      <c r="G198" s="6"/>
      <c r="H198" s="6"/>
      <c r="I198" s="6"/>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row>
    <row r="199" spans="1:44" ht="15.75" customHeight="1">
      <c r="A199" s="4"/>
      <c r="B199" s="4"/>
      <c r="C199" s="5"/>
      <c r="D199" s="6"/>
      <c r="E199" s="6"/>
      <c r="F199" s="6"/>
      <c r="G199" s="6"/>
      <c r="H199" s="6"/>
      <c r="I199" s="6"/>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row>
    <row r="200" spans="1:44" ht="15.75" customHeight="1">
      <c r="A200" s="4"/>
      <c r="B200" s="4"/>
      <c r="C200" s="5"/>
      <c r="D200" s="6"/>
      <c r="E200" s="6"/>
      <c r="F200" s="6"/>
      <c r="G200" s="6"/>
      <c r="H200" s="6"/>
      <c r="I200" s="6"/>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row>
    <row r="201" spans="1:44" ht="15.75" customHeight="1">
      <c r="A201" s="4"/>
      <c r="B201" s="4"/>
      <c r="C201" s="5"/>
      <c r="D201" s="6"/>
      <c r="E201" s="6"/>
      <c r="F201" s="6"/>
      <c r="G201" s="6"/>
      <c r="H201" s="6"/>
      <c r="I201" s="6"/>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row>
    <row r="202" spans="1:44" ht="15.75" customHeight="1">
      <c r="A202" s="4"/>
      <c r="B202" s="4"/>
      <c r="C202" s="5"/>
      <c r="D202" s="6"/>
      <c r="E202" s="6"/>
      <c r="F202" s="6"/>
      <c r="G202" s="6"/>
      <c r="H202" s="6"/>
      <c r="I202" s="6"/>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row>
    <row r="203" spans="1:44" ht="15.75" customHeight="1">
      <c r="A203" s="4"/>
      <c r="B203" s="4"/>
      <c r="C203" s="5"/>
      <c r="D203" s="6"/>
      <c r="E203" s="6"/>
      <c r="F203" s="6"/>
      <c r="G203" s="6"/>
      <c r="H203" s="6"/>
      <c r="I203" s="6"/>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row>
    <row r="204" spans="1:44" ht="15.75" customHeight="1">
      <c r="A204" s="4"/>
      <c r="B204" s="4"/>
      <c r="C204" s="5"/>
      <c r="D204" s="6"/>
      <c r="E204" s="6"/>
      <c r="F204" s="6"/>
      <c r="G204" s="6"/>
      <c r="H204" s="6"/>
      <c r="I204" s="6"/>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row>
    <row r="205" spans="1:44" ht="15.75" customHeight="1">
      <c r="A205" s="4"/>
      <c r="B205" s="4"/>
      <c r="C205" s="5"/>
      <c r="D205" s="6"/>
      <c r="E205" s="6"/>
      <c r="F205" s="6"/>
      <c r="G205" s="6"/>
      <c r="H205" s="6"/>
      <c r="I205" s="6"/>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row>
    <row r="206" spans="1:44" ht="15.75" customHeight="1">
      <c r="A206" s="4"/>
      <c r="B206" s="4"/>
      <c r="C206" s="5"/>
      <c r="D206" s="6"/>
      <c r="E206" s="6"/>
      <c r="F206" s="6"/>
      <c r="G206" s="6"/>
      <c r="H206" s="6"/>
      <c r="I206" s="6"/>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row>
    <row r="207" spans="1:44" ht="15.75" customHeight="1">
      <c r="A207" s="4"/>
      <c r="B207" s="4"/>
      <c r="C207" s="5"/>
      <c r="D207" s="6"/>
      <c r="E207" s="6"/>
      <c r="F207" s="6"/>
      <c r="G207" s="6"/>
      <c r="H207" s="6"/>
      <c r="I207" s="6"/>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row>
    <row r="208" spans="1:44" ht="15.75" customHeight="1">
      <c r="A208" s="4"/>
      <c r="B208" s="4"/>
      <c r="C208" s="5"/>
      <c r="D208" s="6"/>
      <c r="E208" s="6"/>
      <c r="F208" s="6"/>
      <c r="G208" s="6"/>
      <c r="H208" s="6"/>
      <c r="I208" s="6"/>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row>
    <row r="209" spans="1:44" ht="15.75" customHeight="1">
      <c r="A209" s="4"/>
      <c r="B209" s="4"/>
      <c r="C209" s="5"/>
      <c r="D209" s="6"/>
      <c r="E209" s="6"/>
      <c r="F209" s="6"/>
      <c r="G209" s="6"/>
      <c r="H209" s="6"/>
      <c r="I209" s="6"/>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row>
    <row r="210" spans="1:44" ht="15.75" customHeight="1">
      <c r="A210" s="4"/>
      <c r="B210" s="4"/>
      <c r="C210" s="5"/>
      <c r="D210" s="6"/>
      <c r="E210" s="6"/>
      <c r="F210" s="6"/>
      <c r="G210" s="6"/>
      <c r="H210" s="6"/>
      <c r="I210" s="6"/>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row>
    <row r="211" spans="1:44" ht="15.75" customHeight="1">
      <c r="A211" s="4"/>
      <c r="B211" s="4"/>
      <c r="C211" s="5"/>
      <c r="D211" s="6"/>
      <c r="E211" s="6"/>
      <c r="F211" s="6"/>
      <c r="G211" s="6"/>
      <c r="H211" s="6"/>
      <c r="I211" s="6"/>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row>
    <row r="212" spans="1:44" ht="15.75" customHeight="1">
      <c r="A212" s="4"/>
      <c r="B212" s="4"/>
      <c r="C212" s="5"/>
      <c r="D212" s="6"/>
      <c r="E212" s="6"/>
      <c r="F212" s="6"/>
      <c r="G212" s="6"/>
      <c r="H212" s="6"/>
      <c r="I212" s="6"/>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row>
    <row r="213" spans="1:44" ht="15.75" customHeight="1">
      <c r="A213" s="4"/>
      <c r="B213" s="4"/>
      <c r="C213" s="5"/>
      <c r="D213" s="6"/>
      <c r="E213" s="6"/>
      <c r="F213" s="6"/>
      <c r="G213" s="6"/>
      <c r="H213" s="6"/>
      <c r="I213" s="6"/>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row>
    <row r="214" spans="1:44" ht="15.75" customHeight="1">
      <c r="A214" s="4"/>
      <c r="B214" s="4"/>
      <c r="C214" s="5"/>
      <c r="D214" s="6"/>
      <c r="E214" s="6"/>
      <c r="F214" s="6"/>
      <c r="G214" s="6"/>
      <c r="H214" s="6"/>
      <c r="I214" s="6"/>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row>
    <row r="215" spans="1:44" ht="15.75" customHeight="1">
      <c r="A215" s="4"/>
      <c r="B215" s="4"/>
      <c r="C215" s="5"/>
      <c r="D215" s="6"/>
      <c r="E215" s="6"/>
      <c r="F215" s="6"/>
      <c r="G215" s="6"/>
      <c r="H215" s="6"/>
      <c r="I215" s="6"/>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row>
    <row r="216" spans="1:44" ht="15.75" customHeight="1">
      <c r="A216" s="4"/>
      <c r="B216" s="4"/>
      <c r="C216" s="5"/>
      <c r="D216" s="6"/>
      <c r="E216" s="6"/>
      <c r="F216" s="6"/>
      <c r="G216" s="6"/>
      <c r="H216" s="6"/>
      <c r="I216" s="6"/>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row>
    <row r="217" spans="1:44" ht="15.75" customHeight="1">
      <c r="A217" s="4"/>
      <c r="B217" s="4"/>
      <c r="C217" s="5"/>
      <c r="D217" s="6"/>
      <c r="E217" s="6"/>
      <c r="F217" s="6"/>
      <c r="G217" s="6"/>
      <c r="H217" s="6"/>
      <c r="I217" s="6"/>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row>
    <row r="218" spans="1:44" ht="15.75" customHeight="1">
      <c r="A218" s="4"/>
      <c r="B218" s="4"/>
      <c r="C218" s="5"/>
      <c r="D218" s="6"/>
      <c r="E218" s="6"/>
      <c r="F218" s="6"/>
      <c r="G218" s="6"/>
      <c r="H218" s="6"/>
      <c r="I218" s="6"/>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row>
    <row r="219" spans="1:44" ht="15.75" customHeight="1">
      <c r="A219" s="4"/>
      <c r="B219" s="4"/>
      <c r="C219" s="5"/>
      <c r="D219" s="6"/>
      <c r="E219" s="6"/>
      <c r="F219" s="6"/>
      <c r="G219" s="6"/>
      <c r="H219" s="6"/>
      <c r="I219" s="6"/>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row>
    <row r="220" spans="1:44" ht="15.75" customHeight="1">
      <c r="A220" s="4"/>
      <c r="B220" s="4"/>
      <c r="C220" s="5"/>
      <c r="D220" s="6"/>
      <c r="E220" s="6"/>
      <c r="F220" s="6"/>
      <c r="G220" s="6"/>
      <c r="H220" s="6"/>
      <c r="I220" s="6"/>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row>
    <row r="221" spans="1:44" ht="15.75" customHeight="1">
      <c r="A221" s="4"/>
      <c r="B221" s="4"/>
      <c r="C221" s="5"/>
      <c r="D221" s="6"/>
      <c r="E221" s="6"/>
      <c r="F221" s="6"/>
      <c r="G221" s="6"/>
      <c r="H221" s="6"/>
      <c r="I221" s="6"/>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row>
    <row r="222" spans="1:44" ht="15.75" customHeight="1">
      <c r="A222" s="4"/>
      <c r="B222" s="4"/>
      <c r="C222" s="5"/>
      <c r="D222" s="6"/>
      <c r="E222" s="6"/>
      <c r="F222" s="6"/>
      <c r="G222" s="6"/>
      <c r="H222" s="6"/>
      <c r="I222" s="6"/>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row>
    <row r="223" spans="1:44" ht="15.75" customHeight="1">
      <c r="A223" s="4"/>
      <c r="B223" s="4"/>
      <c r="C223" s="5"/>
      <c r="D223" s="6"/>
      <c r="E223" s="6"/>
      <c r="F223" s="6"/>
      <c r="G223" s="6"/>
      <c r="H223" s="6"/>
      <c r="I223" s="6"/>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row>
    <row r="224" spans="1:44" ht="15.75" customHeight="1">
      <c r="A224" s="4"/>
      <c r="B224" s="4"/>
      <c r="C224" s="5"/>
      <c r="D224" s="6"/>
      <c r="E224" s="6"/>
      <c r="F224" s="6"/>
      <c r="G224" s="6"/>
      <c r="H224" s="6"/>
      <c r="I224" s="6"/>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row>
    <row r="225" spans="1:44" ht="15.75" customHeight="1">
      <c r="A225" s="4"/>
      <c r="B225" s="4"/>
      <c r="C225" s="5"/>
      <c r="D225" s="6"/>
      <c r="E225" s="6"/>
      <c r="F225" s="6"/>
      <c r="G225" s="6"/>
      <c r="H225" s="6"/>
      <c r="I225" s="6"/>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row>
    <row r="226" spans="1:44" ht="15.75" customHeight="1">
      <c r="A226" s="4"/>
      <c r="B226" s="4"/>
      <c r="C226" s="5"/>
      <c r="D226" s="6"/>
      <c r="E226" s="6"/>
      <c r="F226" s="6"/>
      <c r="G226" s="6"/>
      <c r="H226" s="6"/>
      <c r="I226" s="6"/>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row>
    <row r="227" spans="1:44" ht="15.75" customHeight="1">
      <c r="A227" s="4"/>
      <c r="B227" s="4"/>
      <c r="C227" s="5"/>
      <c r="D227" s="6"/>
      <c r="E227" s="6"/>
      <c r="F227" s="6"/>
      <c r="G227" s="6"/>
      <c r="H227" s="6"/>
      <c r="I227" s="6"/>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row>
    <row r="228" spans="1:44" ht="15.75" customHeight="1">
      <c r="A228" s="4"/>
      <c r="B228" s="4"/>
      <c r="C228" s="5"/>
      <c r="D228" s="6"/>
      <c r="E228" s="6"/>
      <c r="F228" s="6"/>
      <c r="G228" s="6"/>
      <c r="H228" s="6"/>
      <c r="I228" s="6"/>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row>
    <row r="229" spans="1:44" ht="15.75" customHeight="1">
      <c r="A229" s="4"/>
      <c r="B229" s="4"/>
      <c r="C229" s="5"/>
      <c r="D229" s="6"/>
      <c r="E229" s="6"/>
      <c r="F229" s="6"/>
      <c r="G229" s="6"/>
      <c r="H229" s="6"/>
      <c r="I229" s="6"/>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row>
    <row r="230" spans="1:44" ht="15.75" customHeight="1">
      <c r="A230" s="4"/>
      <c r="B230" s="4"/>
      <c r="C230" s="5"/>
      <c r="D230" s="6"/>
      <c r="E230" s="6"/>
      <c r="F230" s="6"/>
      <c r="G230" s="6"/>
      <c r="H230" s="6"/>
      <c r="I230" s="6"/>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row>
    <row r="231" spans="1:44" ht="15.75" customHeight="1">
      <c r="A231" s="4"/>
      <c r="B231" s="4"/>
      <c r="C231" s="5"/>
      <c r="D231" s="6"/>
      <c r="E231" s="6"/>
      <c r="F231" s="6"/>
      <c r="G231" s="6"/>
      <c r="H231" s="6"/>
      <c r="I231" s="6"/>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row>
    <row r="232" spans="1:44" ht="15.75" customHeight="1">
      <c r="A232" s="4"/>
      <c r="B232" s="4"/>
      <c r="C232" s="5"/>
      <c r="D232" s="6"/>
      <c r="E232" s="6"/>
      <c r="F232" s="6"/>
      <c r="G232" s="6"/>
      <c r="H232" s="6"/>
      <c r="I232" s="6"/>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row>
    <row r="233" spans="1:44" ht="15.75" customHeight="1">
      <c r="A233" s="4"/>
      <c r="B233" s="4"/>
      <c r="C233" s="5"/>
      <c r="D233" s="6"/>
      <c r="E233" s="6"/>
      <c r="F233" s="6"/>
      <c r="G233" s="6"/>
      <c r="H233" s="6"/>
      <c r="I233" s="6"/>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row>
    <row r="234" spans="1:44" ht="15.75" customHeight="1">
      <c r="A234" s="4"/>
      <c r="B234" s="4"/>
      <c r="C234" s="5"/>
      <c r="D234" s="6"/>
      <c r="E234" s="6"/>
      <c r="F234" s="6"/>
      <c r="G234" s="6"/>
      <c r="H234" s="6"/>
      <c r="I234" s="6"/>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row>
    <row r="235" spans="1:44" ht="15.75" customHeight="1">
      <c r="A235" s="4"/>
      <c r="B235" s="4"/>
      <c r="C235" s="5"/>
      <c r="D235" s="6"/>
      <c r="E235" s="6"/>
      <c r="F235" s="6"/>
      <c r="G235" s="6"/>
      <c r="H235" s="6"/>
      <c r="I235" s="6"/>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row>
    <row r="236" spans="1:44" ht="15.75" customHeight="1">
      <c r="A236" s="4"/>
      <c r="B236" s="4"/>
      <c r="C236" s="5"/>
      <c r="D236" s="6"/>
      <c r="E236" s="6"/>
      <c r="F236" s="6"/>
      <c r="G236" s="6"/>
      <c r="H236" s="6"/>
      <c r="I236" s="6"/>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row>
    <row r="237" spans="1:44" ht="15.75" customHeight="1">
      <c r="A237" s="4"/>
      <c r="B237" s="4"/>
      <c r="C237" s="5"/>
      <c r="D237" s="6"/>
      <c r="E237" s="6"/>
      <c r="F237" s="6"/>
      <c r="G237" s="6"/>
      <c r="H237" s="6"/>
      <c r="I237" s="6"/>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row>
    <row r="238" spans="1:44" ht="15.75" customHeight="1">
      <c r="A238" s="4"/>
      <c r="B238" s="4"/>
      <c r="C238" s="5"/>
      <c r="D238" s="6"/>
      <c r="E238" s="6"/>
      <c r="F238" s="6"/>
      <c r="G238" s="6"/>
      <c r="H238" s="6"/>
      <c r="I238" s="6"/>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row>
    <row r="239" spans="1:44" ht="15.75" customHeight="1">
      <c r="A239" s="4"/>
      <c r="B239" s="4"/>
      <c r="C239" s="5"/>
      <c r="D239" s="6"/>
      <c r="E239" s="6"/>
      <c r="F239" s="6"/>
      <c r="G239" s="6"/>
      <c r="H239" s="6"/>
      <c r="I239" s="6"/>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row>
    <row r="240" spans="1:44" ht="15.75" customHeight="1">
      <c r="A240" s="4"/>
      <c r="B240" s="4"/>
      <c r="C240" s="5"/>
      <c r="D240" s="6"/>
      <c r="E240" s="6"/>
      <c r="F240" s="6"/>
      <c r="G240" s="6"/>
      <c r="H240" s="6"/>
      <c r="I240" s="6"/>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row>
    <row r="241" spans="1:44" ht="15.75" customHeight="1">
      <c r="A241" s="4"/>
      <c r="B241" s="4"/>
      <c r="C241" s="5"/>
      <c r="D241" s="6"/>
      <c r="E241" s="6"/>
      <c r="F241" s="6"/>
      <c r="G241" s="6"/>
      <c r="H241" s="6"/>
      <c r="I241" s="6"/>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row>
    <row r="242" spans="1:44" ht="15.75" customHeight="1">
      <c r="A242" s="4"/>
      <c r="B242" s="4"/>
      <c r="C242" s="5"/>
      <c r="D242" s="6"/>
      <c r="E242" s="6"/>
      <c r="F242" s="6"/>
      <c r="G242" s="6"/>
      <c r="H242" s="6"/>
      <c r="I242" s="6"/>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row>
    <row r="243" spans="1:44" ht="15.75" customHeight="1">
      <c r="A243" s="4"/>
      <c r="B243" s="4"/>
      <c r="C243" s="5"/>
      <c r="D243" s="6"/>
      <c r="E243" s="6"/>
      <c r="F243" s="6"/>
      <c r="G243" s="6"/>
      <c r="H243" s="6"/>
      <c r="I243" s="6"/>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row>
    <row r="244" spans="1:44" ht="15.75" customHeight="1">
      <c r="A244" s="4"/>
      <c r="B244" s="4"/>
      <c r="C244" s="5"/>
      <c r="D244" s="6"/>
      <c r="E244" s="6"/>
      <c r="F244" s="6"/>
      <c r="G244" s="6"/>
      <c r="H244" s="6"/>
      <c r="I244" s="6"/>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row>
    <row r="245" spans="1:44" ht="15.75" customHeight="1">
      <c r="A245" s="4"/>
      <c r="B245" s="4"/>
      <c r="C245" s="5"/>
      <c r="D245" s="6"/>
      <c r="E245" s="6"/>
      <c r="F245" s="6"/>
      <c r="G245" s="6"/>
      <c r="H245" s="6"/>
      <c r="I245" s="6"/>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row>
    <row r="246" spans="1:44" ht="15.75" customHeight="1">
      <c r="A246" s="4"/>
      <c r="B246" s="4"/>
      <c r="C246" s="5"/>
      <c r="D246" s="6"/>
      <c r="E246" s="6"/>
      <c r="F246" s="6"/>
      <c r="G246" s="6"/>
      <c r="H246" s="6"/>
      <c r="I246" s="6"/>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row>
    <row r="247" spans="1:44" ht="15.75" customHeight="1">
      <c r="A247" s="4"/>
      <c r="B247" s="4"/>
      <c r="C247" s="5"/>
      <c r="D247" s="6"/>
      <c r="E247" s="6"/>
      <c r="F247" s="6"/>
      <c r="G247" s="6"/>
      <c r="H247" s="6"/>
      <c r="I247" s="6"/>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row>
    <row r="248" spans="1:44" ht="15.75" customHeight="1">
      <c r="A248" s="4"/>
      <c r="B248" s="4"/>
      <c r="C248" s="5"/>
      <c r="D248" s="6"/>
      <c r="E248" s="6"/>
      <c r="F248" s="6"/>
      <c r="G248" s="6"/>
      <c r="H248" s="6"/>
      <c r="I248" s="6"/>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row>
    <row r="249" spans="1:44" ht="15.75" customHeight="1">
      <c r="A249" s="4"/>
      <c r="B249" s="4"/>
      <c r="C249" s="5"/>
      <c r="D249" s="6"/>
      <c r="E249" s="6"/>
      <c r="F249" s="6"/>
      <c r="G249" s="6"/>
      <c r="H249" s="6"/>
      <c r="I249" s="6"/>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row>
    <row r="250" spans="1:44" ht="15.75" customHeight="1">
      <c r="A250" s="4"/>
      <c r="B250" s="4"/>
      <c r="C250" s="5"/>
      <c r="D250" s="6"/>
      <c r="E250" s="6"/>
      <c r="F250" s="6"/>
      <c r="G250" s="6"/>
      <c r="H250" s="6"/>
      <c r="I250" s="6"/>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row>
    <row r="251" spans="1:44" ht="15.75" customHeight="1">
      <c r="A251" s="4"/>
      <c r="B251" s="4"/>
      <c r="C251" s="5"/>
      <c r="D251" s="6"/>
      <c r="E251" s="6"/>
      <c r="F251" s="6"/>
      <c r="G251" s="6"/>
      <c r="H251" s="6"/>
      <c r="I251" s="6"/>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row>
    <row r="252" spans="1:44" ht="15.75" customHeight="1">
      <c r="A252" s="4"/>
      <c r="B252" s="4"/>
      <c r="C252" s="5"/>
      <c r="D252" s="6"/>
      <c r="E252" s="6"/>
      <c r="F252" s="6"/>
      <c r="G252" s="6"/>
      <c r="H252" s="6"/>
      <c r="I252" s="6"/>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row>
    <row r="253" spans="1:44" ht="15.75" customHeight="1">
      <c r="A253" s="4"/>
      <c r="B253" s="4"/>
      <c r="C253" s="5"/>
      <c r="D253" s="6"/>
      <c r="E253" s="6"/>
      <c r="F253" s="6"/>
      <c r="G253" s="6"/>
      <c r="H253" s="6"/>
      <c r="I253" s="6"/>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row>
    <row r="254" spans="1:44" ht="15.75" customHeight="1">
      <c r="A254" s="4"/>
      <c r="B254" s="4"/>
      <c r="C254" s="5"/>
      <c r="D254" s="6"/>
      <c r="E254" s="6"/>
      <c r="F254" s="6"/>
      <c r="G254" s="6"/>
      <c r="H254" s="6"/>
      <c r="I254" s="6"/>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row>
    <row r="255" spans="1:44" ht="15.75" customHeight="1">
      <c r="A255" s="4"/>
      <c r="B255" s="4"/>
      <c r="C255" s="5"/>
      <c r="D255" s="6"/>
      <c r="E255" s="6"/>
      <c r="F255" s="6"/>
      <c r="G255" s="6"/>
      <c r="H255" s="6"/>
      <c r="I255" s="6"/>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row>
    <row r="256" spans="1:44" ht="15.75" customHeight="1">
      <c r="A256" s="4"/>
      <c r="B256" s="4"/>
      <c r="C256" s="5"/>
      <c r="D256" s="6"/>
      <c r="E256" s="6"/>
      <c r="F256" s="6"/>
      <c r="G256" s="6"/>
      <c r="H256" s="6"/>
      <c r="I256" s="6"/>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row>
    <row r="257" spans="1:44" ht="15.75" customHeight="1">
      <c r="A257" s="4"/>
      <c r="B257" s="4"/>
      <c r="C257" s="5"/>
      <c r="D257" s="6"/>
      <c r="E257" s="6"/>
      <c r="F257" s="6"/>
      <c r="G257" s="6"/>
      <c r="H257" s="6"/>
      <c r="I257" s="6"/>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row>
    <row r="258" spans="1:44" ht="15.75" customHeight="1">
      <c r="A258" s="4"/>
      <c r="B258" s="4"/>
      <c r="C258" s="5"/>
      <c r="D258" s="6"/>
      <c r="E258" s="6"/>
      <c r="F258" s="6"/>
      <c r="G258" s="6"/>
      <c r="H258" s="6"/>
      <c r="I258" s="6"/>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row>
    <row r="259" spans="1:44" ht="15.75" customHeight="1">
      <c r="A259" s="4"/>
      <c r="B259" s="4"/>
      <c r="C259" s="5"/>
      <c r="D259" s="6"/>
      <c r="E259" s="6"/>
      <c r="F259" s="6"/>
      <c r="G259" s="6"/>
      <c r="H259" s="6"/>
      <c r="I259" s="6"/>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row>
    <row r="260" spans="1:44" ht="15.75" customHeight="1">
      <c r="A260" s="4"/>
      <c r="B260" s="4"/>
      <c r="C260" s="5"/>
      <c r="D260" s="6"/>
      <c r="E260" s="6"/>
      <c r="F260" s="6"/>
      <c r="G260" s="6"/>
      <c r="H260" s="6"/>
      <c r="I260" s="6"/>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row>
    <row r="261" spans="1:44" ht="15.75" customHeight="1">
      <c r="A261" s="4"/>
      <c r="B261" s="4"/>
      <c r="C261" s="5"/>
      <c r="D261" s="6"/>
      <c r="E261" s="6"/>
      <c r="F261" s="6"/>
      <c r="G261" s="6"/>
      <c r="H261" s="6"/>
      <c r="I261" s="6"/>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row>
    <row r="262" spans="1:44" ht="15.75" customHeight="1">
      <c r="A262" s="4"/>
      <c r="B262" s="4"/>
      <c r="C262" s="5"/>
      <c r="D262" s="6"/>
      <c r="E262" s="6"/>
      <c r="F262" s="6"/>
      <c r="G262" s="6"/>
      <c r="H262" s="6"/>
      <c r="I262" s="6"/>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row>
    <row r="263" spans="1:44" ht="15.75" customHeight="1">
      <c r="A263" s="4"/>
      <c r="B263" s="4"/>
      <c r="C263" s="5"/>
      <c r="D263" s="6"/>
      <c r="E263" s="6"/>
      <c r="F263" s="6"/>
      <c r="G263" s="6"/>
      <c r="H263" s="6"/>
      <c r="I263" s="6"/>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row>
    <row r="264" spans="1:44" ht="15.75" customHeight="1">
      <c r="A264" s="4"/>
      <c r="B264" s="4"/>
      <c r="C264" s="5"/>
      <c r="D264" s="6"/>
      <c r="E264" s="6"/>
      <c r="F264" s="6"/>
      <c r="G264" s="6"/>
      <c r="H264" s="6"/>
      <c r="I264" s="6"/>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row>
    <row r="265" spans="1:44" ht="15.75" customHeight="1">
      <c r="A265" s="4"/>
      <c r="B265" s="4"/>
      <c r="C265" s="5"/>
      <c r="D265" s="6"/>
      <c r="E265" s="6"/>
      <c r="F265" s="6"/>
      <c r="G265" s="6"/>
      <c r="H265" s="6"/>
      <c r="I265" s="6"/>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row>
    <row r="266" spans="1:44" ht="15.75" customHeight="1">
      <c r="A266" s="4"/>
      <c r="B266" s="4"/>
      <c r="C266" s="5"/>
      <c r="D266" s="6"/>
      <c r="E266" s="6"/>
      <c r="F266" s="6"/>
      <c r="G266" s="6"/>
      <c r="H266" s="6"/>
      <c r="I266" s="6"/>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row>
    <row r="267" spans="1:44" ht="15.75" customHeight="1">
      <c r="A267" s="4"/>
      <c r="B267" s="4"/>
      <c r="C267" s="5"/>
      <c r="D267" s="6"/>
      <c r="E267" s="6"/>
      <c r="F267" s="6"/>
      <c r="G267" s="6"/>
      <c r="H267" s="6"/>
      <c r="I267" s="6"/>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row>
    <row r="268" spans="1:44" ht="15.75" customHeight="1">
      <c r="A268" s="4"/>
      <c r="B268" s="4"/>
      <c r="C268" s="5"/>
      <c r="D268" s="6"/>
      <c r="E268" s="6"/>
      <c r="F268" s="6"/>
      <c r="G268" s="6"/>
      <c r="H268" s="6"/>
      <c r="I268" s="6"/>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row>
    <row r="269" spans="1:44" ht="15.75" customHeight="1">
      <c r="A269" s="4"/>
      <c r="B269" s="4"/>
      <c r="C269" s="5"/>
      <c r="D269" s="6"/>
      <c r="E269" s="6"/>
      <c r="F269" s="6"/>
      <c r="G269" s="6"/>
      <c r="H269" s="6"/>
      <c r="I269" s="6"/>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row>
    <row r="270" spans="1:44" ht="15.75" customHeight="1">
      <c r="A270" s="4"/>
      <c r="B270" s="4"/>
      <c r="C270" s="5"/>
      <c r="D270" s="6"/>
      <c r="E270" s="6"/>
      <c r="F270" s="6"/>
      <c r="G270" s="6"/>
      <c r="H270" s="6"/>
      <c r="I270" s="6"/>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row>
    <row r="271" spans="1:44" ht="15.75" customHeight="1">
      <c r="A271" s="4"/>
      <c r="B271" s="4"/>
      <c r="C271" s="5"/>
      <c r="D271" s="6"/>
      <c r="E271" s="6"/>
      <c r="F271" s="6"/>
      <c r="G271" s="6"/>
      <c r="H271" s="6"/>
      <c r="I271" s="6"/>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row>
    <row r="272" spans="1:44" ht="15.75" customHeight="1">
      <c r="A272" s="4"/>
      <c r="B272" s="4"/>
      <c r="C272" s="5"/>
      <c r="D272" s="6"/>
      <c r="E272" s="6"/>
      <c r="F272" s="6"/>
      <c r="G272" s="6"/>
      <c r="H272" s="6"/>
      <c r="I272" s="6"/>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row>
    <row r="273" spans="1:44" ht="15.75" customHeight="1">
      <c r="A273" s="4"/>
      <c r="B273" s="4"/>
      <c r="C273" s="5"/>
      <c r="D273" s="6"/>
      <c r="E273" s="6"/>
      <c r="F273" s="6"/>
      <c r="G273" s="6"/>
      <c r="H273" s="6"/>
      <c r="I273" s="6"/>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row>
    <row r="274" spans="1:44" ht="15.75" customHeight="1">
      <c r="A274" s="4"/>
      <c r="B274" s="4"/>
      <c r="C274" s="5"/>
      <c r="D274" s="6"/>
      <c r="E274" s="6"/>
      <c r="F274" s="6"/>
      <c r="G274" s="6"/>
      <c r="H274" s="6"/>
      <c r="I274" s="6"/>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row>
    <row r="275" spans="1:44" ht="15.75" customHeight="1">
      <c r="A275" s="4"/>
      <c r="B275" s="4"/>
      <c r="C275" s="5"/>
      <c r="D275" s="6"/>
      <c r="E275" s="6"/>
      <c r="F275" s="6"/>
      <c r="G275" s="6"/>
      <c r="H275" s="6"/>
      <c r="I275" s="6"/>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row>
    <row r="276" spans="1:44" ht="15.75" customHeight="1">
      <c r="A276" s="4"/>
      <c r="B276" s="4"/>
      <c r="C276" s="5"/>
      <c r="D276" s="6"/>
      <c r="E276" s="6"/>
      <c r="F276" s="6"/>
      <c r="G276" s="6"/>
      <c r="H276" s="6"/>
      <c r="I276" s="6"/>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row>
    <row r="277" spans="1:44" ht="15.75" customHeight="1">
      <c r="A277" s="4"/>
      <c r="B277" s="4"/>
      <c r="C277" s="5"/>
      <c r="D277" s="6"/>
      <c r="E277" s="6"/>
      <c r="F277" s="6"/>
      <c r="G277" s="6"/>
      <c r="H277" s="6"/>
      <c r="I277" s="6"/>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row>
    <row r="278" spans="1:44" ht="15.75" customHeight="1">
      <c r="A278" s="4"/>
      <c r="B278" s="4"/>
      <c r="C278" s="5"/>
      <c r="D278" s="6"/>
      <c r="E278" s="6"/>
      <c r="F278" s="6"/>
      <c r="G278" s="6"/>
      <c r="H278" s="6"/>
      <c r="I278" s="6"/>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row>
    <row r="279" spans="1:44" ht="15.75" customHeight="1">
      <c r="A279" s="4"/>
      <c r="B279" s="4"/>
      <c r="C279" s="5"/>
      <c r="D279" s="6"/>
      <c r="E279" s="6"/>
      <c r="F279" s="6"/>
      <c r="G279" s="6"/>
      <c r="H279" s="6"/>
      <c r="I279" s="6"/>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row>
    <row r="280" spans="1:44" ht="15.75" customHeight="1">
      <c r="A280" s="4"/>
      <c r="B280" s="4"/>
      <c r="C280" s="5"/>
      <c r="D280" s="6"/>
      <c r="E280" s="6"/>
      <c r="F280" s="6"/>
      <c r="G280" s="6"/>
      <c r="H280" s="6"/>
      <c r="I280" s="6"/>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row>
    <row r="281" spans="1:44" ht="15.75" customHeight="1">
      <c r="A281" s="4"/>
      <c r="B281" s="4"/>
      <c r="C281" s="5"/>
      <c r="D281" s="6"/>
      <c r="E281" s="6"/>
      <c r="F281" s="6"/>
      <c r="G281" s="6"/>
      <c r="H281" s="6"/>
      <c r="I281" s="6"/>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row>
    <row r="282" spans="1:44" ht="15.75" customHeight="1">
      <c r="A282" s="4"/>
      <c r="B282" s="4"/>
      <c r="C282" s="5"/>
      <c r="D282" s="6"/>
      <c r="E282" s="6"/>
      <c r="F282" s="6"/>
      <c r="G282" s="6"/>
      <c r="H282" s="6"/>
      <c r="I282" s="6"/>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row>
    <row r="283" spans="1:44" ht="15.75" customHeight="1">
      <c r="A283" s="4"/>
      <c r="B283" s="4"/>
      <c r="C283" s="5"/>
      <c r="D283" s="6"/>
      <c r="E283" s="6"/>
      <c r="F283" s="6"/>
      <c r="G283" s="6"/>
      <c r="H283" s="6"/>
      <c r="I283" s="6"/>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row>
    <row r="284" spans="1:44" ht="15.75" customHeight="1">
      <c r="A284" s="4"/>
      <c r="B284" s="4"/>
      <c r="C284" s="5"/>
      <c r="D284" s="6"/>
      <c r="E284" s="6"/>
      <c r="F284" s="6"/>
      <c r="G284" s="6"/>
      <c r="H284" s="6"/>
      <c r="I284" s="6"/>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row>
    <row r="285" spans="1:44" ht="15.75" customHeight="1">
      <c r="A285" s="4"/>
      <c r="B285" s="4"/>
      <c r="C285" s="5"/>
      <c r="D285" s="6"/>
      <c r="E285" s="6"/>
      <c r="F285" s="6"/>
      <c r="G285" s="6"/>
      <c r="H285" s="6"/>
      <c r="I285" s="6"/>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row>
    <row r="286" spans="1:44" ht="15.75" customHeight="1">
      <c r="A286" s="4"/>
      <c r="B286" s="4"/>
      <c r="C286" s="5"/>
      <c r="D286" s="6"/>
      <c r="E286" s="6"/>
      <c r="F286" s="6"/>
      <c r="G286" s="6"/>
      <c r="H286" s="6"/>
      <c r="I286" s="6"/>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row>
    <row r="287" spans="1:44" ht="15.75" customHeight="1">
      <c r="A287" s="4"/>
      <c r="B287" s="4"/>
      <c r="C287" s="5"/>
      <c r="D287" s="6"/>
      <c r="E287" s="6"/>
      <c r="F287" s="6"/>
      <c r="G287" s="6"/>
      <c r="H287" s="6"/>
      <c r="I287" s="6"/>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row>
    <row r="288" spans="1:44" ht="15.75" customHeight="1">
      <c r="A288" s="4"/>
      <c r="B288" s="4"/>
      <c r="C288" s="5"/>
      <c r="D288" s="6"/>
      <c r="E288" s="6"/>
      <c r="F288" s="6"/>
      <c r="G288" s="6"/>
      <c r="H288" s="6"/>
      <c r="I288" s="6"/>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row>
    <row r="289" spans="1:44" ht="15.75" customHeight="1">
      <c r="A289" s="4"/>
      <c r="B289" s="4"/>
      <c r="C289" s="5"/>
      <c r="D289" s="6"/>
      <c r="E289" s="6"/>
      <c r="F289" s="6"/>
      <c r="G289" s="6"/>
      <c r="H289" s="6"/>
      <c r="I289" s="6"/>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row>
    <row r="290" spans="1:44" ht="15.75" customHeight="1">
      <c r="A290" s="4"/>
      <c r="B290" s="4"/>
      <c r="C290" s="5"/>
      <c r="D290" s="6"/>
      <c r="E290" s="6"/>
      <c r="F290" s="6"/>
      <c r="G290" s="6"/>
      <c r="H290" s="6"/>
      <c r="I290" s="6"/>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row>
    <row r="291" spans="1:44" ht="15.75" customHeight="1">
      <c r="A291" s="4"/>
      <c r="B291" s="4"/>
      <c r="C291" s="5"/>
      <c r="D291" s="6"/>
      <c r="E291" s="6"/>
      <c r="F291" s="6"/>
      <c r="G291" s="6"/>
      <c r="H291" s="6"/>
      <c r="I291" s="6"/>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row>
    <row r="292" spans="1:44" ht="15.75" customHeight="1">
      <c r="A292" s="4"/>
      <c r="B292" s="4"/>
      <c r="C292" s="5"/>
      <c r="D292" s="6"/>
      <c r="E292" s="6"/>
      <c r="F292" s="6"/>
      <c r="G292" s="6"/>
      <c r="H292" s="6"/>
      <c r="I292" s="6"/>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row>
    <row r="293" spans="1:44" ht="15.75" customHeight="1"/>
    <row r="294" spans="1:44" ht="15.75" customHeight="1"/>
    <row r="295" spans="1:44" ht="15.75" customHeight="1"/>
    <row r="296" spans="1:44" ht="15.75" customHeight="1"/>
    <row r="297" spans="1:44" ht="15.75" customHeight="1"/>
    <row r="298" spans="1:44" ht="15.75" customHeight="1"/>
    <row r="299" spans="1:44" ht="15.75" customHeight="1"/>
    <row r="300" spans="1:44" ht="15.75" customHeight="1"/>
    <row r="301" spans="1:44" ht="15.75" customHeight="1"/>
    <row r="302" spans="1:44" ht="15.75" customHeight="1"/>
    <row r="303" spans="1:44" ht="15.75" customHeight="1"/>
    <row r="304" spans="1:4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sheetData>
  <mergeCells count="25">
    <mergeCell ref="X23:AD26"/>
    <mergeCell ref="X13:AD16"/>
    <mergeCell ref="X8:AD11"/>
    <mergeCell ref="X18:AD21"/>
    <mergeCell ref="H41:I41"/>
    <mergeCell ref="H42:I42"/>
    <mergeCell ref="H43:I43"/>
    <mergeCell ref="O61:T62"/>
    <mergeCell ref="W9:W11"/>
    <mergeCell ref="W14:W16"/>
    <mergeCell ref="R18:U18"/>
    <mergeCell ref="V18:W18"/>
    <mergeCell ref="W19:W21"/>
    <mergeCell ref="V23:W23"/>
    <mergeCell ref="W24:W26"/>
    <mergeCell ref="R13:U13"/>
    <mergeCell ref="V13:W13"/>
    <mergeCell ref="R23:U23"/>
    <mergeCell ref="R28:U28"/>
    <mergeCell ref="H40:I40"/>
    <mergeCell ref="E2:I2"/>
    <mergeCell ref="J2:N2"/>
    <mergeCell ref="P3:X6"/>
    <mergeCell ref="R8:U8"/>
    <mergeCell ref="V8:W8"/>
  </mergeCells>
  <dataValidations count="1">
    <dataValidation type="list" allowBlank="1" sqref="O5" xr:uid="{00000000-0002-0000-0100-000000000000}">
      <formula1>"Bull,Base,Bear"</formula1>
    </dataValidation>
  </dataValidations>
  <hyperlinks>
    <hyperlink ref="P43" r:id="rId1" xr:uid="{00000000-0004-0000-0100-000001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89"/>
  <sheetViews>
    <sheetView showGridLines="0" workbookViewId="0">
      <pane ySplit="3" topLeftCell="A30" activePane="bottomLeft" state="frozen"/>
      <selection pane="bottomLeft" activeCell="B5" sqref="B5"/>
    </sheetView>
  </sheetViews>
  <sheetFormatPr defaultColWidth="10.08984375" defaultRowHeight="15" customHeight="1"/>
  <cols>
    <col min="1" max="1" width="2.7265625" customWidth="1"/>
    <col min="2" max="2" width="44.26953125" customWidth="1"/>
    <col min="3" max="6" width="10.08984375" customWidth="1"/>
    <col min="14" max="14" width="9.6328125" customWidth="1"/>
    <col min="15" max="15" width="8.08984375" customWidth="1"/>
    <col min="16" max="16" width="12.90625" customWidth="1"/>
  </cols>
  <sheetData>
    <row r="1" spans="1:26" ht="15" customHeight="1">
      <c r="A1" s="2" t="s">
        <v>0</v>
      </c>
      <c r="B1" s="4"/>
      <c r="C1" s="5"/>
      <c r="D1" s="6"/>
      <c r="E1" s="6"/>
      <c r="F1" s="6"/>
      <c r="G1" s="6"/>
      <c r="H1" s="6"/>
      <c r="I1" s="4"/>
      <c r="J1" s="4"/>
      <c r="K1" s="4"/>
      <c r="L1" s="4"/>
      <c r="M1" s="4"/>
      <c r="N1" s="4"/>
      <c r="O1" s="4"/>
      <c r="P1" s="4"/>
      <c r="Q1" s="4"/>
      <c r="R1" s="4"/>
      <c r="S1" s="4"/>
      <c r="T1" s="4"/>
      <c r="U1" s="4"/>
      <c r="V1" s="4"/>
      <c r="W1" s="4"/>
      <c r="X1" s="4"/>
      <c r="Y1" s="4"/>
      <c r="Z1" s="4"/>
    </row>
    <row r="2" spans="1:26" ht="15" customHeight="1">
      <c r="A2" s="8"/>
      <c r="B2" s="8"/>
      <c r="C2" s="9"/>
      <c r="D2" s="517" t="s">
        <v>2</v>
      </c>
      <c r="E2" s="518"/>
      <c r="F2" s="518"/>
      <c r="G2" s="518"/>
      <c r="H2" s="519"/>
      <c r="I2" s="517" t="s">
        <v>4</v>
      </c>
      <c r="J2" s="518"/>
      <c r="K2" s="518"/>
      <c r="L2" s="518"/>
      <c r="M2" s="519"/>
      <c r="N2" s="4"/>
      <c r="O2" s="4"/>
      <c r="P2" s="4"/>
      <c r="Q2" s="4"/>
      <c r="R2" s="4"/>
      <c r="S2" s="4"/>
      <c r="T2" s="4"/>
      <c r="U2" s="4"/>
      <c r="V2" s="4"/>
      <c r="W2" s="4"/>
      <c r="X2" s="4"/>
      <c r="Y2" s="4"/>
      <c r="Z2" s="4"/>
    </row>
    <row r="3" spans="1:26">
      <c r="A3" s="10" t="s">
        <v>5</v>
      </c>
      <c r="B3" s="11"/>
      <c r="C3" s="13" t="s">
        <v>7</v>
      </c>
      <c r="D3" s="14" t="s">
        <v>8</v>
      </c>
      <c r="E3" s="14" t="s">
        <v>9</v>
      </c>
      <c r="F3" s="14" t="s">
        <v>11</v>
      </c>
      <c r="G3" s="14" t="s">
        <v>12</v>
      </c>
      <c r="H3" s="14" t="s">
        <v>13</v>
      </c>
      <c r="I3" s="16" t="s">
        <v>14</v>
      </c>
      <c r="J3" s="17" t="s">
        <v>15</v>
      </c>
      <c r="K3" s="17" t="s">
        <v>16</v>
      </c>
      <c r="L3" s="17" t="s">
        <v>17</v>
      </c>
      <c r="M3" s="17" t="s">
        <v>18</v>
      </c>
      <c r="N3" s="4"/>
      <c r="O3" s="4"/>
      <c r="P3" s="4"/>
      <c r="Q3" s="4"/>
      <c r="R3" s="4"/>
      <c r="S3" s="4"/>
      <c r="T3" s="4"/>
      <c r="U3" s="4"/>
      <c r="V3" s="4"/>
      <c r="W3" s="4"/>
      <c r="X3" s="4"/>
      <c r="Y3" s="4"/>
      <c r="Z3" s="4"/>
    </row>
    <row r="4" spans="1:26" ht="15" customHeight="1">
      <c r="A4" s="4"/>
      <c r="B4" s="4"/>
      <c r="C4" s="5"/>
      <c r="D4" s="6"/>
      <c r="E4" s="6"/>
      <c r="F4" s="6"/>
      <c r="G4" s="6"/>
      <c r="H4" s="6"/>
      <c r="I4" s="19"/>
      <c r="J4" s="6"/>
      <c r="K4" s="6"/>
      <c r="L4" s="6"/>
      <c r="M4" s="6"/>
      <c r="N4" s="4"/>
      <c r="O4" s="4"/>
      <c r="P4" s="4"/>
      <c r="Q4" s="4"/>
      <c r="R4" s="4"/>
      <c r="S4" s="4"/>
      <c r="T4" s="4"/>
      <c r="U4" s="4"/>
      <c r="V4" s="4"/>
      <c r="W4" s="4"/>
      <c r="X4" s="4"/>
      <c r="Y4" s="4"/>
      <c r="Z4" s="4"/>
    </row>
    <row r="5" spans="1:26">
      <c r="A5" s="4"/>
      <c r="B5" s="20" t="s">
        <v>20</v>
      </c>
      <c r="C5" s="22"/>
      <c r="D5" s="23"/>
      <c r="E5" s="23"/>
      <c r="F5" s="23"/>
      <c r="G5" s="23"/>
      <c r="H5" s="23"/>
      <c r="I5" s="24"/>
      <c r="J5" s="25"/>
      <c r="K5" s="25"/>
      <c r="L5" s="25"/>
      <c r="M5" s="23"/>
      <c r="N5" s="4"/>
      <c r="O5" s="4"/>
      <c r="P5" s="4"/>
      <c r="Q5" s="4"/>
      <c r="R5" s="4"/>
      <c r="S5" s="4"/>
      <c r="T5" s="4"/>
      <c r="U5" s="4"/>
      <c r="V5" s="4"/>
      <c r="W5" s="4"/>
      <c r="X5" s="4"/>
      <c r="Y5" s="4"/>
      <c r="Z5" s="4"/>
    </row>
    <row r="6" spans="1:26" ht="15" customHeight="1">
      <c r="A6" s="4"/>
      <c r="B6" s="4" t="s">
        <v>26</v>
      </c>
      <c r="C6" s="5" t="s">
        <v>27</v>
      </c>
      <c r="D6" s="27">
        <f>'Balance Sheet'!D12/'Income Statement'!D5</f>
        <v>0.30060711188204681</v>
      </c>
      <c r="E6" s="27">
        <f>'Balance Sheet'!E12/'Income Statement'!E5</f>
        <v>0.38178703215603582</v>
      </c>
      <c r="F6" s="27">
        <f>'Balance Sheet'!F12/'Income Statement'!F5</f>
        <v>0.24024857860637314</v>
      </c>
      <c r="G6" s="27">
        <f>'Balance Sheet'!G12/'Income Statement'!G5</f>
        <v>0.25152777777777779</v>
      </c>
      <c r="H6" s="27">
        <f>'Balance Sheet'!H12/'Income Statement'!H5</f>
        <v>0.27791704649042842</v>
      </c>
      <c r="I6" s="31">
        <f t="shared" ref="I6:M6" si="0">AVERAGE($F$6:$H$6)</f>
        <v>0.25656446762485979</v>
      </c>
      <c r="J6" s="32">
        <f t="shared" si="0"/>
        <v>0.25656446762485979</v>
      </c>
      <c r="K6" s="32">
        <f t="shared" si="0"/>
        <v>0.25656446762485979</v>
      </c>
      <c r="L6" s="32">
        <f t="shared" si="0"/>
        <v>0.25656446762485979</v>
      </c>
      <c r="M6" s="35">
        <f t="shared" si="0"/>
        <v>0.25656446762485979</v>
      </c>
      <c r="N6" s="36"/>
      <c r="O6" s="4"/>
      <c r="P6" s="4"/>
      <c r="Q6" s="4"/>
      <c r="R6" s="4"/>
      <c r="S6" s="4"/>
      <c r="T6" s="4"/>
      <c r="U6" s="4"/>
      <c r="V6" s="4"/>
      <c r="W6" s="4"/>
      <c r="X6" s="4"/>
      <c r="Y6" s="4"/>
      <c r="Z6" s="4"/>
    </row>
    <row r="7" spans="1:26" ht="15" customHeight="1">
      <c r="A7" s="4"/>
      <c r="B7" s="4" t="s">
        <v>31</v>
      </c>
      <c r="C7" s="5" t="s">
        <v>27</v>
      </c>
      <c r="D7" s="27">
        <f>'Balance Sheet'!D9/'Income Statement'!D5</f>
        <v>9.3321769297484827E-2</v>
      </c>
      <c r="E7" s="27">
        <f>'Balance Sheet'!E9/'Income Statement'!E5</f>
        <v>0.10134422772799156</v>
      </c>
      <c r="F7" s="27">
        <f>'Balance Sheet'!F9/'Income Statement'!F5</f>
        <v>0.10445590374190136</v>
      </c>
      <c r="G7" s="27">
        <f>'Balance Sheet'!G9/'Income Statement'!G5</f>
        <v>0.10847222222222222</v>
      </c>
      <c r="H7" s="27">
        <f>'Balance Sheet'!H9/'Income Statement'!H5</f>
        <v>9.3550592525068366E-2</v>
      </c>
      <c r="I7" s="31">
        <f t="shared" ref="I7:M7" si="1">AVERAGE($F$7:$H$7)</f>
        <v>0.10215957282973065</v>
      </c>
      <c r="J7" s="35">
        <f t="shared" si="1"/>
        <v>0.10215957282973065</v>
      </c>
      <c r="K7" s="35">
        <f t="shared" si="1"/>
        <v>0.10215957282973065</v>
      </c>
      <c r="L7" s="35">
        <f t="shared" si="1"/>
        <v>0.10215957282973065</v>
      </c>
      <c r="M7" s="35">
        <f t="shared" si="1"/>
        <v>0.10215957282973065</v>
      </c>
      <c r="N7" s="36"/>
      <c r="O7" s="4"/>
      <c r="P7" s="4"/>
      <c r="Q7" s="4"/>
      <c r="R7" s="4"/>
      <c r="S7" s="4"/>
      <c r="T7" s="4"/>
      <c r="U7" s="4"/>
      <c r="V7" s="4"/>
      <c r="W7" s="4"/>
      <c r="X7" s="4"/>
      <c r="Y7" s="4"/>
      <c r="Z7" s="4"/>
    </row>
    <row r="8" spans="1:26" ht="15" customHeight="1">
      <c r="A8" s="4"/>
      <c r="B8" s="4"/>
      <c r="C8" s="5"/>
      <c r="D8" s="6"/>
      <c r="E8" s="6"/>
      <c r="F8" s="6"/>
      <c r="G8" s="6"/>
      <c r="H8" s="6"/>
      <c r="I8" s="19"/>
      <c r="J8" s="6"/>
      <c r="K8" s="6"/>
      <c r="L8" s="6"/>
      <c r="M8" s="6"/>
      <c r="N8" s="49"/>
      <c r="O8" s="4"/>
      <c r="P8" s="4"/>
      <c r="Q8" s="4"/>
      <c r="R8" s="4"/>
      <c r="S8" s="4"/>
      <c r="T8" s="4"/>
      <c r="U8" s="4"/>
      <c r="V8" s="4"/>
      <c r="W8" s="4"/>
      <c r="X8" s="4"/>
      <c r="Y8" s="4"/>
      <c r="Z8" s="4"/>
    </row>
    <row r="9" spans="1:26">
      <c r="A9" s="4"/>
      <c r="B9" s="20" t="s">
        <v>37</v>
      </c>
      <c r="C9" s="22"/>
      <c r="D9" s="23"/>
      <c r="E9" s="23"/>
      <c r="F9" s="23"/>
      <c r="G9" s="23"/>
      <c r="H9" s="23"/>
      <c r="I9" s="24"/>
      <c r="J9" s="25"/>
      <c r="K9" s="25"/>
      <c r="L9" s="25"/>
      <c r="M9" s="23"/>
      <c r="N9" s="49"/>
      <c r="O9" s="4"/>
      <c r="P9" s="4"/>
      <c r="Q9" s="4"/>
      <c r="R9" s="4"/>
      <c r="S9" s="4"/>
      <c r="T9" s="4"/>
      <c r="U9" s="4"/>
      <c r="V9" s="4"/>
      <c r="W9" s="4"/>
      <c r="X9" s="4"/>
      <c r="Y9" s="4"/>
      <c r="Z9" s="4"/>
    </row>
    <row r="10" spans="1:26" ht="15" customHeight="1">
      <c r="A10" s="4"/>
      <c r="B10" s="4" t="s">
        <v>39</v>
      </c>
      <c r="C10" s="5" t="s">
        <v>27</v>
      </c>
      <c r="D10" s="27">
        <f>'Balance Sheet'!D34/'Income Statement'!D15</f>
        <v>0.30713547052740436</v>
      </c>
      <c r="E10" s="27">
        <f>'Balance Sheet'!E34/'Income Statement'!E15</f>
        <v>0.33982211780500082</v>
      </c>
      <c r="F10" s="27">
        <f>'Balance Sheet'!F34/'Income Statement'!F15</f>
        <v>0.2520367481365921</v>
      </c>
      <c r="G10" s="27">
        <f>'Balance Sheet'!G34/'Income Statement'!G15</f>
        <v>0.32549019607843138</v>
      </c>
      <c r="H10" s="27">
        <f>'Balance Sheet'!H34/'Income Statement'!H15</f>
        <v>0.2864284664019997</v>
      </c>
      <c r="I10" s="31">
        <f t="shared" ref="I10:M10" si="2">AVERAGE($F$10:$H$10)</f>
        <v>0.28798513687234106</v>
      </c>
      <c r="J10" s="32">
        <f t="shared" si="2"/>
        <v>0.28798513687234106</v>
      </c>
      <c r="K10" s="32">
        <f t="shared" si="2"/>
        <v>0.28798513687234106</v>
      </c>
      <c r="L10" s="32">
        <f t="shared" si="2"/>
        <v>0.28798513687234106</v>
      </c>
      <c r="M10" s="35">
        <f t="shared" si="2"/>
        <v>0.28798513687234106</v>
      </c>
      <c r="N10" s="49"/>
      <c r="O10" s="4"/>
      <c r="P10" s="4"/>
      <c r="Q10" s="4"/>
      <c r="R10" s="4"/>
      <c r="S10" s="4"/>
      <c r="T10" s="4"/>
      <c r="U10" s="4"/>
      <c r="V10" s="4"/>
      <c r="W10" s="4"/>
      <c r="X10" s="4"/>
      <c r="Y10" s="4"/>
      <c r="Z10" s="4"/>
    </row>
    <row r="11" spans="1:26" ht="15" customHeight="1">
      <c r="A11" s="4"/>
      <c r="B11" s="4" t="s">
        <v>47</v>
      </c>
      <c r="C11" s="5" t="s">
        <v>27</v>
      </c>
      <c r="D11" s="27">
        <f>'Balance Sheet'!D37/'Income Statement'!D5</f>
        <v>6.34865568083261E-2</v>
      </c>
      <c r="E11" s="27">
        <f>'Balance Sheet'!E37/'Income Statement'!E5</f>
        <v>7.6304691618344758E-2</v>
      </c>
      <c r="F11" s="27">
        <f>'Balance Sheet'!F37/'Income Statement'!F5</f>
        <v>5.6459077085812506E-2</v>
      </c>
      <c r="G11" s="27">
        <f>'Balance Sheet'!G37/'Income Statement'!G5</f>
        <v>6.7916666666666667E-2</v>
      </c>
      <c r="H11" s="27">
        <f>'Balance Sheet'!H37/'Income Statement'!H5</f>
        <v>6.0961713764813123E-2</v>
      </c>
      <c r="I11" s="31">
        <f t="shared" ref="I11:M11" si="3">AVERAGE($F$11:$H$11)</f>
        <v>6.1779152505764101E-2</v>
      </c>
      <c r="J11" s="35">
        <f t="shared" si="3"/>
        <v>6.1779152505764101E-2</v>
      </c>
      <c r="K11" s="35">
        <f t="shared" si="3"/>
        <v>6.1779152505764101E-2</v>
      </c>
      <c r="L11" s="35">
        <f t="shared" si="3"/>
        <v>6.1779152505764101E-2</v>
      </c>
      <c r="M11" s="35">
        <f t="shared" si="3"/>
        <v>6.1779152505764101E-2</v>
      </c>
      <c r="N11" s="49"/>
      <c r="O11" s="4"/>
      <c r="P11" s="4"/>
      <c r="Q11" s="4"/>
      <c r="R11" s="4"/>
      <c r="S11" s="4"/>
      <c r="T11" s="4"/>
      <c r="U11" s="4"/>
      <c r="V11" s="4"/>
      <c r="W11" s="4"/>
      <c r="X11" s="4"/>
      <c r="Y11" s="4"/>
      <c r="Z11" s="4"/>
    </row>
    <row r="12" spans="1:26" ht="15" customHeight="1">
      <c r="A12" s="4"/>
      <c r="B12" s="4"/>
      <c r="C12" s="5"/>
      <c r="D12" s="27"/>
      <c r="E12" s="27"/>
      <c r="F12" s="27"/>
      <c r="G12" s="27"/>
      <c r="H12" s="27"/>
      <c r="I12" s="72"/>
      <c r="J12" s="73"/>
      <c r="K12" s="73"/>
      <c r="L12" s="73"/>
      <c r="M12" s="73"/>
      <c r="N12" s="4"/>
      <c r="O12" s="4"/>
      <c r="P12" s="4"/>
      <c r="Q12" s="4"/>
      <c r="R12" s="4"/>
      <c r="S12" s="4"/>
      <c r="T12" s="4"/>
      <c r="U12" s="4"/>
      <c r="V12" s="4"/>
      <c r="W12" s="4"/>
      <c r="X12" s="4"/>
      <c r="Y12" s="4"/>
      <c r="Z12" s="4"/>
    </row>
    <row r="13" spans="1:26">
      <c r="A13" s="7"/>
      <c r="B13" s="76" t="s">
        <v>55</v>
      </c>
      <c r="C13" s="77"/>
      <c r="D13" s="79"/>
      <c r="E13" s="79"/>
      <c r="F13" s="79"/>
      <c r="G13" s="79"/>
      <c r="H13" s="79"/>
      <c r="I13" s="82"/>
      <c r="J13" s="84"/>
      <c r="K13" s="84"/>
      <c r="L13" s="84"/>
      <c r="M13" s="86"/>
      <c r="N13" s="7"/>
      <c r="O13" s="7"/>
      <c r="P13" s="7"/>
      <c r="Q13" s="7"/>
      <c r="R13" s="7"/>
      <c r="S13" s="7"/>
      <c r="T13" s="7"/>
      <c r="U13" s="7"/>
      <c r="V13" s="4"/>
      <c r="W13" s="4"/>
      <c r="X13" s="4"/>
      <c r="Y13" s="4"/>
      <c r="Z13" s="4"/>
    </row>
    <row r="14" spans="1:26">
      <c r="A14" s="7"/>
      <c r="B14" s="87" t="s">
        <v>60</v>
      </c>
      <c r="C14" s="88"/>
      <c r="D14" s="90"/>
      <c r="E14" s="90"/>
      <c r="F14" s="90"/>
      <c r="G14" s="90"/>
      <c r="H14" s="90"/>
      <c r="I14" s="91"/>
      <c r="J14" s="92"/>
      <c r="K14" s="92"/>
      <c r="L14" s="92"/>
      <c r="M14" s="93"/>
      <c r="N14" s="7"/>
      <c r="O14" s="7"/>
      <c r="P14" s="7"/>
      <c r="Q14" s="7"/>
      <c r="R14" s="7"/>
      <c r="S14" s="7"/>
      <c r="T14" s="7"/>
      <c r="U14" s="7"/>
      <c r="V14" s="4"/>
      <c r="W14" s="4"/>
      <c r="X14" s="4"/>
      <c r="Y14" s="4"/>
      <c r="Z14" s="4"/>
    </row>
    <row r="15" spans="1:26">
      <c r="A15" s="7"/>
      <c r="B15" s="99" t="s">
        <v>64</v>
      </c>
      <c r="C15" s="6" t="s">
        <v>23</v>
      </c>
      <c r="D15" s="62">
        <f>'Balance Sheet'!D9</f>
        <v>538000</v>
      </c>
      <c r="E15" s="62">
        <f>'Balance Sheet'!E9</f>
        <v>769000</v>
      </c>
      <c r="F15" s="62">
        <f>'Balance Sheet'!F9</f>
        <v>790000</v>
      </c>
      <c r="G15" s="62">
        <f>'Balance Sheet'!G9</f>
        <v>781000</v>
      </c>
      <c r="H15" s="62">
        <f>'Balance Sheet'!H9</f>
        <v>821000</v>
      </c>
      <c r="I15" s="63">
        <f>'Balance Sheet'!I9</f>
        <v>913881.73949282337</v>
      </c>
      <c r="J15" s="62">
        <f>'Balance Sheet'!J9</f>
        <v>925387.43073489983</v>
      </c>
      <c r="K15" s="62">
        <f>'Balance Sheet'!K9</f>
        <v>978500.71136430791</v>
      </c>
      <c r="L15" s="62">
        <f>'Balance Sheet'!L9</f>
        <v>1034804.9930567379</v>
      </c>
      <c r="M15" s="114">
        <f>'Balance Sheet'!M9</f>
        <v>1094497.0104673686</v>
      </c>
      <c r="N15" s="7"/>
      <c r="O15" s="7"/>
      <c r="P15" s="7"/>
      <c r="Q15" s="7"/>
      <c r="R15" s="7"/>
      <c r="S15" s="7"/>
      <c r="T15" s="7"/>
      <c r="U15" s="7"/>
      <c r="V15" s="4"/>
      <c r="W15" s="4"/>
      <c r="X15" s="4"/>
      <c r="Y15" s="4"/>
      <c r="Z15" s="4"/>
    </row>
    <row r="16" spans="1:26">
      <c r="A16" s="7"/>
      <c r="B16" s="99" t="s">
        <v>67</v>
      </c>
      <c r="C16" s="6" t="s">
        <v>23</v>
      </c>
      <c r="D16" s="62">
        <f>'Balance Sheet'!D12</f>
        <v>1733000</v>
      </c>
      <c r="E16" s="62">
        <f>'Balance Sheet'!E12</f>
        <v>2897000</v>
      </c>
      <c r="F16" s="62">
        <f>'Balance Sheet'!F12</f>
        <v>1817000</v>
      </c>
      <c r="G16" s="62">
        <f>'Balance Sheet'!G12</f>
        <v>1811000</v>
      </c>
      <c r="H16" s="62">
        <f>'Balance Sheet'!H12</f>
        <v>2439000</v>
      </c>
      <c r="I16" s="63">
        <f>'Balance Sheet'!I12</f>
        <v>2295130.7985189743</v>
      </c>
      <c r="J16" s="62">
        <f>'Balance Sheet'!J12</f>
        <v>2324026.2947158837</v>
      </c>
      <c r="K16" s="62">
        <f>'Balance Sheet'!K12</f>
        <v>2457415.464140133</v>
      </c>
      <c r="L16" s="62">
        <f>'Balance Sheet'!L12</f>
        <v>2598818.5422588624</v>
      </c>
      <c r="M16" s="114">
        <f>'Balance Sheet'!M12</f>
        <v>2748729.6102498928</v>
      </c>
      <c r="N16" s="7"/>
      <c r="O16" s="7"/>
      <c r="P16" s="7"/>
      <c r="Q16" s="7"/>
      <c r="R16" s="7"/>
      <c r="S16" s="7"/>
      <c r="T16" s="7"/>
      <c r="U16" s="7"/>
      <c r="V16" s="4"/>
      <c r="W16" s="4"/>
      <c r="X16" s="4"/>
      <c r="Y16" s="4"/>
      <c r="Z16" s="4"/>
    </row>
    <row r="17" spans="1:26" ht="15.75" customHeight="1">
      <c r="A17" s="7"/>
      <c r="B17" s="133" t="s">
        <v>70</v>
      </c>
      <c r="C17" s="134" t="s">
        <v>23</v>
      </c>
      <c r="D17" s="25">
        <f t="shared" ref="D17:M17" si="4">SUM(D15:D16)</f>
        <v>2271000</v>
      </c>
      <c r="E17" s="25">
        <f t="shared" si="4"/>
        <v>3666000</v>
      </c>
      <c r="F17" s="25">
        <f t="shared" si="4"/>
        <v>2607000</v>
      </c>
      <c r="G17" s="25">
        <f t="shared" si="4"/>
        <v>2592000</v>
      </c>
      <c r="H17" s="25">
        <f t="shared" si="4"/>
        <v>3260000</v>
      </c>
      <c r="I17" s="135">
        <f t="shared" si="4"/>
        <v>3209012.5380117977</v>
      </c>
      <c r="J17" s="25">
        <f t="shared" si="4"/>
        <v>3249413.7254507835</v>
      </c>
      <c r="K17" s="25">
        <f t="shared" si="4"/>
        <v>3435916.1755044409</v>
      </c>
      <c r="L17" s="25">
        <f t="shared" si="4"/>
        <v>3633623.5353156002</v>
      </c>
      <c r="M17" s="136">
        <f t="shared" si="4"/>
        <v>3843226.6207172615</v>
      </c>
      <c r="N17" s="7"/>
      <c r="O17" s="7"/>
      <c r="P17" s="7"/>
      <c r="Q17" s="7"/>
      <c r="R17" s="7"/>
      <c r="S17" s="7"/>
      <c r="T17" s="7"/>
      <c r="U17" s="7"/>
      <c r="V17" s="4"/>
      <c r="W17" s="4"/>
      <c r="X17" s="4"/>
      <c r="Y17" s="4"/>
      <c r="Z17" s="4"/>
    </row>
    <row r="18" spans="1:26" ht="15.75" customHeight="1">
      <c r="A18" s="7"/>
      <c r="B18" s="139"/>
      <c r="C18" s="7"/>
      <c r="D18" s="140"/>
      <c r="E18" s="140"/>
      <c r="F18" s="140"/>
      <c r="G18" s="140"/>
      <c r="H18" s="140"/>
      <c r="I18" s="141"/>
      <c r="J18" s="140"/>
      <c r="K18" s="140"/>
      <c r="L18" s="140"/>
      <c r="M18" s="142"/>
      <c r="N18" s="7"/>
      <c r="O18" s="7"/>
      <c r="P18" s="7"/>
      <c r="Q18" s="7"/>
      <c r="R18" s="7"/>
      <c r="S18" s="7"/>
      <c r="T18" s="7"/>
      <c r="U18" s="7"/>
      <c r="V18" s="4"/>
      <c r="W18" s="4"/>
      <c r="X18" s="4"/>
      <c r="Y18" s="4"/>
      <c r="Z18" s="4"/>
    </row>
    <row r="19" spans="1:26" ht="15.75" customHeight="1">
      <c r="A19" s="7"/>
      <c r="B19" s="133" t="s">
        <v>37</v>
      </c>
      <c r="C19" s="7"/>
      <c r="D19" s="140"/>
      <c r="E19" s="140"/>
      <c r="F19" s="140"/>
      <c r="G19" s="140"/>
      <c r="H19" s="140"/>
      <c r="I19" s="141"/>
      <c r="J19" s="140"/>
      <c r="K19" s="140"/>
      <c r="L19" s="140"/>
      <c r="M19" s="142"/>
      <c r="N19" s="7"/>
      <c r="O19" s="7"/>
      <c r="P19" s="7"/>
      <c r="Q19" s="7"/>
      <c r="R19" s="7"/>
      <c r="S19" s="7"/>
      <c r="T19" s="7"/>
      <c r="U19" s="7"/>
      <c r="V19" s="4"/>
      <c r="W19" s="4"/>
      <c r="X19" s="4"/>
      <c r="Y19" s="4"/>
      <c r="Z19" s="4"/>
    </row>
    <row r="20" spans="1:26" ht="15.75" customHeight="1">
      <c r="A20" s="7"/>
      <c r="B20" s="99" t="s">
        <v>76</v>
      </c>
      <c r="C20" s="6" t="s">
        <v>23</v>
      </c>
      <c r="D20" s="62">
        <f>'Balance Sheet'!D34</f>
        <v>1485000</v>
      </c>
      <c r="E20" s="62">
        <f>'Balance Sheet'!E34</f>
        <v>2025000</v>
      </c>
      <c r="F20" s="62">
        <f>'Balance Sheet'!F34</f>
        <v>1454000</v>
      </c>
      <c r="G20" s="62">
        <f>'Balance Sheet'!G34</f>
        <v>1992000</v>
      </c>
      <c r="H20" s="62">
        <f>'Balance Sheet'!H34</f>
        <v>1948000</v>
      </c>
      <c r="I20" s="63">
        <f>'Balance Sheet'!I34</f>
        <v>1960818.9464720276</v>
      </c>
      <c r="J20" s="62">
        <f>'Balance Sheet'!J34</f>
        <v>1998706.9099516601</v>
      </c>
      <c r="K20" s="62">
        <f>'Balance Sheet'!K34</f>
        <v>2100581.6473974925</v>
      </c>
      <c r="L20" s="62">
        <f>'Balance Sheet'!L34</f>
        <v>2227320.8931508996</v>
      </c>
      <c r="M20" s="114">
        <f>'Balance Sheet'!M34</f>
        <v>2360075.2588178618</v>
      </c>
      <c r="N20" s="7"/>
      <c r="O20" s="7"/>
      <c r="P20" s="7"/>
      <c r="Q20" s="7"/>
      <c r="R20" s="7"/>
      <c r="S20" s="7"/>
      <c r="T20" s="7"/>
      <c r="U20" s="7"/>
      <c r="V20" s="4"/>
      <c r="W20" s="4"/>
      <c r="X20" s="4"/>
      <c r="Y20" s="4"/>
      <c r="Z20" s="4"/>
    </row>
    <row r="21" spans="1:26" ht="15.75" customHeight="1">
      <c r="A21" s="7"/>
      <c r="B21" s="99" t="s">
        <v>78</v>
      </c>
      <c r="C21" s="6" t="s">
        <v>23</v>
      </c>
      <c r="D21" s="62">
        <f>'Balance Sheet'!D37</f>
        <v>366000</v>
      </c>
      <c r="E21" s="62">
        <f>'Balance Sheet'!E37</f>
        <v>579000</v>
      </c>
      <c r="F21" s="62">
        <f>'Balance Sheet'!F37</f>
        <v>427000</v>
      </c>
      <c r="G21" s="62">
        <f>'Balance Sheet'!G37</f>
        <v>489000</v>
      </c>
      <c r="H21" s="62">
        <f>'Balance Sheet'!H37</f>
        <v>535000</v>
      </c>
      <c r="I21" s="63">
        <f>'Balance Sheet'!I37</f>
        <v>552653.44003013847</v>
      </c>
      <c r="J21" s="62">
        <f>'Balance Sheet'!J37</f>
        <v>559611.29854735441</v>
      </c>
      <c r="K21" s="62">
        <f>'Balance Sheet'!K37</f>
        <v>591730.59361874801</v>
      </c>
      <c r="L21" s="62">
        <f>'Balance Sheet'!L37</f>
        <v>625779.58882355015</v>
      </c>
      <c r="M21" s="114">
        <f>'Balance Sheet'!M37</f>
        <v>661877.25588343909</v>
      </c>
      <c r="N21" s="7"/>
      <c r="O21" s="7"/>
      <c r="P21" s="7"/>
      <c r="Q21" s="7"/>
      <c r="R21" s="7"/>
      <c r="S21" s="7"/>
      <c r="T21" s="7"/>
      <c r="U21" s="7"/>
      <c r="V21" s="4"/>
      <c r="W21" s="4"/>
      <c r="X21" s="4"/>
      <c r="Y21" s="4"/>
      <c r="Z21" s="4"/>
    </row>
    <row r="22" spans="1:26" ht="15.75" customHeight="1">
      <c r="A22" s="7"/>
      <c r="B22" s="133" t="s">
        <v>81</v>
      </c>
      <c r="C22" s="134" t="s">
        <v>23</v>
      </c>
      <c r="D22" s="25">
        <f t="shared" ref="D22:M22" si="5">SUM(D20:D21)</f>
        <v>1851000</v>
      </c>
      <c r="E22" s="25">
        <f t="shared" si="5"/>
        <v>2604000</v>
      </c>
      <c r="F22" s="25">
        <f t="shared" si="5"/>
        <v>1881000</v>
      </c>
      <c r="G22" s="25">
        <f t="shared" si="5"/>
        <v>2481000</v>
      </c>
      <c r="H22" s="25">
        <f t="shared" si="5"/>
        <v>2483000</v>
      </c>
      <c r="I22" s="135">
        <f t="shared" si="5"/>
        <v>2513472.3865021663</v>
      </c>
      <c r="J22" s="25">
        <f t="shared" si="5"/>
        <v>2558318.2084990144</v>
      </c>
      <c r="K22" s="25">
        <f t="shared" si="5"/>
        <v>2692312.2410162408</v>
      </c>
      <c r="L22" s="25">
        <f t="shared" si="5"/>
        <v>2853100.4819744499</v>
      </c>
      <c r="M22" s="136">
        <f t="shared" si="5"/>
        <v>3021952.5147013008</v>
      </c>
      <c r="N22" s="7"/>
      <c r="O22" s="7"/>
      <c r="P22" s="7"/>
      <c r="Q22" s="7"/>
      <c r="R22" s="7"/>
      <c r="S22" s="7"/>
      <c r="T22" s="7"/>
      <c r="U22" s="7"/>
      <c r="V22" s="4"/>
      <c r="W22" s="4"/>
      <c r="X22" s="4"/>
      <c r="Y22" s="4"/>
      <c r="Z22" s="4"/>
    </row>
    <row r="23" spans="1:26" ht="15.75" customHeight="1">
      <c r="A23" s="7"/>
      <c r="B23" s="139"/>
      <c r="C23" s="7"/>
      <c r="D23" s="140"/>
      <c r="E23" s="140"/>
      <c r="F23" s="140"/>
      <c r="G23" s="140"/>
      <c r="H23" s="140"/>
      <c r="I23" s="156"/>
      <c r="J23" s="113"/>
      <c r="K23" s="113"/>
      <c r="L23" s="113"/>
      <c r="M23" s="157"/>
      <c r="N23" s="7"/>
      <c r="O23" s="7"/>
      <c r="P23" s="7"/>
      <c r="Q23" s="7"/>
      <c r="R23" s="7"/>
      <c r="S23" s="7"/>
      <c r="T23" s="7"/>
      <c r="U23" s="7"/>
      <c r="V23" s="4"/>
      <c r="W23" s="4"/>
      <c r="X23" s="4"/>
      <c r="Y23" s="4"/>
      <c r="Z23" s="4"/>
    </row>
    <row r="24" spans="1:26" ht="15.75" customHeight="1">
      <c r="A24" s="7"/>
      <c r="B24" s="133" t="s">
        <v>86</v>
      </c>
      <c r="C24" s="134" t="s">
        <v>23</v>
      </c>
      <c r="D24" s="25">
        <f t="shared" ref="D24:M24" si="6">D17-D22</f>
        <v>420000</v>
      </c>
      <c r="E24" s="25">
        <f t="shared" si="6"/>
        <v>1062000</v>
      </c>
      <c r="F24" s="25">
        <f t="shared" si="6"/>
        <v>726000</v>
      </c>
      <c r="G24" s="25">
        <f t="shared" si="6"/>
        <v>111000</v>
      </c>
      <c r="H24" s="25">
        <f t="shared" si="6"/>
        <v>777000</v>
      </c>
      <c r="I24" s="135">
        <f t="shared" si="6"/>
        <v>695540.15150963143</v>
      </c>
      <c r="J24" s="25">
        <f t="shared" si="6"/>
        <v>691095.51695176912</v>
      </c>
      <c r="K24" s="25">
        <f t="shared" si="6"/>
        <v>743603.93448820012</v>
      </c>
      <c r="L24" s="25">
        <f t="shared" si="6"/>
        <v>780523.05334115028</v>
      </c>
      <c r="M24" s="136">
        <f t="shared" si="6"/>
        <v>821274.10601596069</v>
      </c>
      <c r="N24" s="7"/>
      <c r="O24" s="7"/>
      <c r="P24" s="7"/>
      <c r="Q24" s="7"/>
      <c r="R24" s="7"/>
      <c r="S24" s="7"/>
      <c r="T24" s="7"/>
      <c r="U24" s="7"/>
      <c r="V24" s="4"/>
      <c r="W24" s="4"/>
      <c r="X24" s="4"/>
      <c r="Y24" s="4"/>
      <c r="Z24" s="4"/>
    </row>
    <row r="25" spans="1:26" ht="15.75" customHeight="1">
      <c r="A25" s="7"/>
      <c r="B25" s="133" t="s">
        <v>88</v>
      </c>
      <c r="C25" s="134" t="s">
        <v>23</v>
      </c>
      <c r="D25" s="140"/>
      <c r="E25" s="25">
        <f t="shared" ref="E25:M25" si="7">D24-E24</f>
        <v>-642000</v>
      </c>
      <c r="F25" s="25">
        <f t="shared" si="7"/>
        <v>336000</v>
      </c>
      <c r="G25" s="25">
        <f t="shared" si="7"/>
        <v>615000</v>
      </c>
      <c r="H25" s="25">
        <f t="shared" si="7"/>
        <v>-666000</v>
      </c>
      <c r="I25" s="135">
        <f t="shared" si="7"/>
        <v>81459.848490368575</v>
      </c>
      <c r="J25" s="25">
        <f t="shared" si="7"/>
        <v>4444.6345578623004</v>
      </c>
      <c r="K25" s="25">
        <f t="shared" si="7"/>
        <v>-52508.417536430992</v>
      </c>
      <c r="L25" s="25">
        <f t="shared" si="7"/>
        <v>-36919.118852950167</v>
      </c>
      <c r="M25" s="136">
        <f t="shared" si="7"/>
        <v>-40751.052674810402</v>
      </c>
      <c r="N25" s="7"/>
      <c r="O25" s="7"/>
      <c r="P25" s="7"/>
      <c r="Q25" s="7"/>
      <c r="R25" s="7"/>
      <c r="S25" s="7"/>
      <c r="T25" s="7"/>
      <c r="U25" s="7"/>
      <c r="V25" s="4"/>
      <c r="W25" s="4"/>
      <c r="X25" s="4"/>
      <c r="Y25" s="4"/>
      <c r="Z25" s="4"/>
    </row>
    <row r="26" spans="1:26" ht="15.75" customHeight="1">
      <c r="A26" s="7"/>
      <c r="B26" s="99" t="s">
        <v>91</v>
      </c>
      <c r="C26" s="6" t="s">
        <v>27</v>
      </c>
      <c r="D26" s="160">
        <f>D24/'Income Assumptions'!E5</f>
        <v>7.2853425845620115E-2</v>
      </c>
      <c r="E26" s="160">
        <f>E24/'Income Assumptions'!F5</f>
        <v>0.13995782814971006</v>
      </c>
      <c r="F26" s="160">
        <f>F24/'Income Assumptions'!G5</f>
        <v>9.5993653312177712E-2</v>
      </c>
      <c r="G26" s="160">
        <f>G24/'Income Assumptions'!H5</f>
        <v>1.5416666666666667E-2</v>
      </c>
      <c r="H26" s="160">
        <f>H24/'Income Assumptions'!I5</f>
        <v>8.8536918869644488E-2</v>
      </c>
      <c r="I26" s="162">
        <f>I24/'Income Assumptions'!J5</f>
        <v>7.7751947208819436E-2</v>
      </c>
      <c r="J26" s="160">
        <f>J24/'Income Assumptions'!K5</f>
        <v>7.6294555611443465E-2</v>
      </c>
      <c r="K26" s="160">
        <f>K24/'Income Assumptions'!L5</f>
        <v>7.7635365431572345E-2</v>
      </c>
      <c r="L26" s="160">
        <f>L24/'Income Assumptions'!M5</f>
        <v>7.7055969238753949E-2</v>
      </c>
      <c r="M26" s="163">
        <f>M24/'Income Assumptions'!N5</f>
        <v>7.6657141174723095E-2</v>
      </c>
      <c r="N26" s="7"/>
      <c r="O26" s="7"/>
      <c r="P26" s="7"/>
      <c r="Q26" s="7"/>
      <c r="R26" s="7"/>
      <c r="S26" s="7"/>
      <c r="T26" s="7"/>
      <c r="U26" s="7"/>
      <c r="V26" s="4"/>
      <c r="W26" s="4"/>
      <c r="X26" s="4"/>
      <c r="Y26" s="4"/>
      <c r="Z26" s="4"/>
    </row>
    <row r="27" spans="1:26" ht="15.75" customHeight="1">
      <c r="A27" s="7"/>
      <c r="B27" s="166" t="s">
        <v>94</v>
      </c>
      <c r="C27" s="167"/>
      <c r="D27" s="168"/>
      <c r="E27" s="168"/>
      <c r="F27" s="168"/>
      <c r="G27" s="168"/>
      <c r="H27" s="168"/>
      <c r="I27" s="169">
        <f>I25-SUM('Cash Flow'!I23:I26)</f>
        <v>2.3283064365386963E-10</v>
      </c>
      <c r="J27" s="110">
        <f>J25-SUM('Cash Flow'!J23:J26)</f>
        <v>-3.4924596548080444E-10</v>
      </c>
      <c r="K27" s="110">
        <f>K25-SUM('Cash Flow'!K23:K26)</f>
        <v>3.4924596548080444E-10</v>
      </c>
      <c r="L27" s="110">
        <f>L25-SUM('Cash Flow'!L23:L26)</f>
        <v>1.1641532182693481E-10</v>
      </c>
      <c r="M27" s="170">
        <f>M25-SUM('Cash Flow'!M23:M26)</f>
        <v>-4.6566128730773926E-10</v>
      </c>
      <c r="N27" s="7"/>
      <c r="O27" s="7"/>
      <c r="P27" s="7"/>
      <c r="Q27" s="7"/>
      <c r="R27" s="7"/>
      <c r="S27" s="7"/>
      <c r="T27" s="7"/>
      <c r="U27" s="7"/>
      <c r="V27" s="4"/>
      <c r="W27" s="4"/>
      <c r="X27" s="4"/>
      <c r="Y27" s="4"/>
      <c r="Z27" s="4"/>
    </row>
    <row r="28" spans="1:26" ht="15" customHeight="1">
      <c r="A28" s="4"/>
      <c r="B28" s="4"/>
      <c r="C28" s="5"/>
      <c r="D28" s="27"/>
      <c r="E28" s="27"/>
      <c r="F28" s="27"/>
      <c r="G28" s="27"/>
      <c r="H28" s="27"/>
      <c r="I28" s="72"/>
      <c r="J28" s="73"/>
      <c r="K28" s="73"/>
      <c r="L28" s="73"/>
      <c r="M28" s="73"/>
      <c r="N28" s="4"/>
      <c r="O28" s="4"/>
      <c r="P28" s="4"/>
      <c r="Q28" s="4"/>
      <c r="R28" s="4"/>
      <c r="S28" s="4"/>
      <c r="T28" s="4"/>
      <c r="U28" s="4"/>
      <c r="V28" s="4"/>
      <c r="W28" s="4"/>
      <c r="X28" s="4"/>
      <c r="Y28" s="4"/>
      <c r="Z28" s="4"/>
    </row>
    <row r="29" spans="1:26" ht="15.75" customHeight="1">
      <c r="A29" s="4"/>
      <c r="B29" s="20" t="s">
        <v>101</v>
      </c>
      <c r="C29" s="22"/>
      <c r="D29" s="23"/>
      <c r="E29" s="23"/>
      <c r="F29" s="23"/>
      <c r="G29" s="23"/>
      <c r="H29" s="23"/>
      <c r="I29" s="24"/>
      <c r="J29" s="23"/>
      <c r="K29" s="23"/>
      <c r="L29" s="23"/>
      <c r="M29" s="23"/>
      <c r="N29" s="4"/>
      <c r="O29" s="4"/>
      <c r="P29" s="4"/>
      <c r="Q29" s="4"/>
      <c r="R29" s="4"/>
      <c r="S29" s="4"/>
      <c r="T29" s="4"/>
      <c r="U29" s="4"/>
      <c r="V29" s="4"/>
      <c r="W29" s="4"/>
      <c r="X29" s="4"/>
      <c r="Y29" s="4"/>
      <c r="Z29" s="4"/>
    </row>
    <row r="30" spans="1:26" ht="15.75" customHeight="1">
      <c r="A30" s="4"/>
      <c r="B30" s="173"/>
      <c r="C30" s="4"/>
      <c r="D30" s="4"/>
      <c r="E30" s="4"/>
      <c r="F30" s="4"/>
      <c r="G30" s="4"/>
      <c r="H30" s="6"/>
      <c r="I30" s="19"/>
      <c r="J30" s="6"/>
      <c r="K30" s="6"/>
      <c r="L30" s="6"/>
      <c r="M30" s="6"/>
      <c r="R30" s="4"/>
      <c r="S30" s="4"/>
      <c r="T30" s="4"/>
      <c r="U30" s="4"/>
      <c r="V30" s="4"/>
      <c r="W30" s="4"/>
      <c r="X30" s="4"/>
      <c r="Y30" s="4"/>
      <c r="Z30" s="4"/>
    </row>
    <row r="31" spans="1:26" ht="15" customHeight="1">
      <c r="A31" s="4"/>
      <c r="B31" s="174" t="s">
        <v>103</v>
      </c>
      <c r="C31" s="536"/>
      <c r="D31" s="515"/>
      <c r="E31" s="43"/>
      <c r="F31" s="4"/>
      <c r="G31" s="175"/>
      <c r="H31" s="175"/>
      <c r="I31" s="176"/>
      <c r="J31" s="175"/>
      <c r="K31" s="175"/>
      <c r="L31" s="175"/>
      <c r="M31" s="175"/>
      <c r="N31" s="175"/>
      <c r="R31" s="4"/>
      <c r="S31" s="4"/>
      <c r="T31" s="4"/>
      <c r="U31" s="4"/>
      <c r="V31" s="4"/>
      <c r="W31" s="4"/>
      <c r="X31" s="4"/>
      <c r="Y31" s="4"/>
      <c r="Z31" s="4"/>
    </row>
    <row r="32" spans="1:26" ht="15.75" customHeight="1">
      <c r="A32" s="4"/>
      <c r="B32" s="177" t="s">
        <v>104</v>
      </c>
      <c r="C32" s="178" t="s">
        <v>105</v>
      </c>
      <c r="D32" s="179"/>
      <c r="F32" s="4"/>
      <c r="G32" s="175"/>
      <c r="H32" s="175"/>
      <c r="I32" s="176"/>
      <c r="J32" s="175"/>
      <c r="K32" s="175"/>
      <c r="L32" s="175"/>
      <c r="M32" s="175"/>
      <c r="N32" s="175"/>
      <c r="T32" s="4"/>
      <c r="U32" s="4"/>
      <c r="V32" s="4"/>
      <c r="W32" s="4"/>
      <c r="X32" s="4"/>
      <c r="Y32" s="4"/>
      <c r="Z32" s="4"/>
    </row>
    <row r="33" spans="1:26" ht="15.75" customHeight="1">
      <c r="A33" s="4"/>
      <c r="B33" s="26" t="s">
        <v>107</v>
      </c>
      <c r="C33" s="180">
        <f>H54</f>
        <v>27408000</v>
      </c>
      <c r="D33" s="181"/>
      <c r="F33" s="4"/>
      <c r="G33" s="175"/>
      <c r="H33" s="175"/>
      <c r="I33" s="176"/>
      <c r="J33" s="175"/>
      <c r="K33" s="175"/>
      <c r="L33" s="175"/>
      <c r="M33" s="175"/>
      <c r="N33" s="175"/>
      <c r="T33" s="4"/>
      <c r="U33" s="4"/>
      <c r="V33" s="4"/>
      <c r="W33" s="4"/>
      <c r="X33" s="4"/>
      <c r="Y33" s="4"/>
      <c r="Z33" s="4"/>
    </row>
    <row r="34" spans="1:26" ht="15.75" customHeight="1">
      <c r="A34" s="4"/>
      <c r="B34" s="26" t="s">
        <v>109</v>
      </c>
      <c r="C34" s="180">
        <f>H57</f>
        <v>1259000</v>
      </c>
      <c r="D34" s="181"/>
      <c r="F34" s="4"/>
      <c r="G34" s="175"/>
      <c r="H34" s="175"/>
      <c r="I34" s="176"/>
      <c r="J34" s="175"/>
      <c r="K34" s="175"/>
      <c r="L34" s="175"/>
      <c r="M34" s="175"/>
      <c r="N34" s="175"/>
      <c r="T34" s="4"/>
      <c r="U34" s="4"/>
      <c r="V34" s="4"/>
      <c r="W34" s="4"/>
      <c r="X34" s="4"/>
      <c r="Y34" s="4"/>
      <c r="Z34" s="4"/>
    </row>
    <row r="35" spans="1:26" ht="15.75" customHeight="1">
      <c r="A35" s="4"/>
      <c r="B35" s="186" t="s">
        <v>110</v>
      </c>
      <c r="C35" s="187">
        <f>C33/C34</f>
        <v>21.769658459094519</v>
      </c>
      <c r="D35" s="188"/>
      <c r="F35" s="189"/>
      <c r="G35" s="175"/>
      <c r="H35" s="175"/>
      <c r="I35" s="176"/>
      <c r="J35" s="175"/>
      <c r="K35" s="175"/>
      <c r="L35" s="175"/>
      <c r="M35" s="175"/>
      <c r="N35" s="175"/>
      <c r="T35" s="4"/>
      <c r="U35" s="4"/>
      <c r="V35" s="4"/>
      <c r="W35" s="4"/>
      <c r="X35" s="4"/>
      <c r="Y35" s="4"/>
      <c r="Z35" s="4"/>
    </row>
    <row r="36" spans="1:26" ht="15.75" customHeight="1">
      <c r="A36" s="4" t="s">
        <v>112</v>
      </c>
      <c r="G36" s="175"/>
      <c r="H36" s="175"/>
      <c r="I36" s="176"/>
      <c r="J36" s="175"/>
      <c r="K36" s="175"/>
      <c r="L36" s="175"/>
      <c r="M36" s="175"/>
      <c r="N36" s="175"/>
      <c r="T36" s="4"/>
      <c r="U36" s="4"/>
      <c r="V36" s="4"/>
      <c r="W36" s="4"/>
      <c r="X36" s="4"/>
      <c r="Y36" s="4"/>
      <c r="Z36" s="4"/>
    </row>
    <row r="37" spans="1:26" ht="15.75" customHeight="1">
      <c r="A37" s="4"/>
      <c r="B37" s="537" t="s">
        <v>113</v>
      </c>
      <c r="C37" s="522"/>
      <c r="D37" s="522"/>
      <c r="E37" s="522"/>
      <c r="F37" s="522"/>
      <c r="G37" s="522"/>
      <c r="H37" s="522"/>
      <c r="I37" s="522"/>
      <c r="J37" s="522"/>
      <c r="K37" s="522"/>
      <c r="L37" s="522"/>
      <c r="M37" s="523"/>
      <c r="N37" s="175"/>
      <c r="O37" s="4"/>
      <c r="P37" s="4"/>
      <c r="Q37" s="4"/>
      <c r="R37" s="4"/>
      <c r="S37" s="4"/>
      <c r="T37" s="4"/>
      <c r="U37" s="4"/>
      <c r="V37" s="4"/>
      <c r="W37" s="4"/>
      <c r="X37" s="4"/>
      <c r="Y37" s="4"/>
      <c r="Z37" s="4"/>
    </row>
    <row r="38" spans="1:26" ht="15.75" customHeight="1">
      <c r="A38" s="4"/>
      <c r="B38" s="190" t="s">
        <v>115</v>
      </c>
      <c r="C38" s="191" t="s">
        <v>23</v>
      </c>
      <c r="D38" s="192">
        <v>26868000</v>
      </c>
      <c r="E38" s="192">
        <v>30576000</v>
      </c>
      <c r="F38" s="192">
        <v>32273000</v>
      </c>
      <c r="G38" s="193">
        <v>33651000</v>
      </c>
      <c r="H38" s="193">
        <v>35869000</v>
      </c>
      <c r="I38" s="194">
        <f t="shared" ref="I38:M38" si="8">H38+I49</f>
        <v>39894533.5</v>
      </c>
      <c r="J38" s="193">
        <f t="shared" si="8"/>
        <v>43608417.927000001</v>
      </c>
      <c r="K38" s="193">
        <f t="shared" si="8"/>
        <v>47727026.631324999</v>
      </c>
      <c r="L38" s="193">
        <f t="shared" si="8"/>
        <v>51880039.759721622</v>
      </c>
      <c r="M38" s="196">
        <f t="shared" si="8"/>
        <v>56272616.606529139</v>
      </c>
      <c r="N38" s="175"/>
      <c r="R38" s="4"/>
      <c r="S38" s="4"/>
      <c r="T38" s="4"/>
      <c r="U38" s="4"/>
      <c r="V38" s="4"/>
      <c r="W38" s="4"/>
      <c r="X38" s="4"/>
      <c r="Y38" s="4"/>
      <c r="Z38" s="4"/>
    </row>
    <row r="39" spans="1:26" ht="15.75" customHeight="1">
      <c r="A39" s="4"/>
      <c r="B39" s="199" t="s">
        <v>117</v>
      </c>
      <c r="C39" s="200" t="s">
        <v>23</v>
      </c>
      <c r="D39" s="62">
        <v>8739000</v>
      </c>
      <c r="E39" s="62">
        <v>9574000</v>
      </c>
      <c r="F39" s="62">
        <v>9994000</v>
      </c>
      <c r="G39" s="201">
        <v>10442000</v>
      </c>
      <c r="H39" s="201">
        <v>10845000</v>
      </c>
      <c r="I39" s="202">
        <f t="shared" ref="I39:M39" si="9">SUM(H39,I63)</f>
        <v>12170861.83625</v>
      </c>
      <c r="J39" s="201">
        <f t="shared" si="9"/>
        <v>13632163.4862225</v>
      </c>
      <c r="K39" s="201">
        <f t="shared" si="9"/>
        <v>15230533.765993187</v>
      </c>
      <c r="L39" s="201">
        <f t="shared" si="9"/>
        <v>16973657.427836504</v>
      </c>
      <c r="M39" s="204">
        <f t="shared" si="9"/>
        <v>18866328.914245892</v>
      </c>
      <c r="N39" s="175"/>
      <c r="R39" s="4"/>
      <c r="S39" s="4"/>
      <c r="T39" s="4"/>
      <c r="U39" s="4"/>
      <c r="V39" s="4"/>
      <c r="W39" s="4"/>
      <c r="X39" s="4"/>
      <c r="Y39" s="4"/>
      <c r="Z39" s="4"/>
    </row>
    <row r="40" spans="1:26" ht="15.75" customHeight="1">
      <c r="A40" s="4"/>
      <c r="B40" s="199" t="s">
        <v>120</v>
      </c>
      <c r="C40" s="200" t="s">
        <v>23</v>
      </c>
      <c r="D40" s="62">
        <v>2224000</v>
      </c>
      <c r="E40" s="62">
        <v>1994000</v>
      </c>
      <c r="F40" s="207">
        <v>2097000</v>
      </c>
      <c r="G40" s="201">
        <v>2959000</v>
      </c>
      <c r="H40" s="201">
        <v>2384000</v>
      </c>
      <c r="I40" s="208">
        <f t="shared" ref="I40:M40" si="10">$H$40</f>
        <v>2384000</v>
      </c>
      <c r="J40" s="209">
        <f t="shared" si="10"/>
        <v>2384000</v>
      </c>
      <c r="K40" s="209">
        <f t="shared" si="10"/>
        <v>2384000</v>
      </c>
      <c r="L40" s="209">
        <f t="shared" si="10"/>
        <v>2384000</v>
      </c>
      <c r="M40" s="210">
        <f t="shared" si="10"/>
        <v>2384000</v>
      </c>
      <c r="N40" s="175"/>
      <c r="R40" s="4"/>
      <c r="S40" s="4"/>
      <c r="T40" s="4"/>
      <c r="U40" s="4"/>
      <c r="V40" s="4"/>
      <c r="W40" s="4"/>
      <c r="X40" s="4"/>
      <c r="Y40" s="4"/>
      <c r="Z40" s="4"/>
    </row>
    <row r="41" spans="1:26" ht="15.75" customHeight="1">
      <c r="A41" s="4"/>
      <c r="B41" s="199" t="s">
        <v>122</v>
      </c>
      <c r="C41" s="200" t="s">
        <v>23</v>
      </c>
      <c r="D41" s="62">
        <f t="shared" ref="D41:M41" si="11">D38-D39+D40</f>
        <v>20353000</v>
      </c>
      <c r="E41" s="62">
        <f t="shared" si="11"/>
        <v>22996000</v>
      </c>
      <c r="F41" s="62">
        <f t="shared" si="11"/>
        <v>24376000</v>
      </c>
      <c r="G41" s="62">
        <f t="shared" si="11"/>
        <v>26168000</v>
      </c>
      <c r="H41" s="62">
        <f t="shared" si="11"/>
        <v>27408000</v>
      </c>
      <c r="I41" s="202">
        <f t="shared" si="11"/>
        <v>30107671.66375</v>
      </c>
      <c r="J41" s="201">
        <f t="shared" si="11"/>
        <v>32360254.440777503</v>
      </c>
      <c r="K41" s="201">
        <f t="shared" si="11"/>
        <v>34880492.865331814</v>
      </c>
      <c r="L41" s="201">
        <f t="shared" si="11"/>
        <v>37290382.331885114</v>
      </c>
      <c r="M41" s="204">
        <f t="shared" si="11"/>
        <v>39790287.692283243</v>
      </c>
      <c r="N41" s="175"/>
      <c r="R41" s="4"/>
      <c r="S41" s="4"/>
      <c r="T41" s="4"/>
      <c r="U41" s="4"/>
      <c r="V41" s="4"/>
      <c r="W41" s="4"/>
      <c r="X41" s="4"/>
      <c r="Y41" s="4"/>
      <c r="Z41" s="4"/>
    </row>
    <row r="42" spans="1:26" ht="15.75" customHeight="1">
      <c r="A42" s="4"/>
      <c r="B42" s="216" t="s">
        <v>125</v>
      </c>
      <c r="C42" s="217"/>
      <c r="D42" s="219">
        <f>'Balance Sheet'!D17-D41</f>
        <v>0</v>
      </c>
      <c r="E42" s="219">
        <f>'Balance Sheet'!E17-E41</f>
        <v>0</v>
      </c>
      <c r="F42" s="219">
        <f>'Balance Sheet'!F17-F41</f>
        <v>0</v>
      </c>
      <c r="G42" s="219">
        <f>'Balance Sheet'!G17-G41</f>
        <v>0</v>
      </c>
      <c r="H42" s="219">
        <f>'Balance Sheet'!H17-H41</f>
        <v>0</v>
      </c>
      <c r="I42" s="176"/>
      <c r="J42" s="175"/>
      <c r="K42" s="175"/>
      <c r="L42" s="175"/>
      <c r="M42" s="223"/>
      <c r="N42" s="175"/>
      <c r="R42" s="4"/>
      <c r="S42" s="4"/>
      <c r="T42" s="4"/>
      <c r="U42" s="4"/>
      <c r="V42" s="4"/>
      <c r="W42" s="4"/>
      <c r="X42" s="4"/>
      <c r="Y42" s="4"/>
      <c r="Z42" s="4"/>
    </row>
    <row r="43" spans="1:26" ht="15.75" customHeight="1">
      <c r="A43" s="4"/>
      <c r="B43" s="225"/>
      <c r="C43" s="188"/>
      <c r="D43" s="188"/>
      <c r="E43" s="226"/>
      <c r="G43" s="175"/>
      <c r="H43" s="175"/>
      <c r="I43" s="176"/>
      <c r="J43" s="175"/>
      <c r="K43" s="175"/>
      <c r="L43" s="175"/>
      <c r="M43" s="223"/>
      <c r="N43" s="175"/>
      <c r="R43" s="4"/>
      <c r="S43" s="4"/>
      <c r="T43" s="4"/>
      <c r="U43" s="4"/>
      <c r="V43" s="4"/>
      <c r="W43" s="4"/>
      <c r="X43" s="4"/>
      <c r="Y43" s="4"/>
      <c r="Z43" s="4"/>
    </row>
    <row r="44" spans="1:26" ht="15.75" customHeight="1">
      <c r="A44" s="4"/>
      <c r="B44" s="199" t="s">
        <v>129</v>
      </c>
      <c r="C44" s="200" t="s">
        <v>23</v>
      </c>
      <c r="D44" s="228"/>
      <c r="E44" s="62">
        <f t="shared" ref="E44:M44" si="12">AVERAGE(D38:E38)</f>
        <v>28722000</v>
      </c>
      <c r="F44" s="62">
        <f t="shared" si="12"/>
        <v>31424500</v>
      </c>
      <c r="G44" s="62">
        <f t="shared" si="12"/>
        <v>32962000</v>
      </c>
      <c r="H44" s="62">
        <f t="shared" si="12"/>
        <v>34760000</v>
      </c>
      <c r="I44" s="63">
        <f t="shared" si="12"/>
        <v>37881766.75</v>
      </c>
      <c r="J44" s="62">
        <f t="shared" si="12"/>
        <v>41751475.713500001</v>
      </c>
      <c r="K44" s="62">
        <f t="shared" si="12"/>
        <v>45667722.279162496</v>
      </c>
      <c r="L44" s="62">
        <f t="shared" si="12"/>
        <v>49803533.195523307</v>
      </c>
      <c r="M44" s="114">
        <f t="shared" si="12"/>
        <v>54076328.183125377</v>
      </c>
      <c r="N44" s="175"/>
      <c r="R44" s="4"/>
      <c r="S44" s="4"/>
      <c r="T44" s="4"/>
      <c r="U44" s="4"/>
      <c r="V44" s="4"/>
      <c r="W44" s="4"/>
      <c r="X44" s="4"/>
      <c r="Y44" s="4"/>
      <c r="Z44" s="4"/>
    </row>
    <row r="45" spans="1:26" ht="15.75" customHeight="1">
      <c r="A45" s="4"/>
      <c r="B45" s="229" t="s">
        <v>131</v>
      </c>
      <c r="C45" s="230" t="s">
        <v>27</v>
      </c>
      <c r="D45" s="231"/>
      <c r="E45" s="232">
        <f t="shared" ref="E45:H45" si="13">E57/E44</f>
        <v>3.2274911217881765E-2</v>
      </c>
      <c r="F45" s="232">
        <f t="shared" si="13"/>
        <v>3.242692803385893E-2</v>
      </c>
      <c r="G45" s="232">
        <f t="shared" si="13"/>
        <v>3.4433590194769735E-2</v>
      </c>
      <c r="H45" s="232">
        <f t="shared" si="13"/>
        <v>3.6219792865362484E-2</v>
      </c>
      <c r="I45" s="233">
        <v>3.5000000000000003E-2</v>
      </c>
      <c r="J45" s="234">
        <v>3.5000000000000003E-2</v>
      </c>
      <c r="K45" s="234">
        <v>3.5000000000000003E-2</v>
      </c>
      <c r="L45" s="234">
        <v>3.5000000000000003E-2</v>
      </c>
      <c r="M45" s="235">
        <v>3.5000000000000003E-2</v>
      </c>
      <c r="N45" s="175"/>
      <c r="R45" s="4"/>
      <c r="S45" s="4"/>
      <c r="T45" s="4"/>
      <c r="U45" s="4"/>
      <c r="V45" s="4"/>
      <c r="W45" s="4"/>
      <c r="X45" s="4"/>
      <c r="Y45" s="4"/>
      <c r="Z45" s="4"/>
    </row>
    <row r="46" spans="1:26" ht="15.75" customHeight="1">
      <c r="A46" s="4"/>
      <c r="B46" s="4"/>
      <c r="C46" s="5"/>
      <c r="D46" s="62"/>
      <c r="E46" s="6"/>
      <c r="F46" s="6"/>
      <c r="G46" s="236"/>
      <c r="H46" s="237"/>
      <c r="I46" s="238"/>
      <c r="J46" s="239"/>
      <c r="K46" s="240"/>
      <c r="L46" s="239"/>
      <c r="M46" s="239"/>
      <c r="R46" s="4"/>
      <c r="S46" s="4"/>
      <c r="T46" s="4"/>
      <c r="U46" s="4"/>
      <c r="V46" s="4"/>
      <c r="W46" s="4"/>
      <c r="X46" s="4"/>
      <c r="Y46" s="4"/>
      <c r="Z46" s="4"/>
    </row>
    <row r="47" spans="1:26" ht="15.75" customHeight="1">
      <c r="A47" s="4"/>
      <c r="B47" s="4"/>
      <c r="C47" s="5"/>
      <c r="D47" s="6"/>
      <c r="E47" s="6"/>
      <c r="F47" s="6"/>
      <c r="G47" s="6"/>
      <c r="H47" s="242"/>
      <c r="I47" s="19"/>
      <c r="J47" s="6"/>
      <c r="K47" s="6"/>
      <c r="L47" s="6"/>
      <c r="M47" s="6"/>
      <c r="R47" s="4"/>
      <c r="S47" s="4"/>
      <c r="T47" s="4"/>
      <c r="U47" s="4"/>
      <c r="V47" s="4"/>
      <c r="W47" s="4"/>
      <c r="X47" s="4"/>
      <c r="Y47" s="4"/>
      <c r="Z47" s="4"/>
    </row>
    <row r="48" spans="1:26" ht="15.75" customHeight="1">
      <c r="A48" s="4"/>
      <c r="B48" s="4" t="s">
        <v>134</v>
      </c>
      <c r="C48" s="5" t="s">
        <v>23</v>
      </c>
      <c r="D48" s="53">
        <v>19535000</v>
      </c>
      <c r="E48" s="53">
        <f t="shared" ref="E48:M48" si="14">D54</f>
        <v>20353000</v>
      </c>
      <c r="F48" s="53">
        <f t="shared" si="14"/>
        <v>22996000</v>
      </c>
      <c r="G48" s="53">
        <f t="shared" si="14"/>
        <v>24376000</v>
      </c>
      <c r="H48" s="53">
        <f t="shared" si="14"/>
        <v>26168000</v>
      </c>
      <c r="I48" s="56">
        <f t="shared" si="14"/>
        <v>27408000</v>
      </c>
      <c r="J48" s="58">
        <f t="shared" si="14"/>
        <v>30068671.66375</v>
      </c>
      <c r="K48" s="58">
        <f t="shared" si="14"/>
        <v>32282254.440777503</v>
      </c>
      <c r="L48" s="58">
        <f t="shared" si="14"/>
        <v>34763492.865331814</v>
      </c>
      <c r="M48" s="58">
        <f t="shared" si="14"/>
        <v>37134382.331885122</v>
      </c>
      <c r="N48" s="538" t="s">
        <v>135</v>
      </c>
      <c r="O48" s="523"/>
      <c r="R48" s="4"/>
      <c r="S48" s="4"/>
      <c r="T48" s="4"/>
      <c r="U48" s="4"/>
      <c r="V48" s="4"/>
      <c r="W48" s="4"/>
      <c r="X48" s="4"/>
      <c r="Y48" s="4"/>
      <c r="Z48" s="4"/>
    </row>
    <row r="49" spans="1:26" ht="15.75" customHeight="1">
      <c r="A49" s="4"/>
      <c r="B49" s="4" t="s">
        <v>138</v>
      </c>
      <c r="C49" s="5" t="s">
        <v>23</v>
      </c>
      <c r="D49" s="53">
        <v>2359000</v>
      </c>
      <c r="E49" s="53">
        <v>2596000</v>
      </c>
      <c r="F49" s="53">
        <v>2937000</v>
      </c>
      <c r="G49" s="53">
        <v>3151000</v>
      </c>
      <c r="H49" s="53">
        <v>3532000</v>
      </c>
      <c r="I49" s="56">
        <f>I50*'Income Assumptions'!J5</f>
        <v>4025533.5</v>
      </c>
      <c r="J49" s="58">
        <f>J50*'Income Assumptions'!K5</f>
        <v>3713884.4269999997</v>
      </c>
      <c r="K49" s="58">
        <f>K50*'Income Assumptions'!L5</f>
        <v>4118608.7043249998</v>
      </c>
      <c r="L49" s="58">
        <f>L50*'Income Assumptions'!M5</f>
        <v>4153013.1283966247</v>
      </c>
      <c r="M49" s="58">
        <f>M50*'Income Assumptions'!N5</f>
        <v>4392576.8468075171</v>
      </c>
      <c r="N49" s="254" t="s">
        <v>14</v>
      </c>
      <c r="O49" s="255">
        <v>4020000</v>
      </c>
      <c r="P49" s="256"/>
      <c r="R49" s="4"/>
      <c r="S49" s="4"/>
      <c r="T49" s="4"/>
      <c r="U49" s="4"/>
      <c r="V49" s="4"/>
      <c r="W49" s="4"/>
      <c r="X49" s="4"/>
      <c r="Y49" s="4"/>
      <c r="Z49" s="4"/>
    </row>
    <row r="50" spans="1:26" ht="15.75" customHeight="1">
      <c r="A50" s="4"/>
      <c r="B50" s="257" t="s">
        <v>141</v>
      </c>
      <c r="C50" s="258" t="s">
        <v>27</v>
      </c>
      <c r="D50" s="259">
        <f>D49/'Income Assumptions'!E5</f>
        <v>0.40919340849956637</v>
      </c>
      <c r="E50" s="259">
        <f>E49/'Income Assumptions'!F5</f>
        <v>0.34211913547706907</v>
      </c>
      <c r="F50" s="259">
        <f>F49/'Income Assumptions'!G5</f>
        <v>0.38833796112653707</v>
      </c>
      <c r="G50" s="259">
        <f>G49/'Income Assumptions'!H5</f>
        <v>0.43763888888888891</v>
      </c>
      <c r="H50" s="259">
        <f>H49/'Income Assumptions'!I5</f>
        <v>0.402461257976299</v>
      </c>
      <c r="I50" s="261">
        <v>0.45</v>
      </c>
      <c r="J50" s="262">
        <v>0.41</v>
      </c>
      <c r="K50" s="262">
        <v>0.43</v>
      </c>
      <c r="L50" s="262">
        <v>0.41</v>
      </c>
      <c r="M50" s="262">
        <v>0.41</v>
      </c>
      <c r="N50" s="263" t="s">
        <v>15</v>
      </c>
      <c r="O50" s="264">
        <v>3730000</v>
      </c>
      <c r="P50" s="265" t="s">
        <v>80</v>
      </c>
      <c r="R50" s="4"/>
      <c r="S50" s="4"/>
      <c r="T50" s="4"/>
      <c r="U50" s="4"/>
      <c r="V50" s="4"/>
      <c r="W50" s="4"/>
      <c r="X50" s="4"/>
      <c r="Y50" s="4"/>
      <c r="Z50" s="4"/>
    </row>
    <row r="51" spans="1:26" ht="15.75" customHeight="1">
      <c r="A51" s="4"/>
      <c r="B51" s="257" t="s">
        <v>144</v>
      </c>
      <c r="C51" s="258" t="s">
        <v>27</v>
      </c>
      <c r="D51" s="266" t="s">
        <v>30</v>
      </c>
      <c r="E51" s="259">
        <f t="shared" ref="E51:M51" si="15">E49/D49-1</f>
        <v>0.10046629927935569</v>
      </c>
      <c r="F51" s="259">
        <f t="shared" si="15"/>
        <v>0.13135593220338992</v>
      </c>
      <c r="G51" s="259">
        <f t="shared" si="15"/>
        <v>7.2863466121892984E-2</v>
      </c>
      <c r="H51" s="259">
        <f t="shared" si="15"/>
        <v>0.12091399555696603</v>
      </c>
      <c r="I51" s="268">
        <f t="shared" si="15"/>
        <v>0.13973202151755371</v>
      </c>
      <c r="J51" s="259">
        <f t="shared" si="15"/>
        <v>-7.7418079616031088E-2</v>
      </c>
      <c r="K51" s="259">
        <f t="shared" si="15"/>
        <v>0.10897600215629977</v>
      </c>
      <c r="L51" s="259">
        <f t="shared" si="15"/>
        <v>8.3534092557753237E-3</v>
      </c>
      <c r="M51" s="259">
        <f t="shared" si="15"/>
        <v>5.7684315219918902E-2</v>
      </c>
      <c r="N51" s="19" t="s">
        <v>16</v>
      </c>
      <c r="O51" s="264">
        <v>4140000</v>
      </c>
      <c r="P51" s="539" t="s">
        <v>145</v>
      </c>
      <c r="R51" s="4"/>
      <c r="S51" s="4"/>
      <c r="T51" s="4"/>
      <c r="U51" s="4"/>
      <c r="V51" s="4"/>
      <c r="W51" s="4"/>
      <c r="X51" s="4"/>
      <c r="Y51" s="4"/>
      <c r="Z51" s="4"/>
    </row>
    <row r="52" spans="1:26" ht="15.75" customHeight="1">
      <c r="A52" s="4"/>
      <c r="B52" s="4" t="s">
        <v>146</v>
      </c>
      <c r="C52" s="5" t="s">
        <v>23</v>
      </c>
      <c r="D52" s="101">
        <f t="shared" ref="D52:M52" si="16">D63</f>
        <v>877000</v>
      </c>
      <c r="E52" s="101">
        <f t="shared" si="16"/>
        <v>927000</v>
      </c>
      <c r="F52" s="101">
        <f t="shared" si="16"/>
        <v>1019000</v>
      </c>
      <c r="G52" s="101">
        <f t="shared" si="16"/>
        <v>1135000</v>
      </c>
      <c r="H52" s="101">
        <f t="shared" si="16"/>
        <v>1259000</v>
      </c>
      <c r="I52" s="97">
        <f t="shared" si="16"/>
        <v>1325861.8362500002</v>
      </c>
      <c r="J52" s="101">
        <f t="shared" si="16"/>
        <v>1461301.6499725</v>
      </c>
      <c r="K52" s="101">
        <f t="shared" si="16"/>
        <v>1598370.2797706875</v>
      </c>
      <c r="L52" s="101">
        <f t="shared" si="16"/>
        <v>1743123.6618433159</v>
      </c>
      <c r="M52" s="101">
        <f t="shared" si="16"/>
        <v>1892671.4864093882</v>
      </c>
      <c r="N52" s="263" t="s">
        <v>17</v>
      </c>
      <c r="O52" s="264">
        <v>4180000</v>
      </c>
      <c r="P52" s="515"/>
      <c r="Q52" s="4"/>
      <c r="R52" s="4"/>
      <c r="S52" s="4"/>
      <c r="T52" s="4"/>
      <c r="U52" s="4"/>
      <c r="V52" s="4"/>
      <c r="W52" s="4"/>
      <c r="X52" s="4"/>
      <c r="Y52" s="4"/>
      <c r="Z52" s="4"/>
    </row>
    <row r="53" spans="1:26" ht="15.75" customHeight="1">
      <c r="A53" s="4"/>
      <c r="B53" s="4" t="s">
        <v>149</v>
      </c>
      <c r="C53" s="5" t="s">
        <v>23</v>
      </c>
      <c r="D53" s="62">
        <f t="shared" ref="D53:H53" si="17">D55-(D48+D49-D52)</f>
        <v>-664000</v>
      </c>
      <c r="E53" s="62">
        <f t="shared" si="17"/>
        <v>974000</v>
      </c>
      <c r="F53" s="62">
        <f t="shared" si="17"/>
        <v>-538000</v>
      </c>
      <c r="G53" s="62">
        <f t="shared" si="17"/>
        <v>-224000</v>
      </c>
      <c r="H53" s="62">
        <f t="shared" si="17"/>
        <v>-1033000</v>
      </c>
      <c r="I53" s="63">
        <f t="shared" ref="I53:M53" si="18">-(I65+I68)</f>
        <v>-39000</v>
      </c>
      <c r="J53" s="62">
        <f t="shared" si="18"/>
        <v>-39000</v>
      </c>
      <c r="K53" s="62">
        <f t="shared" si="18"/>
        <v>-39000</v>
      </c>
      <c r="L53" s="62">
        <f t="shared" si="18"/>
        <v>-39000</v>
      </c>
      <c r="M53" s="62">
        <f t="shared" si="18"/>
        <v>-39000</v>
      </c>
      <c r="N53" s="275" t="s">
        <v>18</v>
      </c>
      <c r="O53" s="276">
        <v>4330000</v>
      </c>
      <c r="P53" s="515"/>
      <c r="Q53" s="4"/>
      <c r="R53" s="4"/>
      <c r="S53" s="4"/>
      <c r="T53" s="4"/>
      <c r="U53" s="4"/>
      <c r="V53" s="4"/>
      <c r="W53" s="4"/>
      <c r="X53" s="4"/>
      <c r="Y53" s="4"/>
      <c r="Z53" s="4"/>
    </row>
    <row r="54" spans="1:26" ht="15.75" customHeight="1">
      <c r="A54" s="4"/>
      <c r="B54" s="21" t="s">
        <v>150</v>
      </c>
      <c r="C54" s="126" t="s">
        <v>23</v>
      </c>
      <c r="D54" s="127">
        <f t="shared" ref="D54:M54" si="19">D48+D49-D52+D53</f>
        <v>20353000</v>
      </c>
      <c r="E54" s="127">
        <f t="shared" si="19"/>
        <v>22996000</v>
      </c>
      <c r="F54" s="127">
        <f t="shared" si="19"/>
        <v>24376000</v>
      </c>
      <c r="G54" s="127">
        <f t="shared" si="19"/>
        <v>26168000</v>
      </c>
      <c r="H54" s="127">
        <f t="shared" si="19"/>
        <v>27408000</v>
      </c>
      <c r="I54" s="135">
        <f t="shared" si="19"/>
        <v>30068671.66375</v>
      </c>
      <c r="J54" s="25">
        <f t="shared" si="19"/>
        <v>32282254.440777503</v>
      </c>
      <c r="K54" s="25">
        <f t="shared" si="19"/>
        <v>34763492.865331814</v>
      </c>
      <c r="L54" s="25">
        <f t="shared" si="19"/>
        <v>37134382.331885122</v>
      </c>
      <c r="M54" s="25">
        <f t="shared" si="19"/>
        <v>39595287.69228325</v>
      </c>
      <c r="N54" s="277" t="s">
        <v>151</v>
      </c>
      <c r="O54" s="278">
        <f>SUM(O49:O53)</f>
        <v>20400000</v>
      </c>
      <c r="P54" s="256"/>
      <c r="Q54" s="4"/>
      <c r="R54" s="4"/>
      <c r="S54" s="4"/>
      <c r="T54" s="4"/>
      <c r="U54" s="4"/>
      <c r="V54" s="4"/>
      <c r="W54" s="4"/>
      <c r="X54" s="4"/>
      <c r="Y54" s="4"/>
      <c r="Z54" s="4"/>
    </row>
    <row r="55" spans="1:26" ht="15.75" customHeight="1">
      <c r="A55" s="49"/>
      <c r="B55" s="279" t="s">
        <v>152</v>
      </c>
      <c r="C55" s="49"/>
      <c r="D55" s="219">
        <v>20353000</v>
      </c>
      <c r="E55" s="219">
        <v>22996000</v>
      </c>
      <c r="F55" s="219">
        <v>24376000</v>
      </c>
      <c r="G55" s="219">
        <v>26168000</v>
      </c>
      <c r="H55" s="219">
        <v>27408000</v>
      </c>
      <c r="I55" s="280"/>
      <c r="J55" s="49"/>
      <c r="K55" s="49"/>
      <c r="L55" s="49"/>
      <c r="M55" s="49"/>
      <c r="N55" s="49"/>
      <c r="O55" s="49"/>
      <c r="P55" s="49"/>
      <c r="Q55" s="49"/>
      <c r="R55" s="49"/>
      <c r="S55" s="49"/>
      <c r="T55" s="49"/>
      <c r="U55" s="49"/>
      <c r="V55" s="49"/>
      <c r="W55" s="49"/>
      <c r="X55" s="49"/>
      <c r="Y55" s="49"/>
      <c r="Z55" s="49"/>
    </row>
    <row r="56" spans="1:26" ht="15.75" customHeight="1">
      <c r="A56" s="4"/>
      <c r="B56" s="4"/>
      <c r="C56" s="5"/>
      <c r="D56" s="6"/>
      <c r="E56" s="6"/>
      <c r="F56" s="6"/>
      <c r="G56" s="6"/>
      <c r="H56" s="6"/>
      <c r="I56" s="19"/>
      <c r="J56" s="6"/>
      <c r="K56" s="6"/>
      <c r="L56" s="6"/>
      <c r="M56" s="6"/>
      <c r="S56" s="281"/>
      <c r="T56" s="281"/>
      <c r="U56" s="4"/>
      <c r="V56" s="4"/>
      <c r="W56" s="4"/>
      <c r="X56" s="4"/>
      <c r="Y56" s="4"/>
      <c r="Z56" s="4"/>
    </row>
    <row r="57" spans="1:26" ht="15.75" customHeight="1">
      <c r="A57" s="4"/>
      <c r="B57" s="43" t="s">
        <v>153</v>
      </c>
      <c r="C57" s="5" t="s">
        <v>23</v>
      </c>
      <c r="D57" s="62">
        <v>877000</v>
      </c>
      <c r="E57" s="62">
        <v>927000</v>
      </c>
      <c r="F57" s="62">
        <v>1019000</v>
      </c>
      <c r="G57" s="62">
        <v>1135000</v>
      </c>
      <c r="H57" s="62">
        <v>1259000</v>
      </c>
      <c r="I57" s="282">
        <f>H63</f>
        <v>1259000</v>
      </c>
      <c r="J57" s="30">
        <f t="shared" ref="J57:M57" si="20">I57-($H$63/$C$35)</f>
        <v>1201167.2139521309</v>
      </c>
      <c r="K57" s="30">
        <f t="shared" si="20"/>
        <v>1143334.4279042617</v>
      </c>
      <c r="L57" s="30">
        <f t="shared" si="20"/>
        <v>1085501.6418563926</v>
      </c>
      <c r="M57" s="30">
        <f t="shared" si="20"/>
        <v>1027668.8558085234</v>
      </c>
      <c r="N57" s="283" t="s">
        <v>154</v>
      </c>
      <c r="O57" s="283"/>
      <c r="P57" s="283"/>
      <c r="Q57" s="284"/>
      <c r="R57" s="284"/>
      <c r="S57" s="284"/>
      <c r="T57" s="281"/>
      <c r="U57" s="4"/>
      <c r="V57" s="4"/>
      <c r="W57" s="4"/>
      <c r="X57" s="4"/>
      <c r="Y57" s="4"/>
      <c r="Z57" s="4"/>
    </row>
    <row r="58" spans="1:26" ht="15.75" customHeight="1">
      <c r="A58" s="4"/>
      <c r="B58" s="43" t="s">
        <v>155</v>
      </c>
      <c r="C58" s="5" t="s">
        <v>23</v>
      </c>
      <c r="D58" s="62"/>
      <c r="E58" s="62"/>
      <c r="F58" s="62"/>
      <c r="G58" s="62"/>
      <c r="H58" s="62"/>
      <c r="I58" s="63">
        <f>I63-I57</f>
        <v>66861.836250000168</v>
      </c>
      <c r="J58" s="62">
        <f t="shared" ref="J58:M58" si="21">$I$58</f>
        <v>66861.836250000168</v>
      </c>
      <c r="K58" s="62">
        <f t="shared" si="21"/>
        <v>66861.836250000168</v>
      </c>
      <c r="L58" s="62">
        <f t="shared" si="21"/>
        <v>66861.836250000168</v>
      </c>
      <c r="M58" s="62">
        <f t="shared" si="21"/>
        <v>66861.836250000168</v>
      </c>
      <c r="N58" s="4"/>
      <c r="O58" s="4"/>
      <c r="P58" s="4"/>
      <c r="Q58" s="4"/>
      <c r="R58" s="4"/>
      <c r="S58" s="4"/>
      <c r="T58" s="4"/>
      <c r="U58" s="4"/>
      <c r="V58" s="4"/>
      <c r="W58" s="4"/>
      <c r="X58" s="4"/>
      <c r="Y58" s="4"/>
      <c r="Z58" s="4"/>
    </row>
    <row r="59" spans="1:26" ht="15.75" customHeight="1">
      <c r="A59" s="4"/>
      <c r="B59" s="43" t="s">
        <v>156</v>
      </c>
      <c r="C59" s="5" t="s">
        <v>23</v>
      </c>
      <c r="D59" s="62"/>
      <c r="E59" s="62"/>
      <c r="F59" s="62"/>
      <c r="G59" s="62"/>
      <c r="H59" s="62"/>
      <c r="I59" s="63"/>
      <c r="J59" s="62">
        <f>J63-SUM(J57+J58)</f>
        <v>193272.59977036901</v>
      </c>
      <c r="K59" s="62">
        <f t="shared" ref="K59:M59" si="22">$J$59</f>
        <v>193272.59977036901</v>
      </c>
      <c r="L59" s="62">
        <f t="shared" si="22"/>
        <v>193272.59977036901</v>
      </c>
      <c r="M59" s="62">
        <f t="shared" si="22"/>
        <v>193272.59977036901</v>
      </c>
      <c r="T59" s="4"/>
      <c r="U59" s="4"/>
      <c r="V59" s="4"/>
      <c r="W59" s="4"/>
      <c r="X59" s="4"/>
      <c r="Y59" s="4"/>
      <c r="Z59" s="4"/>
    </row>
    <row r="60" spans="1:26" ht="15.75" customHeight="1">
      <c r="A60" s="4"/>
      <c r="B60" s="43" t="s">
        <v>157</v>
      </c>
      <c r="C60" s="5" t="s">
        <v>23</v>
      </c>
      <c r="D60" s="6"/>
      <c r="E60" s="6"/>
      <c r="F60" s="6"/>
      <c r="G60" s="6"/>
      <c r="H60" s="6"/>
      <c r="I60" s="63"/>
      <c r="J60" s="62"/>
      <c r="K60" s="62">
        <f>K63-SUM(K57:K59)</f>
        <v>194901.41584605654</v>
      </c>
      <c r="L60" s="62">
        <f t="shared" ref="L60:M60" si="23">$K$60</f>
        <v>194901.41584605654</v>
      </c>
      <c r="M60" s="62">
        <f t="shared" si="23"/>
        <v>194901.41584605654</v>
      </c>
      <c r="T60" s="4"/>
      <c r="U60" s="4"/>
      <c r="V60" s="4"/>
      <c r="W60" s="4"/>
      <c r="X60" s="4"/>
      <c r="Y60" s="4"/>
      <c r="Z60" s="4"/>
    </row>
    <row r="61" spans="1:26" ht="15.75" customHeight="1">
      <c r="A61" s="4"/>
      <c r="B61" s="43" t="s">
        <v>158</v>
      </c>
      <c r="C61" s="5" t="s">
        <v>23</v>
      </c>
      <c r="D61" s="6"/>
      <c r="E61" s="6"/>
      <c r="F61" s="6"/>
      <c r="G61" s="6"/>
      <c r="H61" s="6"/>
      <c r="I61" s="63"/>
      <c r="J61" s="62"/>
      <c r="K61" s="62"/>
      <c r="L61" s="62">
        <f>L63-SUM(L57:L60)</f>
        <v>202586.1681204976</v>
      </c>
      <c r="M61" s="62">
        <f>$L$61</f>
        <v>202586.1681204976</v>
      </c>
      <c r="T61" s="4"/>
      <c r="U61" s="4"/>
      <c r="V61" s="4"/>
      <c r="W61" s="4"/>
      <c r="X61" s="4"/>
      <c r="Y61" s="4"/>
      <c r="Z61" s="4"/>
    </row>
    <row r="62" spans="1:26" ht="15.75" customHeight="1">
      <c r="A62" s="4"/>
      <c r="B62" s="43" t="s">
        <v>159</v>
      </c>
      <c r="C62" s="5" t="s">
        <v>23</v>
      </c>
      <c r="D62" s="6"/>
      <c r="E62" s="6"/>
      <c r="F62" s="6"/>
      <c r="G62" s="6"/>
      <c r="H62" s="6"/>
      <c r="I62" s="63"/>
      <c r="J62" s="62"/>
      <c r="K62" s="62"/>
      <c r="L62" s="62"/>
      <c r="M62" s="62">
        <f>M63-SUM(M57:M61)</f>
        <v>207380.61061394145</v>
      </c>
      <c r="T62" s="4"/>
      <c r="U62" s="4"/>
      <c r="V62" s="4"/>
      <c r="W62" s="4"/>
      <c r="X62" s="4"/>
      <c r="Y62" s="4"/>
      <c r="Z62" s="4"/>
    </row>
    <row r="63" spans="1:26" ht="15.75" customHeight="1">
      <c r="A63" s="4"/>
      <c r="B63" s="21" t="s">
        <v>160</v>
      </c>
      <c r="C63" s="126" t="s">
        <v>23</v>
      </c>
      <c r="D63" s="25">
        <f t="shared" ref="D63:H63" si="24">SUM(D57:D62)</f>
        <v>877000</v>
      </c>
      <c r="E63" s="25">
        <f t="shared" si="24"/>
        <v>927000</v>
      </c>
      <c r="F63" s="25">
        <f t="shared" si="24"/>
        <v>1019000</v>
      </c>
      <c r="G63" s="25">
        <f t="shared" si="24"/>
        <v>1135000</v>
      </c>
      <c r="H63" s="25">
        <f t="shared" si="24"/>
        <v>1259000</v>
      </c>
      <c r="I63" s="285">
        <f t="shared" ref="I63:M63" si="25">I44*I45</f>
        <v>1325861.8362500002</v>
      </c>
      <c r="J63" s="30">
        <f t="shared" si="25"/>
        <v>1461301.6499725</v>
      </c>
      <c r="K63" s="30">
        <f t="shared" si="25"/>
        <v>1598370.2797706875</v>
      </c>
      <c r="L63" s="30">
        <f t="shared" si="25"/>
        <v>1743123.6618433159</v>
      </c>
      <c r="M63" s="30">
        <f t="shared" si="25"/>
        <v>1892671.4864093882</v>
      </c>
      <c r="T63" s="4"/>
      <c r="U63" s="4"/>
      <c r="V63" s="4"/>
      <c r="W63" s="4"/>
      <c r="X63" s="4"/>
      <c r="Y63" s="4"/>
      <c r="Z63" s="4"/>
    </row>
    <row r="64" spans="1:26" ht="15.75" customHeight="1">
      <c r="A64" s="4"/>
      <c r="B64" s="4"/>
      <c r="C64" s="5"/>
      <c r="D64" s="6"/>
      <c r="E64" s="6"/>
      <c r="F64" s="6"/>
      <c r="G64" s="6"/>
      <c r="H64" s="6"/>
      <c r="I64" s="19"/>
      <c r="J64" s="6"/>
      <c r="K64" s="6"/>
      <c r="L64" s="6"/>
      <c r="M64" s="6"/>
      <c r="T64" s="4"/>
      <c r="U64" s="4"/>
      <c r="V64" s="4"/>
      <c r="W64" s="4"/>
      <c r="X64" s="4"/>
      <c r="Y64" s="4"/>
      <c r="Z64" s="4"/>
    </row>
    <row r="65" spans="1:26" ht="15.75" customHeight="1">
      <c r="A65" s="4"/>
      <c r="B65" s="4" t="s">
        <v>161</v>
      </c>
      <c r="C65" s="5" t="s">
        <v>23</v>
      </c>
      <c r="D65" s="58">
        <f t="shared" ref="D65:H65" si="26">D66-D57</f>
        <v>25000</v>
      </c>
      <c r="E65" s="58">
        <f t="shared" si="26"/>
        <v>25000</v>
      </c>
      <c r="F65" s="58">
        <f t="shared" si="26"/>
        <v>30000</v>
      </c>
      <c r="G65" s="58">
        <f t="shared" si="26"/>
        <v>27000</v>
      </c>
      <c r="H65" s="58">
        <f t="shared" si="26"/>
        <v>35000</v>
      </c>
      <c r="I65" s="56">
        <f t="shared" ref="I65:M65" si="27">$H$65</f>
        <v>35000</v>
      </c>
      <c r="J65" s="58">
        <f t="shared" si="27"/>
        <v>35000</v>
      </c>
      <c r="K65" s="58">
        <f t="shared" si="27"/>
        <v>35000</v>
      </c>
      <c r="L65" s="58">
        <f t="shared" si="27"/>
        <v>35000</v>
      </c>
      <c r="M65" s="58">
        <f t="shared" si="27"/>
        <v>35000</v>
      </c>
      <c r="N65" s="36"/>
      <c r="T65" s="4"/>
      <c r="U65" s="4"/>
      <c r="V65" s="4"/>
      <c r="W65" s="4"/>
      <c r="X65" s="4"/>
      <c r="Y65" s="4"/>
      <c r="Z65" s="4"/>
    </row>
    <row r="66" spans="1:26" ht="15.75" customHeight="1">
      <c r="A66" s="4"/>
      <c r="B66" s="21" t="s">
        <v>162</v>
      </c>
      <c r="C66" s="126" t="s">
        <v>23</v>
      </c>
      <c r="D66" s="127">
        <f>'Income Assumptions'!E73</f>
        <v>902000</v>
      </c>
      <c r="E66" s="127">
        <f>'Income Assumptions'!F73</f>
        <v>952000</v>
      </c>
      <c r="F66" s="127">
        <f>'Income Assumptions'!G73</f>
        <v>1049000</v>
      </c>
      <c r="G66" s="127">
        <f>'Income Assumptions'!H73</f>
        <v>1162000</v>
      </c>
      <c r="H66" s="127">
        <f>'Income Assumptions'!I73</f>
        <v>1294000</v>
      </c>
      <c r="I66" s="130">
        <f t="shared" ref="I66:M66" si="28">I63+(I65)</f>
        <v>1360861.8362500002</v>
      </c>
      <c r="J66" s="127">
        <f t="shared" si="28"/>
        <v>1496301.6499725</v>
      </c>
      <c r="K66" s="127">
        <f t="shared" si="28"/>
        <v>1633370.2797706875</v>
      </c>
      <c r="L66" s="127">
        <f t="shared" si="28"/>
        <v>1778123.6618433159</v>
      </c>
      <c r="M66" s="127">
        <f t="shared" si="28"/>
        <v>1927671.4864093882</v>
      </c>
      <c r="T66" s="4"/>
      <c r="U66" s="4"/>
      <c r="V66" s="4"/>
      <c r="W66" s="4"/>
      <c r="X66" s="4"/>
      <c r="Y66" s="4"/>
      <c r="Z66" s="4"/>
    </row>
    <row r="67" spans="1:26" ht="15.75" customHeight="1">
      <c r="A67" s="4"/>
      <c r="B67" s="4"/>
      <c r="C67" s="5"/>
      <c r="D67" s="62"/>
      <c r="E67" s="62"/>
      <c r="F67" s="62"/>
      <c r="G67" s="62"/>
      <c r="H67" s="62"/>
      <c r="I67" s="19"/>
      <c r="J67" s="6"/>
      <c r="K67" s="6"/>
      <c r="L67" s="6"/>
      <c r="M67" s="6"/>
      <c r="T67" s="4"/>
      <c r="U67" s="4"/>
      <c r="V67" s="4"/>
      <c r="W67" s="4"/>
      <c r="X67" s="4"/>
      <c r="Y67" s="4"/>
      <c r="Z67" s="4"/>
    </row>
    <row r="68" spans="1:26" ht="15.75" customHeight="1">
      <c r="A68" s="4"/>
      <c r="B68" s="288" t="s">
        <v>163</v>
      </c>
      <c r="C68" s="289" t="s">
        <v>23</v>
      </c>
      <c r="D68" s="290">
        <f t="shared" ref="D68:H68" si="29">D69-D66</f>
        <v>13000</v>
      </c>
      <c r="E68" s="290">
        <f t="shared" si="29"/>
        <v>7000</v>
      </c>
      <c r="F68" s="290">
        <f t="shared" si="29"/>
        <v>11000</v>
      </c>
      <c r="G68" s="290">
        <f t="shared" si="29"/>
        <v>3000</v>
      </c>
      <c r="H68" s="290">
        <f t="shared" si="29"/>
        <v>4000</v>
      </c>
      <c r="I68" s="291">
        <f t="shared" ref="I68:M68" si="30">$H$68</f>
        <v>4000</v>
      </c>
      <c r="J68" s="290">
        <f t="shared" si="30"/>
        <v>4000</v>
      </c>
      <c r="K68" s="290">
        <f t="shared" si="30"/>
        <v>4000</v>
      </c>
      <c r="L68" s="290">
        <f t="shared" si="30"/>
        <v>4000</v>
      </c>
      <c r="M68" s="290">
        <f t="shared" si="30"/>
        <v>4000</v>
      </c>
      <c r="N68" s="36"/>
      <c r="T68" s="4"/>
      <c r="U68" s="4"/>
      <c r="V68" s="4"/>
      <c r="W68" s="4"/>
      <c r="X68" s="4"/>
      <c r="Y68" s="4"/>
      <c r="Z68" s="4"/>
    </row>
    <row r="69" spans="1:26" ht="15.75" customHeight="1">
      <c r="A69" s="4"/>
      <c r="B69" s="21" t="s">
        <v>164</v>
      </c>
      <c r="C69" s="126" t="s">
        <v>23</v>
      </c>
      <c r="D69" s="25">
        <f>'Cash Flow'!D8</f>
        <v>915000</v>
      </c>
      <c r="E69" s="25">
        <f>'Cash Flow'!E8</f>
        <v>959000</v>
      </c>
      <c r="F69" s="25">
        <f>'Cash Flow'!F8</f>
        <v>1060000</v>
      </c>
      <c r="G69" s="25">
        <f>'Cash Flow'!G8</f>
        <v>1165000</v>
      </c>
      <c r="H69" s="25">
        <f>'Cash Flow'!H8</f>
        <v>1298000</v>
      </c>
      <c r="I69" s="135">
        <f t="shared" ref="I69:M69" si="31">I68+I66</f>
        <v>1364861.8362500002</v>
      </c>
      <c r="J69" s="25">
        <f t="shared" si="31"/>
        <v>1500301.6499725</v>
      </c>
      <c r="K69" s="25">
        <f t="shared" si="31"/>
        <v>1637370.2797706875</v>
      </c>
      <c r="L69" s="25">
        <f t="shared" si="31"/>
        <v>1782123.6618433159</v>
      </c>
      <c r="M69" s="25">
        <f t="shared" si="31"/>
        <v>1931671.4864093882</v>
      </c>
      <c r="T69" s="4"/>
      <c r="U69" s="4"/>
      <c r="V69" s="4"/>
      <c r="W69" s="4"/>
      <c r="X69" s="4"/>
      <c r="Y69" s="4"/>
      <c r="Z69" s="4"/>
    </row>
    <row r="70" spans="1:26" ht="15.75" customHeight="1">
      <c r="A70" s="4"/>
      <c r="B70" s="4"/>
      <c r="C70" s="5"/>
      <c r="D70" s="6"/>
      <c r="E70" s="6"/>
      <c r="F70" s="6"/>
      <c r="G70" s="6"/>
      <c r="H70" s="41"/>
      <c r="I70" s="4"/>
      <c r="J70" s="4"/>
      <c r="K70" s="4"/>
      <c r="L70" s="4"/>
      <c r="M70" s="4"/>
      <c r="T70" s="4"/>
      <c r="U70" s="4"/>
      <c r="V70" s="4"/>
      <c r="W70" s="4"/>
      <c r="X70" s="4"/>
      <c r="Y70" s="4"/>
      <c r="Z70" s="4"/>
    </row>
    <row r="71" spans="1:26" ht="15.75" customHeight="1">
      <c r="A71" s="4"/>
      <c r="B71" s="4"/>
      <c r="C71" s="5"/>
      <c r="D71" s="6"/>
      <c r="E71" s="6"/>
      <c r="F71" s="6"/>
      <c r="G71" s="6"/>
      <c r="H71" s="6"/>
      <c r="I71" s="4"/>
      <c r="J71" s="4"/>
      <c r="K71" s="4"/>
      <c r="L71" s="4"/>
      <c r="M71" s="4"/>
      <c r="T71" s="4"/>
      <c r="U71" s="4"/>
      <c r="V71" s="4"/>
      <c r="W71" s="4"/>
      <c r="X71" s="4"/>
      <c r="Y71" s="4"/>
      <c r="Z71" s="4"/>
    </row>
    <row r="72" spans="1:26" ht="15.75" customHeight="1">
      <c r="A72" s="4"/>
      <c r="B72" s="4"/>
      <c r="C72" s="5"/>
      <c r="D72" s="6"/>
      <c r="E72" s="6"/>
      <c r="F72" s="6"/>
      <c r="G72" s="6"/>
      <c r="H72" s="6"/>
      <c r="I72" s="4"/>
      <c r="J72" s="4"/>
      <c r="K72" s="4"/>
      <c r="L72" s="4"/>
      <c r="M72" s="4"/>
      <c r="T72" s="4"/>
      <c r="U72" s="4"/>
      <c r="V72" s="4"/>
      <c r="W72" s="4"/>
      <c r="X72" s="4"/>
      <c r="Y72" s="4"/>
      <c r="Z72" s="4"/>
    </row>
    <row r="73" spans="1:26" ht="15.75" customHeight="1">
      <c r="A73" s="4"/>
      <c r="B73" s="4"/>
      <c r="C73" s="5"/>
      <c r="D73" s="6"/>
      <c r="E73" s="6"/>
      <c r="F73" s="6"/>
      <c r="G73" s="6"/>
      <c r="H73" s="6"/>
      <c r="I73" s="4"/>
      <c r="J73" s="4"/>
      <c r="K73" s="4"/>
      <c r="L73" s="4"/>
      <c r="M73" s="4"/>
      <c r="T73" s="4"/>
      <c r="U73" s="4"/>
      <c r="V73" s="4"/>
      <c r="W73" s="4"/>
      <c r="X73" s="4"/>
      <c r="Y73" s="4"/>
      <c r="Z73" s="4"/>
    </row>
    <row r="74" spans="1:26" ht="15.75" customHeight="1">
      <c r="A74" s="4"/>
      <c r="B74" s="4"/>
      <c r="C74" s="5"/>
      <c r="D74" s="6"/>
      <c r="E74" s="6"/>
      <c r="F74" s="6"/>
      <c r="G74" s="6"/>
      <c r="H74" s="6"/>
      <c r="I74" s="4"/>
      <c r="J74" s="4"/>
      <c r="K74" s="4"/>
      <c r="L74" s="4"/>
      <c r="M74" s="4"/>
      <c r="T74" s="4"/>
      <c r="U74" s="4"/>
      <c r="V74" s="4"/>
      <c r="W74" s="4"/>
      <c r="X74" s="4"/>
      <c r="Y74" s="4"/>
      <c r="Z74" s="4"/>
    </row>
    <row r="75" spans="1:26" ht="15.75" customHeight="1">
      <c r="A75" s="4"/>
      <c r="B75" s="4"/>
      <c r="C75" s="5"/>
      <c r="D75" s="6"/>
      <c r="E75" s="6"/>
      <c r="F75" s="6"/>
      <c r="G75" s="6"/>
      <c r="H75" s="6"/>
      <c r="I75" s="4"/>
      <c r="J75" s="4"/>
      <c r="K75" s="4"/>
      <c r="L75" s="4"/>
      <c r="M75" s="4"/>
      <c r="T75" s="4"/>
      <c r="U75" s="4"/>
      <c r="V75" s="4"/>
      <c r="W75" s="4"/>
      <c r="X75" s="4"/>
      <c r="Y75" s="4"/>
      <c r="Z75" s="4"/>
    </row>
    <row r="76" spans="1:26" ht="15.75" customHeight="1">
      <c r="A76" s="4"/>
      <c r="B76" s="4"/>
      <c r="C76" s="5"/>
      <c r="D76" s="6"/>
      <c r="E76" s="6"/>
      <c r="F76" s="6"/>
      <c r="G76" s="6"/>
      <c r="H76" s="6"/>
      <c r="I76" s="4"/>
      <c r="J76" s="4"/>
      <c r="K76" s="4"/>
      <c r="L76" s="4"/>
      <c r="M76" s="4"/>
      <c r="N76" s="4"/>
      <c r="O76" s="4"/>
      <c r="P76" s="4"/>
      <c r="Q76" s="4"/>
      <c r="R76" s="4"/>
      <c r="S76" s="4"/>
      <c r="T76" s="4"/>
      <c r="U76" s="4"/>
      <c r="V76" s="4"/>
      <c r="W76" s="4"/>
      <c r="X76" s="4"/>
      <c r="Y76" s="4"/>
      <c r="Z76" s="4"/>
    </row>
    <row r="77" spans="1:26" ht="15.75" customHeight="1">
      <c r="A77" s="4"/>
      <c r="B77" s="4"/>
      <c r="C77" s="5"/>
      <c r="D77" s="6"/>
      <c r="E77" s="6"/>
      <c r="F77" s="6"/>
      <c r="G77" s="6"/>
      <c r="H77" s="6"/>
      <c r="I77" s="4"/>
      <c r="J77" s="4"/>
      <c r="K77" s="4"/>
      <c r="L77" s="4"/>
      <c r="M77" s="4"/>
      <c r="N77" s="4"/>
      <c r="O77" s="4"/>
      <c r="P77" s="4"/>
      <c r="Q77" s="4"/>
      <c r="R77" s="4"/>
      <c r="S77" s="4"/>
      <c r="T77" s="4"/>
      <c r="U77" s="4"/>
      <c r="V77" s="4"/>
      <c r="W77" s="4"/>
      <c r="X77" s="4"/>
      <c r="Y77" s="4"/>
      <c r="Z77" s="4"/>
    </row>
    <row r="78" spans="1:26" ht="15.75" customHeight="1">
      <c r="A78" s="4"/>
      <c r="B78" s="4"/>
      <c r="C78" s="5"/>
      <c r="D78" s="6"/>
      <c r="E78" s="6"/>
      <c r="F78" s="6"/>
      <c r="G78" s="6"/>
      <c r="H78" s="6"/>
      <c r="I78" s="4"/>
      <c r="J78" s="4"/>
      <c r="K78" s="4"/>
      <c r="L78" s="4"/>
      <c r="M78" s="4"/>
      <c r="N78" s="4"/>
      <c r="O78" s="4"/>
      <c r="P78" s="4"/>
      <c r="Q78" s="4"/>
      <c r="R78" s="4"/>
      <c r="S78" s="4"/>
      <c r="T78" s="4"/>
      <c r="U78" s="4"/>
      <c r="V78" s="4"/>
      <c r="W78" s="4"/>
      <c r="X78" s="4"/>
      <c r="Y78" s="4"/>
      <c r="Z78" s="4"/>
    </row>
    <row r="79" spans="1:26" ht="15.75" customHeight="1">
      <c r="A79" s="4"/>
      <c r="B79" s="4"/>
      <c r="C79" s="5"/>
      <c r="D79" s="6"/>
      <c r="E79" s="6"/>
      <c r="F79" s="6"/>
      <c r="G79" s="6"/>
      <c r="H79" s="6"/>
      <c r="I79" s="4"/>
      <c r="J79" s="4"/>
      <c r="K79" s="4"/>
      <c r="L79" s="4"/>
      <c r="M79" s="4"/>
      <c r="N79" s="4"/>
      <c r="O79" s="4"/>
      <c r="P79" s="4"/>
      <c r="Q79" s="4"/>
      <c r="R79" s="4"/>
      <c r="S79" s="4"/>
      <c r="T79" s="4"/>
      <c r="U79" s="4"/>
      <c r="V79" s="4"/>
      <c r="W79" s="4"/>
      <c r="X79" s="4"/>
      <c r="Y79" s="4"/>
      <c r="Z79" s="4"/>
    </row>
    <row r="80" spans="1:26" ht="15.75" customHeight="1">
      <c r="A80" s="4"/>
      <c r="B80" s="4"/>
      <c r="C80" s="5"/>
      <c r="D80" s="6"/>
      <c r="E80" s="6"/>
      <c r="F80" s="6"/>
      <c r="G80" s="6"/>
      <c r="H80" s="6"/>
      <c r="I80" s="4"/>
      <c r="J80" s="4"/>
      <c r="K80" s="4"/>
      <c r="L80" s="4"/>
      <c r="M80" s="4"/>
      <c r="N80" s="4"/>
      <c r="O80" s="4"/>
      <c r="P80" s="4"/>
      <c r="Q80" s="4"/>
      <c r="R80" s="4"/>
      <c r="S80" s="4"/>
      <c r="T80" s="4"/>
      <c r="U80" s="4"/>
      <c r="V80" s="4"/>
      <c r="W80" s="4"/>
      <c r="X80" s="4"/>
      <c r="Y80" s="4"/>
      <c r="Z80" s="4"/>
    </row>
    <row r="81" spans="1:26" ht="15.75" customHeight="1">
      <c r="A81" s="4"/>
      <c r="B81" s="4"/>
      <c r="C81" s="5"/>
      <c r="D81" s="6"/>
      <c r="E81" s="6"/>
      <c r="F81" s="6"/>
      <c r="G81" s="6"/>
      <c r="H81" s="6"/>
      <c r="I81" s="4"/>
      <c r="J81" s="4"/>
      <c r="K81" s="4"/>
      <c r="L81" s="4"/>
      <c r="M81" s="4"/>
      <c r="N81" s="4"/>
      <c r="O81" s="4"/>
      <c r="P81" s="4"/>
      <c r="Q81" s="4"/>
      <c r="R81" s="4"/>
      <c r="S81" s="4"/>
      <c r="T81" s="4"/>
      <c r="U81" s="4"/>
      <c r="V81" s="4"/>
      <c r="W81" s="4"/>
      <c r="X81" s="4"/>
      <c r="Y81" s="4"/>
      <c r="Z81" s="4"/>
    </row>
    <row r="82" spans="1:26" ht="15.75" customHeight="1">
      <c r="A82" s="4"/>
      <c r="B82" s="4"/>
      <c r="C82" s="5"/>
      <c r="D82" s="6"/>
      <c r="E82" s="6"/>
      <c r="F82" s="6"/>
      <c r="G82" s="6"/>
      <c r="H82" s="6"/>
      <c r="I82" s="4"/>
      <c r="J82" s="4"/>
      <c r="K82" s="4"/>
      <c r="L82" s="4"/>
      <c r="M82" s="4"/>
      <c r="N82" s="4"/>
      <c r="O82" s="4"/>
      <c r="P82" s="4"/>
      <c r="Q82" s="4"/>
      <c r="R82" s="4"/>
      <c r="S82" s="4"/>
      <c r="T82" s="4"/>
      <c r="U82" s="4"/>
      <c r="V82" s="4"/>
      <c r="W82" s="4"/>
      <c r="X82" s="4"/>
      <c r="Y82" s="4"/>
      <c r="Z82" s="4"/>
    </row>
    <row r="83" spans="1:26" ht="15.75" customHeight="1">
      <c r="A83" s="4"/>
      <c r="B83" s="4"/>
      <c r="C83" s="5"/>
      <c r="D83" s="6"/>
      <c r="E83" s="6"/>
      <c r="F83" s="6"/>
      <c r="G83" s="6"/>
      <c r="H83" s="6"/>
      <c r="I83" s="4"/>
      <c r="J83" s="4"/>
      <c r="K83" s="4"/>
      <c r="L83" s="4"/>
      <c r="M83" s="4"/>
      <c r="N83" s="4"/>
      <c r="O83" s="4"/>
      <c r="P83" s="4"/>
      <c r="Q83" s="4"/>
      <c r="R83" s="4"/>
      <c r="S83" s="4"/>
      <c r="T83" s="4"/>
      <c r="U83" s="4"/>
      <c r="V83" s="4"/>
      <c r="W83" s="4"/>
      <c r="X83" s="4"/>
      <c r="Y83" s="4"/>
      <c r="Z83" s="4"/>
    </row>
    <row r="84" spans="1:26" ht="15.75" customHeight="1">
      <c r="A84" s="4"/>
      <c r="B84" s="4"/>
      <c r="C84" s="5"/>
      <c r="D84" s="6"/>
      <c r="E84" s="6"/>
      <c r="F84" s="6"/>
      <c r="G84" s="6"/>
      <c r="H84" s="6"/>
      <c r="I84" s="4"/>
      <c r="J84" s="4"/>
      <c r="K84" s="4"/>
      <c r="L84" s="4"/>
      <c r="M84" s="4"/>
      <c r="N84" s="4"/>
      <c r="O84" s="4"/>
      <c r="P84" s="4"/>
      <c r="Q84" s="4"/>
      <c r="R84" s="4"/>
      <c r="S84" s="4"/>
      <c r="T84" s="4"/>
      <c r="U84" s="4"/>
      <c r="V84" s="4"/>
      <c r="W84" s="4"/>
      <c r="X84" s="4"/>
      <c r="Y84" s="4"/>
      <c r="Z84" s="4"/>
    </row>
    <row r="85" spans="1:26" ht="15.75" customHeight="1">
      <c r="A85" s="4"/>
      <c r="B85" s="4"/>
      <c r="C85" s="5"/>
      <c r="D85" s="6"/>
      <c r="E85" s="6"/>
      <c r="F85" s="6"/>
      <c r="G85" s="6"/>
      <c r="H85" s="6"/>
      <c r="I85" s="4"/>
      <c r="J85" s="4"/>
      <c r="K85" s="4"/>
      <c r="L85" s="4"/>
      <c r="M85" s="4"/>
      <c r="N85" s="4"/>
      <c r="O85" s="4"/>
      <c r="P85" s="4"/>
      <c r="Q85" s="4"/>
      <c r="R85" s="4"/>
      <c r="S85" s="4"/>
      <c r="T85" s="4"/>
      <c r="U85" s="4"/>
      <c r="V85" s="4"/>
      <c r="W85" s="4"/>
      <c r="X85" s="4"/>
      <c r="Y85" s="4"/>
      <c r="Z85" s="4"/>
    </row>
    <row r="86" spans="1:26" ht="15.75" customHeight="1">
      <c r="A86" s="4"/>
      <c r="B86" s="4"/>
      <c r="C86" s="5"/>
      <c r="D86" s="6"/>
      <c r="E86" s="6"/>
      <c r="F86" s="6"/>
      <c r="G86" s="6"/>
      <c r="H86" s="6"/>
      <c r="I86" s="4"/>
      <c r="J86" s="4"/>
      <c r="K86" s="4"/>
      <c r="L86" s="4"/>
      <c r="M86" s="4"/>
      <c r="N86" s="4"/>
      <c r="O86" s="4"/>
      <c r="P86" s="4"/>
      <c r="Q86" s="4"/>
      <c r="R86" s="4"/>
      <c r="S86" s="4"/>
      <c r="T86" s="4"/>
      <c r="U86" s="4"/>
      <c r="V86" s="4"/>
      <c r="W86" s="4"/>
      <c r="X86" s="4"/>
      <c r="Y86" s="4"/>
      <c r="Z86" s="4"/>
    </row>
    <row r="87" spans="1:26" ht="15.75" customHeight="1">
      <c r="A87" s="4"/>
      <c r="B87" s="4"/>
      <c r="C87" s="5"/>
      <c r="D87" s="6"/>
      <c r="E87" s="6"/>
      <c r="F87" s="6"/>
      <c r="G87" s="6"/>
      <c r="H87" s="6"/>
      <c r="I87" s="4"/>
      <c r="J87" s="4"/>
      <c r="K87" s="4"/>
      <c r="L87" s="4"/>
      <c r="M87" s="4"/>
      <c r="N87" s="4"/>
      <c r="O87" s="4"/>
      <c r="P87" s="4"/>
      <c r="Q87" s="4"/>
      <c r="R87" s="4"/>
      <c r="S87" s="4"/>
      <c r="T87" s="4"/>
      <c r="U87" s="4"/>
      <c r="V87" s="4"/>
      <c r="W87" s="4"/>
      <c r="X87" s="4"/>
      <c r="Y87" s="4"/>
      <c r="Z87" s="4"/>
    </row>
    <row r="88" spans="1:26" ht="15.75" customHeight="1">
      <c r="A88" s="4"/>
      <c r="B88" s="4"/>
      <c r="C88" s="5"/>
      <c r="D88" s="6"/>
      <c r="E88" s="6"/>
      <c r="F88" s="6"/>
      <c r="G88" s="6"/>
      <c r="H88" s="6"/>
      <c r="I88" s="4"/>
      <c r="J88" s="4"/>
      <c r="K88" s="4"/>
      <c r="L88" s="4"/>
      <c r="M88" s="4"/>
      <c r="N88" s="4"/>
      <c r="O88" s="4"/>
      <c r="P88" s="4"/>
      <c r="Q88" s="4"/>
      <c r="R88" s="4"/>
      <c r="S88" s="4"/>
      <c r="T88" s="4"/>
      <c r="U88" s="4"/>
      <c r="V88" s="4"/>
      <c r="W88" s="4"/>
      <c r="X88" s="4"/>
      <c r="Y88" s="4"/>
      <c r="Z88" s="4"/>
    </row>
    <row r="89" spans="1:26" ht="15.75" customHeight="1">
      <c r="A89" s="4"/>
      <c r="B89" s="4"/>
      <c r="C89" s="5"/>
      <c r="D89" s="6"/>
      <c r="E89" s="6"/>
      <c r="F89" s="6"/>
      <c r="G89" s="6"/>
      <c r="H89" s="6"/>
      <c r="I89" s="4"/>
      <c r="J89" s="4"/>
      <c r="K89" s="4"/>
      <c r="L89" s="4"/>
      <c r="M89" s="4"/>
      <c r="N89" s="4"/>
      <c r="O89" s="4"/>
      <c r="P89" s="4"/>
      <c r="Q89" s="4"/>
      <c r="R89" s="4"/>
      <c r="S89" s="4"/>
      <c r="T89" s="4"/>
      <c r="U89" s="4"/>
      <c r="V89" s="4"/>
      <c r="W89" s="4"/>
      <c r="X89" s="4"/>
      <c r="Y89" s="4"/>
      <c r="Z89" s="4"/>
    </row>
    <row r="90" spans="1:26" ht="15.75" customHeight="1">
      <c r="A90" s="4"/>
      <c r="B90" s="4"/>
      <c r="C90" s="5"/>
      <c r="D90" s="6"/>
      <c r="E90" s="6"/>
      <c r="F90" s="6"/>
      <c r="G90" s="6"/>
      <c r="H90" s="6"/>
      <c r="I90" s="4"/>
      <c r="J90" s="4"/>
      <c r="K90" s="4"/>
      <c r="L90" s="4"/>
      <c r="M90" s="4"/>
      <c r="N90" s="4"/>
      <c r="O90" s="4"/>
      <c r="P90" s="4"/>
      <c r="Q90" s="4"/>
      <c r="R90" s="4"/>
      <c r="S90" s="4"/>
      <c r="T90" s="4"/>
      <c r="U90" s="4"/>
      <c r="V90" s="4"/>
      <c r="W90" s="4"/>
      <c r="X90" s="4"/>
      <c r="Y90" s="4"/>
      <c r="Z90" s="4"/>
    </row>
    <row r="91" spans="1:26" ht="15.75" customHeight="1">
      <c r="A91" s="4"/>
      <c r="B91" s="4"/>
      <c r="C91" s="5"/>
      <c r="D91" s="6"/>
      <c r="E91" s="6"/>
      <c r="F91" s="6"/>
      <c r="G91" s="6"/>
      <c r="H91" s="6"/>
      <c r="I91" s="4"/>
      <c r="J91" s="4"/>
      <c r="K91" s="4"/>
      <c r="L91" s="4"/>
      <c r="M91" s="4"/>
      <c r="N91" s="4"/>
      <c r="O91" s="4"/>
      <c r="P91" s="4"/>
      <c r="Q91" s="4"/>
      <c r="R91" s="4"/>
      <c r="S91" s="4"/>
      <c r="T91" s="4"/>
      <c r="U91" s="4"/>
      <c r="V91" s="4"/>
      <c r="W91" s="4"/>
      <c r="X91" s="4"/>
      <c r="Y91" s="4"/>
      <c r="Z91" s="4"/>
    </row>
    <row r="92" spans="1:26" ht="15.75" customHeight="1">
      <c r="A92" s="4"/>
      <c r="B92" s="4"/>
      <c r="C92" s="5"/>
      <c r="D92" s="6"/>
      <c r="E92" s="6"/>
      <c r="F92" s="6"/>
      <c r="G92" s="6"/>
      <c r="H92" s="6"/>
      <c r="I92" s="4"/>
      <c r="J92" s="4"/>
      <c r="K92" s="4"/>
      <c r="L92" s="4"/>
      <c r="M92" s="4"/>
      <c r="N92" s="4"/>
      <c r="O92" s="4"/>
      <c r="P92" s="4"/>
      <c r="Q92" s="4"/>
      <c r="R92" s="4"/>
      <c r="S92" s="4"/>
      <c r="T92" s="4"/>
      <c r="U92" s="4"/>
      <c r="V92" s="4"/>
      <c r="W92" s="4"/>
      <c r="X92" s="4"/>
      <c r="Y92" s="4"/>
      <c r="Z92" s="4"/>
    </row>
    <row r="93" spans="1:26" ht="15.75" customHeight="1">
      <c r="A93" s="4"/>
      <c r="B93" s="4"/>
      <c r="C93" s="5"/>
      <c r="D93" s="6"/>
      <c r="E93" s="6"/>
      <c r="F93" s="6"/>
      <c r="G93" s="6"/>
      <c r="H93" s="6"/>
      <c r="I93" s="4"/>
      <c r="J93" s="4"/>
      <c r="K93" s="4"/>
      <c r="L93" s="4"/>
      <c r="M93" s="4"/>
      <c r="N93" s="4"/>
      <c r="O93" s="4"/>
      <c r="P93" s="4"/>
      <c r="Q93" s="4"/>
      <c r="R93" s="4"/>
      <c r="S93" s="4"/>
      <c r="T93" s="4"/>
      <c r="U93" s="4"/>
      <c r="V93" s="4"/>
      <c r="W93" s="4"/>
      <c r="X93" s="4"/>
      <c r="Y93" s="4"/>
      <c r="Z93" s="4"/>
    </row>
    <row r="94" spans="1:26" ht="15.75" customHeight="1">
      <c r="A94" s="4"/>
      <c r="B94" s="4"/>
      <c r="C94" s="5"/>
      <c r="D94" s="6"/>
      <c r="E94" s="6"/>
      <c r="F94" s="6"/>
      <c r="G94" s="6"/>
      <c r="H94" s="6"/>
      <c r="I94" s="4"/>
      <c r="J94" s="4"/>
      <c r="K94" s="4"/>
      <c r="L94" s="4"/>
      <c r="M94" s="4"/>
      <c r="N94" s="4"/>
      <c r="O94" s="4"/>
      <c r="P94" s="4"/>
      <c r="Q94" s="4"/>
      <c r="R94" s="4"/>
      <c r="S94" s="4"/>
      <c r="T94" s="4"/>
      <c r="U94" s="4"/>
      <c r="V94" s="4"/>
      <c r="W94" s="4"/>
      <c r="X94" s="4"/>
      <c r="Y94" s="4"/>
      <c r="Z94" s="4"/>
    </row>
    <row r="95" spans="1:26" ht="15.75" customHeight="1">
      <c r="A95" s="4"/>
      <c r="B95" s="4"/>
      <c r="C95" s="5"/>
      <c r="D95" s="6"/>
      <c r="E95" s="6"/>
      <c r="F95" s="6"/>
      <c r="G95" s="6"/>
      <c r="H95" s="6"/>
      <c r="I95" s="4"/>
      <c r="J95" s="4"/>
      <c r="K95" s="4"/>
      <c r="L95" s="4"/>
      <c r="M95" s="4"/>
      <c r="N95" s="4"/>
      <c r="O95" s="4"/>
      <c r="P95" s="4"/>
      <c r="Q95" s="4"/>
      <c r="R95" s="4"/>
      <c r="S95" s="4"/>
      <c r="T95" s="4"/>
      <c r="U95" s="4"/>
      <c r="V95" s="4"/>
      <c r="W95" s="4"/>
      <c r="X95" s="4"/>
      <c r="Y95" s="4"/>
      <c r="Z95" s="4"/>
    </row>
    <row r="96" spans="1:26" ht="15.75" customHeight="1">
      <c r="A96" s="4"/>
      <c r="B96" s="4"/>
      <c r="C96" s="5"/>
      <c r="D96" s="6"/>
      <c r="E96" s="6"/>
      <c r="F96" s="6"/>
      <c r="G96" s="6"/>
      <c r="H96" s="6"/>
      <c r="I96" s="4"/>
      <c r="J96" s="4"/>
      <c r="K96" s="4"/>
      <c r="L96" s="4"/>
      <c r="M96" s="4"/>
      <c r="N96" s="4"/>
      <c r="O96" s="4"/>
      <c r="P96" s="4"/>
      <c r="Q96" s="4"/>
      <c r="R96" s="4"/>
      <c r="S96" s="4"/>
      <c r="T96" s="4"/>
      <c r="U96" s="4"/>
      <c r="V96" s="4"/>
      <c r="W96" s="4"/>
      <c r="X96" s="4"/>
      <c r="Y96" s="4"/>
      <c r="Z96" s="4"/>
    </row>
    <row r="97" spans="1:26" ht="15.75" customHeight="1">
      <c r="A97" s="4"/>
      <c r="B97" s="4"/>
      <c r="C97" s="5"/>
      <c r="D97" s="6"/>
      <c r="E97" s="6"/>
      <c r="F97" s="6"/>
      <c r="G97" s="6"/>
      <c r="H97" s="6"/>
      <c r="I97" s="4"/>
      <c r="J97" s="4"/>
      <c r="K97" s="4"/>
      <c r="L97" s="4"/>
      <c r="M97" s="4"/>
      <c r="N97" s="4"/>
      <c r="O97" s="4"/>
      <c r="P97" s="4"/>
      <c r="Q97" s="4"/>
      <c r="R97" s="4"/>
      <c r="S97" s="4"/>
      <c r="T97" s="4"/>
      <c r="U97" s="4"/>
      <c r="V97" s="4"/>
      <c r="W97" s="4"/>
      <c r="X97" s="4"/>
      <c r="Y97" s="4"/>
      <c r="Z97" s="4"/>
    </row>
    <row r="98" spans="1:26" ht="15.75" customHeight="1">
      <c r="A98" s="4"/>
      <c r="B98" s="4"/>
      <c r="C98" s="5"/>
      <c r="D98" s="6"/>
      <c r="E98" s="6"/>
      <c r="F98" s="6"/>
      <c r="G98" s="6"/>
      <c r="H98" s="6"/>
      <c r="I98" s="4"/>
      <c r="J98" s="4"/>
      <c r="K98" s="4"/>
      <c r="L98" s="4"/>
      <c r="M98" s="4"/>
      <c r="N98" s="4"/>
      <c r="O98" s="4"/>
      <c r="P98" s="4"/>
      <c r="Q98" s="4"/>
      <c r="R98" s="4"/>
      <c r="S98" s="4"/>
      <c r="T98" s="4"/>
      <c r="U98" s="4"/>
      <c r="V98" s="4"/>
      <c r="W98" s="4"/>
      <c r="X98" s="4"/>
      <c r="Y98" s="4"/>
      <c r="Z98" s="4"/>
    </row>
    <row r="99" spans="1:26" ht="15.75" customHeight="1">
      <c r="A99" s="4"/>
      <c r="B99" s="4"/>
      <c r="C99" s="5"/>
      <c r="D99" s="6"/>
      <c r="E99" s="6"/>
      <c r="F99" s="6"/>
      <c r="G99" s="6"/>
      <c r="H99" s="6"/>
      <c r="I99" s="4"/>
      <c r="J99" s="4"/>
      <c r="K99" s="4"/>
      <c r="L99" s="4"/>
      <c r="M99" s="4"/>
      <c r="N99" s="4"/>
      <c r="O99" s="4"/>
      <c r="P99" s="4"/>
      <c r="Q99" s="4"/>
      <c r="R99" s="4"/>
      <c r="S99" s="4"/>
      <c r="T99" s="4"/>
      <c r="U99" s="4"/>
      <c r="V99" s="4"/>
      <c r="W99" s="4"/>
      <c r="X99" s="4"/>
      <c r="Y99" s="4"/>
      <c r="Z99" s="4"/>
    </row>
    <row r="100" spans="1:26" ht="15.75" customHeight="1">
      <c r="A100" s="4"/>
      <c r="B100" s="4"/>
      <c r="C100" s="5"/>
      <c r="D100" s="6"/>
      <c r="E100" s="6"/>
      <c r="F100" s="6"/>
      <c r="G100" s="6"/>
      <c r="H100" s="6"/>
      <c r="I100" s="4"/>
      <c r="J100" s="4"/>
      <c r="K100" s="4"/>
      <c r="L100" s="4"/>
      <c r="M100" s="4"/>
      <c r="N100" s="4"/>
      <c r="O100" s="4"/>
      <c r="P100" s="4"/>
      <c r="Q100" s="4"/>
      <c r="R100" s="4"/>
      <c r="S100" s="4"/>
      <c r="T100" s="4"/>
      <c r="U100" s="4"/>
      <c r="V100" s="4"/>
      <c r="W100" s="4"/>
      <c r="X100" s="4"/>
      <c r="Y100" s="4"/>
      <c r="Z100" s="4"/>
    </row>
    <row r="101" spans="1:26" ht="15.75" customHeight="1">
      <c r="A101" s="4"/>
      <c r="B101" s="4"/>
      <c r="C101" s="5"/>
      <c r="D101" s="6"/>
      <c r="E101" s="6"/>
      <c r="F101" s="6"/>
      <c r="G101" s="6"/>
      <c r="H101" s="6"/>
      <c r="I101" s="4"/>
      <c r="J101" s="4"/>
      <c r="K101" s="4"/>
      <c r="L101" s="4"/>
      <c r="M101" s="4"/>
      <c r="N101" s="4"/>
      <c r="O101" s="4"/>
      <c r="P101" s="4"/>
      <c r="Q101" s="4"/>
      <c r="R101" s="4"/>
      <c r="S101" s="4"/>
      <c r="T101" s="4"/>
      <c r="U101" s="4"/>
      <c r="V101" s="4"/>
      <c r="W101" s="4"/>
      <c r="X101" s="4"/>
      <c r="Y101" s="4"/>
      <c r="Z101" s="4"/>
    </row>
    <row r="102" spans="1:26" ht="15.75" customHeight="1">
      <c r="A102" s="4"/>
      <c r="B102" s="4"/>
      <c r="C102" s="5"/>
      <c r="D102" s="6"/>
      <c r="E102" s="6"/>
      <c r="F102" s="6"/>
      <c r="G102" s="6"/>
      <c r="H102" s="6"/>
      <c r="I102" s="4"/>
      <c r="J102" s="4"/>
      <c r="K102" s="4"/>
      <c r="L102" s="4"/>
      <c r="M102" s="4"/>
      <c r="N102" s="4"/>
      <c r="O102" s="4"/>
      <c r="P102" s="4"/>
      <c r="Q102" s="4"/>
      <c r="R102" s="4"/>
      <c r="S102" s="4"/>
      <c r="T102" s="4"/>
      <c r="U102" s="4"/>
      <c r="V102" s="4"/>
      <c r="W102" s="4"/>
      <c r="X102" s="4"/>
      <c r="Y102" s="4"/>
      <c r="Z102" s="4"/>
    </row>
    <row r="103" spans="1:26" ht="15.75" customHeight="1">
      <c r="A103" s="4"/>
      <c r="B103" s="4"/>
      <c r="C103" s="5"/>
      <c r="D103" s="6"/>
      <c r="E103" s="6"/>
      <c r="F103" s="6"/>
      <c r="G103" s="6"/>
      <c r="H103" s="6"/>
      <c r="I103" s="4"/>
      <c r="J103" s="4"/>
      <c r="K103" s="4"/>
      <c r="L103" s="4"/>
      <c r="M103" s="4"/>
      <c r="N103" s="4"/>
      <c r="O103" s="4"/>
      <c r="P103" s="4"/>
      <c r="Q103" s="4"/>
      <c r="R103" s="4"/>
      <c r="S103" s="4"/>
      <c r="T103" s="4"/>
      <c r="U103" s="4"/>
      <c r="V103" s="4"/>
      <c r="W103" s="4"/>
      <c r="X103" s="4"/>
      <c r="Y103" s="4"/>
      <c r="Z103" s="4"/>
    </row>
    <row r="104" spans="1:26" ht="15.75" customHeight="1">
      <c r="A104" s="4"/>
      <c r="B104" s="4"/>
      <c r="C104" s="5"/>
      <c r="D104" s="6"/>
      <c r="E104" s="6"/>
      <c r="F104" s="6"/>
      <c r="G104" s="6"/>
      <c r="H104" s="6"/>
      <c r="I104" s="4"/>
      <c r="J104" s="4"/>
      <c r="K104" s="4"/>
      <c r="L104" s="4"/>
      <c r="M104" s="4"/>
      <c r="N104" s="4"/>
      <c r="O104" s="4"/>
      <c r="P104" s="4"/>
      <c r="Q104" s="4"/>
      <c r="R104" s="4"/>
      <c r="S104" s="4"/>
      <c r="T104" s="4"/>
      <c r="U104" s="4"/>
      <c r="V104" s="4"/>
      <c r="W104" s="4"/>
      <c r="X104" s="4"/>
      <c r="Y104" s="4"/>
      <c r="Z104" s="4"/>
    </row>
    <row r="105" spans="1:26" ht="15.75" customHeight="1">
      <c r="A105" s="4"/>
      <c r="B105" s="4"/>
      <c r="C105" s="5"/>
      <c r="D105" s="6"/>
      <c r="E105" s="6"/>
      <c r="F105" s="6"/>
      <c r="G105" s="6"/>
      <c r="H105" s="6"/>
      <c r="I105" s="4"/>
      <c r="J105" s="4"/>
      <c r="K105" s="4"/>
      <c r="L105" s="4"/>
      <c r="M105" s="4"/>
      <c r="N105" s="4"/>
      <c r="O105" s="4"/>
      <c r="P105" s="4"/>
      <c r="Q105" s="4"/>
      <c r="R105" s="4"/>
      <c r="S105" s="4"/>
      <c r="T105" s="4"/>
      <c r="U105" s="4"/>
      <c r="V105" s="4"/>
      <c r="W105" s="4"/>
      <c r="X105" s="4"/>
      <c r="Y105" s="4"/>
      <c r="Z105" s="4"/>
    </row>
    <row r="106" spans="1:26" ht="15.75" customHeight="1">
      <c r="A106" s="4"/>
      <c r="B106" s="4"/>
      <c r="C106" s="5"/>
      <c r="D106" s="6"/>
      <c r="E106" s="6"/>
      <c r="F106" s="6"/>
      <c r="G106" s="6"/>
      <c r="H106" s="6"/>
      <c r="I106" s="4"/>
      <c r="J106" s="4"/>
      <c r="K106" s="4"/>
      <c r="L106" s="4"/>
      <c r="M106" s="4"/>
      <c r="N106" s="4"/>
      <c r="O106" s="4"/>
      <c r="P106" s="4"/>
      <c r="Q106" s="4"/>
      <c r="R106" s="4"/>
      <c r="S106" s="4"/>
      <c r="T106" s="4"/>
      <c r="U106" s="4"/>
      <c r="V106" s="4"/>
      <c r="W106" s="4"/>
      <c r="X106" s="4"/>
      <c r="Y106" s="4"/>
      <c r="Z106" s="4"/>
    </row>
    <row r="107" spans="1:26" ht="15.75" customHeight="1">
      <c r="A107" s="4"/>
      <c r="B107" s="4"/>
      <c r="C107" s="5"/>
      <c r="D107" s="6"/>
      <c r="E107" s="6"/>
      <c r="F107" s="6"/>
      <c r="G107" s="6"/>
      <c r="H107" s="6"/>
      <c r="I107" s="4"/>
      <c r="J107" s="4"/>
      <c r="K107" s="4"/>
      <c r="L107" s="4"/>
      <c r="M107" s="4"/>
      <c r="N107" s="4"/>
      <c r="O107" s="4"/>
      <c r="P107" s="4"/>
      <c r="Q107" s="4"/>
      <c r="R107" s="4"/>
      <c r="S107" s="4"/>
      <c r="T107" s="4"/>
      <c r="U107" s="4"/>
      <c r="V107" s="4"/>
      <c r="W107" s="4"/>
      <c r="X107" s="4"/>
      <c r="Y107" s="4"/>
      <c r="Z107" s="4"/>
    </row>
    <row r="108" spans="1:26" ht="15.75" customHeight="1">
      <c r="A108" s="4"/>
      <c r="B108" s="4"/>
      <c r="C108" s="5"/>
      <c r="D108" s="6"/>
      <c r="E108" s="6"/>
      <c r="F108" s="6"/>
      <c r="G108" s="6"/>
      <c r="H108" s="6"/>
      <c r="I108" s="4"/>
      <c r="J108" s="4"/>
      <c r="K108" s="4"/>
      <c r="L108" s="4"/>
      <c r="M108" s="4"/>
      <c r="N108" s="4"/>
      <c r="O108" s="4"/>
      <c r="P108" s="4"/>
      <c r="Q108" s="4"/>
      <c r="R108" s="4"/>
      <c r="S108" s="4"/>
      <c r="T108" s="4"/>
      <c r="U108" s="4"/>
      <c r="V108" s="4"/>
      <c r="W108" s="4"/>
      <c r="X108" s="4"/>
      <c r="Y108" s="4"/>
      <c r="Z108" s="4"/>
    </row>
    <row r="109" spans="1:26" ht="15.75" customHeight="1">
      <c r="A109" s="4"/>
      <c r="B109" s="4"/>
      <c r="C109" s="5"/>
      <c r="D109" s="6"/>
      <c r="E109" s="6"/>
      <c r="F109" s="6"/>
      <c r="G109" s="6"/>
      <c r="H109" s="6"/>
      <c r="I109" s="4"/>
      <c r="J109" s="4"/>
      <c r="K109" s="4"/>
      <c r="L109" s="4"/>
      <c r="M109" s="4"/>
      <c r="N109" s="4"/>
      <c r="O109" s="4"/>
      <c r="P109" s="4"/>
      <c r="Q109" s="4"/>
      <c r="R109" s="4"/>
      <c r="S109" s="4"/>
      <c r="T109" s="4"/>
      <c r="U109" s="4"/>
      <c r="V109" s="4"/>
      <c r="W109" s="4"/>
      <c r="X109" s="4"/>
      <c r="Y109" s="4"/>
      <c r="Z109" s="4"/>
    </row>
    <row r="110" spans="1:26" ht="15.75" customHeight="1">
      <c r="A110" s="4"/>
      <c r="B110" s="4"/>
      <c r="C110" s="5"/>
      <c r="D110" s="6"/>
      <c r="E110" s="6"/>
      <c r="F110" s="6"/>
      <c r="G110" s="6"/>
      <c r="H110" s="6"/>
      <c r="I110" s="4"/>
      <c r="J110" s="4"/>
      <c r="K110" s="4"/>
      <c r="L110" s="4"/>
      <c r="M110" s="4"/>
      <c r="N110" s="4"/>
      <c r="O110" s="4"/>
      <c r="P110" s="4"/>
      <c r="Q110" s="4"/>
      <c r="R110" s="4"/>
      <c r="S110" s="4"/>
      <c r="T110" s="4"/>
      <c r="U110" s="4"/>
      <c r="V110" s="4"/>
      <c r="W110" s="4"/>
      <c r="X110" s="4"/>
      <c r="Y110" s="4"/>
      <c r="Z110" s="4"/>
    </row>
    <row r="111" spans="1:26" ht="15.75" customHeight="1">
      <c r="A111" s="4"/>
      <c r="B111" s="4"/>
      <c r="C111" s="5"/>
      <c r="D111" s="6"/>
      <c r="E111" s="6"/>
      <c r="F111" s="6"/>
      <c r="G111" s="6"/>
      <c r="H111" s="6"/>
      <c r="I111" s="4"/>
      <c r="J111" s="4"/>
      <c r="K111" s="4"/>
      <c r="L111" s="4"/>
      <c r="M111" s="4"/>
      <c r="N111" s="4"/>
      <c r="O111" s="4"/>
      <c r="P111" s="4"/>
      <c r="Q111" s="4"/>
      <c r="R111" s="4"/>
      <c r="S111" s="4"/>
      <c r="T111" s="4"/>
      <c r="U111" s="4"/>
      <c r="V111" s="4"/>
      <c r="W111" s="4"/>
      <c r="X111" s="4"/>
      <c r="Y111" s="4"/>
      <c r="Z111" s="4"/>
    </row>
    <row r="112" spans="1:26" ht="15.75" customHeight="1">
      <c r="A112" s="4"/>
      <c r="B112" s="4"/>
      <c r="C112" s="5"/>
      <c r="D112" s="6"/>
      <c r="E112" s="6"/>
      <c r="F112" s="6"/>
      <c r="G112" s="6"/>
      <c r="H112" s="6"/>
      <c r="I112" s="4"/>
      <c r="J112" s="4"/>
      <c r="K112" s="4"/>
      <c r="L112" s="4"/>
      <c r="M112" s="4"/>
      <c r="N112" s="4"/>
      <c r="O112" s="4"/>
      <c r="P112" s="4"/>
      <c r="Q112" s="4"/>
      <c r="R112" s="4"/>
      <c r="S112" s="4"/>
      <c r="T112" s="4"/>
      <c r="U112" s="4"/>
      <c r="V112" s="4"/>
      <c r="W112" s="4"/>
      <c r="X112" s="4"/>
      <c r="Y112" s="4"/>
      <c r="Z112" s="4"/>
    </row>
    <row r="113" spans="1:26" ht="15.75" customHeight="1">
      <c r="A113" s="4"/>
      <c r="B113" s="4"/>
      <c r="C113" s="5"/>
      <c r="D113" s="6"/>
      <c r="E113" s="6"/>
      <c r="F113" s="6"/>
      <c r="G113" s="6"/>
      <c r="H113" s="6"/>
      <c r="I113" s="4"/>
      <c r="J113" s="4"/>
      <c r="K113" s="4"/>
      <c r="L113" s="4"/>
      <c r="M113" s="4"/>
      <c r="N113" s="4"/>
      <c r="O113" s="4"/>
      <c r="P113" s="4"/>
      <c r="Q113" s="4"/>
      <c r="R113" s="4"/>
      <c r="S113" s="4"/>
      <c r="T113" s="4"/>
      <c r="U113" s="4"/>
      <c r="V113" s="4"/>
      <c r="W113" s="4"/>
      <c r="X113" s="4"/>
      <c r="Y113" s="4"/>
      <c r="Z113" s="4"/>
    </row>
    <row r="114" spans="1:26" ht="15.75" customHeight="1">
      <c r="A114" s="4"/>
      <c r="B114" s="4"/>
      <c r="C114" s="5"/>
      <c r="D114" s="6"/>
      <c r="E114" s="6"/>
      <c r="F114" s="6"/>
      <c r="G114" s="6"/>
      <c r="H114" s="6"/>
      <c r="I114" s="4"/>
      <c r="J114" s="4"/>
      <c r="K114" s="4"/>
      <c r="L114" s="4"/>
      <c r="M114" s="4"/>
      <c r="N114" s="4"/>
      <c r="O114" s="4"/>
      <c r="P114" s="4"/>
      <c r="Q114" s="4"/>
      <c r="R114" s="4"/>
      <c r="S114" s="4"/>
      <c r="T114" s="4"/>
      <c r="U114" s="4"/>
      <c r="V114" s="4"/>
      <c r="W114" s="4"/>
      <c r="X114" s="4"/>
      <c r="Y114" s="4"/>
      <c r="Z114" s="4"/>
    </row>
    <row r="115" spans="1:26" ht="15.75" customHeight="1">
      <c r="A115" s="4"/>
      <c r="B115" s="4"/>
      <c r="C115" s="5"/>
      <c r="D115" s="6"/>
      <c r="E115" s="6"/>
      <c r="F115" s="6"/>
      <c r="G115" s="6"/>
      <c r="H115" s="6"/>
      <c r="I115" s="4"/>
      <c r="J115" s="4"/>
      <c r="K115" s="4"/>
      <c r="L115" s="4"/>
      <c r="M115" s="4"/>
      <c r="N115" s="4"/>
      <c r="O115" s="4"/>
      <c r="P115" s="4"/>
      <c r="Q115" s="4"/>
      <c r="R115" s="4"/>
      <c r="S115" s="4"/>
      <c r="T115" s="4"/>
      <c r="U115" s="4"/>
      <c r="V115" s="4"/>
      <c r="W115" s="4"/>
      <c r="X115" s="4"/>
      <c r="Y115" s="4"/>
      <c r="Z115" s="4"/>
    </row>
    <row r="116" spans="1:26" ht="15.75" customHeight="1">
      <c r="A116" s="4"/>
      <c r="B116" s="4"/>
      <c r="C116" s="5"/>
      <c r="D116" s="6"/>
      <c r="E116" s="6"/>
      <c r="F116" s="6"/>
      <c r="G116" s="6"/>
      <c r="H116" s="6"/>
      <c r="I116" s="4"/>
      <c r="J116" s="4"/>
      <c r="K116" s="4"/>
      <c r="L116" s="4"/>
      <c r="M116" s="4"/>
      <c r="N116" s="4"/>
      <c r="O116" s="4"/>
      <c r="P116" s="4"/>
      <c r="Q116" s="4"/>
      <c r="R116" s="4"/>
      <c r="S116" s="4"/>
      <c r="T116" s="4"/>
      <c r="U116" s="4"/>
      <c r="V116" s="4"/>
      <c r="W116" s="4"/>
      <c r="X116" s="4"/>
      <c r="Y116" s="4"/>
      <c r="Z116" s="4"/>
    </row>
    <row r="117" spans="1:26" ht="15.75" customHeight="1">
      <c r="A117" s="4"/>
      <c r="B117" s="4"/>
      <c r="C117" s="5"/>
      <c r="D117" s="6"/>
      <c r="E117" s="6"/>
      <c r="F117" s="6"/>
      <c r="G117" s="6"/>
      <c r="H117" s="6"/>
      <c r="I117" s="4"/>
      <c r="J117" s="4"/>
      <c r="K117" s="4"/>
      <c r="L117" s="4"/>
      <c r="M117" s="4"/>
      <c r="N117" s="4"/>
      <c r="O117" s="4"/>
      <c r="P117" s="4"/>
      <c r="Q117" s="4"/>
      <c r="R117" s="4"/>
      <c r="S117" s="4"/>
      <c r="T117" s="4"/>
      <c r="U117" s="4"/>
      <c r="V117" s="4"/>
      <c r="W117" s="4"/>
      <c r="X117" s="4"/>
      <c r="Y117" s="4"/>
      <c r="Z117" s="4"/>
    </row>
    <row r="118" spans="1:26" ht="15.75" customHeight="1">
      <c r="A118" s="4"/>
      <c r="B118" s="4"/>
      <c r="C118" s="5"/>
      <c r="D118" s="6"/>
      <c r="E118" s="6"/>
      <c r="F118" s="6"/>
      <c r="G118" s="6"/>
      <c r="H118" s="6"/>
      <c r="I118" s="4"/>
      <c r="J118" s="4"/>
      <c r="K118" s="4"/>
      <c r="L118" s="4"/>
      <c r="M118" s="4"/>
      <c r="N118" s="4"/>
      <c r="O118" s="4"/>
      <c r="P118" s="4"/>
      <c r="Q118" s="4"/>
      <c r="R118" s="4"/>
      <c r="S118" s="4"/>
      <c r="T118" s="4"/>
      <c r="U118" s="4"/>
      <c r="V118" s="4"/>
      <c r="W118" s="4"/>
      <c r="X118" s="4"/>
      <c r="Y118" s="4"/>
      <c r="Z118" s="4"/>
    </row>
    <row r="119" spans="1:26" ht="15.75" customHeight="1">
      <c r="A119" s="4"/>
      <c r="B119" s="4"/>
      <c r="C119" s="5"/>
      <c r="D119" s="6"/>
      <c r="E119" s="6"/>
      <c r="F119" s="6"/>
      <c r="G119" s="6"/>
      <c r="H119" s="6"/>
      <c r="I119" s="4"/>
      <c r="J119" s="4"/>
      <c r="K119" s="4"/>
      <c r="L119" s="4"/>
      <c r="M119" s="4"/>
      <c r="N119" s="4"/>
      <c r="O119" s="4"/>
      <c r="P119" s="4"/>
      <c r="Q119" s="4"/>
      <c r="R119" s="4"/>
      <c r="S119" s="4"/>
      <c r="T119" s="4"/>
      <c r="U119" s="4"/>
      <c r="V119" s="4"/>
      <c r="W119" s="4"/>
      <c r="X119" s="4"/>
      <c r="Y119" s="4"/>
      <c r="Z119" s="4"/>
    </row>
    <row r="120" spans="1:26" ht="15.75" customHeight="1">
      <c r="A120" s="4"/>
      <c r="B120" s="4"/>
      <c r="C120" s="5"/>
      <c r="D120" s="6"/>
      <c r="E120" s="6"/>
      <c r="F120" s="6"/>
      <c r="G120" s="6"/>
      <c r="H120" s="6"/>
      <c r="I120" s="4"/>
      <c r="J120" s="4"/>
      <c r="K120" s="4"/>
      <c r="L120" s="4"/>
      <c r="M120" s="4"/>
      <c r="N120" s="4"/>
      <c r="O120" s="4"/>
      <c r="P120" s="4"/>
      <c r="Q120" s="4"/>
      <c r="R120" s="4"/>
      <c r="S120" s="4"/>
      <c r="T120" s="4"/>
      <c r="U120" s="4"/>
      <c r="V120" s="4"/>
      <c r="W120" s="4"/>
      <c r="X120" s="4"/>
      <c r="Y120" s="4"/>
      <c r="Z120" s="4"/>
    </row>
    <row r="121" spans="1:26" ht="15.75" customHeight="1">
      <c r="A121" s="4"/>
      <c r="B121" s="4"/>
      <c r="C121" s="5"/>
      <c r="D121" s="6"/>
      <c r="E121" s="6"/>
      <c r="F121" s="6"/>
      <c r="G121" s="6"/>
      <c r="H121" s="6"/>
      <c r="I121" s="4"/>
      <c r="J121" s="4"/>
      <c r="K121" s="4"/>
      <c r="L121" s="4"/>
      <c r="M121" s="4"/>
      <c r="N121" s="4"/>
      <c r="O121" s="4"/>
      <c r="P121" s="4"/>
      <c r="Q121" s="4"/>
      <c r="R121" s="4"/>
      <c r="S121" s="4"/>
      <c r="T121" s="4"/>
      <c r="U121" s="4"/>
      <c r="V121" s="4"/>
      <c r="W121" s="4"/>
      <c r="X121" s="4"/>
      <c r="Y121" s="4"/>
      <c r="Z121" s="4"/>
    </row>
    <row r="122" spans="1:26" ht="15.75" customHeight="1">
      <c r="A122" s="4"/>
      <c r="B122" s="4"/>
      <c r="C122" s="5"/>
      <c r="D122" s="6"/>
      <c r="E122" s="6"/>
      <c r="F122" s="6"/>
      <c r="G122" s="6"/>
      <c r="H122" s="6"/>
      <c r="I122" s="4"/>
      <c r="J122" s="4"/>
      <c r="K122" s="4"/>
      <c r="L122" s="4"/>
      <c r="M122" s="4"/>
      <c r="N122" s="4"/>
      <c r="O122" s="4"/>
      <c r="P122" s="4"/>
      <c r="Q122" s="4"/>
      <c r="R122" s="4"/>
      <c r="S122" s="4"/>
      <c r="T122" s="4"/>
      <c r="U122" s="4"/>
      <c r="V122" s="4"/>
      <c r="W122" s="4"/>
      <c r="X122" s="4"/>
      <c r="Y122" s="4"/>
      <c r="Z122" s="4"/>
    </row>
    <row r="123" spans="1:26" ht="15.75" customHeight="1">
      <c r="A123" s="4"/>
      <c r="B123" s="4"/>
      <c r="C123" s="5"/>
      <c r="D123" s="6"/>
      <c r="E123" s="6"/>
      <c r="F123" s="6"/>
      <c r="G123" s="6"/>
      <c r="H123" s="6"/>
      <c r="I123" s="4"/>
      <c r="J123" s="4"/>
      <c r="K123" s="4"/>
      <c r="L123" s="4"/>
      <c r="M123" s="4"/>
      <c r="N123" s="4"/>
      <c r="O123" s="4"/>
      <c r="P123" s="4"/>
      <c r="Q123" s="4"/>
      <c r="R123" s="4"/>
      <c r="S123" s="4"/>
      <c r="T123" s="4"/>
      <c r="U123" s="4"/>
      <c r="V123" s="4"/>
      <c r="W123" s="4"/>
      <c r="X123" s="4"/>
      <c r="Y123" s="4"/>
      <c r="Z123" s="4"/>
    </row>
    <row r="124" spans="1:26" ht="15.75" customHeight="1">
      <c r="A124" s="4"/>
      <c r="B124" s="4"/>
      <c r="C124" s="5"/>
      <c r="D124" s="6"/>
      <c r="E124" s="6"/>
      <c r="F124" s="6"/>
      <c r="G124" s="6"/>
      <c r="H124" s="6"/>
      <c r="I124" s="4"/>
      <c r="J124" s="4"/>
      <c r="K124" s="4"/>
      <c r="L124" s="4"/>
      <c r="M124" s="4"/>
      <c r="N124" s="4"/>
      <c r="O124" s="4"/>
      <c r="P124" s="4"/>
      <c r="Q124" s="4"/>
      <c r="R124" s="4"/>
      <c r="S124" s="4"/>
      <c r="T124" s="4"/>
      <c r="U124" s="4"/>
      <c r="V124" s="4"/>
      <c r="W124" s="4"/>
      <c r="X124" s="4"/>
      <c r="Y124" s="4"/>
      <c r="Z124" s="4"/>
    </row>
    <row r="125" spans="1:26" ht="15.75" customHeight="1">
      <c r="A125" s="4"/>
      <c r="B125" s="4"/>
      <c r="C125" s="5"/>
      <c r="D125" s="6"/>
      <c r="E125" s="6"/>
      <c r="F125" s="6"/>
      <c r="G125" s="6"/>
      <c r="H125" s="6"/>
      <c r="I125" s="4"/>
      <c r="J125" s="4"/>
      <c r="K125" s="4"/>
      <c r="L125" s="4"/>
      <c r="M125" s="4"/>
      <c r="N125" s="4"/>
      <c r="O125" s="4"/>
      <c r="P125" s="4"/>
      <c r="Q125" s="4"/>
      <c r="R125" s="4"/>
      <c r="S125" s="4"/>
      <c r="T125" s="4"/>
      <c r="U125" s="4"/>
      <c r="V125" s="4"/>
      <c r="W125" s="4"/>
      <c r="X125" s="4"/>
      <c r="Y125" s="4"/>
      <c r="Z125" s="4"/>
    </row>
    <row r="126" spans="1:26" ht="15.75" customHeight="1">
      <c r="A126" s="4"/>
      <c r="B126" s="4"/>
      <c r="C126" s="5"/>
      <c r="D126" s="6"/>
      <c r="E126" s="6"/>
      <c r="F126" s="6"/>
      <c r="G126" s="6"/>
      <c r="H126" s="6"/>
      <c r="I126" s="4"/>
      <c r="J126" s="4"/>
      <c r="K126" s="4"/>
      <c r="L126" s="4"/>
      <c r="M126" s="4"/>
      <c r="N126" s="4"/>
      <c r="O126" s="4"/>
      <c r="P126" s="4"/>
      <c r="Q126" s="4"/>
      <c r="R126" s="4"/>
      <c r="S126" s="4"/>
      <c r="T126" s="4"/>
      <c r="U126" s="4"/>
      <c r="V126" s="4"/>
      <c r="W126" s="4"/>
      <c r="X126" s="4"/>
      <c r="Y126" s="4"/>
      <c r="Z126" s="4"/>
    </row>
    <row r="127" spans="1:26" ht="15.75" customHeight="1">
      <c r="A127" s="4"/>
      <c r="B127" s="4"/>
      <c r="C127" s="5"/>
      <c r="D127" s="6"/>
      <c r="E127" s="6"/>
      <c r="F127" s="6"/>
      <c r="G127" s="6"/>
      <c r="H127" s="6"/>
      <c r="I127" s="4"/>
      <c r="J127" s="4"/>
      <c r="K127" s="4"/>
      <c r="L127" s="4"/>
      <c r="M127" s="4"/>
      <c r="N127" s="4"/>
      <c r="O127" s="4"/>
      <c r="P127" s="4"/>
      <c r="Q127" s="4"/>
      <c r="R127" s="4"/>
      <c r="S127" s="4"/>
      <c r="T127" s="4"/>
      <c r="U127" s="4"/>
      <c r="V127" s="4"/>
      <c r="W127" s="4"/>
      <c r="X127" s="4"/>
      <c r="Y127" s="4"/>
      <c r="Z127" s="4"/>
    </row>
    <row r="128" spans="1:26" ht="15.75" customHeight="1">
      <c r="A128" s="4"/>
      <c r="B128" s="4"/>
      <c r="C128" s="5"/>
      <c r="D128" s="6"/>
      <c r="E128" s="6"/>
      <c r="F128" s="6"/>
      <c r="G128" s="6"/>
      <c r="H128" s="6"/>
      <c r="I128" s="4"/>
      <c r="J128" s="4"/>
      <c r="K128" s="4"/>
      <c r="L128" s="4"/>
      <c r="M128" s="4"/>
      <c r="N128" s="4"/>
      <c r="O128" s="4"/>
      <c r="P128" s="4"/>
      <c r="Q128" s="4"/>
      <c r="R128" s="4"/>
      <c r="S128" s="4"/>
      <c r="T128" s="4"/>
      <c r="U128" s="4"/>
      <c r="V128" s="4"/>
      <c r="W128" s="4"/>
      <c r="X128" s="4"/>
      <c r="Y128" s="4"/>
      <c r="Z128" s="4"/>
    </row>
    <row r="129" spans="1:26" ht="15.75" customHeight="1">
      <c r="A129" s="4"/>
      <c r="B129" s="4"/>
      <c r="C129" s="5"/>
      <c r="D129" s="6"/>
      <c r="E129" s="6"/>
      <c r="F129" s="6"/>
      <c r="G129" s="6"/>
      <c r="H129" s="6"/>
      <c r="I129" s="4"/>
      <c r="J129" s="4"/>
      <c r="K129" s="4"/>
      <c r="L129" s="4"/>
      <c r="M129" s="4"/>
      <c r="N129" s="4"/>
      <c r="O129" s="4"/>
      <c r="P129" s="4"/>
      <c r="Q129" s="4"/>
      <c r="R129" s="4"/>
      <c r="S129" s="4"/>
      <c r="T129" s="4"/>
      <c r="U129" s="4"/>
      <c r="V129" s="4"/>
      <c r="W129" s="4"/>
      <c r="X129" s="4"/>
      <c r="Y129" s="4"/>
      <c r="Z129" s="4"/>
    </row>
    <row r="130" spans="1:26" ht="15.75" customHeight="1">
      <c r="A130" s="4"/>
      <c r="B130" s="4"/>
      <c r="C130" s="5"/>
      <c r="D130" s="6"/>
      <c r="E130" s="6"/>
      <c r="F130" s="6"/>
      <c r="G130" s="6"/>
      <c r="H130" s="6"/>
      <c r="I130" s="4"/>
      <c r="J130" s="4"/>
      <c r="K130" s="4"/>
      <c r="L130" s="4"/>
      <c r="M130" s="4"/>
      <c r="N130" s="4"/>
      <c r="O130" s="4"/>
      <c r="P130" s="4"/>
      <c r="Q130" s="4"/>
      <c r="R130" s="4"/>
      <c r="S130" s="4"/>
      <c r="T130" s="4"/>
      <c r="U130" s="4"/>
      <c r="V130" s="4"/>
      <c r="W130" s="4"/>
      <c r="X130" s="4"/>
      <c r="Y130" s="4"/>
      <c r="Z130" s="4"/>
    </row>
    <row r="131" spans="1:26" ht="15.75" customHeight="1">
      <c r="A131" s="4"/>
      <c r="B131" s="4"/>
      <c r="C131" s="5"/>
      <c r="D131" s="6"/>
      <c r="E131" s="6"/>
      <c r="F131" s="6"/>
      <c r="G131" s="6"/>
      <c r="H131" s="6"/>
      <c r="I131" s="4"/>
      <c r="J131" s="4"/>
      <c r="K131" s="4"/>
      <c r="L131" s="4"/>
      <c r="M131" s="4"/>
      <c r="N131" s="4"/>
      <c r="O131" s="4"/>
      <c r="P131" s="4"/>
      <c r="Q131" s="4"/>
      <c r="R131" s="4"/>
      <c r="S131" s="4"/>
      <c r="T131" s="4"/>
      <c r="U131" s="4"/>
      <c r="V131" s="4"/>
      <c r="W131" s="4"/>
      <c r="X131" s="4"/>
      <c r="Y131" s="4"/>
      <c r="Z131" s="4"/>
    </row>
    <row r="132" spans="1:26" ht="15.75" customHeight="1">
      <c r="A132" s="4"/>
      <c r="B132" s="4"/>
      <c r="C132" s="5"/>
      <c r="D132" s="6"/>
      <c r="E132" s="6"/>
      <c r="F132" s="6"/>
      <c r="G132" s="6"/>
      <c r="H132" s="6"/>
      <c r="I132" s="4"/>
      <c r="J132" s="4"/>
      <c r="K132" s="4"/>
      <c r="L132" s="4"/>
      <c r="M132" s="4"/>
      <c r="N132" s="4"/>
      <c r="O132" s="4"/>
      <c r="P132" s="4"/>
      <c r="Q132" s="4"/>
      <c r="R132" s="4"/>
      <c r="S132" s="4"/>
      <c r="T132" s="4"/>
      <c r="U132" s="4"/>
      <c r="V132" s="4"/>
      <c r="W132" s="4"/>
      <c r="X132" s="4"/>
      <c r="Y132" s="4"/>
      <c r="Z132" s="4"/>
    </row>
    <row r="133" spans="1:26" ht="15.75" customHeight="1">
      <c r="A133" s="4"/>
      <c r="B133" s="4"/>
      <c r="C133" s="5"/>
      <c r="D133" s="6"/>
      <c r="E133" s="6"/>
      <c r="F133" s="6"/>
      <c r="G133" s="6"/>
      <c r="H133" s="6"/>
      <c r="I133" s="4"/>
      <c r="J133" s="4"/>
      <c r="K133" s="4"/>
      <c r="L133" s="4"/>
      <c r="M133" s="4"/>
      <c r="N133" s="4"/>
      <c r="O133" s="4"/>
      <c r="P133" s="4"/>
      <c r="Q133" s="4"/>
      <c r="R133" s="4"/>
      <c r="S133" s="4"/>
      <c r="T133" s="4"/>
      <c r="U133" s="4"/>
      <c r="V133" s="4"/>
      <c r="W133" s="4"/>
      <c r="X133" s="4"/>
      <c r="Y133" s="4"/>
      <c r="Z133" s="4"/>
    </row>
    <row r="134" spans="1:26" ht="15.75" customHeight="1">
      <c r="A134" s="4"/>
      <c r="B134" s="4"/>
      <c r="C134" s="5"/>
      <c r="D134" s="6"/>
      <c r="E134" s="6"/>
      <c r="F134" s="6"/>
      <c r="G134" s="6"/>
      <c r="H134" s="6"/>
      <c r="I134" s="4"/>
      <c r="J134" s="4"/>
      <c r="K134" s="4"/>
      <c r="L134" s="4"/>
      <c r="M134" s="4"/>
      <c r="N134" s="4"/>
      <c r="O134" s="4"/>
      <c r="P134" s="4"/>
      <c r="Q134" s="4"/>
      <c r="R134" s="4"/>
      <c r="S134" s="4"/>
      <c r="T134" s="4"/>
      <c r="U134" s="4"/>
      <c r="V134" s="4"/>
      <c r="W134" s="4"/>
      <c r="X134" s="4"/>
      <c r="Y134" s="4"/>
      <c r="Z134" s="4"/>
    </row>
    <row r="135" spans="1:26" ht="15.75" customHeight="1">
      <c r="A135" s="4"/>
      <c r="B135" s="4"/>
      <c r="C135" s="5"/>
      <c r="D135" s="6"/>
      <c r="E135" s="6"/>
      <c r="F135" s="6"/>
      <c r="G135" s="6"/>
      <c r="H135" s="6"/>
      <c r="I135" s="4"/>
      <c r="J135" s="4"/>
      <c r="K135" s="4"/>
      <c r="L135" s="4"/>
      <c r="M135" s="4"/>
      <c r="N135" s="4"/>
      <c r="O135" s="4"/>
      <c r="P135" s="4"/>
      <c r="Q135" s="4"/>
      <c r="R135" s="4"/>
      <c r="S135" s="4"/>
      <c r="T135" s="4"/>
      <c r="U135" s="4"/>
      <c r="V135" s="4"/>
      <c r="W135" s="4"/>
      <c r="X135" s="4"/>
      <c r="Y135" s="4"/>
      <c r="Z135" s="4"/>
    </row>
    <row r="136" spans="1:26" ht="15.75" customHeight="1">
      <c r="A136" s="4"/>
      <c r="B136" s="4"/>
      <c r="C136" s="5"/>
      <c r="D136" s="6"/>
      <c r="E136" s="6"/>
      <c r="F136" s="6"/>
      <c r="G136" s="6"/>
      <c r="H136" s="6"/>
      <c r="I136" s="4"/>
      <c r="J136" s="4"/>
      <c r="K136" s="4"/>
      <c r="L136" s="4"/>
      <c r="M136" s="4"/>
      <c r="N136" s="4"/>
      <c r="O136" s="4"/>
      <c r="P136" s="4"/>
      <c r="Q136" s="4"/>
      <c r="R136" s="4"/>
      <c r="S136" s="4"/>
      <c r="T136" s="4"/>
      <c r="U136" s="4"/>
      <c r="V136" s="4"/>
      <c r="W136" s="4"/>
      <c r="X136" s="4"/>
      <c r="Y136" s="4"/>
      <c r="Z136" s="4"/>
    </row>
    <row r="137" spans="1:26" ht="15.75" customHeight="1">
      <c r="A137" s="4"/>
      <c r="B137" s="4"/>
      <c r="C137" s="5"/>
      <c r="D137" s="6"/>
      <c r="E137" s="6"/>
      <c r="F137" s="6"/>
      <c r="G137" s="6"/>
      <c r="H137" s="6"/>
      <c r="I137" s="4"/>
      <c r="J137" s="4"/>
      <c r="K137" s="4"/>
      <c r="L137" s="4"/>
      <c r="M137" s="4"/>
      <c r="N137" s="4"/>
      <c r="O137" s="4"/>
      <c r="P137" s="4"/>
      <c r="Q137" s="4"/>
      <c r="R137" s="4"/>
      <c r="S137" s="4"/>
      <c r="T137" s="4"/>
      <c r="U137" s="4"/>
      <c r="V137" s="4"/>
      <c r="W137" s="4"/>
      <c r="X137" s="4"/>
      <c r="Y137" s="4"/>
      <c r="Z137" s="4"/>
    </row>
    <row r="138" spans="1:26" ht="15.75" customHeight="1">
      <c r="A138" s="4"/>
      <c r="B138" s="4"/>
      <c r="C138" s="5"/>
      <c r="D138" s="6"/>
      <c r="E138" s="6"/>
      <c r="F138" s="6"/>
      <c r="G138" s="6"/>
      <c r="H138" s="6"/>
      <c r="I138" s="4"/>
      <c r="J138" s="4"/>
      <c r="K138" s="4"/>
      <c r="L138" s="4"/>
      <c r="M138" s="4"/>
      <c r="N138" s="4"/>
      <c r="O138" s="4"/>
      <c r="P138" s="4"/>
      <c r="Q138" s="4"/>
      <c r="R138" s="4"/>
      <c r="S138" s="4"/>
      <c r="T138" s="4"/>
      <c r="U138" s="4"/>
      <c r="V138" s="4"/>
      <c r="W138" s="4"/>
      <c r="X138" s="4"/>
      <c r="Y138" s="4"/>
      <c r="Z138" s="4"/>
    </row>
    <row r="139" spans="1:26" ht="15.75" customHeight="1">
      <c r="A139" s="4"/>
      <c r="B139" s="4"/>
      <c r="C139" s="5"/>
      <c r="D139" s="6"/>
      <c r="E139" s="6"/>
      <c r="F139" s="6"/>
      <c r="G139" s="6"/>
      <c r="H139" s="6"/>
      <c r="I139" s="4"/>
      <c r="J139" s="4"/>
      <c r="K139" s="4"/>
      <c r="L139" s="4"/>
      <c r="M139" s="4"/>
      <c r="N139" s="4"/>
      <c r="O139" s="4"/>
      <c r="P139" s="4"/>
      <c r="Q139" s="4"/>
      <c r="R139" s="4"/>
      <c r="S139" s="4"/>
      <c r="T139" s="4"/>
      <c r="U139" s="4"/>
      <c r="V139" s="4"/>
      <c r="W139" s="4"/>
      <c r="X139" s="4"/>
      <c r="Y139" s="4"/>
      <c r="Z139" s="4"/>
    </row>
    <row r="140" spans="1:26" ht="15.75" customHeight="1">
      <c r="A140" s="4"/>
      <c r="B140" s="4"/>
      <c r="C140" s="5"/>
      <c r="D140" s="6"/>
      <c r="E140" s="6"/>
      <c r="F140" s="6"/>
      <c r="G140" s="6"/>
      <c r="H140" s="6"/>
      <c r="I140" s="4"/>
      <c r="J140" s="4"/>
      <c r="K140" s="4"/>
      <c r="L140" s="4"/>
      <c r="M140" s="4"/>
      <c r="N140" s="4"/>
      <c r="O140" s="4"/>
      <c r="P140" s="4"/>
      <c r="Q140" s="4"/>
      <c r="R140" s="4"/>
      <c r="S140" s="4"/>
      <c r="T140" s="4"/>
      <c r="U140" s="4"/>
      <c r="V140" s="4"/>
      <c r="W140" s="4"/>
      <c r="X140" s="4"/>
      <c r="Y140" s="4"/>
      <c r="Z140" s="4"/>
    </row>
    <row r="141" spans="1:26" ht="15.75" customHeight="1">
      <c r="A141" s="4"/>
      <c r="B141" s="4"/>
      <c r="C141" s="5"/>
      <c r="D141" s="6"/>
      <c r="E141" s="6"/>
      <c r="F141" s="6"/>
      <c r="G141" s="6"/>
      <c r="H141" s="6"/>
      <c r="I141" s="4"/>
      <c r="J141" s="4"/>
      <c r="K141" s="4"/>
      <c r="L141" s="4"/>
      <c r="M141" s="4"/>
      <c r="N141" s="4"/>
      <c r="O141" s="4"/>
      <c r="P141" s="4"/>
      <c r="Q141" s="4"/>
      <c r="R141" s="4"/>
      <c r="S141" s="4"/>
      <c r="T141" s="4"/>
      <c r="U141" s="4"/>
      <c r="V141" s="4"/>
      <c r="W141" s="4"/>
      <c r="X141" s="4"/>
      <c r="Y141" s="4"/>
      <c r="Z141" s="4"/>
    </row>
    <row r="142" spans="1:26" ht="15.75" customHeight="1">
      <c r="A142" s="4"/>
      <c r="B142" s="4"/>
      <c r="C142" s="5"/>
      <c r="D142" s="6"/>
      <c r="E142" s="6"/>
      <c r="F142" s="6"/>
      <c r="G142" s="6"/>
      <c r="H142" s="6"/>
      <c r="I142" s="4"/>
      <c r="J142" s="4"/>
      <c r="K142" s="4"/>
      <c r="L142" s="4"/>
      <c r="M142" s="4"/>
      <c r="N142" s="4"/>
      <c r="O142" s="4"/>
      <c r="P142" s="4"/>
      <c r="Q142" s="4"/>
      <c r="R142" s="4"/>
      <c r="S142" s="4"/>
      <c r="T142" s="4"/>
      <c r="U142" s="4"/>
      <c r="V142" s="4"/>
      <c r="W142" s="4"/>
      <c r="X142" s="4"/>
      <c r="Y142" s="4"/>
      <c r="Z142" s="4"/>
    </row>
    <row r="143" spans="1:26" ht="15.75" customHeight="1">
      <c r="A143" s="4"/>
      <c r="B143" s="4"/>
      <c r="C143" s="5"/>
      <c r="D143" s="6"/>
      <c r="E143" s="6"/>
      <c r="F143" s="6"/>
      <c r="G143" s="6"/>
      <c r="H143" s="6"/>
      <c r="I143" s="4"/>
      <c r="J143" s="4"/>
      <c r="K143" s="4"/>
      <c r="L143" s="4"/>
      <c r="M143" s="4"/>
      <c r="N143" s="4"/>
      <c r="O143" s="4"/>
      <c r="P143" s="4"/>
      <c r="Q143" s="4"/>
      <c r="R143" s="4"/>
      <c r="S143" s="4"/>
      <c r="T143" s="4"/>
      <c r="U143" s="4"/>
      <c r="V143" s="4"/>
      <c r="W143" s="4"/>
      <c r="X143" s="4"/>
      <c r="Y143" s="4"/>
      <c r="Z143" s="4"/>
    </row>
    <row r="144" spans="1:26" ht="15.75" customHeight="1">
      <c r="A144" s="4"/>
      <c r="B144" s="4"/>
      <c r="C144" s="5"/>
      <c r="D144" s="6"/>
      <c r="E144" s="6"/>
      <c r="F144" s="6"/>
      <c r="G144" s="6"/>
      <c r="H144" s="6"/>
      <c r="I144" s="4"/>
      <c r="J144" s="4"/>
      <c r="K144" s="4"/>
      <c r="L144" s="4"/>
      <c r="M144" s="4"/>
      <c r="N144" s="4"/>
      <c r="O144" s="4"/>
      <c r="P144" s="4"/>
      <c r="Q144" s="4"/>
      <c r="R144" s="4"/>
      <c r="S144" s="4"/>
      <c r="T144" s="4"/>
      <c r="U144" s="4"/>
      <c r="V144" s="4"/>
      <c r="W144" s="4"/>
      <c r="X144" s="4"/>
      <c r="Y144" s="4"/>
      <c r="Z144" s="4"/>
    </row>
    <row r="145" spans="1:26" ht="15.75" customHeight="1">
      <c r="A145" s="4"/>
      <c r="B145" s="4"/>
      <c r="C145" s="5"/>
      <c r="D145" s="6"/>
      <c r="E145" s="6"/>
      <c r="F145" s="6"/>
      <c r="G145" s="6"/>
      <c r="H145" s="6"/>
      <c r="I145" s="4"/>
      <c r="J145" s="4"/>
      <c r="K145" s="4"/>
      <c r="L145" s="4"/>
      <c r="M145" s="4"/>
      <c r="N145" s="4"/>
      <c r="O145" s="4"/>
      <c r="P145" s="4"/>
      <c r="Q145" s="4"/>
      <c r="R145" s="4"/>
      <c r="S145" s="4"/>
      <c r="T145" s="4"/>
      <c r="U145" s="4"/>
      <c r="V145" s="4"/>
      <c r="W145" s="4"/>
      <c r="X145" s="4"/>
      <c r="Y145" s="4"/>
      <c r="Z145" s="4"/>
    </row>
    <row r="146" spans="1:26" ht="15.75" customHeight="1">
      <c r="A146" s="4"/>
      <c r="B146" s="4"/>
      <c r="C146" s="5"/>
      <c r="D146" s="6"/>
      <c r="E146" s="6"/>
      <c r="F146" s="6"/>
      <c r="G146" s="6"/>
      <c r="H146" s="6"/>
      <c r="I146" s="4"/>
      <c r="J146" s="4"/>
      <c r="K146" s="4"/>
      <c r="L146" s="4"/>
      <c r="M146" s="4"/>
      <c r="N146" s="4"/>
      <c r="O146" s="4"/>
      <c r="P146" s="4"/>
      <c r="Q146" s="4"/>
      <c r="R146" s="4"/>
      <c r="S146" s="4"/>
      <c r="T146" s="4"/>
      <c r="U146" s="4"/>
      <c r="V146" s="4"/>
      <c r="W146" s="4"/>
      <c r="X146" s="4"/>
      <c r="Y146" s="4"/>
      <c r="Z146" s="4"/>
    </row>
    <row r="147" spans="1:26" ht="15.75" customHeight="1">
      <c r="A147" s="4"/>
      <c r="B147" s="4"/>
      <c r="C147" s="5"/>
      <c r="D147" s="6"/>
      <c r="E147" s="6"/>
      <c r="F147" s="6"/>
      <c r="G147" s="6"/>
      <c r="H147" s="6"/>
      <c r="I147" s="4"/>
      <c r="J147" s="4"/>
      <c r="K147" s="4"/>
      <c r="L147" s="4"/>
      <c r="M147" s="4"/>
      <c r="N147" s="4"/>
      <c r="O147" s="4"/>
      <c r="P147" s="4"/>
      <c r="Q147" s="4"/>
      <c r="R147" s="4"/>
      <c r="S147" s="4"/>
      <c r="T147" s="4"/>
      <c r="U147" s="4"/>
      <c r="V147" s="4"/>
      <c r="W147" s="4"/>
      <c r="X147" s="4"/>
      <c r="Y147" s="4"/>
      <c r="Z147" s="4"/>
    </row>
    <row r="148" spans="1:26" ht="15.75" customHeight="1">
      <c r="A148" s="4"/>
      <c r="B148" s="4"/>
      <c r="C148" s="5"/>
      <c r="D148" s="6"/>
      <c r="E148" s="6"/>
      <c r="F148" s="6"/>
      <c r="G148" s="6"/>
      <c r="H148" s="6"/>
      <c r="I148" s="4"/>
      <c r="J148" s="4"/>
      <c r="K148" s="4"/>
      <c r="L148" s="4"/>
      <c r="M148" s="4"/>
      <c r="N148" s="4"/>
      <c r="O148" s="4"/>
      <c r="P148" s="4"/>
      <c r="Q148" s="4"/>
      <c r="R148" s="4"/>
      <c r="S148" s="4"/>
      <c r="T148" s="4"/>
      <c r="U148" s="4"/>
      <c r="V148" s="4"/>
      <c r="W148" s="4"/>
      <c r="X148" s="4"/>
      <c r="Y148" s="4"/>
      <c r="Z148" s="4"/>
    </row>
    <row r="149" spans="1:26" ht="15.75" customHeight="1">
      <c r="A149" s="4"/>
      <c r="B149" s="4"/>
      <c r="C149" s="5"/>
      <c r="D149" s="6"/>
      <c r="E149" s="6"/>
      <c r="F149" s="6"/>
      <c r="G149" s="6"/>
      <c r="H149" s="6"/>
      <c r="I149" s="4"/>
      <c r="J149" s="4"/>
      <c r="K149" s="4"/>
      <c r="L149" s="4"/>
      <c r="M149" s="4"/>
      <c r="N149" s="4"/>
      <c r="O149" s="4"/>
      <c r="P149" s="4"/>
      <c r="Q149" s="4"/>
      <c r="R149" s="4"/>
      <c r="S149" s="4"/>
      <c r="T149" s="4"/>
      <c r="U149" s="4"/>
      <c r="V149" s="4"/>
      <c r="W149" s="4"/>
      <c r="X149" s="4"/>
      <c r="Y149" s="4"/>
      <c r="Z149" s="4"/>
    </row>
    <row r="150" spans="1:26" ht="15.75" customHeight="1">
      <c r="A150" s="4"/>
      <c r="B150" s="4"/>
      <c r="C150" s="5"/>
      <c r="D150" s="6"/>
      <c r="E150" s="6"/>
      <c r="F150" s="6"/>
      <c r="G150" s="6"/>
      <c r="H150" s="6"/>
      <c r="I150" s="4"/>
      <c r="J150" s="4"/>
      <c r="K150" s="4"/>
      <c r="L150" s="4"/>
      <c r="M150" s="4"/>
      <c r="N150" s="4"/>
      <c r="O150" s="4"/>
      <c r="P150" s="4"/>
      <c r="Q150" s="4"/>
      <c r="R150" s="4"/>
      <c r="S150" s="4"/>
      <c r="T150" s="4"/>
      <c r="U150" s="4"/>
      <c r="V150" s="4"/>
      <c r="W150" s="4"/>
      <c r="X150" s="4"/>
      <c r="Y150" s="4"/>
      <c r="Z150" s="4"/>
    </row>
    <row r="151" spans="1:26" ht="15.75" customHeight="1">
      <c r="A151" s="4"/>
      <c r="B151" s="4"/>
      <c r="C151" s="5"/>
      <c r="D151" s="6"/>
      <c r="E151" s="6"/>
      <c r="F151" s="6"/>
      <c r="G151" s="6"/>
      <c r="H151" s="6"/>
      <c r="I151" s="4"/>
      <c r="J151" s="4"/>
      <c r="K151" s="4"/>
      <c r="L151" s="4"/>
      <c r="M151" s="4"/>
      <c r="N151" s="4"/>
      <c r="O151" s="4"/>
      <c r="P151" s="4"/>
      <c r="Q151" s="4"/>
      <c r="R151" s="4"/>
      <c r="S151" s="4"/>
      <c r="T151" s="4"/>
      <c r="U151" s="4"/>
      <c r="V151" s="4"/>
      <c r="W151" s="4"/>
      <c r="X151" s="4"/>
      <c r="Y151" s="4"/>
      <c r="Z151" s="4"/>
    </row>
    <row r="152" spans="1:26" ht="15.75" customHeight="1">
      <c r="A152" s="4"/>
      <c r="B152" s="4"/>
      <c r="C152" s="5"/>
      <c r="D152" s="6"/>
      <c r="E152" s="6"/>
      <c r="F152" s="6"/>
      <c r="G152" s="6"/>
      <c r="H152" s="6"/>
      <c r="I152" s="4"/>
      <c r="J152" s="4"/>
      <c r="K152" s="4"/>
      <c r="L152" s="4"/>
      <c r="M152" s="4"/>
      <c r="N152" s="4"/>
      <c r="O152" s="4"/>
      <c r="P152" s="4"/>
      <c r="Q152" s="4"/>
      <c r="R152" s="4"/>
      <c r="S152" s="4"/>
      <c r="T152" s="4"/>
      <c r="U152" s="4"/>
      <c r="V152" s="4"/>
      <c r="W152" s="4"/>
      <c r="X152" s="4"/>
      <c r="Y152" s="4"/>
      <c r="Z152" s="4"/>
    </row>
    <row r="153" spans="1:26" ht="15.75" customHeight="1">
      <c r="A153" s="4"/>
      <c r="B153" s="4"/>
      <c r="C153" s="5"/>
      <c r="D153" s="6"/>
      <c r="E153" s="6"/>
      <c r="F153" s="6"/>
      <c r="G153" s="6"/>
      <c r="H153" s="6"/>
      <c r="I153" s="4"/>
      <c r="J153" s="4"/>
      <c r="K153" s="4"/>
      <c r="L153" s="4"/>
      <c r="M153" s="4"/>
      <c r="N153" s="4"/>
      <c r="O153" s="4"/>
      <c r="P153" s="4"/>
      <c r="Q153" s="4"/>
      <c r="R153" s="4"/>
      <c r="S153" s="4"/>
      <c r="T153" s="4"/>
      <c r="U153" s="4"/>
      <c r="V153" s="4"/>
      <c r="W153" s="4"/>
      <c r="X153" s="4"/>
      <c r="Y153" s="4"/>
      <c r="Z153" s="4"/>
    </row>
    <row r="154" spans="1:26" ht="15.75" customHeight="1">
      <c r="A154" s="4"/>
      <c r="B154" s="4"/>
      <c r="C154" s="5"/>
      <c r="D154" s="6"/>
      <c r="E154" s="6"/>
      <c r="F154" s="6"/>
      <c r="G154" s="6"/>
      <c r="H154" s="6"/>
      <c r="I154" s="4"/>
      <c r="J154" s="4"/>
      <c r="K154" s="4"/>
      <c r="L154" s="4"/>
      <c r="M154" s="4"/>
      <c r="N154" s="4"/>
      <c r="O154" s="4"/>
      <c r="P154" s="4"/>
      <c r="Q154" s="4"/>
      <c r="R154" s="4"/>
      <c r="S154" s="4"/>
      <c r="T154" s="4"/>
      <c r="U154" s="4"/>
      <c r="V154" s="4"/>
      <c r="W154" s="4"/>
      <c r="X154" s="4"/>
      <c r="Y154" s="4"/>
      <c r="Z154" s="4"/>
    </row>
    <row r="155" spans="1:26" ht="15.75" customHeight="1">
      <c r="A155" s="4"/>
      <c r="B155" s="4"/>
      <c r="C155" s="5"/>
      <c r="D155" s="6"/>
      <c r="E155" s="6"/>
      <c r="F155" s="6"/>
      <c r="G155" s="6"/>
      <c r="H155" s="6"/>
      <c r="I155" s="4"/>
      <c r="J155" s="4"/>
      <c r="K155" s="4"/>
      <c r="L155" s="4"/>
      <c r="M155" s="4"/>
      <c r="N155" s="4"/>
      <c r="O155" s="4"/>
      <c r="P155" s="4"/>
      <c r="Q155" s="4"/>
      <c r="R155" s="4"/>
      <c r="S155" s="4"/>
      <c r="T155" s="4"/>
      <c r="U155" s="4"/>
      <c r="V155" s="4"/>
      <c r="W155" s="4"/>
      <c r="X155" s="4"/>
      <c r="Y155" s="4"/>
      <c r="Z155" s="4"/>
    </row>
    <row r="156" spans="1:26" ht="15.75" customHeight="1">
      <c r="A156" s="4"/>
      <c r="B156" s="4"/>
      <c r="C156" s="5"/>
      <c r="D156" s="6"/>
      <c r="E156" s="6"/>
      <c r="F156" s="6"/>
      <c r="G156" s="6"/>
      <c r="H156" s="6"/>
      <c r="I156" s="4"/>
      <c r="J156" s="4"/>
      <c r="K156" s="4"/>
      <c r="L156" s="4"/>
      <c r="M156" s="4"/>
      <c r="N156" s="4"/>
      <c r="O156" s="4"/>
      <c r="P156" s="4"/>
      <c r="Q156" s="4"/>
      <c r="R156" s="4"/>
      <c r="S156" s="4"/>
      <c r="T156" s="4"/>
      <c r="U156" s="4"/>
      <c r="V156" s="4"/>
      <c r="W156" s="4"/>
      <c r="X156" s="4"/>
      <c r="Y156" s="4"/>
      <c r="Z156" s="4"/>
    </row>
    <row r="157" spans="1:26" ht="15.75" customHeight="1">
      <c r="A157" s="4"/>
      <c r="B157" s="4"/>
      <c r="C157" s="5"/>
      <c r="D157" s="6"/>
      <c r="E157" s="6"/>
      <c r="F157" s="6"/>
      <c r="G157" s="6"/>
      <c r="H157" s="6"/>
      <c r="I157" s="4"/>
      <c r="J157" s="4"/>
      <c r="K157" s="4"/>
      <c r="L157" s="4"/>
      <c r="M157" s="4"/>
      <c r="N157" s="4"/>
      <c r="O157" s="4"/>
      <c r="P157" s="4"/>
      <c r="Q157" s="4"/>
      <c r="R157" s="4"/>
      <c r="S157" s="4"/>
      <c r="T157" s="4"/>
      <c r="U157" s="4"/>
      <c r="V157" s="4"/>
      <c r="W157" s="4"/>
      <c r="X157" s="4"/>
      <c r="Y157" s="4"/>
      <c r="Z157" s="4"/>
    </row>
    <row r="158" spans="1:26" ht="15.75" customHeight="1">
      <c r="A158" s="4"/>
      <c r="B158" s="4"/>
      <c r="C158" s="5"/>
      <c r="D158" s="6"/>
      <c r="E158" s="6"/>
      <c r="F158" s="6"/>
      <c r="G158" s="6"/>
      <c r="H158" s="6"/>
      <c r="I158" s="4"/>
      <c r="J158" s="4"/>
      <c r="K158" s="4"/>
      <c r="L158" s="4"/>
      <c r="M158" s="4"/>
      <c r="N158" s="4"/>
      <c r="O158" s="4"/>
      <c r="P158" s="4"/>
      <c r="Q158" s="4"/>
      <c r="R158" s="4"/>
      <c r="S158" s="4"/>
      <c r="T158" s="4"/>
      <c r="U158" s="4"/>
      <c r="V158" s="4"/>
      <c r="W158" s="4"/>
      <c r="X158" s="4"/>
      <c r="Y158" s="4"/>
      <c r="Z158" s="4"/>
    </row>
    <row r="159" spans="1:26" ht="15.75" customHeight="1">
      <c r="A159" s="4"/>
      <c r="B159" s="4"/>
      <c r="C159" s="5"/>
      <c r="D159" s="6"/>
      <c r="E159" s="6"/>
      <c r="F159" s="6"/>
      <c r="G159" s="6"/>
      <c r="H159" s="6"/>
      <c r="I159" s="4"/>
      <c r="J159" s="4"/>
      <c r="K159" s="4"/>
      <c r="L159" s="4"/>
      <c r="M159" s="4"/>
      <c r="N159" s="4"/>
      <c r="O159" s="4"/>
      <c r="P159" s="4"/>
      <c r="Q159" s="4"/>
      <c r="R159" s="4"/>
      <c r="S159" s="4"/>
      <c r="T159" s="4"/>
      <c r="U159" s="4"/>
      <c r="V159" s="4"/>
      <c r="W159" s="4"/>
      <c r="X159" s="4"/>
      <c r="Y159" s="4"/>
      <c r="Z159" s="4"/>
    </row>
    <row r="160" spans="1:26" ht="15.75" customHeight="1">
      <c r="A160" s="4"/>
      <c r="B160" s="4"/>
      <c r="C160" s="5"/>
      <c r="D160" s="6"/>
      <c r="E160" s="6"/>
      <c r="F160" s="6"/>
      <c r="G160" s="6"/>
      <c r="H160" s="6"/>
      <c r="I160" s="4"/>
      <c r="J160" s="4"/>
      <c r="K160" s="4"/>
      <c r="L160" s="4"/>
      <c r="M160" s="4"/>
      <c r="N160" s="4"/>
      <c r="O160" s="4"/>
      <c r="P160" s="4"/>
      <c r="Q160" s="4"/>
      <c r="R160" s="4"/>
      <c r="S160" s="4"/>
      <c r="T160" s="4"/>
      <c r="U160" s="4"/>
      <c r="V160" s="4"/>
      <c r="W160" s="4"/>
      <c r="X160" s="4"/>
      <c r="Y160" s="4"/>
      <c r="Z160" s="4"/>
    </row>
    <row r="161" spans="1:26" ht="15.75" customHeight="1">
      <c r="A161" s="4"/>
      <c r="B161" s="4"/>
      <c r="C161" s="5"/>
      <c r="D161" s="6"/>
      <c r="E161" s="6"/>
      <c r="F161" s="6"/>
      <c r="G161" s="6"/>
      <c r="H161" s="6"/>
      <c r="I161" s="4"/>
      <c r="J161" s="4"/>
      <c r="K161" s="4"/>
      <c r="L161" s="4"/>
      <c r="M161" s="4"/>
      <c r="N161" s="4"/>
      <c r="O161" s="4"/>
      <c r="P161" s="4"/>
      <c r="Q161" s="4"/>
      <c r="R161" s="4"/>
      <c r="S161" s="4"/>
      <c r="T161" s="4"/>
      <c r="U161" s="4"/>
      <c r="V161" s="4"/>
      <c r="W161" s="4"/>
      <c r="X161" s="4"/>
      <c r="Y161" s="4"/>
      <c r="Z161" s="4"/>
    </row>
    <row r="162" spans="1:26" ht="15.75" customHeight="1">
      <c r="A162" s="4"/>
      <c r="B162" s="4"/>
      <c r="C162" s="5"/>
      <c r="D162" s="6"/>
      <c r="E162" s="6"/>
      <c r="F162" s="6"/>
      <c r="G162" s="6"/>
      <c r="H162" s="6"/>
      <c r="I162" s="4"/>
      <c r="J162" s="4"/>
      <c r="K162" s="4"/>
      <c r="L162" s="4"/>
      <c r="M162" s="4"/>
      <c r="N162" s="4"/>
      <c r="O162" s="4"/>
      <c r="P162" s="4"/>
      <c r="Q162" s="4"/>
      <c r="R162" s="4"/>
      <c r="S162" s="4"/>
      <c r="T162" s="4"/>
      <c r="U162" s="4"/>
      <c r="V162" s="4"/>
      <c r="W162" s="4"/>
      <c r="X162" s="4"/>
      <c r="Y162" s="4"/>
      <c r="Z162" s="4"/>
    </row>
    <row r="163" spans="1:26" ht="15.75" customHeight="1">
      <c r="A163" s="4"/>
      <c r="B163" s="4"/>
      <c r="C163" s="5"/>
      <c r="D163" s="6"/>
      <c r="E163" s="6"/>
      <c r="F163" s="6"/>
      <c r="G163" s="6"/>
      <c r="H163" s="6"/>
      <c r="I163" s="4"/>
      <c r="J163" s="4"/>
      <c r="K163" s="4"/>
      <c r="L163" s="4"/>
      <c r="M163" s="4"/>
      <c r="N163" s="4"/>
      <c r="O163" s="4"/>
      <c r="P163" s="4"/>
      <c r="Q163" s="4"/>
      <c r="R163" s="4"/>
      <c r="S163" s="4"/>
      <c r="T163" s="4"/>
      <c r="U163" s="4"/>
      <c r="V163" s="4"/>
      <c r="W163" s="4"/>
      <c r="X163" s="4"/>
      <c r="Y163" s="4"/>
      <c r="Z163" s="4"/>
    </row>
    <row r="164" spans="1:26" ht="15.75" customHeight="1">
      <c r="A164" s="4"/>
      <c r="B164" s="4"/>
      <c r="C164" s="5"/>
      <c r="D164" s="6"/>
      <c r="E164" s="6"/>
      <c r="F164" s="6"/>
      <c r="G164" s="6"/>
      <c r="H164" s="6"/>
      <c r="I164" s="4"/>
      <c r="J164" s="4"/>
      <c r="K164" s="4"/>
      <c r="L164" s="4"/>
      <c r="M164" s="4"/>
      <c r="N164" s="4"/>
      <c r="O164" s="4"/>
      <c r="P164" s="4"/>
      <c r="Q164" s="4"/>
      <c r="R164" s="4"/>
      <c r="S164" s="4"/>
      <c r="T164" s="4"/>
      <c r="U164" s="4"/>
      <c r="V164" s="4"/>
      <c r="W164" s="4"/>
      <c r="X164" s="4"/>
      <c r="Y164" s="4"/>
      <c r="Z164" s="4"/>
    </row>
    <row r="165" spans="1:26" ht="15.75" customHeight="1">
      <c r="A165" s="4"/>
      <c r="B165" s="4"/>
      <c r="C165" s="5"/>
      <c r="D165" s="6"/>
      <c r="E165" s="6"/>
      <c r="F165" s="6"/>
      <c r="G165" s="6"/>
      <c r="H165" s="6"/>
      <c r="I165" s="4"/>
      <c r="J165" s="4"/>
      <c r="K165" s="4"/>
      <c r="L165" s="4"/>
      <c r="M165" s="4"/>
      <c r="N165" s="4"/>
      <c r="O165" s="4"/>
      <c r="P165" s="4"/>
      <c r="Q165" s="4"/>
      <c r="R165" s="4"/>
      <c r="S165" s="4"/>
      <c r="T165" s="4"/>
      <c r="U165" s="4"/>
      <c r="V165" s="4"/>
      <c r="W165" s="4"/>
      <c r="X165" s="4"/>
      <c r="Y165" s="4"/>
      <c r="Z165" s="4"/>
    </row>
    <row r="166" spans="1:26" ht="15.75" customHeight="1">
      <c r="A166" s="4"/>
      <c r="B166" s="4"/>
      <c r="C166" s="5"/>
      <c r="D166" s="6"/>
      <c r="E166" s="6"/>
      <c r="F166" s="6"/>
      <c r="G166" s="6"/>
      <c r="H166" s="6"/>
      <c r="I166" s="4"/>
      <c r="J166" s="4"/>
      <c r="K166" s="4"/>
      <c r="L166" s="4"/>
      <c r="M166" s="4"/>
      <c r="N166" s="4"/>
      <c r="O166" s="4"/>
      <c r="P166" s="4"/>
      <c r="Q166" s="4"/>
      <c r="R166" s="4"/>
      <c r="S166" s="4"/>
      <c r="T166" s="4"/>
      <c r="U166" s="4"/>
      <c r="V166" s="4"/>
      <c r="W166" s="4"/>
      <c r="X166" s="4"/>
      <c r="Y166" s="4"/>
      <c r="Z166" s="4"/>
    </row>
    <row r="167" spans="1:26" ht="15.75" customHeight="1">
      <c r="A167" s="4"/>
      <c r="B167" s="4"/>
      <c r="C167" s="5"/>
      <c r="D167" s="6"/>
      <c r="E167" s="6"/>
      <c r="F167" s="6"/>
      <c r="G167" s="6"/>
      <c r="H167" s="6"/>
      <c r="I167" s="4"/>
      <c r="J167" s="4"/>
      <c r="K167" s="4"/>
      <c r="L167" s="4"/>
      <c r="M167" s="4"/>
      <c r="N167" s="4"/>
      <c r="O167" s="4"/>
      <c r="P167" s="4"/>
      <c r="Q167" s="4"/>
      <c r="R167" s="4"/>
      <c r="S167" s="4"/>
      <c r="T167" s="4"/>
      <c r="U167" s="4"/>
      <c r="V167" s="4"/>
      <c r="W167" s="4"/>
      <c r="X167" s="4"/>
      <c r="Y167" s="4"/>
      <c r="Z167" s="4"/>
    </row>
    <row r="168" spans="1:26" ht="15.75" customHeight="1">
      <c r="A168" s="4"/>
      <c r="B168" s="4"/>
      <c r="C168" s="5"/>
      <c r="D168" s="6"/>
      <c r="E168" s="6"/>
      <c r="F168" s="6"/>
      <c r="G168" s="6"/>
      <c r="H168" s="6"/>
      <c r="I168" s="4"/>
      <c r="J168" s="4"/>
      <c r="K168" s="4"/>
      <c r="L168" s="4"/>
      <c r="M168" s="4"/>
      <c r="N168" s="4"/>
      <c r="O168" s="4"/>
      <c r="P168" s="4"/>
      <c r="Q168" s="4"/>
      <c r="R168" s="4"/>
      <c r="S168" s="4"/>
      <c r="T168" s="4"/>
      <c r="U168" s="4"/>
      <c r="V168" s="4"/>
      <c r="W168" s="4"/>
      <c r="X168" s="4"/>
      <c r="Y168" s="4"/>
      <c r="Z168" s="4"/>
    </row>
    <row r="169" spans="1:26" ht="15.75" customHeight="1">
      <c r="A169" s="4"/>
      <c r="B169" s="4"/>
      <c r="C169" s="5"/>
      <c r="D169" s="6"/>
      <c r="E169" s="6"/>
      <c r="F169" s="6"/>
      <c r="G169" s="6"/>
      <c r="H169" s="6"/>
      <c r="I169" s="4"/>
      <c r="J169" s="4"/>
      <c r="K169" s="4"/>
      <c r="L169" s="4"/>
      <c r="M169" s="4"/>
      <c r="N169" s="4"/>
      <c r="O169" s="4"/>
      <c r="P169" s="4"/>
      <c r="Q169" s="4"/>
      <c r="R169" s="4"/>
      <c r="S169" s="4"/>
      <c r="T169" s="4"/>
      <c r="U169" s="4"/>
      <c r="V169" s="4"/>
      <c r="W169" s="4"/>
      <c r="X169" s="4"/>
      <c r="Y169" s="4"/>
      <c r="Z169" s="4"/>
    </row>
    <row r="170" spans="1:26" ht="15.75" customHeight="1">
      <c r="A170" s="4"/>
      <c r="B170" s="4"/>
      <c r="C170" s="5"/>
      <c r="D170" s="6"/>
      <c r="E170" s="6"/>
      <c r="F170" s="6"/>
      <c r="G170" s="6"/>
      <c r="H170" s="6"/>
      <c r="I170" s="4"/>
      <c r="J170" s="4"/>
      <c r="K170" s="4"/>
      <c r="L170" s="4"/>
      <c r="M170" s="4"/>
      <c r="N170" s="4"/>
      <c r="O170" s="4"/>
      <c r="P170" s="4"/>
      <c r="Q170" s="4"/>
      <c r="R170" s="4"/>
      <c r="S170" s="4"/>
      <c r="T170" s="4"/>
      <c r="U170" s="4"/>
      <c r="V170" s="4"/>
      <c r="W170" s="4"/>
      <c r="X170" s="4"/>
      <c r="Y170" s="4"/>
      <c r="Z170" s="4"/>
    </row>
    <row r="171" spans="1:26" ht="15.75" customHeight="1">
      <c r="A171" s="4"/>
      <c r="B171" s="4"/>
      <c r="C171" s="5"/>
      <c r="D171" s="6"/>
      <c r="E171" s="6"/>
      <c r="F171" s="6"/>
      <c r="G171" s="6"/>
      <c r="H171" s="6"/>
      <c r="I171" s="4"/>
      <c r="J171" s="4"/>
      <c r="K171" s="4"/>
      <c r="L171" s="4"/>
      <c r="M171" s="4"/>
      <c r="N171" s="4"/>
      <c r="O171" s="4"/>
      <c r="P171" s="4"/>
      <c r="Q171" s="4"/>
      <c r="R171" s="4"/>
      <c r="S171" s="4"/>
      <c r="T171" s="4"/>
      <c r="U171" s="4"/>
      <c r="V171" s="4"/>
      <c r="W171" s="4"/>
      <c r="X171" s="4"/>
      <c r="Y171" s="4"/>
      <c r="Z171" s="4"/>
    </row>
    <row r="172" spans="1:26" ht="15.75" customHeight="1">
      <c r="A172" s="4"/>
      <c r="B172" s="4"/>
      <c r="C172" s="5"/>
      <c r="D172" s="6"/>
      <c r="E172" s="6"/>
      <c r="F172" s="6"/>
      <c r="G172" s="6"/>
      <c r="H172" s="6"/>
      <c r="I172" s="4"/>
      <c r="J172" s="4"/>
      <c r="K172" s="4"/>
      <c r="L172" s="4"/>
      <c r="M172" s="4"/>
      <c r="N172" s="4"/>
      <c r="O172" s="4"/>
      <c r="P172" s="4"/>
      <c r="Q172" s="4"/>
      <c r="R172" s="4"/>
      <c r="S172" s="4"/>
      <c r="T172" s="4"/>
      <c r="U172" s="4"/>
      <c r="V172" s="4"/>
      <c r="W172" s="4"/>
      <c r="X172" s="4"/>
      <c r="Y172" s="4"/>
      <c r="Z172" s="4"/>
    </row>
    <row r="173" spans="1:26" ht="15.75" customHeight="1">
      <c r="A173" s="4"/>
      <c r="B173" s="4"/>
      <c r="C173" s="5"/>
      <c r="D173" s="6"/>
      <c r="E173" s="6"/>
      <c r="F173" s="6"/>
      <c r="G173" s="6"/>
      <c r="H173" s="6"/>
      <c r="I173" s="4"/>
      <c r="J173" s="4"/>
      <c r="K173" s="4"/>
      <c r="L173" s="4"/>
      <c r="M173" s="4"/>
      <c r="N173" s="4"/>
      <c r="O173" s="4"/>
      <c r="P173" s="4"/>
      <c r="Q173" s="4"/>
      <c r="R173" s="4"/>
      <c r="S173" s="4"/>
      <c r="T173" s="4"/>
      <c r="U173" s="4"/>
      <c r="V173" s="4"/>
      <c r="W173" s="4"/>
      <c r="X173" s="4"/>
      <c r="Y173" s="4"/>
      <c r="Z173" s="4"/>
    </row>
    <row r="174" spans="1:26" ht="15.75" customHeight="1">
      <c r="A174" s="4"/>
      <c r="B174" s="4"/>
      <c r="C174" s="5"/>
      <c r="D174" s="6"/>
      <c r="E174" s="6"/>
      <c r="F174" s="6"/>
      <c r="G174" s="6"/>
      <c r="H174" s="6"/>
      <c r="I174" s="4"/>
      <c r="J174" s="4"/>
      <c r="K174" s="4"/>
      <c r="L174" s="4"/>
      <c r="M174" s="4"/>
      <c r="N174" s="4"/>
      <c r="O174" s="4"/>
      <c r="P174" s="4"/>
      <c r="Q174" s="4"/>
      <c r="R174" s="4"/>
      <c r="S174" s="4"/>
      <c r="T174" s="4"/>
      <c r="U174" s="4"/>
      <c r="V174" s="4"/>
      <c r="W174" s="4"/>
      <c r="X174" s="4"/>
      <c r="Y174" s="4"/>
      <c r="Z174" s="4"/>
    </row>
    <row r="175" spans="1:26" ht="15.75" customHeight="1">
      <c r="A175" s="4"/>
      <c r="B175" s="4"/>
      <c r="C175" s="5"/>
      <c r="D175" s="6"/>
      <c r="E175" s="6"/>
      <c r="F175" s="6"/>
      <c r="G175" s="6"/>
      <c r="H175" s="6"/>
      <c r="I175" s="4"/>
      <c r="J175" s="4"/>
      <c r="K175" s="4"/>
      <c r="L175" s="4"/>
      <c r="M175" s="4"/>
      <c r="N175" s="4"/>
      <c r="O175" s="4"/>
      <c r="P175" s="4"/>
      <c r="Q175" s="4"/>
      <c r="R175" s="4"/>
      <c r="S175" s="4"/>
      <c r="T175" s="4"/>
      <c r="U175" s="4"/>
      <c r="V175" s="4"/>
      <c r="W175" s="4"/>
      <c r="X175" s="4"/>
      <c r="Y175" s="4"/>
      <c r="Z175" s="4"/>
    </row>
    <row r="176" spans="1:26" ht="15.75" customHeight="1">
      <c r="A176" s="4"/>
      <c r="B176" s="4"/>
      <c r="C176" s="5"/>
      <c r="D176" s="6"/>
      <c r="E176" s="6"/>
      <c r="F176" s="6"/>
      <c r="G176" s="6"/>
      <c r="H176" s="6"/>
      <c r="I176" s="4"/>
      <c r="J176" s="4"/>
      <c r="K176" s="4"/>
      <c r="L176" s="4"/>
      <c r="M176" s="4"/>
      <c r="N176" s="4"/>
      <c r="O176" s="4"/>
      <c r="P176" s="4"/>
      <c r="Q176" s="4"/>
      <c r="R176" s="4"/>
      <c r="S176" s="4"/>
      <c r="T176" s="4"/>
      <c r="U176" s="4"/>
      <c r="V176" s="4"/>
      <c r="W176" s="4"/>
      <c r="X176" s="4"/>
      <c r="Y176" s="4"/>
      <c r="Z176" s="4"/>
    </row>
    <row r="177" spans="1:26" ht="15.75" customHeight="1">
      <c r="A177" s="4"/>
      <c r="B177" s="4"/>
      <c r="C177" s="5"/>
      <c r="D177" s="6"/>
      <c r="E177" s="6"/>
      <c r="F177" s="6"/>
      <c r="G177" s="6"/>
      <c r="H177" s="6"/>
      <c r="I177" s="4"/>
      <c r="J177" s="4"/>
      <c r="K177" s="4"/>
      <c r="L177" s="4"/>
      <c r="M177" s="4"/>
      <c r="N177" s="4"/>
      <c r="O177" s="4"/>
      <c r="P177" s="4"/>
      <c r="Q177" s="4"/>
      <c r="R177" s="4"/>
      <c r="S177" s="4"/>
      <c r="T177" s="4"/>
      <c r="U177" s="4"/>
      <c r="V177" s="4"/>
      <c r="W177" s="4"/>
      <c r="X177" s="4"/>
      <c r="Y177" s="4"/>
      <c r="Z177" s="4"/>
    </row>
    <row r="178" spans="1:26" ht="15.75" customHeight="1">
      <c r="A178" s="4"/>
      <c r="B178" s="4"/>
      <c r="C178" s="5"/>
      <c r="D178" s="6"/>
      <c r="E178" s="6"/>
      <c r="F178" s="6"/>
      <c r="G178" s="6"/>
      <c r="H178" s="6"/>
      <c r="I178" s="4"/>
      <c r="J178" s="4"/>
      <c r="K178" s="4"/>
      <c r="L178" s="4"/>
      <c r="M178" s="4"/>
      <c r="N178" s="4"/>
      <c r="O178" s="4"/>
      <c r="P178" s="4"/>
      <c r="Q178" s="4"/>
      <c r="R178" s="4"/>
      <c r="S178" s="4"/>
      <c r="T178" s="4"/>
      <c r="U178" s="4"/>
      <c r="V178" s="4"/>
      <c r="W178" s="4"/>
      <c r="X178" s="4"/>
      <c r="Y178" s="4"/>
      <c r="Z178" s="4"/>
    </row>
    <row r="179" spans="1:26" ht="15.75" customHeight="1">
      <c r="A179" s="4"/>
      <c r="B179" s="4"/>
      <c r="C179" s="5"/>
      <c r="D179" s="6"/>
      <c r="E179" s="6"/>
      <c r="F179" s="6"/>
      <c r="G179" s="6"/>
      <c r="H179" s="6"/>
      <c r="I179" s="4"/>
      <c r="J179" s="4"/>
      <c r="K179" s="4"/>
      <c r="L179" s="4"/>
      <c r="M179" s="4"/>
      <c r="N179" s="4"/>
      <c r="O179" s="4"/>
      <c r="P179" s="4"/>
      <c r="Q179" s="4"/>
      <c r="R179" s="4"/>
      <c r="S179" s="4"/>
      <c r="T179" s="4"/>
      <c r="U179" s="4"/>
      <c r="V179" s="4"/>
      <c r="W179" s="4"/>
      <c r="X179" s="4"/>
      <c r="Y179" s="4"/>
      <c r="Z179" s="4"/>
    </row>
    <row r="180" spans="1:26" ht="15.75" customHeight="1">
      <c r="A180" s="4"/>
      <c r="B180" s="4"/>
      <c r="C180" s="5"/>
      <c r="D180" s="6"/>
      <c r="E180" s="6"/>
      <c r="F180" s="6"/>
      <c r="G180" s="6"/>
      <c r="H180" s="6"/>
      <c r="I180" s="4"/>
      <c r="J180" s="4"/>
      <c r="K180" s="4"/>
      <c r="L180" s="4"/>
      <c r="M180" s="4"/>
      <c r="N180" s="4"/>
      <c r="O180" s="4"/>
      <c r="P180" s="4"/>
      <c r="Q180" s="4"/>
      <c r="R180" s="4"/>
      <c r="S180" s="4"/>
      <c r="T180" s="4"/>
      <c r="U180" s="4"/>
      <c r="V180" s="4"/>
      <c r="W180" s="4"/>
      <c r="X180" s="4"/>
      <c r="Y180" s="4"/>
      <c r="Z180" s="4"/>
    </row>
    <row r="181" spans="1:26" ht="15.75" customHeight="1">
      <c r="A181" s="4"/>
      <c r="B181" s="4"/>
      <c r="C181" s="5"/>
      <c r="D181" s="6"/>
      <c r="E181" s="6"/>
      <c r="F181" s="6"/>
      <c r="G181" s="6"/>
      <c r="H181" s="6"/>
      <c r="I181" s="4"/>
      <c r="J181" s="4"/>
      <c r="K181" s="4"/>
      <c r="L181" s="4"/>
      <c r="M181" s="4"/>
      <c r="N181" s="4"/>
      <c r="O181" s="4"/>
      <c r="P181" s="4"/>
      <c r="Q181" s="4"/>
      <c r="R181" s="4"/>
      <c r="S181" s="4"/>
      <c r="T181" s="4"/>
      <c r="U181" s="4"/>
      <c r="V181" s="4"/>
      <c r="W181" s="4"/>
      <c r="X181" s="4"/>
      <c r="Y181" s="4"/>
      <c r="Z181" s="4"/>
    </row>
    <row r="182" spans="1:26" ht="15.75" customHeight="1">
      <c r="A182" s="4"/>
      <c r="B182" s="4"/>
      <c r="C182" s="5"/>
      <c r="D182" s="6"/>
      <c r="E182" s="6"/>
      <c r="F182" s="6"/>
      <c r="G182" s="6"/>
      <c r="H182" s="6"/>
      <c r="I182" s="4"/>
      <c r="J182" s="4"/>
      <c r="K182" s="4"/>
      <c r="L182" s="4"/>
      <c r="M182" s="4"/>
      <c r="N182" s="4"/>
      <c r="O182" s="4"/>
      <c r="P182" s="4"/>
      <c r="Q182" s="4"/>
      <c r="R182" s="4"/>
      <c r="S182" s="4"/>
      <c r="T182" s="4"/>
      <c r="U182" s="4"/>
      <c r="V182" s="4"/>
      <c r="W182" s="4"/>
      <c r="X182" s="4"/>
      <c r="Y182" s="4"/>
      <c r="Z182" s="4"/>
    </row>
    <row r="183" spans="1:26" ht="15.75" customHeight="1">
      <c r="A183" s="4"/>
      <c r="B183" s="4"/>
      <c r="C183" s="5"/>
      <c r="D183" s="6"/>
      <c r="E183" s="6"/>
      <c r="F183" s="6"/>
      <c r="G183" s="6"/>
      <c r="H183" s="6"/>
      <c r="I183" s="4"/>
      <c r="J183" s="4"/>
      <c r="K183" s="4"/>
      <c r="L183" s="4"/>
      <c r="M183" s="4"/>
      <c r="N183" s="4"/>
      <c r="O183" s="4"/>
      <c r="P183" s="4"/>
      <c r="Q183" s="4"/>
      <c r="R183" s="4"/>
      <c r="S183" s="4"/>
      <c r="T183" s="4"/>
      <c r="U183" s="4"/>
      <c r="V183" s="4"/>
      <c r="W183" s="4"/>
      <c r="X183" s="4"/>
      <c r="Y183" s="4"/>
      <c r="Z183" s="4"/>
    </row>
    <row r="184" spans="1:26" ht="15.75" customHeight="1">
      <c r="A184" s="4"/>
      <c r="B184" s="4"/>
      <c r="C184" s="5"/>
      <c r="D184" s="6"/>
      <c r="E184" s="6"/>
      <c r="F184" s="6"/>
      <c r="G184" s="6"/>
      <c r="H184" s="6"/>
      <c r="I184" s="4"/>
      <c r="J184" s="4"/>
      <c r="K184" s="4"/>
      <c r="L184" s="4"/>
      <c r="M184" s="4"/>
      <c r="N184" s="4"/>
      <c r="O184" s="4"/>
      <c r="P184" s="4"/>
      <c r="Q184" s="4"/>
      <c r="R184" s="4"/>
      <c r="S184" s="4"/>
      <c r="T184" s="4"/>
      <c r="U184" s="4"/>
      <c r="V184" s="4"/>
      <c r="W184" s="4"/>
      <c r="X184" s="4"/>
      <c r="Y184" s="4"/>
      <c r="Z184" s="4"/>
    </row>
    <row r="185" spans="1:26" ht="15.75" customHeight="1">
      <c r="A185" s="4"/>
      <c r="B185" s="4"/>
      <c r="C185" s="5"/>
      <c r="D185" s="6"/>
      <c r="E185" s="6"/>
      <c r="F185" s="6"/>
      <c r="G185" s="6"/>
      <c r="H185" s="6"/>
      <c r="I185" s="4"/>
      <c r="J185" s="4"/>
      <c r="K185" s="4"/>
      <c r="L185" s="4"/>
      <c r="M185" s="4"/>
      <c r="N185" s="4"/>
      <c r="O185" s="4"/>
      <c r="P185" s="4"/>
      <c r="Q185" s="4"/>
      <c r="R185" s="4"/>
      <c r="S185" s="4"/>
      <c r="T185" s="4"/>
      <c r="U185" s="4"/>
      <c r="V185" s="4"/>
      <c r="W185" s="4"/>
      <c r="X185" s="4"/>
      <c r="Y185" s="4"/>
      <c r="Z185" s="4"/>
    </row>
    <row r="186" spans="1:26" ht="15.75" customHeight="1">
      <c r="A186" s="4"/>
      <c r="B186" s="4"/>
      <c r="C186" s="5"/>
      <c r="D186" s="6"/>
      <c r="E186" s="6"/>
      <c r="F186" s="6"/>
      <c r="G186" s="6"/>
      <c r="H186" s="6"/>
      <c r="I186" s="4"/>
      <c r="J186" s="4"/>
      <c r="K186" s="4"/>
      <c r="L186" s="4"/>
      <c r="M186" s="4"/>
      <c r="N186" s="4"/>
      <c r="O186" s="4"/>
      <c r="P186" s="4"/>
      <c r="Q186" s="4"/>
      <c r="R186" s="4"/>
      <c r="S186" s="4"/>
      <c r="T186" s="4"/>
      <c r="U186" s="4"/>
      <c r="V186" s="4"/>
      <c r="W186" s="4"/>
      <c r="X186" s="4"/>
      <c r="Y186" s="4"/>
      <c r="Z186" s="4"/>
    </row>
    <row r="187" spans="1:26" ht="15.75" customHeight="1">
      <c r="A187" s="4"/>
      <c r="B187" s="4"/>
      <c r="C187" s="5"/>
      <c r="D187" s="6"/>
      <c r="E187" s="6"/>
      <c r="F187" s="6"/>
      <c r="G187" s="6"/>
      <c r="H187" s="6"/>
      <c r="I187" s="4"/>
      <c r="J187" s="4"/>
      <c r="K187" s="4"/>
      <c r="L187" s="4"/>
      <c r="M187" s="4"/>
      <c r="N187" s="4"/>
      <c r="O187" s="4"/>
      <c r="P187" s="4"/>
      <c r="Q187" s="4"/>
      <c r="R187" s="4"/>
      <c r="S187" s="4"/>
      <c r="T187" s="4"/>
      <c r="U187" s="4"/>
      <c r="V187" s="4"/>
      <c r="W187" s="4"/>
      <c r="X187" s="4"/>
      <c r="Y187" s="4"/>
      <c r="Z187" s="4"/>
    </row>
    <row r="188" spans="1:26" ht="15.75" customHeight="1">
      <c r="A188" s="4"/>
      <c r="B188" s="4"/>
      <c r="C188" s="5"/>
      <c r="D188" s="6"/>
      <c r="E188" s="6"/>
      <c r="F188" s="6"/>
      <c r="G188" s="6"/>
      <c r="H188" s="6"/>
      <c r="I188" s="4"/>
      <c r="J188" s="4"/>
      <c r="K188" s="4"/>
      <c r="L188" s="4"/>
      <c r="M188" s="4"/>
      <c r="N188" s="4"/>
      <c r="O188" s="4"/>
      <c r="P188" s="4"/>
      <c r="Q188" s="4"/>
      <c r="R188" s="4"/>
      <c r="S188" s="4"/>
      <c r="T188" s="4"/>
      <c r="U188" s="4"/>
      <c r="V188" s="4"/>
      <c r="W188" s="4"/>
      <c r="X188" s="4"/>
      <c r="Y188" s="4"/>
      <c r="Z188" s="4"/>
    </row>
    <row r="189" spans="1:26" ht="15.75" customHeight="1">
      <c r="A189" s="4"/>
      <c r="B189" s="4"/>
      <c r="C189" s="5"/>
      <c r="D189" s="6"/>
      <c r="E189" s="6"/>
      <c r="F189" s="6"/>
      <c r="G189" s="6"/>
      <c r="H189" s="6"/>
      <c r="I189" s="4"/>
      <c r="J189" s="4"/>
      <c r="K189" s="4"/>
      <c r="L189" s="4"/>
      <c r="M189" s="4"/>
      <c r="N189" s="4"/>
      <c r="O189" s="4"/>
      <c r="P189" s="4"/>
      <c r="Q189" s="4"/>
      <c r="R189" s="4"/>
      <c r="S189" s="4"/>
      <c r="T189" s="4"/>
      <c r="U189" s="4"/>
      <c r="V189" s="4"/>
      <c r="W189" s="4"/>
      <c r="X189" s="4"/>
      <c r="Y189" s="4"/>
      <c r="Z189" s="4"/>
    </row>
    <row r="190" spans="1:26" ht="15.75" customHeight="1">
      <c r="A190" s="4"/>
      <c r="B190" s="4"/>
      <c r="C190" s="5"/>
      <c r="D190" s="6"/>
      <c r="E190" s="6"/>
      <c r="F190" s="6"/>
      <c r="G190" s="6"/>
      <c r="H190" s="6"/>
      <c r="I190" s="4"/>
      <c r="J190" s="4"/>
      <c r="K190" s="4"/>
      <c r="L190" s="4"/>
      <c r="M190" s="4"/>
      <c r="N190" s="4"/>
      <c r="O190" s="4"/>
      <c r="P190" s="4"/>
      <c r="Q190" s="4"/>
      <c r="R190" s="4"/>
      <c r="S190" s="4"/>
      <c r="T190" s="4"/>
      <c r="U190" s="4"/>
      <c r="V190" s="4"/>
      <c r="W190" s="4"/>
      <c r="X190" s="4"/>
      <c r="Y190" s="4"/>
      <c r="Z190" s="4"/>
    </row>
    <row r="191" spans="1:26" ht="15.75" customHeight="1">
      <c r="A191" s="4"/>
      <c r="B191" s="4"/>
      <c r="C191" s="5"/>
      <c r="D191" s="6"/>
      <c r="E191" s="6"/>
      <c r="F191" s="6"/>
      <c r="G191" s="6"/>
      <c r="H191" s="6"/>
      <c r="I191" s="4"/>
      <c r="J191" s="4"/>
      <c r="K191" s="4"/>
      <c r="L191" s="4"/>
      <c r="M191" s="4"/>
      <c r="N191" s="4"/>
      <c r="O191" s="4"/>
      <c r="P191" s="4"/>
      <c r="Q191" s="4"/>
      <c r="R191" s="4"/>
      <c r="S191" s="4"/>
      <c r="T191" s="4"/>
      <c r="U191" s="4"/>
      <c r="V191" s="4"/>
      <c r="W191" s="4"/>
      <c r="X191" s="4"/>
      <c r="Y191" s="4"/>
      <c r="Z191" s="4"/>
    </row>
    <row r="192" spans="1:26" ht="15.75" customHeight="1">
      <c r="A192" s="4"/>
      <c r="B192" s="4"/>
      <c r="C192" s="5"/>
      <c r="D192" s="6"/>
      <c r="E192" s="6"/>
      <c r="F192" s="6"/>
      <c r="G192" s="6"/>
      <c r="H192" s="6"/>
      <c r="I192" s="4"/>
      <c r="J192" s="4"/>
      <c r="K192" s="4"/>
      <c r="L192" s="4"/>
      <c r="M192" s="4"/>
      <c r="N192" s="4"/>
      <c r="O192" s="4"/>
      <c r="P192" s="4"/>
      <c r="Q192" s="4"/>
      <c r="R192" s="4"/>
      <c r="S192" s="4"/>
      <c r="T192" s="4"/>
      <c r="U192" s="4"/>
      <c r="V192" s="4"/>
      <c r="W192" s="4"/>
      <c r="X192" s="4"/>
      <c r="Y192" s="4"/>
      <c r="Z192" s="4"/>
    </row>
    <row r="193" spans="1:26" ht="15.75" customHeight="1">
      <c r="A193" s="4"/>
      <c r="B193" s="4"/>
      <c r="C193" s="5"/>
      <c r="D193" s="6"/>
      <c r="E193" s="6"/>
      <c r="F193" s="6"/>
      <c r="G193" s="6"/>
      <c r="H193" s="6"/>
      <c r="I193" s="4"/>
      <c r="J193" s="4"/>
      <c r="K193" s="4"/>
      <c r="L193" s="4"/>
      <c r="M193" s="4"/>
      <c r="N193" s="4"/>
      <c r="O193" s="4"/>
      <c r="P193" s="4"/>
      <c r="Q193" s="4"/>
      <c r="R193" s="4"/>
      <c r="S193" s="4"/>
      <c r="T193" s="4"/>
      <c r="U193" s="4"/>
      <c r="V193" s="4"/>
      <c r="W193" s="4"/>
      <c r="X193" s="4"/>
      <c r="Y193" s="4"/>
      <c r="Z193" s="4"/>
    </row>
    <row r="194" spans="1:26" ht="15.75" customHeight="1">
      <c r="A194" s="4"/>
      <c r="B194" s="4"/>
      <c r="C194" s="5"/>
      <c r="D194" s="6"/>
      <c r="E194" s="6"/>
      <c r="F194" s="6"/>
      <c r="G194" s="6"/>
      <c r="H194" s="6"/>
      <c r="I194" s="4"/>
      <c r="J194" s="4"/>
      <c r="K194" s="4"/>
      <c r="L194" s="4"/>
      <c r="M194" s="4"/>
      <c r="N194" s="4"/>
      <c r="O194" s="4"/>
      <c r="P194" s="4"/>
      <c r="Q194" s="4"/>
      <c r="R194" s="4"/>
      <c r="S194" s="4"/>
      <c r="T194" s="4"/>
      <c r="U194" s="4"/>
      <c r="V194" s="4"/>
      <c r="W194" s="4"/>
      <c r="X194" s="4"/>
      <c r="Y194" s="4"/>
      <c r="Z194" s="4"/>
    </row>
    <row r="195" spans="1:26" ht="15.75" customHeight="1">
      <c r="A195" s="4"/>
      <c r="B195" s="4"/>
      <c r="C195" s="5"/>
      <c r="D195" s="6"/>
      <c r="E195" s="6"/>
      <c r="F195" s="6"/>
      <c r="G195" s="6"/>
      <c r="H195" s="6"/>
      <c r="I195" s="4"/>
      <c r="J195" s="4"/>
      <c r="K195" s="4"/>
      <c r="L195" s="4"/>
      <c r="M195" s="4"/>
      <c r="N195" s="4"/>
      <c r="O195" s="4"/>
      <c r="P195" s="4"/>
      <c r="Q195" s="4"/>
      <c r="R195" s="4"/>
      <c r="S195" s="4"/>
      <c r="T195" s="4"/>
      <c r="U195" s="4"/>
      <c r="V195" s="4"/>
      <c r="W195" s="4"/>
      <c r="X195" s="4"/>
      <c r="Y195" s="4"/>
      <c r="Z195" s="4"/>
    </row>
    <row r="196" spans="1:26" ht="15.75" customHeight="1">
      <c r="A196" s="4"/>
      <c r="B196" s="4"/>
      <c r="C196" s="5"/>
      <c r="D196" s="6"/>
      <c r="E196" s="6"/>
      <c r="F196" s="6"/>
      <c r="G196" s="6"/>
      <c r="H196" s="6"/>
      <c r="I196" s="4"/>
      <c r="J196" s="4"/>
      <c r="K196" s="4"/>
      <c r="L196" s="4"/>
      <c r="M196" s="4"/>
      <c r="N196" s="4"/>
      <c r="O196" s="4"/>
      <c r="P196" s="4"/>
      <c r="Q196" s="4"/>
      <c r="R196" s="4"/>
      <c r="S196" s="4"/>
      <c r="T196" s="4"/>
      <c r="U196" s="4"/>
      <c r="V196" s="4"/>
      <c r="W196" s="4"/>
      <c r="X196" s="4"/>
      <c r="Y196" s="4"/>
      <c r="Z196" s="4"/>
    </row>
    <row r="197" spans="1:26" ht="15.75" customHeight="1">
      <c r="A197" s="4"/>
      <c r="B197" s="4"/>
      <c r="C197" s="5"/>
      <c r="D197" s="6"/>
      <c r="E197" s="6"/>
      <c r="F197" s="6"/>
      <c r="G197" s="6"/>
      <c r="H197" s="6"/>
      <c r="I197" s="4"/>
      <c r="J197" s="4"/>
      <c r="K197" s="4"/>
      <c r="L197" s="4"/>
      <c r="M197" s="4"/>
      <c r="N197" s="4"/>
      <c r="O197" s="4"/>
      <c r="P197" s="4"/>
      <c r="Q197" s="4"/>
      <c r="R197" s="4"/>
      <c r="S197" s="4"/>
      <c r="T197" s="4"/>
      <c r="U197" s="4"/>
      <c r="V197" s="4"/>
      <c r="W197" s="4"/>
      <c r="X197" s="4"/>
      <c r="Y197" s="4"/>
      <c r="Z197" s="4"/>
    </row>
    <row r="198" spans="1:26" ht="15.75" customHeight="1">
      <c r="A198" s="4"/>
      <c r="B198" s="4"/>
      <c r="C198" s="5"/>
      <c r="D198" s="6"/>
      <c r="E198" s="6"/>
      <c r="F198" s="6"/>
      <c r="G198" s="6"/>
      <c r="H198" s="6"/>
      <c r="I198" s="4"/>
      <c r="J198" s="4"/>
      <c r="K198" s="4"/>
      <c r="L198" s="4"/>
      <c r="M198" s="4"/>
      <c r="N198" s="4"/>
      <c r="O198" s="4"/>
      <c r="P198" s="4"/>
      <c r="Q198" s="4"/>
      <c r="R198" s="4"/>
      <c r="S198" s="4"/>
      <c r="T198" s="4"/>
      <c r="U198" s="4"/>
      <c r="V198" s="4"/>
      <c r="W198" s="4"/>
      <c r="X198" s="4"/>
      <c r="Y198" s="4"/>
      <c r="Z198" s="4"/>
    </row>
    <row r="199" spans="1:26" ht="15.75" customHeight="1">
      <c r="A199" s="4"/>
      <c r="B199" s="4"/>
      <c r="C199" s="5"/>
      <c r="D199" s="6"/>
      <c r="E199" s="6"/>
      <c r="F199" s="6"/>
      <c r="G199" s="6"/>
      <c r="H199" s="6"/>
      <c r="I199" s="4"/>
      <c r="J199" s="4"/>
      <c r="K199" s="4"/>
      <c r="L199" s="4"/>
      <c r="M199" s="4"/>
      <c r="N199" s="4"/>
      <c r="O199" s="4"/>
      <c r="P199" s="4"/>
      <c r="Q199" s="4"/>
      <c r="R199" s="4"/>
      <c r="S199" s="4"/>
      <c r="T199" s="4"/>
      <c r="U199" s="4"/>
      <c r="V199" s="4"/>
      <c r="W199" s="4"/>
      <c r="X199" s="4"/>
      <c r="Y199" s="4"/>
      <c r="Z199" s="4"/>
    </row>
    <row r="200" spans="1:26" ht="15.75" customHeight="1">
      <c r="A200" s="4"/>
      <c r="B200" s="4"/>
      <c r="C200" s="5"/>
      <c r="D200" s="6"/>
      <c r="E200" s="6"/>
      <c r="F200" s="6"/>
      <c r="G200" s="6"/>
      <c r="H200" s="6"/>
      <c r="I200" s="4"/>
      <c r="J200" s="4"/>
      <c r="K200" s="4"/>
      <c r="L200" s="4"/>
      <c r="M200" s="4"/>
      <c r="N200" s="4"/>
      <c r="O200" s="4"/>
      <c r="P200" s="4"/>
      <c r="Q200" s="4"/>
      <c r="R200" s="4"/>
      <c r="S200" s="4"/>
      <c r="T200" s="4"/>
      <c r="U200" s="4"/>
      <c r="V200" s="4"/>
      <c r="W200" s="4"/>
      <c r="X200" s="4"/>
      <c r="Y200" s="4"/>
      <c r="Z200" s="4"/>
    </row>
    <row r="201" spans="1:26" ht="15.75" customHeight="1">
      <c r="A201" s="4"/>
      <c r="B201" s="4"/>
      <c r="C201" s="5"/>
      <c r="D201" s="6"/>
      <c r="E201" s="6"/>
      <c r="F201" s="6"/>
      <c r="G201" s="6"/>
      <c r="H201" s="6"/>
      <c r="I201" s="4"/>
      <c r="J201" s="4"/>
      <c r="K201" s="4"/>
      <c r="L201" s="4"/>
      <c r="M201" s="4"/>
      <c r="N201" s="4"/>
      <c r="O201" s="4"/>
      <c r="P201" s="4"/>
      <c r="Q201" s="4"/>
      <c r="R201" s="4"/>
      <c r="S201" s="4"/>
      <c r="T201" s="4"/>
      <c r="U201" s="4"/>
      <c r="V201" s="4"/>
      <c r="W201" s="4"/>
      <c r="X201" s="4"/>
      <c r="Y201" s="4"/>
      <c r="Z201" s="4"/>
    </row>
    <row r="202" spans="1:26" ht="15.75" customHeight="1">
      <c r="A202" s="4"/>
      <c r="B202" s="4"/>
      <c r="C202" s="5"/>
      <c r="D202" s="6"/>
      <c r="E202" s="6"/>
      <c r="F202" s="6"/>
      <c r="G202" s="6"/>
      <c r="H202" s="6"/>
      <c r="I202" s="4"/>
      <c r="J202" s="4"/>
      <c r="K202" s="4"/>
      <c r="L202" s="4"/>
      <c r="M202" s="4"/>
      <c r="N202" s="4"/>
      <c r="O202" s="4"/>
      <c r="P202" s="4"/>
      <c r="Q202" s="4"/>
      <c r="R202" s="4"/>
      <c r="S202" s="4"/>
      <c r="T202" s="4"/>
      <c r="U202" s="4"/>
      <c r="V202" s="4"/>
      <c r="W202" s="4"/>
      <c r="X202" s="4"/>
      <c r="Y202" s="4"/>
      <c r="Z202" s="4"/>
    </row>
    <row r="203" spans="1:26" ht="15.75" customHeight="1">
      <c r="A203" s="4"/>
      <c r="B203" s="4"/>
      <c r="C203" s="5"/>
      <c r="D203" s="6"/>
      <c r="E203" s="6"/>
      <c r="F203" s="6"/>
      <c r="G203" s="6"/>
      <c r="H203" s="6"/>
      <c r="I203" s="4"/>
      <c r="J203" s="4"/>
      <c r="K203" s="4"/>
      <c r="L203" s="4"/>
      <c r="M203" s="4"/>
      <c r="N203" s="4"/>
      <c r="O203" s="4"/>
      <c r="P203" s="4"/>
      <c r="Q203" s="4"/>
      <c r="R203" s="4"/>
      <c r="S203" s="4"/>
      <c r="T203" s="4"/>
      <c r="U203" s="4"/>
      <c r="V203" s="4"/>
      <c r="W203" s="4"/>
      <c r="X203" s="4"/>
      <c r="Y203" s="4"/>
      <c r="Z203" s="4"/>
    </row>
    <row r="204" spans="1:26" ht="15.75" customHeight="1">
      <c r="A204" s="4"/>
      <c r="B204" s="4"/>
      <c r="C204" s="5"/>
      <c r="D204" s="6"/>
      <c r="E204" s="6"/>
      <c r="F204" s="6"/>
      <c r="G204" s="6"/>
      <c r="H204" s="6"/>
      <c r="I204" s="4"/>
      <c r="J204" s="4"/>
      <c r="K204" s="4"/>
      <c r="L204" s="4"/>
      <c r="M204" s="4"/>
      <c r="N204" s="4"/>
      <c r="O204" s="4"/>
      <c r="P204" s="4"/>
      <c r="Q204" s="4"/>
      <c r="R204" s="4"/>
      <c r="S204" s="4"/>
      <c r="T204" s="4"/>
      <c r="U204" s="4"/>
      <c r="V204" s="4"/>
      <c r="W204" s="4"/>
      <c r="X204" s="4"/>
      <c r="Y204" s="4"/>
      <c r="Z204" s="4"/>
    </row>
    <row r="205" spans="1:26" ht="15.75" customHeight="1">
      <c r="A205" s="4"/>
      <c r="B205" s="4"/>
      <c r="C205" s="5"/>
      <c r="D205" s="6"/>
      <c r="E205" s="6"/>
      <c r="F205" s="6"/>
      <c r="G205" s="6"/>
      <c r="H205" s="6"/>
      <c r="I205" s="4"/>
      <c r="J205" s="4"/>
      <c r="K205" s="4"/>
      <c r="L205" s="4"/>
      <c r="M205" s="4"/>
      <c r="N205" s="4"/>
      <c r="O205" s="4"/>
      <c r="P205" s="4"/>
      <c r="Q205" s="4"/>
      <c r="R205" s="4"/>
      <c r="S205" s="4"/>
      <c r="T205" s="4"/>
      <c r="U205" s="4"/>
      <c r="V205" s="4"/>
      <c r="W205" s="4"/>
      <c r="X205" s="4"/>
      <c r="Y205" s="4"/>
      <c r="Z205" s="4"/>
    </row>
    <row r="206" spans="1:26" ht="15.75" customHeight="1">
      <c r="A206" s="4"/>
      <c r="B206" s="4"/>
      <c r="C206" s="5"/>
      <c r="D206" s="6"/>
      <c r="E206" s="6"/>
      <c r="F206" s="6"/>
      <c r="G206" s="6"/>
      <c r="H206" s="6"/>
      <c r="I206" s="4"/>
      <c r="J206" s="4"/>
      <c r="K206" s="4"/>
      <c r="L206" s="4"/>
      <c r="M206" s="4"/>
      <c r="N206" s="4"/>
      <c r="O206" s="4"/>
      <c r="P206" s="4"/>
      <c r="Q206" s="4"/>
      <c r="R206" s="4"/>
      <c r="S206" s="4"/>
      <c r="T206" s="4"/>
      <c r="U206" s="4"/>
      <c r="V206" s="4"/>
      <c r="W206" s="4"/>
      <c r="X206" s="4"/>
      <c r="Y206" s="4"/>
      <c r="Z206" s="4"/>
    </row>
    <row r="207" spans="1:26" ht="15.75" customHeight="1">
      <c r="A207" s="4"/>
      <c r="B207" s="4"/>
      <c r="C207" s="5"/>
      <c r="D207" s="6"/>
      <c r="E207" s="6"/>
      <c r="F207" s="6"/>
      <c r="G207" s="6"/>
      <c r="H207" s="6"/>
      <c r="I207" s="4"/>
      <c r="J207" s="4"/>
      <c r="K207" s="4"/>
      <c r="L207" s="4"/>
      <c r="M207" s="4"/>
      <c r="N207" s="4"/>
      <c r="O207" s="4"/>
      <c r="P207" s="4"/>
      <c r="Q207" s="4"/>
      <c r="R207" s="4"/>
      <c r="S207" s="4"/>
      <c r="T207" s="4"/>
      <c r="U207" s="4"/>
      <c r="V207" s="4"/>
      <c r="W207" s="4"/>
      <c r="X207" s="4"/>
      <c r="Y207" s="4"/>
      <c r="Z207" s="4"/>
    </row>
    <row r="208" spans="1:26" ht="15.75" customHeight="1">
      <c r="A208" s="4"/>
      <c r="B208" s="4"/>
      <c r="C208" s="5"/>
      <c r="D208" s="6"/>
      <c r="E208" s="6"/>
      <c r="F208" s="6"/>
      <c r="G208" s="6"/>
      <c r="H208" s="6"/>
      <c r="I208" s="4"/>
      <c r="J208" s="4"/>
      <c r="K208" s="4"/>
      <c r="L208" s="4"/>
      <c r="M208" s="4"/>
      <c r="N208" s="4"/>
      <c r="O208" s="4"/>
      <c r="P208" s="4"/>
      <c r="Q208" s="4"/>
      <c r="R208" s="4"/>
      <c r="S208" s="4"/>
      <c r="T208" s="4"/>
      <c r="U208" s="4"/>
      <c r="V208" s="4"/>
      <c r="W208" s="4"/>
      <c r="X208" s="4"/>
      <c r="Y208" s="4"/>
      <c r="Z208" s="4"/>
    </row>
    <row r="209" spans="1:26" ht="15.75" customHeight="1">
      <c r="A209" s="4"/>
      <c r="B209" s="4"/>
      <c r="C209" s="5"/>
      <c r="D209" s="6"/>
      <c r="E209" s="6"/>
      <c r="F209" s="6"/>
      <c r="G209" s="6"/>
      <c r="H209" s="6"/>
      <c r="I209" s="4"/>
      <c r="J209" s="4"/>
      <c r="K209" s="4"/>
      <c r="L209" s="4"/>
      <c r="M209" s="4"/>
      <c r="N209" s="4"/>
      <c r="O209" s="4"/>
      <c r="P209" s="4"/>
      <c r="Q209" s="4"/>
      <c r="R209" s="4"/>
      <c r="S209" s="4"/>
      <c r="T209" s="4"/>
      <c r="U209" s="4"/>
      <c r="V209" s="4"/>
      <c r="W209" s="4"/>
      <c r="X209" s="4"/>
      <c r="Y209" s="4"/>
      <c r="Z209" s="4"/>
    </row>
    <row r="210" spans="1:26" ht="15.75" customHeight="1">
      <c r="A210" s="4"/>
      <c r="B210" s="4"/>
      <c r="C210" s="5"/>
      <c r="D210" s="6"/>
      <c r="E210" s="6"/>
      <c r="F210" s="6"/>
      <c r="G210" s="6"/>
      <c r="H210" s="6"/>
      <c r="I210" s="4"/>
      <c r="J210" s="4"/>
      <c r="K210" s="4"/>
      <c r="L210" s="4"/>
      <c r="M210" s="4"/>
      <c r="N210" s="4"/>
      <c r="O210" s="4"/>
      <c r="P210" s="4"/>
      <c r="Q210" s="4"/>
      <c r="R210" s="4"/>
      <c r="S210" s="4"/>
      <c r="T210" s="4"/>
      <c r="U210" s="4"/>
      <c r="V210" s="4"/>
      <c r="W210" s="4"/>
      <c r="X210" s="4"/>
      <c r="Y210" s="4"/>
      <c r="Z210" s="4"/>
    </row>
    <row r="211" spans="1:26" ht="15.75" customHeight="1">
      <c r="A211" s="4"/>
      <c r="B211" s="4"/>
      <c r="C211" s="5"/>
      <c r="D211" s="6"/>
      <c r="E211" s="6"/>
      <c r="F211" s="6"/>
      <c r="G211" s="6"/>
      <c r="H211" s="6"/>
      <c r="I211" s="4"/>
      <c r="J211" s="4"/>
      <c r="K211" s="4"/>
      <c r="L211" s="4"/>
      <c r="M211" s="4"/>
      <c r="N211" s="4"/>
      <c r="O211" s="4"/>
      <c r="P211" s="4"/>
      <c r="Q211" s="4"/>
      <c r="R211" s="4"/>
      <c r="S211" s="4"/>
      <c r="T211" s="4"/>
      <c r="U211" s="4"/>
      <c r="V211" s="4"/>
      <c r="W211" s="4"/>
      <c r="X211" s="4"/>
      <c r="Y211" s="4"/>
      <c r="Z211" s="4"/>
    </row>
    <row r="212" spans="1:26" ht="15.75" customHeight="1">
      <c r="A212" s="4"/>
      <c r="B212" s="4"/>
      <c r="C212" s="5"/>
      <c r="D212" s="6"/>
      <c r="E212" s="6"/>
      <c r="F212" s="6"/>
      <c r="G212" s="6"/>
      <c r="H212" s="6"/>
      <c r="I212" s="4"/>
      <c r="J212" s="4"/>
      <c r="K212" s="4"/>
      <c r="L212" s="4"/>
      <c r="M212" s="4"/>
      <c r="N212" s="4"/>
      <c r="O212" s="4"/>
      <c r="P212" s="4"/>
      <c r="Q212" s="4"/>
      <c r="R212" s="4"/>
      <c r="S212" s="4"/>
      <c r="T212" s="4"/>
      <c r="U212" s="4"/>
      <c r="V212" s="4"/>
      <c r="W212" s="4"/>
      <c r="X212" s="4"/>
      <c r="Y212" s="4"/>
      <c r="Z212" s="4"/>
    </row>
    <row r="213" spans="1:26" ht="15.75" customHeight="1">
      <c r="A213" s="4"/>
      <c r="B213" s="4"/>
      <c r="C213" s="5"/>
      <c r="D213" s="6"/>
      <c r="E213" s="6"/>
      <c r="F213" s="6"/>
      <c r="G213" s="6"/>
      <c r="H213" s="6"/>
      <c r="I213" s="4"/>
      <c r="J213" s="4"/>
      <c r="K213" s="4"/>
      <c r="L213" s="4"/>
      <c r="M213" s="4"/>
      <c r="N213" s="4"/>
      <c r="O213" s="4"/>
      <c r="P213" s="4"/>
      <c r="Q213" s="4"/>
      <c r="R213" s="4"/>
      <c r="S213" s="4"/>
      <c r="T213" s="4"/>
      <c r="U213" s="4"/>
      <c r="V213" s="4"/>
      <c r="W213" s="4"/>
      <c r="X213" s="4"/>
      <c r="Y213" s="4"/>
      <c r="Z213" s="4"/>
    </row>
    <row r="214" spans="1:26" ht="15.75" customHeight="1">
      <c r="A214" s="4"/>
      <c r="B214" s="4"/>
      <c r="C214" s="5"/>
      <c r="D214" s="6"/>
      <c r="E214" s="6"/>
      <c r="F214" s="6"/>
      <c r="G214" s="6"/>
      <c r="H214" s="6"/>
      <c r="I214" s="4"/>
      <c r="J214" s="4"/>
      <c r="K214" s="4"/>
      <c r="L214" s="4"/>
      <c r="M214" s="4"/>
      <c r="N214" s="4"/>
      <c r="O214" s="4"/>
      <c r="P214" s="4"/>
      <c r="Q214" s="4"/>
      <c r="R214" s="4"/>
      <c r="S214" s="4"/>
      <c r="T214" s="4"/>
      <c r="U214" s="4"/>
      <c r="V214" s="4"/>
      <c r="W214" s="4"/>
      <c r="X214" s="4"/>
      <c r="Y214" s="4"/>
      <c r="Z214" s="4"/>
    </row>
    <row r="215" spans="1:26" ht="15.75" customHeight="1">
      <c r="A215" s="4"/>
      <c r="B215" s="4"/>
      <c r="C215" s="5"/>
      <c r="D215" s="6"/>
      <c r="E215" s="6"/>
      <c r="F215" s="6"/>
      <c r="G215" s="6"/>
      <c r="H215" s="6"/>
      <c r="I215" s="4"/>
      <c r="J215" s="4"/>
      <c r="K215" s="4"/>
      <c r="L215" s="4"/>
      <c r="M215" s="4"/>
      <c r="N215" s="4"/>
      <c r="O215" s="4"/>
      <c r="P215" s="4"/>
      <c r="Q215" s="4"/>
      <c r="R215" s="4"/>
      <c r="S215" s="4"/>
      <c r="T215" s="4"/>
      <c r="U215" s="4"/>
      <c r="V215" s="4"/>
      <c r="W215" s="4"/>
      <c r="X215" s="4"/>
      <c r="Y215" s="4"/>
      <c r="Z215" s="4"/>
    </row>
    <row r="216" spans="1:26" ht="15.75" customHeight="1">
      <c r="A216" s="4"/>
      <c r="B216" s="4"/>
      <c r="C216" s="5"/>
      <c r="D216" s="6"/>
      <c r="E216" s="6"/>
      <c r="F216" s="6"/>
      <c r="G216" s="6"/>
      <c r="H216" s="6"/>
      <c r="I216" s="4"/>
      <c r="J216" s="4"/>
      <c r="K216" s="4"/>
      <c r="L216" s="4"/>
      <c r="M216" s="4"/>
      <c r="N216" s="4"/>
      <c r="O216" s="4"/>
      <c r="P216" s="4"/>
      <c r="Q216" s="4"/>
      <c r="R216" s="4"/>
      <c r="S216" s="4"/>
      <c r="T216" s="4"/>
      <c r="U216" s="4"/>
      <c r="V216" s="4"/>
      <c r="W216" s="4"/>
      <c r="X216" s="4"/>
      <c r="Y216" s="4"/>
      <c r="Z216" s="4"/>
    </row>
    <row r="217" spans="1:26" ht="15.75" customHeight="1">
      <c r="A217" s="4"/>
      <c r="B217" s="4"/>
      <c r="C217" s="5"/>
      <c r="D217" s="6"/>
      <c r="E217" s="6"/>
      <c r="F217" s="6"/>
      <c r="G217" s="6"/>
      <c r="H217" s="6"/>
      <c r="I217" s="4"/>
      <c r="J217" s="4"/>
      <c r="K217" s="4"/>
      <c r="L217" s="4"/>
      <c r="M217" s="4"/>
      <c r="N217" s="4"/>
      <c r="O217" s="4"/>
      <c r="P217" s="4"/>
      <c r="Q217" s="4"/>
      <c r="R217" s="4"/>
      <c r="S217" s="4"/>
      <c r="T217" s="4"/>
      <c r="U217" s="4"/>
      <c r="V217" s="4"/>
      <c r="W217" s="4"/>
      <c r="X217" s="4"/>
      <c r="Y217" s="4"/>
      <c r="Z217" s="4"/>
    </row>
    <row r="218" spans="1:26" ht="15.75" customHeight="1">
      <c r="A218" s="4"/>
      <c r="B218" s="4"/>
      <c r="C218" s="5"/>
      <c r="D218" s="6"/>
      <c r="E218" s="6"/>
      <c r="F218" s="6"/>
      <c r="G218" s="6"/>
      <c r="H218" s="6"/>
      <c r="I218" s="4"/>
      <c r="J218" s="4"/>
      <c r="K218" s="4"/>
      <c r="L218" s="4"/>
      <c r="M218" s="4"/>
      <c r="N218" s="4"/>
      <c r="O218" s="4"/>
      <c r="P218" s="4"/>
      <c r="Q218" s="4"/>
      <c r="R218" s="4"/>
      <c r="S218" s="4"/>
      <c r="T218" s="4"/>
      <c r="U218" s="4"/>
      <c r="V218" s="4"/>
      <c r="W218" s="4"/>
      <c r="X218" s="4"/>
      <c r="Y218" s="4"/>
      <c r="Z218" s="4"/>
    </row>
    <row r="219" spans="1:26" ht="15.75" customHeight="1">
      <c r="A219" s="4"/>
      <c r="B219" s="4"/>
      <c r="C219" s="5"/>
      <c r="D219" s="6"/>
      <c r="E219" s="6"/>
      <c r="F219" s="6"/>
      <c r="G219" s="6"/>
      <c r="H219" s="6"/>
      <c r="I219" s="4"/>
      <c r="J219" s="4"/>
      <c r="K219" s="4"/>
      <c r="L219" s="4"/>
      <c r="M219" s="4"/>
      <c r="N219" s="4"/>
      <c r="O219" s="4"/>
      <c r="P219" s="4"/>
      <c r="Q219" s="4"/>
      <c r="R219" s="4"/>
      <c r="S219" s="4"/>
      <c r="T219" s="4"/>
      <c r="U219" s="4"/>
      <c r="V219" s="4"/>
      <c r="W219" s="4"/>
      <c r="X219" s="4"/>
      <c r="Y219" s="4"/>
      <c r="Z219" s="4"/>
    </row>
    <row r="220" spans="1:26" ht="15.75" customHeight="1">
      <c r="A220" s="4"/>
      <c r="B220" s="4"/>
      <c r="C220" s="5"/>
      <c r="D220" s="6"/>
      <c r="E220" s="6"/>
      <c r="F220" s="6"/>
      <c r="G220" s="6"/>
      <c r="H220" s="6"/>
      <c r="I220" s="4"/>
      <c r="J220" s="4"/>
      <c r="K220" s="4"/>
      <c r="L220" s="4"/>
      <c r="M220" s="4"/>
      <c r="N220" s="4"/>
      <c r="O220" s="4"/>
      <c r="P220" s="4"/>
      <c r="Q220" s="4"/>
      <c r="R220" s="4"/>
      <c r="S220" s="4"/>
      <c r="T220" s="4"/>
      <c r="U220" s="4"/>
      <c r="V220" s="4"/>
      <c r="W220" s="4"/>
      <c r="X220" s="4"/>
      <c r="Y220" s="4"/>
      <c r="Z220" s="4"/>
    </row>
    <row r="221" spans="1:26" ht="15.75" customHeight="1">
      <c r="A221" s="4"/>
      <c r="B221" s="4"/>
      <c r="C221" s="5"/>
      <c r="D221" s="6"/>
      <c r="E221" s="6"/>
      <c r="F221" s="6"/>
      <c r="G221" s="6"/>
      <c r="H221" s="6"/>
      <c r="I221" s="4"/>
      <c r="J221" s="4"/>
      <c r="K221" s="4"/>
      <c r="L221" s="4"/>
      <c r="M221" s="4"/>
      <c r="N221" s="4"/>
      <c r="O221" s="4"/>
      <c r="P221" s="4"/>
      <c r="Q221" s="4"/>
      <c r="R221" s="4"/>
      <c r="S221" s="4"/>
      <c r="T221" s="4"/>
      <c r="U221" s="4"/>
      <c r="V221" s="4"/>
      <c r="W221" s="4"/>
      <c r="X221" s="4"/>
      <c r="Y221" s="4"/>
      <c r="Z221" s="4"/>
    </row>
    <row r="222" spans="1:26" ht="15.75" customHeight="1">
      <c r="A222" s="4"/>
      <c r="B222" s="4"/>
      <c r="C222" s="5"/>
      <c r="D222" s="6"/>
      <c r="E222" s="6"/>
      <c r="F222" s="6"/>
      <c r="G222" s="6"/>
      <c r="H222" s="6"/>
      <c r="I222" s="4"/>
      <c r="J222" s="4"/>
      <c r="K222" s="4"/>
      <c r="L222" s="4"/>
      <c r="M222" s="4"/>
      <c r="N222" s="4"/>
      <c r="O222" s="4"/>
      <c r="P222" s="4"/>
      <c r="Q222" s="4"/>
      <c r="R222" s="4"/>
      <c r="S222" s="4"/>
      <c r="T222" s="4"/>
      <c r="U222" s="4"/>
      <c r="V222" s="4"/>
      <c r="W222" s="4"/>
      <c r="X222" s="4"/>
      <c r="Y222" s="4"/>
      <c r="Z222" s="4"/>
    </row>
    <row r="223" spans="1:26" ht="15.75" customHeight="1">
      <c r="A223" s="4"/>
      <c r="B223" s="4"/>
      <c r="C223" s="5"/>
      <c r="D223" s="6"/>
      <c r="E223" s="6"/>
      <c r="F223" s="6"/>
      <c r="G223" s="6"/>
      <c r="H223" s="6"/>
      <c r="I223" s="4"/>
      <c r="J223" s="4"/>
      <c r="K223" s="4"/>
      <c r="L223" s="4"/>
      <c r="M223" s="4"/>
      <c r="N223" s="4"/>
      <c r="O223" s="4"/>
      <c r="P223" s="4"/>
      <c r="Q223" s="4"/>
      <c r="R223" s="4"/>
      <c r="S223" s="4"/>
      <c r="T223" s="4"/>
      <c r="U223" s="4"/>
      <c r="V223" s="4"/>
      <c r="W223" s="4"/>
      <c r="X223" s="4"/>
      <c r="Y223" s="4"/>
      <c r="Z223" s="4"/>
    </row>
    <row r="224" spans="1:26" ht="15.75" customHeight="1">
      <c r="A224" s="4"/>
      <c r="B224" s="4"/>
      <c r="C224" s="5"/>
      <c r="D224" s="6"/>
      <c r="E224" s="6"/>
      <c r="F224" s="6"/>
      <c r="G224" s="6"/>
      <c r="H224" s="6"/>
      <c r="I224" s="4"/>
      <c r="J224" s="4"/>
      <c r="K224" s="4"/>
      <c r="L224" s="4"/>
      <c r="M224" s="4"/>
      <c r="N224" s="4"/>
      <c r="O224" s="4"/>
      <c r="P224" s="4"/>
      <c r="Q224" s="4"/>
      <c r="R224" s="4"/>
      <c r="S224" s="4"/>
      <c r="T224" s="4"/>
      <c r="U224" s="4"/>
      <c r="V224" s="4"/>
      <c r="W224" s="4"/>
      <c r="X224" s="4"/>
      <c r="Y224" s="4"/>
      <c r="Z224" s="4"/>
    </row>
    <row r="225" spans="1:26" ht="15.75" customHeight="1">
      <c r="A225" s="4"/>
      <c r="B225" s="4"/>
      <c r="C225" s="5"/>
      <c r="D225" s="6"/>
      <c r="E225" s="6"/>
      <c r="F225" s="6"/>
      <c r="G225" s="6"/>
      <c r="H225" s="6"/>
      <c r="I225" s="4"/>
      <c r="J225" s="4"/>
      <c r="K225" s="4"/>
      <c r="L225" s="4"/>
      <c r="M225" s="4"/>
      <c r="N225" s="4"/>
      <c r="O225" s="4"/>
      <c r="P225" s="4"/>
      <c r="Q225" s="4"/>
      <c r="R225" s="4"/>
      <c r="S225" s="4"/>
      <c r="T225" s="4"/>
      <c r="U225" s="4"/>
      <c r="V225" s="4"/>
      <c r="W225" s="4"/>
      <c r="X225" s="4"/>
      <c r="Y225" s="4"/>
      <c r="Z225" s="4"/>
    </row>
    <row r="226" spans="1:26" ht="15.75" customHeight="1">
      <c r="A226" s="4"/>
      <c r="B226" s="4"/>
      <c r="C226" s="5"/>
      <c r="D226" s="6"/>
      <c r="E226" s="6"/>
      <c r="F226" s="6"/>
      <c r="G226" s="6"/>
      <c r="H226" s="6"/>
      <c r="I226" s="4"/>
      <c r="J226" s="4"/>
      <c r="K226" s="4"/>
      <c r="L226" s="4"/>
      <c r="M226" s="4"/>
      <c r="N226" s="4"/>
      <c r="O226" s="4"/>
      <c r="P226" s="4"/>
      <c r="Q226" s="4"/>
      <c r="R226" s="4"/>
      <c r="S226" s="4"/>
      <c r="T226" s="4"/>
      <c r="U226" s="4"/>
      <c r="V226" s="4"/>
      <c r="W226" s="4"/>
      <c r="X226" s="4"/>
      <c r="Y226" s="4"/>
      <c r="Z226" s="4"/>
    </row>
    <row r="227" spans="1:26" ht="15.75" customHeight="1">
      <c r="A227" s="4"/>
      <c r="B227" s="4"/>
      <c r="C227" s="5"/>
      <c r="D227" s="6"/>
      <c r="E227" s="6"/>
      <c r="F227" s="6"/>
      <c r="G227" s="6"/>
      <c r="H227" s="6"/>
      <c r="I227" s="4"/>
      <c r="J227" s="4"/>
      <c r="K227" s="4"/>
      <c r="L227" s="4"/>
      <c r="M227" s="4"/>
      <c r="N227" s="4"/>
      <c r="O227" s="4"/>
      <c r="P227" s="4"/>
      <c r="Q227" s="4"/>
      <c r="R227" s="4"/>
      <c r="S227" s="4"/>
      <c r="T227" s="4"/>
      <c r="U227" s="4"/>
      <c r="V227" s="4"/>
      <c r="W227" s="4"/>
      <c r="X227" s="4"/>
      <c r="Y227" s="4"/>
      <c r="Z227" s="4"/>
    </row>
    <row r="228" spans="1:26" ht="15.75" customHeight="1">
      <c r="A228" s="4"/>
      <c r="B228" s="4"/>
      <c r="C228" s="5"/>
      <c r="D228" s="6"/>
      <c r="E228" s="6"/>
      <c r="F228" s="6"/>
      <c r="G228" s="6"/>
      <c r="H228" s="6"/>
      <c r="I228" s="4"/>
      <c r="J228" s="4"/>
      <c r="K228" s="4"/>
      <c r="L228" s="4"/>
      <c r="M228" s="4"/>
      <c r="N228" s="4"/>
      <c r="O228" s="4"/>
      <c r="P228" s="4"/>
      <c r="Q228" s="4"/>
      <c r="R228" s="4"/>
      <c r="S228" s="4"/>
      <c r="T228" s="4"/>
      <c r="U228" s="4"/>
      <c r="V228" s="4"/>
      <c r="W228" s="4"/>
      <c r="X228" s="4"/>
      <c r="Y228" s="4"/>
      <c r="Z228" s="4"/>
    </row>
    <row r="229" spans="1:26" ht="15.75" customHeight="1">
      <c r="A229" s="4"/>
      <c r="B229" s="4"/>
      <c r="C229" s="5"/>
      <c r="D229" s="6"/>
      <c r="E229" s="6"/>
      <c r="F229" s="6"/>
      <c r="G229" s="6"/>
      <c r="H229" s="6"/>
      <c r="I229" s="4"/>
      <c r="J229" s="4"/>
      <c r="K229" s="4"/>
      <c r="L229" s="4"/>
      <c r="M229" s="4"/>
      <c r="N229" s="4"/>
      <c r="O229" s="4"/>
      <c r="P229" s="4"/>
      <c r="Q229" s="4"/>
      <c r="R229" s="4"/>
      <c r="S229" s="4"/>
      <c r="T229" s="4"/>
      <c r="U229" s="4"/>
      <c r="V229" s="4"/>
      <c r="W229" s="4"/>
      <c r="X229" s="4"/>
      <c r="Y229" s="4"/>
      <c r="Z229" s="4"/>
    </row>
    <row r="230" spans="1:26" ht="15.75" customHeight="1">
      <c r="A230" s="4"/>
      <c r="B230" s="4"/>
      <c r="C230" s="5"/>
      <c r="D230" s="6"/>
      <c r="E230" s="6"/>
      <c r="F230" s="6"/>
      <c r="G230" s="6"/>
      <c r="H230" s="6"/>
      <c r="I230" s="4"/>
      <c r="J230" s="4"/>
      <c r="K230" s="4"/>
      <c r="L230" s="4"/>
      <c r="M230" s="4"/>
      <c r="N230" s="4"/>
      <c r="O230" s="4"/>
      <c r="P230" s="4"/>
      <c r="Q230" s="4"/>
      <c r="R230" s="4"/>
      <c r="S230" s="4"/>
      <c r="T230" s="4"/>
      <c r="U230" s="4"/>
      <c r="V230" s="4"/>
      <c r="W230" s="4"/>
      <c r="X230" s="4"/>
      <c r="Y230" s="4"/>
      <c r="Z230" s="4"/>
    </row>
    <row r="231" spans="1:26" ht="15.75" customHeight="1">
      <c r="A231" s="4"/>
      <c r="B231" s="4"/>
      <c r="C231" s="5"/>
      <c r="D231" s="6"/>
      <c r="E231" s="6"/>
      <c r="F231" s="6"/>
      <c r="G231" s="6"/>
      <c r="H231" s="6"/>
      <c r="I231" s="4"/>
      <c r="J231" s="4"/>
      <c r="K231" s="4"/>
      <c r="L231" s="4"/>
      <c r="M231" s="4"/>
      <c r="N231" s="4"/>
      <c r="O231" s="4"/>
      <c r="P231" s="4"/>
      <c r="Q231" s="4"/>
      <c r="R231" s="4"/>
      <c r="S231" s="4"/>
      <c r="T231" s="4"/>
      <c r="U231" s="4"/>
      <c r="V231" s="4"/>
      <c r="W231" s="4"/>
      <c r="X231" s="4"/>
      <c r="Y231" s="4"/>
      <c r="Z231" s="4"/>
    </row>
    <row r="232" spans="1:26" ht="15.75" customHeight="1">
      <c r="A232" s="4"/>
      <c r="B232" s="4"/>
      <c r="C232" s="5"/>
      <c r="D232" s="6"/>
      <c r="E232" s="6"/>
      <c r="F232" s="6"/>
      <c r="G232" s="6"/>
      <c r="H232" s="6"/>
      <c r="I232" s="4"/>
      <c r="J232" s="4"/>
      <c r="K232" s="4"/>
      <c r="L232" s="4"/>
      <c r="M232" s="4"/>
      <c r="N232" s="4"/>
      <c r="O232" s="4"/>
      <c r="P232" s="4"/>
      <c r="Q232" s="4"/>
      <c r="R232" s="4"/>
      <c r="S232" s="4"/>
      <c r="T232" s="4"/>
      <c r="U232" s="4"/>
      <c r="V232" s="4"/>
      <c r="W232" s="4"/>
      <c r="X232" s="4"/>
      <c r="Y232" s="4"/>
      <c r="Z232" s="4"/>
    </row>
    <row r="233" spans="1:26" ht="15.75" customHeight="1">
      <c r="A233" s="4"/>
      <c r="B233" s="4"/>
      <c r="C233" s="5"/>
      <c r="D233" s="6"/>
      <c r="E233" s="6"/>
      <c r="F233" s="6"/>
      <c r="G233" s="6"/>
      <c r="H233" s="6"/>
      <c r="I233" s="4"/>
      <c r="J233" s="4"/>
      <c r="K233" s="4"/>
      <c r="L233" s="4"/>
      <c r="M233" s="4"/>
      <c r="N233" s="4"/>
      <c r="O233" s="4"/>
      <c r="P233" s="4"/>
      <c r="Q233" s="4"/>
      <c r="R233" s="4"/>
      <c r="S233" s="4"/>
      <c r="T233" s="4"/>
      <c r="U233" s="4"/>
      <c r="V233" s="4"/>
      <c r="W233" s="4"/>
      <c r="X233" s="4"/>
      <c r="Y233" s="4"/>
      <c r="Z233" s="4"/>
    </row>
    <row r="234" spans="1:26" ht="15.75" customHeight="1">
      <c r="A234" s="4"/>
      <c r="B234" s="4"/>
      <c r="C234" s="5"/>
      <c r="D234" s="6"/>
      <c r="E234" s="6"/>
      <c r="F234" s="6"/>
      <c r="G234" s="6"/>
      <c r="H234" s="6"/>
      <c r="I234" s="4"/>
      <c r="J234" s="4"/>
      <c r="K234" s="4"/>
      <c r="L234" s="4"/>
      <c r="M234" s="4"/>
      <c r="N234" s="4"/>
      <c r="O234" s="4"/>
      <c r="P234" s="4"/>
      <c r="Q234" s="4"/>
      <c r="R234" s="4"/>
      <c r="S234" s="4"/>
      <c r="T234" s="4"/>
      <c r="U234" s="4"/>
      <c r="V234" s="4"/>
      <c r="W234" s="4"/>
      <c r="X234" s="4"/>
      <c r="Y234" s="4"/>
      <c r="Z234" s="4"/>
    </row>
    <row r="235" spans="1:26" ht="15.75" customHeight="1">
      <c r="A235" s="4"/>
      <c r="B235" s="4"/>
      <c r="C235" s="5"/>
      <c r="D235" s="6"/>
      <c r="E235" s="6"/>
      <c r="F235" s="6"/>
      <c r="G235" s="6"/>
      <c r="H235" s="6"/>
      <c r="I235" s="4"/>
      <c r="J235" s="4"/>
      <c r="K235" s="4"/>
      <c r="L235" s="4"/>
      <c r="M235" s="4"/>
      <c r="N235" s="4"/>
      <c r="O235" s="4"/>
      <c r="P235" s="4"/>
      <c r="Q235" s="4"/>
      <c r="R235" s="4"/>
      <c r="S235" s="4"/>
      <c r="T235" s="4"/>
      <c r="U235" s="4"/>
      <c r="V235" s="4"/>
      <c r="W235" s="4"/>
      <c r="X235" s="4"/>
      <c r="Y235" s="4"/>
      <c r="Z235" s="4"/>
    </row>
    <row r="236" spans="1:26" ht="15.75" customHeight="1">
      <c r="A236" s="4"/>
      <c r="B236" s="4"/>
      <c r="C236" s="5"/>
      <c r="D236" s="6"/>
      <c r="E236" s="6"/>
      <c r="F236" s="6"/>
      <c r="G236" s="6"/>
      <c r="H236" s="6"/>
      <c r="I236" s="4"/>
      <c r="J236" s="4"/>
      <c r="K236" s="4"/>
      <c r="L236" s="4"/>
      <c r="M236" s="4"/>
      <c r="N236" s="4"/>
      <c r="O236" s="4"/>
      <c r="P236" s="4"/>
      <c r="Q236" s="4"/>
      <c r="R236" s="4"/>
      <c r="S236" s="4"/>
      <c r="T236" s="4"/>
      <c r="U236" s="4"/>
      <c r="V236" s="4"/>
      <c r="W236" s="4"/>
      <c r="X236" s="4"/>
      <c r="Y236" s="4"/>
      <c r="Z236" s="4"/>
    </row>
    <row r="237" spans="1:26" ht="15.75" customHeight="1">
      <c r="A237" s="4"/>
      <c r="B237" s="4"/>
      <c r="C237" s="5"/>
      <c r="D237" s="6"/>
      <c r="E237" s="6"/>
      <c r="F237" s="6"/>
      <c r="G237" s="6"/>
      <c r="H237" s="6"/>
      <c r="I237" s="4"/>
      <c r="J237" s="4"/>
      <c r="K237" s="4"/>
      <c r="L237" s="4"/>
      <c r="M237" s="4"/>
      <c r="N237" s="4"/>
      <c r="O237" s="4"/>
      <c r="P237" s="4"/>
      <c r="Q237" s="4"/>
      <c r="R237" s="4"/>
      <c r="S237" s="4"/>
      <c r="T237" s="4"/>
      <c r="U237" s="4"/>
      <c r="V237" s="4"/>
      <c r="W237" s="4"/>
      <c r="X237" s="4"/>
      <c r="Y237" s="4"/>
      <c r="Z237" s="4"/>
    </row>
    <row r="238" spans="1:26" ht="15.75" customHeight="1">
      <c r="A238" s="4"/>
      <c r="B238" s="4"/>
      <c r="C238" s="5"/>
      <c r="D238" s="6"/>
      <c r="E238" s="6"/>
      <c r="F238" s="6"/>
      <c r="G238" s="6"/>
      <c r="H238" s="6"/>
      <c r="I238" s="4"/>
      <c r="J238" s="4"/>
      <c r="K238" s="4"/>
      <c r="L238" s="4"/>
      <c r="M238" s="4"/>
      <c r="N238" s="4"/>
      <c r="O238" s="4"/>
      <c r="P238" s="4"/>
      <c r="Q238" s="4"/>
      <c r="R238" s="4"/>
      <c r="S238" s="4"/>
      <c r="T238" s="4"/>
      <c r="U238" s="4"/>
      <c r="V238" s="4"/>
      <c r="W238" s="4"/>
      <c r="X238" s="4"/>
      <c r="Y238" s="4"/>
      <c r="Z238" s="4"/>
    </row>
    <row r="239" spans="1:26" ht="15.75" customHeight="1">
      <c r="A239" s="4"/>
      <c r="B239" s="4"/>
      <c r="C239" s="5"/>
      <c r="D239" s="6"/>
      <c r="E239" s="6"/>
      <c r="F239" s="6"/>
      <c r="G239" s="6"/>
      <c r="H239" s="6"/>
      <c r="I239" s="4"/>
      <c r="J239" s="4"/>
      <c r="K239" s="4"/>
      <c r="L239" s="4"/>
      <c r="M239" s="4"/>
      <c r="N239" s="4"/>
      <c r="O239" s="4"/>
      <c r="P239" s="4"/>
      <c r="Q239" s="4"/>
      <c r="R239" s="4"/>
      <c r="S239" s="4"/>
      <c r="T239" s="4"/>
      <c r="U239" s="4"/>
      <c r="V239" s="4"/>
      <c r="W239" s="4"/>
      <c r="X239" s="4"/>
      <c r="Y239" s="4"/>
      <c r="Z239" s="4"/>
    </row>
    <row r="240" spans="1:26" ht="15.75" customHeight="1">
      <c r="A240" s="4"/>
      <c r="B240" s="4"/>
      <c r="C240" s="5"/>
      <c r="D240" s="6"/>
      <c r="E240" s="6"/>
      <c r="F240" s="6"/>
      <c r="G240" s="6"/>
      <c r="H240" s="6"/>
      <c r="I240" s="4"/>
      <c r="J240" s="4"/>
      <c r="K240" s="4"/>
      <c r="L240" s="4"/>
      <c r="M240" s="4"/>
      <c r="N240" s="4"/>
      <c r="O240" s="4"/>
      <c r="P240" s="4"/>
      <c r="Q240" s="4"/>
      <c r="R240" s="4"/>
      <c r="S240" s="4"/>
      <c r="T240" s="4"/>
      <c r="U240" s="4"/>
      <c r="V240" s="4"/>
      <c r="W240" s="4"/>
      <c r="X240" s="4"/>
      <c r="Y240" s="4"/>
      <c r="Z240" s="4"/>
    </row>
    <row r="241" spans="1:26" ht="15.75" customHeight="1">
      <c r="A241" s="4"/>
      <c r="B241" s="4"/>
      <c r="C241" s="5"/>
      <c r="D241" s="6"/>
      <c r="E241" s="6"/>
      <c r="F241" s="6"/>
      <c r="G241" s="6"/>
      <c r="H241" s="6"/>
      <c r="I241" s="4"/>
      <c r="J241" s="4"/>
      <c r="K241" s="4"/>
      <c r="L241" s="4"/>
      <c r="M241" s="4"/>
      <c r="N241" s="4"/>
      <c r="O241" s="4"/>
      <c r="P241" s="4"/>
      <c r="Q241" s="4"/>
      <c r="R241" s="4"/>
      <c r="S241" s="4"/>
      <c r="T241" s="4"/>
      <c r="U241" s="4"/>
      <c r="V241" s="4"/>
      <c r="W241" s="4"/>
      <c r="X241" s="4"/>
      <c r="Y241" s="4"/>
      <c r="Z241" s="4"/>
    </row>
    <row r="242" spans="1:26" ht="15.75" customHeight="1">
      <c r="A242" s="4"/>
      <c r="B242" s="4"/>
      <c r="C242" s="5"/>
      <c r="D242" s="6"/>
      <c r="E242" s="6"/>
      <c r="F242" s="6"/>
      <c r="G242" s="6"/>
      <c r="H242" s="6"/>
      <c r="I242" s="4"/>
      <c r="J242" s="4"/>
      <c r="K242" s="4"/>
      <c r="L242" s="4"/>
      <c r="M242" s="4"/>
      <c r="N242" s="4"/>
      <c r="O242" s="4"/>
      <c r="P242" s="4"/>
      <c r="Q242" s="4"/>
      <c r="R242" s="4"/>
      <c r="S242" s="4"/>
      <c r="T242" s="4"/>
      <c r="U242" s="4"/>
      <c r="V242" s="4"/>
      <c r="W242" s="4"/>
      <c r="X242" s="4"/>
      <c r="Y242" s="4"/>
      <c r="Z242" s="4"/>
    </row>
    <row r="243" spans="1:26" ht="15.75" customHeight="1">
      <c r="A243" s="4"/>
      <c r="B243" s="4"/>
      <c r="C243" s="5"/>
      <c r="D243" s="6"/>
      <c r="E243" s="6"/>
      <c r="F243" s="6"/>
      <c r="G243" s="6"/>
      <c r="H243" s="6"/>
      <c r="I243" s="4"/>
      <c r="J243" s="4"/>
      <c r="K243" s="4"/>
      <c r="L243" s="4"/>
      <c r="M243" s="4"/>
      <c r="N243" s="4"/>
      <c r="O243" s="4"/>
      <c r="P243" s="4"/>
      <c r="Q243" s="4"/>
      <c r="R243" s="4"/>
      <c r="S243" s="4"/>
      <c r="T243" s="4"/>
      <c r="U243" s="4"/>
      <c r="V243" s="4"/>
      <c r="W243" s="4"/>
      <c r="X243" s="4"/>
      <c r="Y243" s="4"/>
      <c r="Z243" s="4"/>
    </row>
    <row r="244" spans="1:26" ht="15.75" customHeight="1">
      <c r="A244" s="4"/>
      <c r="B244" s="4"/>
      <c r="C244" s="5"/>
      <c r="D244" s="6"/>
      <c r="E244" s="6"/>
      <c r="F244" s="6"/>
      <c r="G244" s="6"/>
      <c r="H244" s="6"/>
      <c r="I244" s="4"/>
      <c r="J244" s="4"/>
      <c r="K244" s="4"/>
      <c r="L244" s="4"/>
      <c r="M244" s="4"/>
      <c r="N244" s="4"/>
      <c r="O244" s="4"/>
      <c r="P244" s="4"/>
      <c r="Q244" s="4"/>
      <c r="R244" s="4"/>
      <c r="S244" s="4"/>
      <c r="T244" s="4"/>
      <c r="U244" s="4"/>
      <c r="V244" s="4"/>
      <c r="W244" s="4"/>
      <c r="X244" s="4"/>
      <c r="Y244" s="4"/>
      <c r="Z244" s="4"/>
    </row>
    <row r="245" spans="1:26" ht="15.75" customHeight="1">
      <c r="A245" s="4"/>
      <c r="B245" s="4"/>
      <c r="C245" s="5"/>
      <c r="D245" s="6"/>
      <c r="E245" s="6"/>
      <c r="F245" s="6"/>
      <c r="G245" s="6"/>
      <c r="H245" s="6"/>
      <c r="I245" s="4"/>
      <c r="J245" s="4"/>
      <c r="K245" s="4"/>
      <c r="L245" s="4"/>
      <c r="M245" s="4"/>
      <c r="N245" s="4"/>
      <c r="O245" s="4"/>
      <c r="P245" s="4"/>
      <c r="Q245" s="4"/>
      <c r="R245" s="4"/>
      <c r="S245" s="4"/>
      <c r="T245" s="4"/>
      <c r="U245" s="4"/>
      <c r="V245" s="4"/>
      <c r="W245" s="4"/>
      <c r="X245" s="4"/>
      <c r="Y245" s="4"/>
      <c r="Z245" s="4"/>
    </row>
    <row r="246" spans="1:26" ht="15.75" customHeight="1">
      <c r="A246" s="4"/>
      <c r="B246" s="4"/>
      <c r="C246" s="5"/>
      <c r="D246" s="6"/>
      <c r="E246" s="6"/>
      <c r="F246" s="6"/>
      <c r="G246" s="6"/>
      <c r="H246" s="6"/>
      <c r="I246" s="4"/>
      <c r="J246" s="4"/>
      <c r="K246" s="4"/>
      <c r="L246" s="4"/>
      <c r="M246" s="4"/>
      <c r="N246" s="4"/>
      <c r="O246" s="4"/>
      <c r="P246" s="4"/>
      <c r="Q246" s="4"/>
      <c r="R246" s="4"/>
      <c r="S246" s="4"/>
      <c r="T246" s="4"/>
      <c r="U246" s="4"/>
      <c r="V246" s="4"/>
      <c r="W246" s="4"/>
      <c r="X246" s="4"/>
      <c r="Y246" s="4"/>
      <c r="Z246" s="4"/>
    </row>
    <row r="247" spans="1:26" ht="15.75" customHeight="1">
      <c r="A247" s="4"/>
      <c r="B247" s="4"/>
      <c r="C247" s="5"/>
      <c r="D247" s="6"/>
      <c r="E247" s="6"/>
      <c r="F247" s="6"/>
      <c r="G247" s="6"/>
      <c r="H247" s="6"/>
      <c r="I247" s="4"/>
      <c r="J247" s="4"/>
      <c r="K247" s="4"/>
      <c r="L247" s="4"/>
      <c r="M247" s="4"/>
      <c r="N247" s="4"/>
      <c r="O247" s="4"/>
      <c r="P247" s="4"/>
      <c r="Q247" s="4"/>
      <c r="R247" s="4"/>
      <c r="S247" s="4"/>
      <c r="T247" s="4"/>
      <c r="U247" s="4"/>
      <c r="V247" s="4"/>
      <c r="W247" s="4"/>
      <c r="X247" s="4"/>
      <c r="Y247" s="4"/>
      <c r="Z247" s="4"/>
    </row>
    <row r="248" spans="1:26" ht="15.75" customHeight="1">
      <c r="A248" s="4"/>
      <c r="B248" s="4"/>
      <c r="C248" s="5"/>
      <c r="D248" s="6"/>
      <c r="E248" s="6"/>
      <c r="F248" s="6"/>
      <c r="G248" s="6"/>
      <c r="H248" s="6"/>
      <c r="I248" s="4"/>
      <c r="J248" s="4"/>
      <c r="K248" s="4"/>
      <c r="L248" s="4"/>
      <c r="M248" s="4"/>
      <c r="N248" s="4"/>
      <c r="O248" s="4"/>
      <c r="P248" s="4"/>
      <c r="Q248" s="4"/>
      <c r="R248" s="4"/>
      <c r="S248" s="4"/>
      <c r="T248" s="4"/>
      <c r="U248" s="4"/>
      <c r="V248" s="4"/>
      <c r="W248" s="4"/>
      <c r="X248" s="4"/>
      <c r="Y248" s="4"/>
      <c r="Z248" s="4"/>
    </row>
    <row r="249" spans="1:26" ht="15.75" customHeight="1">
      <c r="A249" s="4"/>
      <c r="B249" s="4"/>
      <c r="C249" s="5"/>
      <c r="D249" s="6"/>
      <c r="E249" s="6"/>
      <c r="F249" s="6"/>
      <c r="G249" s="6"/>
      <c r="H249" s="6"/>
      <c r="I249" s="4"/>
      <c r="J249" s="4"/>
      <c r="K249" s="4"/>
      <c r="L249" s="4"/>
      <c r="M249" s="4"/>
      <c r="N249" s="4"/>
      <c r="O249" s="4"/>
      <c r="P249" s="4"/>
      <c r="Q249" s="4"/>
      <c r="R249" s="4"/>
      <c r="S249" s="4"/>
      <c r="T249" s="4"/>
      <c r="U249" s="4"/>
      <c r="V249" s="4"/>
      <c r="W249" s="4"/>
      <c r="X249" s="4"/>
      <c r="Y249" s="4"/>
      <c r="Z249" s="4"/>
    </row>
    <row r="250" spans="1:26" ht="15.75" customHeight="1">
      <c r="A250" s="4"/>
      <c r="B250" s="4"/>
      <c r="C250" s="5"/>
      <c r="D250" s="6"/>
      <c r="E250" s="6"/>
      <c r="F250" s="6"/>
      <c r="G250" s="6"/>
      <c r="H250" s="6"/>
      <c r="I250" s="4"/>
      <c r="J250" s="4"/>
      <c r="K250" s="4"/>
      <c r="L250" s="4"/>
      <c r="M250" s="4"/>
      <c r="N250" s="4"/>
      <c r="O250" s="4"/>
      <c r="P250" s="4"/>
      <c r="Q250" s="4"/>
      <c r="R250" s="4"/>
      <c r="S250" s="4"/>
      <c r="T250" s="4"/>
      <c r="U250" s="4"/>
      <c r="V250" s="4"/>
      <c r="W250" s="4"/>
      <c r="X250" s="4"/>
      <c r="Y250" s="4"/>
      <c r="Z250" s="4"/>
    </row>
    <row r="251" spans="1:26" ht="15.75" customHeight="1">
      <c r="A251" s="4"/>
      <c r="B251" s="4"/>
      <c r="C251" s="5"/>
      <c r="D251" s="6"/>
      <c r="E251" s="6"/>
      <c r="F251" s="6"/>
      <c r="G251" s="6"/>
      <c r="H251" s="6"/>
      <c r="I251" s="4"/>
      <c r="J251" s="4"/>
      <c r="K251" s="4"/>
      <c r="L251" s="4"/>
      <c r="M251" s="4"/>
      <c r="N251" s="4"/>
      <c r="O251" s="4"/>
      <c r="P251" s="4"/>
      <c r="Q251" s="4"/>
      <c r="R251" s="4"/>
      <c r="S251" s="4"/>
      <c r="T251" s="4"/>
      <c r="U251" s="4"/>
      <c r="V251" s="4"/>
      <c r="W251" s="4"/>
      <c r="X251" s="4"/>
      <c r="Y251" s="4"/>
      <c r="Z251" s="4"/>
    </row>
    <row r="252" spans="1:26" ht="15.75" customHeight="1">
      <c r="A252" s="4"/>
      <c r="B252" s="4"/>
      <c r="C252" s="5"/>
      <c r="D252" s="6"/>
      <c r="E252" s="6"/>
      <c r="F252" s="6"/>
      <c r="G252" s="6"/>
      <c r="H252" s="6"/>
      <c r="I252" s="4"/>
      <c r="J252" s="4"/>
      <c r="K252" s="4"/>
      <c r="L252" s="4"/>
      <c r="M252" s="4"/>
      <c r="N252" s="4"/>
      <c r="O252" s="4"/>
      <c r="P252" s="4"/>
      <c r="Q252" s="4"/>
      <c r="R252" s="4"/>
      <c r="S252" s="4"/>
      <c r="T252" s="4"/>
      <c r="U252" s="4"/>
      <c r="V252" s="4"/>
      <c r="W252" s="4"/>
      <c r="X252" s="4"/>
      <c r="Y252" s="4"/>
      <c r="Z252" s="4"/>
    </row>
    <row r="253" spans="1:26" ht="15.75" customHeight="1">
      <c r="A253" s="4"/>
      <c r="B253" s="4"/>
      <c r="C253" s="5"/>
      <c r="D253" s="6"/>
      <c r="E253" s="6"/>
      <c r="F253" s="6"/>
      <c r="G253" s="6"/>
      <c r="H253" s="6"/>
      <c r="I253" s="4"/>
      <c r="J253" s="4"/>
      <c r="K253" s="4"/>
      <c r="L253" s="4"/>
      <c r="M253" s="4"/>
      <c r="N253" s="4"/>
      <c r="O253" s="4"/>
      <c r="P253" s="4"/>
      <c r="Q253" s="4"/>
      <c r="R253" s="4"/>
      <c r="S253" s="4"/>
      <c r="T253" s="4"/>
      <c r="U253" s="4"/>
      <c r="V253" s="4"/>
      <c r="W253" s="4"/>
      <c r="X253" s="4"/>
      <c r="Y253" s="4"/>
      <c r="Z253" s="4"/>
    </row>
    <row r="254" spans="1:26" ht="15.75" customHeight="1">
      <c r="A254" s="4"/>
      <c r="B254" s="4"/>
      <c r="C254" s="5"/>
      <c r="D254" s="6"/>
      <c r="E254" s="6"/>
      <c r="F254" s="6"/>
      <c r="G254" s="6"/>
      <c r="H254" s="6"/>
      <c r="I254" s="4"/>
      <c r="J254" s="4"/>
      <c r="K254" s="4"/>
      <c r="L254" s="4"/>
      <c r="M254" s="4"/>
      <c r="N254" s="4"/>
      <c r="O254" s="4"/>
      <c r="P254" s="4"/>
      <c r="Q254" s="4"/>
      <c r="R254" s="4"/>
      <c r="S254" s="4"/>
      <c r="T254" s="4"/>
      <c r="U254" s="4"/>
      <c r="V254" s="4"/>
      <c r="W254" s="4"/>
      <c r="X254" s="4"/>
      <c r="Y254" s="4"/>
      <c r="Z254" s="4"/>
    </row>
    <row r="255" spans="1:26" ht="15.75" customHeight="1">
      <c r="A255" s="4"/>
      <c r="B255" s="4"/>
      <c r="C255" s="5"/>
      <c r="D255" s="6"/>
      <c r="E255" s="6"/>
      <c r="F255" s="6"/>
      <c r="G255" s="6"/>
      <c r="H255" s="6"/>
      <c r="I255" s="4"/>
      <c r="J255" s="4"/>
      <c r="K255" s="4"/>
      <c r="L255" s="4"/>
      <c r="M255" s="4"/>
      <c r="N255" s="4"/>
      <c r="O255" s="4"/>
      <c r="P255" s="4"/>
      <c r="Q255" s="4"/>
      <c r="R255" s="4"/>
      <c r="S255" s="4"/>
      <c r="T255" s="4"/>
      <c r="U255" s="4"/>
      <c r="V255" s="4"/>
      <c r="W255" s="4"/>
      <c r="X255" s="4"/>
      <c r="Y255" s="4"/>
      <c r="Z255" s="4"/>
    </row>
    <row r="256" spans="1:26" ht="15.75" customHeight="1">
      <c r="A256" s="4"/>
      <c r="B256" s="4"/>
      <c r="C256" s="5"/>
      <c r="D256" s="6"/>
      <c r="E256" s="6"/>
      <c r="F256" s="6"/>
      <c r="G256" s="6"/>
      <c r="H256" s="6"/>
      <c r="I256" s="4"/>
      <c r="J256" s="4"/>
      <c r="K256" s="4"/>
      <c r="L256" s="4"/>
      <c r="M256" s="4"/>
      <c r="N256" s="4"/>
      <c r="O256" s="4"/>
      <c r="P256" s="4"/>
      <c r="Q256" s="4"/>
      <c r="R256" s="4"/>
      <c r="S256" s="4"/>
      <c r="T256" s="4"/>
      <c r="U256" s="4"/>
      <c r="V256" s="4"/>
      <c r="W256" s="4"/>
      <c r="X256" s="4"/>
      <c r="Y256" s="4"/>
      <c r="Z256" s="4"/>
    </row>
    <row r="257" spans="1:26" ht="15.75" customHeight="1">
      <c r="A257" s="4"/>
      <c r="B257" s="4"/>
      <c r="C257" s="5"/>
      <c r="D257" s="6"/>
      <c r="E257" s="6"/>
      <c r="F257" s="6"/>
      <c r="G257" s="6"/>
      <c r="H257" s="6"/>
      <c r="I257" s="4"/>
      <c r="J257" s="4"/>
      <c r="K257" s="4"/>
      <c r="L257" s="4"/>
      <c r="M257" s="4"/>
      <c r="N257" s="4"/>
      <c r="O257" s="4"/>
      <c r="P257" s="4"/>
      <c r="Q257" s="4"/>
      <c r="R257" s="4"/>
      <c r="S257" s="4"/>
      <c r="T257" s="4"/>
      <c r="U257" s="4"/>
      <c r="V257" s="4"/>
      <c r="W257" s="4"/>
      <c r="X257" s="4"/>
      <c r="Y257" s="4"/>
      <c r="Z257" s="4"/>
    </row>
    <row r="258" spans="1:26" ht="15.75" customHeight="1">
      <c r="A258" s="4"/>
      <c r="B258" s="4"/>
      <c r="C258" s="5"/>
      <c r="D258" s="6"/>
      <c r="E258" s="6"/>
      <c r="F258" s="6"/>
      <c r="G258" s="6"/>
      <c r="H258" s="6"/>
      <c r="I258" s="4"/>
      <c r="J258" s="4"/>
      <c r="K258" s="4"/>
      <c r="L258" s="4"/>
      <c r="M258" s="4"/>
      <c r="N258" s="4"/>
      <c r="O258" s="4"/>
      <c r="P258" s="4"/>
      <c r="Q258" s="4"/>
      <c r="R258" s="4"/>
      <c r="S258" s="4"/>
      <c r="T258" s="4"/>
      <c r="U258" s="4"/>
      <c r="V258" s="4"/>
      <c r="W258" s="4"/>
      <c r="X258" s="4"/>
      <c r="Y258" s="4"/>
      <c r="Z258" s="4"/>
    </row>
    <row r="259" spans="1:26" ht="15.75" customHeight="1">
      <c r="A259" s="4"/>
      <c r="B259" s="4"/>
      <c r="C259" s="5"/>
      <c r="D259" s="6"/>
      <c r="E259" s="6"/>
      <c r="F259" s="6"/>
      <c r="G259" s="6"/>
      <c r="H259" s="6"/>
      <c r="I259" s="4"/>
      <c r="J259" s="4"/>
      <c r="K259" s="4"/>
      <c r="L259" s="4"/>
      <c r="M259" s="4"/>
      <c r="N259" s="4"/>
      <c r="O259" s="4"/>
      <c r="P259" s="4"/>
      <c r="Q259" s="4"/>
      <c r="R259" s="4"/>
      <c r="S259" s="4"/>
      <c r="T259" s="4"/>
      <c r="U259" s="4"/>
      <c r="V259" s="4"/>
      <c r="W259" s="4"/>
      <c r="X259" s="4"/>
      <c r="Y259" s="4"/>
      <c r="Z259" s="4"/>
    </row>
    <row r="260" spans="1:26" ht="15.75" customHeight="1">
      <c r="A260" s="4"/>
      <c r="B260" s="4"/>
      <c r="C260" s="5"/>
      <c r="D260" s="6"/>
      <c r="E260" s="6"/>
      <c r="F260" s="6"/>
      <c r="G260" s="6"/>
      <c r="H260" s="6"/>
      <c r="I260" s="4"/>
      <c r="J260" s="4"/>
      <c r="K260" s="4"/>
      <c r="L260" s="4"/>
      <c r="M260" s="4"/>
      <c r="N260" s="4"/>
      <c r="O260" s="4"/>
      <c r="P260" s="4"/>
      <c r="Q260" s="4"/>
      <c r="R260" s="4"/>
      <c r="S260" s="4"/>
      <c r="T260" s="4"/>
      <c r="U260" s="4"/>
      <c r="V260" s="4"/>
      <c r="W260" s="4"/>
      <c r="X260" s="4"/>
      <c r="Y260" s="4"/>
      <c r="Z260" s="4"/>
    </row>
    <row r="261" spans="1:26" ht="15.75" customHeight="1">
      <c r="A261" s="4"/>
      <c r="B261" s="4"/>
      <c r="C261" s="5"/>
      <c r="D261" s="6"/>
      <c r="E261" s="6"/>
      <c r="F261" s="6"/>
      <c r="G261" s="6"/>
      <c r="H261" s="6"/>
      <c r="I261" s="4"/>
      <c r="J261" s="4"/>
      <c r="K261" s="4"/>
      <c r="L261" s="4"/>
      <c r="M261" s="4"/>
      <c r="N261" s="4"/>
      <c r="O261" s="4"/>
      <c r="P261" s="4"/>
      <c r="Q261" s="4"/>
      <c r="R261" s="4"/>
      <c r="S261" s="4"/>
      <c r="T261" s="4"/>
      <c r="U261" s="4"/>
      <c r="V261" s="4"/>
      <c r="W261" s="4"/>
      <c r="X261" s="4"/>
      <c r="Y261" s="4"/>
      <c r="Z261" s="4"/>
    </row>
    <row r="262" spans="1:26" ht="15.75" customHeight="1">
      <c r="A262" s="4"/>
      <c r="B262" s="4"/>
      <c r="C262" s="5"/>
      <c r="D262" s="6"/>
      <c r="E262" s="6"/>
      <c r="F262" s="6"/>
      <c r="G262" s="6"/>
      <c r="H262" s="6"/>
      <c r="I262" s="4"/>
      <c r="J262" s="4"/>
      <c r="K262" s="4"/>
      <c r="L262" s="4"/>
      <c r="M262" s="4"/>
      <c r="N262" s="4"/>
      <c r="O262" s="4"/>
      <c r="P262" s="4"/>
      <c r="Q262" s="4"/>
      <c r="R262" s="4"/>
      <c r="S262" s="4"/>
      <c r="T262" s="4"/>
      <c r="U262" s="4"/>
      <c r="V262" s="4"/>
      <c r="W262" s="4"/>
      <c r="X262" s="4"/>
      <c r="Y262" s="4"/>
      <c r="Z262" s="4"/>
    </row>
    <row r="263" spans="1:26" ht="15.75" customHeight="1">
      <c r="A263" s="4"/>
      <c r="B263" s="4"/>
      <c r="C263" s="5"/>
      <c r="D263" s="6"/>
      <c r="E263" s="6"/>
      <c r="F263" s="6"/>
      <c r="G263" s="6"/>
      <c r="H263" s="6"/>
      <c r="I263" s="4"/>
      <c r="J263" s="4"/>
      <c r="K263" s="4"/>
      <c r="L263" s="4"/>
      <c r="M263" s="4"/>
      <c r="N263" s="4"/>
      <c r="O263" s="4"/>
      <c r="P263" s="4"/>
      <c r="Q263" s="4"/>
      <c r="R263" s="4"/>
      <c r="S263" s="4"/>
      <c r="T263" s="4"/>
      <c r="U263" s="4"/>
      <c r="V263" s="4"/>
      <c r="W263" s="4"/>
      <c r="X263" s="4"/>
      <c r="Y263" s="4"/>
      <c r="Z263" s="4"/>
    </row>
    <row r="264" spans="1:26" ht="15.75" customHeight="1">
      <c r="A264" s="4"/>
      <c r="B264" s="4"/>
      <c r="C264" s="5"/>
      <c r="D264" s="6"/>
      <c r="E264" s="6"/>
      <c r="F264" s="6"/>
      <c r="G264" s="6"/>
      <c r="H264" s="6"/>
      <c r="I264" s="4"/>
      <c r="J264" s="4"/>
      <c r="K264" s="4"/>
      <c r="L264" s="4"/>
      <c r="M264" s="4"/>
      <c r="N264" s="4"/>
      <c r="O264" s="4"/>
      <c r="P264" s="4"/>
      <c r="Q264" s="4"/>
      <c r="R264" s="4"/>
      <c r="S264" s="4"/>
      <c r="T264" s="4"/>
      <c r="U264" s="4"/>
      <c r="V264" s="4"/>
      <c r="W264" s="4"/>
      <c r="X264" s="4"/>
      <c r="Y264" s="4"/>
      <c r="Z264" s="4"/>
    </row>
    <row r="265" spans="1:26" ht="15.75" customHeight="1">
      <c r="A265" s="4"/>
      <c r="B265" s="4"/>
      <c r="C265" s="5"/>
      <c r="D265" s="6"/>
      <c r="E265" s="6"/>
      <c r="F265" s="6"/>
      <c r="G265" s="6"/>
      <c r="H265" s="6"/>
      <c r="I265" s="4"/>
      <c r="J265" s="4"/>
      <c r="K265" s="4"/>
      <c r="L265" s="4"/>
      <c r="M265" s="4"/>
      <c r="N265" s="4"/>
      <c r="O265" s="4"/>
      <c r="P265" s="4"/>
      <c r="Q265" s="4"/>
      <c r="R265" s="4"/>
      <c r="S265" s="4"/>
      <c r="T265" s="4"/>
      <c r="U265" s="4"/>
      <c r="V265" s="4"/>
      <c r="W265" s="4"/>
      <c r="X265" s="4"/>
      <c r="Y265" s="4"/>
      <c r="Z265" s="4"/>
    </row>
    <row r="266" spans="1:26" ht="15.75" customHeight="1">
      <c r="A266" s="4"/>
      <c r="B266" s="4"/>
      <c r="C266" s="5"/>
      <c r="D266" s="6"/>
      <c r="E266" s="6"/>
      <c r="F266" s="6"/>
      <c r="G266" s="6"/>
      <c r="H266" s="6"/>
      <c r="I266" s="4"/>
      <c r="J266" s="4"/>
      <c r="K266" s="4"/>
      <c r="L266" s="4"/>
      <c r="M266" s="4"/>
      <c r="N266" s="4"/>
      <c r="O266" s="4"/>
      <c r="P266" s="4"/>
      <c r="Q266" s="4"/>
      <c r="R266" s="4"/>
      <c r="S266" s="4"/>
      <c r="T266" s="4"/>
      <c r="U266" s="4"/>
      <c r="V266" s="4"/>
      <c r="W266" s="4"/>
      <c r="X266" s="4"/>
      <c r="Y266" s="4"/>
      <c r="Z266" s="4"/>
    </row>
    <row r="267" spans="1:26" ht="15.75" customHeight="1">
      <c r="A267" s="4"/>
      <c r="B267" s="4"/>
      <c r="C267" s="5"/>
      <c r="D267" s="6"/>
      <c r="E267" s="6"/>
      <c r="F267" s="6"/>
      <c r="G267" s="6"/>
      <c r="H267" s="6"/>
      <c r="I267" s="4"/>
      <c r="J267" s="4"/>
      <c r="K267" s="4"/>
      <c r="L267" s="4"/>
      <c r="M267" s="4"/>
      <c r="N267" s="4"/>
      <c r="O267" s="4"/>
      <c r="P267" s="4"/>
      <c r="Q267" s="4"/>
      <c r="R267" s="4"/>
      <c r="S267" s="4"/>
      <c r="T267" s="4"/>
      <c r="U267" s="4"/>
      <c r="V267" s="4"/>
      <c r="W267" s="4"/>
      <c r="X267" s="4"/>
      <c r="Y267" s="4"/>
      <c r="Z267" s="4"/>
    </row>
    <row r="268" spans="1:26" ht="15.75" customHeight="1">
      <c r="A268" s="4"/>
      <c r="B268" s="4"/>
      <c r="C268" s="5"/>
      <c r="D268" s="6"/>
      <c r="E268" s="6"/>
      <c r="F268" s="6"/>
      <c r="G268" s="6"/>
      <c r="H268" s="6"/>
      <c r="I268" s="4"/>
      <c r="J268" s="4"/>
      <c r="K268" s="4"/>
      <c r="L268" s="4"/>
      <c r="M268" s="4"/>
      <c r="N268" s="4"/>
      <c r="O268" s="4"/>
      <c r="P268" s="4"/>
      <c r="Q268" s="4"/>
      <c r="R268" s="4"/>
      <c r="S268" s="4"/>
      <c r="T268" s="4"/>
      <c r="U268" s="4"/>
      <c r="V268" s="4"/>
      <c r="W268" s="4"/>
      <c r="X268" s="4"/>
      <c r="Y268" s="4"/>
      <c r="Z268" s="4"/>
    </row>
    <row r="269" spans="1:26" ht="15.75" customHeight="1">
      <c r="A269" s="4"/>
      <c r="B269" s="4"/>
      <c r="C269" s="5"/>
      <c r="D269" s="6"/>
      <c r="E269" s="6"/>
      <c r="F269" s="6"/>
      <c r="G269" s="6"/>
      <c r="H269" s="6"/>
      <c r="I269" s="4"/>
      <c r="J269" s="4"/>
      <c r="K269" s="4"/>
      <c r="L269" s="4"/>
      <c r="M269" s="4"/>
      <c r="N269" s="4"/>
      <c r="O269" s="4"/>
      <c r="P269" s="4"/>
      <c r="Q269" s="4"/>
      <c r="R269" s="4"/>
      <c r="S269" s="4"/>
      <c r="T269" s="4"/>
      <c r="U269" s="4"/>
      <c r="V269" s="4"/>
      <c r="W269" s="4"/>
      <c r="X269" s="4"/>
      <c r="Y269" s="4"/>
      <c r="Z269" s="4"/>
    </row>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6">
    <mergeCell ref="P51:P53"/>
    <mergeCell ref="D2:H2"/>
    <mergeCell ref="I2:M2"/>
    <mergeCell ref="C31:D31"/>
    <mergeCell ref="B37:M37"/>
    <mergeCell ref="N48:O48"/>
  </mergeCells>
  <hyperlinks>
    <hyperlink ref="P50" r:id="rId1" xr:uid="{00000000-0004-0000-02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89"/>
  <sheetViews>
    <sheetView showGridLines="0" topLeftCell="A15" workbookViewId="0">
      <selection activeCell="E41" sqref="E41"/>
    </sheetView>
  </sheetViews>
  <sheetFormatPr defaultColWidth="10.08984375" defaultRowHeight="15" customHeight="1"/>
  <cols>
    <col min="1" max="1" width="2.6328125" customWidth="1"/>
    <col min="2" max="2" width="38.453125" customWidth="1"/>
    <col min="3" max="6" width="10.08984375" customWidth="1"/>
  </cols>
  <sheetData>
    <row r="1" spans="1:26" ht="15" customHeight="1">
      <c r="A1" s="2" t="s">
        <v>0</v>
      </c>
      <c r="B1" s="4"/>
      <c r="C1" s="5"/>
      <c r="D1" s="6"/>
      <c r="E1" s="6"/>
      <c r="F1" s="6"/>
      <c r="G1" s="6"/>
      <c r="H1" s="6"/>
      <c r="I1" s="4"/>
      <c r="J1" s="4"/>
      <c r="K1" s="4"/>
      <c r="L1" s="4"/>
      <c r="M1" s="4"/>
      <c r="N1" s="4"/>
      <c r="O1" s="4"/>
      <c r="P1" s="4"/>
      <c r="Q1" s="4"/>
      <c r="R1" s="4"/>
      <c r="S1" s="4"/>
      <c r="T1" s="4"/>
      <c r="U1" s="4"/>
      <c r="V1" s="4"/>
      <c r="W1" s="4"/>
      <c r="X1" s="4"/>
      <c r="Y1" s="4"/>
      <c r="Z1" s="4"/>
    </row>
    <row r="2" spans="1:26" ht="15" customHeight="1">
      <c r="A2" s="8"/>
      <c r="B2" s="8"/>
      <c r="C2" s="9"/>
      <c r="D2" s="517" t="s">
        <v>2</v>
      </c>
      <c r="E2" s="518"/>
      <c r="F2" s="518"/>
      <c r="G2" s="518"/>
      <c r="H2" s="519"/>
      <c r="I2" s="517" t="s">
        <v>4</v>
      </c>
      <c r="J2" s="518"/>
      <c r="K2" s="518"/>
      <c r="L2" s="518"/>
      <c r="M2" s="519"/>
      <c r="N2" s="4"/>
      <c r="O2" s="4"/>
      <c r="P2" s="4"/>
      <c r="Q2" s="4"/>
      <c r="R2" s="4"/>
      <c r="S2" s="4"/>
      <c r="T2" s="4"/>
      <c r="U2" s="4"/>
      <c r="V2" s="4"/>
      <c r="W2" s="4"/>
      <c r="X2" s="4"/>
      <c r="Y2" s="4"/>
      <c r="Z2" s="4"/>
    </row>
    <row r="3" spans="1:26">
      <c r="A3" s="10" t="s">
        <v>6</v>
      </c>
      <c r="B3" s="11"/>
      <c r="C3" s="13" t="s">
        <v>7</v>
      </c>
      <c r="D3" s="14" t="s">
        <v>8</v>
      </c>
      <c r="E3" s="14" t="s">
        <v>9</v>
      </c>
      <c r="F3" s="14" t="s">
        <v>11</v>
      </c>
      <c r="G3" s="14" t="s">
        <v>12</v>
      </c>
      <c r="H3" s="14" t="s">
        <v>13</v>
      </c>
      <c r="I3" s="16" t="s">
        <v>14</v>
      </c>
      <c r="J3" s="17" t="s">
        <v>15</v>
      </c>
      <c r="K3" s="17" t="s">
        <v>16</v>
      </c>
      <c r="L3" s="17" t="s">
        <v>17</v>
      </c>
      <c r="M3" s="17" t="s">
        <v>18</v>
      </c>
      <c r="N3" s="4"/>
      <c r="O3" s="4"/>
      <c r="P3" s="4"/>
      <c r="Q3" s="4"/>
      <c r="R3" s="4"/>
      <c r="S3" s="4"/>
      <c r="T3" s="4"/>
      <c r="U3" s="4"/>
      <c r="V3" s="4"/>
      <c r="W3" s="4"/>
      <c r="X3" s="4"/>
      <c r="Y3" s="4"/>
      <c r="Z3" s="4"/>
    </row>
    <row r="4" spans="1:26" ht="15" customHeight="1">
      <c r="A4" s="4"/>
      <c r="B4" s="4"/>
      <c r="C4" s="5"/>
      <c r="D4" s="6"/>
      <c r="E4" s="6"/>
      <c r="F4" s="6"/>
      <c r="G4" s="6"/>
      <c r="H4" s="6"/>
      <c r="I4" s="19"/>
      <c r="J4" s="6"/>
      <c r="K4" s="6"/>
      <c r="L4" s="6"/>
      <c r="M4" s="6"/>
      <c r="N4" s="4"/>
      <c r="O4" s="4"/>
      <c r="P4" s="4"/>
      <c r="Q4" s="4"/>
      <c r="R4" s="4"/>
      <c r="S4" s="4"/>
      <c r="T4" s="4"/>
      <c r="U4" s="4"/>
      <c r="V4" s="4"/>
      <c r="W4" s="4"/>
      <c r="X4" s="4"/>
      <c r="Y4" s="4"/>
      <c r="Z4" s="4"/>
    </row>
    <row r="5" spans="1:26">
      <c r="A5" s="4"/>
      <c r="B5" s="20" t="s">
        <v>22</v>
      </c>
      <c r="C5" s="22" t="s">
        <v>23</v>
      </c>
      <c r="D5" s="23">
        <f>'Income Assumptions'!E5</f>
        <v>5765000</v>
      </c>
      <c r="E5" s="23">
        <f>'Income Assumptions'!F5</f>
        <v>7588000</v>
      </c>
      <c r="F5" s="23">
        <f>'Income Assumptions'!G5</f>
        <v>7563000</v>
      </c>
      <c r="G5" s="23">
        <f>'Income Assumptions'!H5</f>
        <v>7200000</v>
      </c>
      <c r="H5" s="23">
        <f>'Income Assumptions'!I5</f>
        <v>8776000</v>
      </c>
      <c r="I5" s="29">
        <f>'Income Assumptions'!J5</f>
        <v>8945630</v>
      </c>
      <c r="J5" s="30">
        <f>'Income Assumptions'!K5</f>
        <v>9058254.6999999993</v>
      </c>
      <c r="K5" s="30">
        <f>'Income Assumptions'!L5</f>
        <v>9578159.7774999999</v>
      </c>
      <c r="L5" s="30">
        <f>'Income Assumptions'!M5</f>
        <v>10129300.3131625</v>
      </c>
      <c r="M5" s="30">
        <f>'Income Assumptions'!N5</f>
        <v>10713602.065384189</v>
      </c>
      <c r="N5" s="4"/>
      <c r="O5" s="4"/>
      <c r="P5" s="4"/>
      <c r="Q5" s="4"/>
      <c r="R5" s="4"/>
      <c r="S5" s="4"/>
      <c r="T5" s="4"/>
      <c r="U5" s="4"/>
      <c r="V5" s="4"/>
      <c r="W5" s="4"/>
      <c r="X5" s="4"/>
      <c r="Y5" s="4"/>
      <c r="Z5" s="4"/>
    </row>
    <row r="6" spans="1:26" ht="15" customHeight="1">
      <c r="A6" s="4"/>
      <c r="B6" s="33" t="s">
        <v>29</v>
      </c>
      <c r="C6" s="5" t="s">
        <v>27</v>
      </c>
      <c r="D6" s="27" t="s">
        <v>30</v>
      </c>
      <c r="E6" s="27">
        <f t="shared" ref="E6:H6" si="0">E5/D5-1</f>
        <v>0.31621856027753692</v>
      </c>
      <c r="F6" s="27">
        <f t="shared" si="0"/>
        <v>-3.2946758039008595E-3</v>
      </c>
      <c r="G6" s="27">
        <f t="shared" si="0"/>
        <v>-4.7996826656088842E-2</v>
      </c>
      <c r="H6" s="27">
        <f t="shared" si="0"/>
        <v>0.21888888888888891</v>
      </c>
      <c r="I6" s="37">
        <f t="shared" ref="I6:M6" si="1">(I5/H5)-1</f>
        <v>1.9328851412944381E-2</v>
      </c>
      <c r="J6" s="39">
        <f t="shared" si="1"/>
        <v>1.258991261655118E-2</v>
      </c>
      <c r="K6" s="39">
        <f t="shared" si="1"/>
        <v>5.7395722986239406E-2</v>
      </c>
      <c r="L6" s="39">
        <f t="shared" si="1"/>
        <v>5.7541380438983936E-2</v>
      </c>
      <c r="M6" s="39">
        <f t="shared" si="1"/>
        <v>5.7684315219918902E-2</v>
      </c>
      <c r="N6" s="4"/>
      <c r="O6" s="4"/>
      <c r="P6" s="4"/>
      <c r="Q6" s="4"/>
      <c r="R6" s="4"/>
      <c r="S6" s="4"/>
      <c r="T6" s="4"/>
      <c r="U6" s="4"/>
      <c r="V6" s="4"/>
      <c r="W6" s="4"/>
      <c r="X6" s="4"/>
      <c r="Y6" s="4"/>
      <c r="Z6" s="4"/>
    </row>
    <row r="7" spans="1:26" ht="15" customHeight="1">
      <c r="A7" s="4"/>
      <c r="B7" s="43"/>
      <c r="C7" s="5"/>
      <c r="D7" s="6"/>
      <c r="E7" s="6"/>
      <c r="F7" s="6"/>
      <c r="G7" s="6"/>
      <c r="H7" s="6"/>
      <c r="I7" s="19"/>
      <c r="J7" s="6"/>
      <c r="K7" s="6"/>
      <c r="L7" s="6"/>
      <c r="M7" s="6"/>
      <c r="N7" s="4"/>
      <c r="O7" s="4"/>
      <c r="P7" s="4"/>
      <c r="Q7" s="4"/>
      <c r="R7" s="4"/>
      <c r="S7" s="4"/>
      <c r="T7" s="4"/>
      <c r="U7" s="4"/>
      <c r="V7" s="4"/>
      <c r="W7" s="4"/>
      <c r="X7" s="4"/>
      <c r="Y7" s="4"/>
      <c r="Z7" s="4"/>
    </row>
    <row r="8" spans="1:26" ht="15" customHeight="1">
      <c r="A8" s="4"/>
      <c r="B8" s="21" t="s">
        <v>35</v>
      </c>
      <c r="C8" s="5"/>
      <c r="D8" s="6"/>
      <c r="E8" s="6"/>
      <c r="F8" s="6"/>
      <c r="G8" s="6"/>
      <c r="H8" s="6"/>
      <c r="I8" s="19"/>
      <c r="J8" s="6"/>
      <c r="K8" s="6"/>
      <c r="L8" s="6"/>
      <c r="M8" s="6"/>
      <c r="N8" s="4"/>
      <c r="O8" s="4"/>
      <c r="P8" s="4"/>
      <c r="Q8" s="4"/>
      <c r="R8" s="4"/>
      <c r="S8" s="4"/>
      <c r="T8" s="4"/>
      <c r="U8" s="4"/>
      <c r="V8" s="4"/>
      <c r="W8" s="4"/>
      <c r="X8" s="4"/>
      <c r="Y8" s="4"/>
      <c r="Z8" s="4"/>
    </row>
    <row r="9" spans="1:26" ht="15" customHeight="1">
      <c r="A9" s="4"/>
      <c r="B9" s="52" t="s">
        <v>38</v>
      </c>
      <c r="C9" s="5" t="s">
        <v>23</v>
      </c>
      <c r="D9" s="53">
        <f>'Income Assumptions'!E61</f>
        <v>1763000</v>
      </c>
      <c r="E9" s="53">
        <f>'Income Assumptions'!F61</f>
        <v>2171000</v>
      </c>
      <c r="F9" s="53">
        <f>'Income Assumptions'!G61</f>
        <v>1881000</v>
      </c>
      <c r="G9" s="53">
        <f>'Income Assumptions'!H61</f>
        <v>1992000</v>
      </c>
      <c r="H9" s="53">
        <f>'Income Assumptions'!I61</f>
        <v>2161000</v>
      </c>
      <c r="I9" s="56">
        <f>'Income Assumptions'!J61</f>
        <v>2182733.7199999997</v>
      </c>
      <c r="J9" s="58">
        <f>'Income Assumptions'!K61</f>
        <v>2192097.6373999999</v>
      </c>
      <c r="K9" s="58">
        <f>'Income Assumptions'!L61</f>
        <v>2279602.0270449999</v>
      </c>
      <c r="L9" s="58">
        <f>'Income Assumptions'!M61</f>
        <v>2390514.8739063498</v>
      </c>
      <c r="M9" s="58">
        <f>'Income Assumptions'!N61</f>
        <v>2506982.8832999002</v>
      </c>
      <c r="N9" s="4"/>
      <c r="O9" s="4"/>
      <c r="P9" s="4"/>
      <c r="Q9" s="4"/>
      <c r="R9" s="4"/>
      <c r="S9" s="4"/>
      <c r="T9" s="4"/>
      <c r="U9" s="4"/>
      <c r="V9" s="4"/>
      <c r="W9" s="4"/>
      <c r="X9" s="4"/>
      <c r="Y9" s="4"/>
      <c r="Z9" s="4"/>
    </row>
    <row r="10" spans="1:26" ht="15" customHeight="1">
      <c r="A10" s="4"/>
      <c r="B10" s="52" t="s">
        <v>45</v>
      </c>
      <c r="C10" s="5" t="s">
        <v>23</v>
      </c>
      <c r="D10" s="53">
        <f>'Income Assumptions'!E64</f>
        <v>472000</v>
      </c>
      <c r="E10" s="53">
        <f>'Income Assumptions'!F64</f>
        <v>800000</v>
      </c>
      <c r="F10" s="53">
        <f>'Income Assumptions'!G64</f>
        <v>527000</v>
      </c>
      <c r="G10" s="53">
        <f>'Income Assumptions'!H64</f>
        <v>396000</v>
      </c>
      <c r="H10" s="53">
        <f>'Income Assumptions'!I64</f>
        <v>448000</v>
      </c>
      <c r="I10" s="56">
        <f>'Income Assumptions'!J64</f>
        <v>447281.5</v>
      </c>
      <c r="J10" s="58">
        <f>'Income Assumptions'!K64</f>
        <v>443854.4803</v>
      </c>
      <c r="K10" s="58">
        <f>'Income Assumptions'!L64</f>
        <v>459751.66931999999</v>
      </c>
      <c r="L10" s="58">
        <f>'Income Assumptions'!M64</f>
        <v>476077.11471863749</v>
      </c>
      <c r="M10" s="58">
        <f>'Income Assumptions'!N64</f>
        <v>492825.69500767265</v>
      </c>
      <c r="N10" s="4"/>
      <c r="O10" s="4"/>
      <c r="P10" s="4"/>
      <c r="Q10" s="4"/>
      <c r="R10" s="4"/>
      <c r="S10" s="4"/>
      <c r="T10" s="4"/>
      <c r="U10" s="4"/>
      <c r="V10" s="4"/>
      <c r="W10" s="4"/>
      <c r="X10" s="4"/>
      <c r="Y10" s="4"/>
      <c r="Z10" s="4"/>
    </row>
    <row r="11" spans="1:26" ht="15" customHeight="1">
      <c r="A11" s="4"/>
      <c r="B11" s="52" t="s">
        <v>52</v>
      </c>
      <c r="C11" s="5" t="s">
        <v>23</v>
      </c>
      <c r="D11" s="53">
        <f>'Income Assumptions'!E67</f>
        <v>1368000</v>
      </c>
      <c r="E11" s="53">
        <f>'Income Assumptions'!F67</f>
        <v>1596000</v>
      </c>
      <c r="F11" s="53">
        <f>'Income Assumptions'!G67</f>
        <v>1879000</v>
      </c>
      <c r="G11" s="53">
        <f>'Income Assumptions'!H67</f>
        <v>1918000</v>
      </c>
      <c r="H11" s="53">
        <f>'Income Assumptions'!I67</f>
        <v>2337000</v>
      </c>
      <c r="I11" s="56">
        <f>'Income Assumptions'!J67</f>
        <v>2325863.8000000003</v>
      </c>
      <c r="J11" s="58">
        <f>'Income Assumptions'!K67</f>
        <v>2309854.9484999999</v>
      </c>
      <c r="K11" s="58">
        <f>'Income Assumptions'!L67</f>
        <v>2394539.944375</v>
      </c>
      <c r="L11" s="58">
        <f>'Income Assumptions'!M67</f>
        <v>2532325.078290625</v>
      </c>
      <c r="M11" s="58">
        <f>'Income Assumptions'!N67</f>
        <v>2678400.5163460472</v>
      </c>
      <c r="N11" s="4"/>
      <c r="O11" s="4"/>
      <c r="P11" s="4"/>
      <c r="Q11" s="4"/>
      <c r="R11" s="4"/>
      <c r="S11" s="4"/>
      <c r="T11" s="4"/>
      <c r="U11" s="4"/>
      <c r="V11" s="4"/>
      <c r="W11" s="4"/>
      <c r="X11" s="4"/>
      <c r="Y11" s="4"/>
      <c r="Z11" s="4"/>
    </row>
    <row r="12" spans="1:26" ht="15" customHeight="1">
      <c r="A12" s="4"/>
      <c r="B12" s="52" t="s">
        <v>56</v>
      </c>
      <c r="C12" s="5" t="s">
        <v>23</v>
      </c>
      <c r="D12" s="53">
        <f>'Income Assumptions'!E70</f>
        <v>330000</v>
      </c>
      <c r="E12" s="53">
        <f>'Income Assumptions'!F70</f>
        <v>367000</v>
      </c>
      <c r="F12" s="53">
        <f>'Income Assumptions'!G70</f>
        <v>433000</v>
      </c>
      <c r="G12" s="53">
        <f>'Income Assumptions'!H70</f>
        <v>427000</v>
      </c>
      <c r="H12" s="53">
        <f>'Income Assumptions'!I70</f>
        <v>486000</v>
      </c>
      <c r="I12" s="56">
        <f>'Income Assumptions'!J70</f>
        <v>492009.65</v>
      </c>
      <c r="J12" s="58">
        <f>'Income Assumptions'!K70</f>
        <v>498204.00849999994</v>
      </c>
      <c r="K12" s="58">
        <f>'Income Assumptions'!L70</f>
        <v>526798.7877625</v>
      </c>
      <c r="L12" s="58">
        <f>'Income Assumptions'!M70</f>
        <v>557111.51722393755</v>
      </c>
      <c r="M12" s="58">
        <f>'Income Assumptions'!N70</f>
        <v>589248.1135961304</v>
      </c>
      <c r="N12" s="4"/>
      <c r="O12" s="4"/>
      <c r="P12" s="4"/>
      <c r="Q12" s="4"/>
      <c r="R12" s="4"/>
      <c r="S12" s="4"/>
      <c r="T12" s="4"/>
      <c r="U12" s="4"/>
      <c r="V12" s="4"/>
      <c r="W12" s="4"/>
      <c r="X12" s="4"/>
      <c r="Y12" s="4"/>
      <c r="Z12" s="4"/>
    </row>
    <row r="13" spans="1:26" ht="15" customHeight="1">
      <c r="A13" s="4"/>
      <c r="B13" s="52" t="s">
        <v>61</v>
      </c>
      <c r="C13" s="5" t="s">
        <v>23</v>
      </c>
      <c r="D13" s="53">
        <f>'Income Assumptions'!E73</f>
        <v>902000</v>
      </c>
      <c r="E13" s="53">
        <f>'Income Assumptions'!F73</f>
        <v>952000</v>
      </c>
      <c r="F13" s="53">
        <f>'Income Assumptions'!G73</f>
        <v>1049000</v>
      </c>
      <c r="G13" s="53">
        <f>'Income Assumptions'!H73</f>
        <v>1162000</v>
      </c>
      <c r="H13" s="53">
        <f>'Income Assumptions'!I73</f>
        <v>1294000</v>
      </c>
      <c r="I13" s="97">
        <f>'Income Assumptions'!J73</f>
        <v>1360861.8362500002</v>
      </c>
      <c r="J13" s="101">
        <f>'Income Assumptions'!K73</f>
        <v>1496301.6499725</v>
      </c>
      <c r="K13" s="101">
        <f>'Income Assumptions'!L73</f>
        <v>1633370.2797706875</v>
      </c>
      <c r="L13" s="101">
        <f>'Income Assumptions'!M73</f>
        <v>1778123.6618433159</v>
      </c>
      <c r="M13" s="101">
        <f>'Income Assumptions'!N73</f>
        <v>1927671.4864093882</v>
      </c>
      <c r="N13" s="4"/>
      <c r="O13" s="4"/>
      <c r="P13" s="4"/>
      <c r="Q13" s="4"/>
      <c r="R13" s="4"/>
      <c r="S13" s="4"/>
      <c r="T13" s="4"/>
      <c r="U13" s="4"/>
      <c r="V13" s="4"/>
      <c r="W13" s="4"/>
      <c r="X13" s="4"/>
      <c r="Y13" s="4"/>
      <c r="Z13" s="4"/>
    </row>
    <row r="14" spans="1:26" ht="15" customHeight="1">
      <c r="A14" s="4"/>
      <c r="B14" s="106" t="s">
        <v>65</v>
      </c>
      <c r="C14" s="108" t="s">
        <v>23</v>
      </c>
      <c r="D14" s="110">
        <f>'Income Assumptions'!E76</f>
        <v>0</v>
      </c>
      <c r="E14" s="110">
        <f>'Income Assumptions'!F76</f>
        <v>73000</v>
      </c>
      <c r="F14" s="110">
        <f>'Income Assumptions'!G76</f>
        <v>0</v>
      </c>
      <c r="G14" s="110">
        <f>'Income Assumptions'!H76</f>
        <v>225000</v>
      </c>
      <c r="H14" s="110">
        <f>'Income Assumptions'!I76</f>
        <v>75000</v>
      </c>
      <c r="I14" s="117">
        <f>'Income Assumptions'!J76</f>
        <v>0</v>
      </c>
      <c r="J14" s="119">
        <f>'Income Assumptions'!K76</f>
        <v>0</v>
      </c>
      <c r="K14" s="119">
        <f>'Income Assumptions'!L76</f>
        <v>0</v>
      </c>
      <c r="L14" s="119">
        <f>'Income Assumptions'!M76</f>
        <v>0</v>
      </c>
      <c r="M14" s="119">
        <f>'Income Assumptions'!N76</f>
        <v>0</v>
      </c>
      <c r="N14" s="36"/>
      <c r="O14" s="4"/>
      <c r="P14" s="4"/>
      <c r="Q14" s="4"/>
      <c r="R14" s="4"/>
      <c r="S14" s="4"/>
      <c r="T14" s="4"/>
      <c r="U14" s="4"/>
      <c r="V14" s="4"/>
      <c r="W14" s="4"/>
      <c r="X14" s="4"/>
      <c r="Y14" s="4"/>
      <c r="Z14" s="4"/>
    </row>
    <row r="15" spans="1:26" ht="15.75" customHeight="1">
      <c r="A15" s="4"/>
      <c r="B15" s="21" t="s">
        <v>69</v>
      </c>
      <c r="C15" s="126" t="s">
        <v>23</v>
      </c>
      <c r="D15" s="127">
        <f t="shared" ref="D15:M15" si="2">SUM(D9:D14)</f>
        <v>4835000</v>
      </c>
      <c r="E15" s="127">
        <f t="shared" si="2"/>
        <v>5959000</v>
      </c>
      <c r="F15" s="127">
        <f t="shared" si="2"/>
        <v>5769000</v>
      </c>
      <c r="G15" s="127">
        <f t="shared" si="2"/>
        <v>6120000</v>
      </c>
      <c r="H15" s="127">
        <f t="shared" si="2"/>
        <v>6801000</v>
      </c>
      <c r="I15" s="130">
        <f t="shared" si="2"/>
        <v>6808750.5062499996</v>
      </c>
      <c r="J15" s="127">
        <f t="shared" si="2"/>
        <v>6940312.7246724991</v>
      </c>
      <c r="K15" s="127">
        <f t="shared" si="2"/>
        <v>7294062.7082731873</v>
      </c>
      <c r="L15" s="127">
        <f t="shared" si="2"/>
        <v>7734152.2459828658</v>
      </c>
      <c r="M15" s="127">
        <f t="shared" si="2"/>
        <v>8195128.6946591381</v>
      </c>
      <c r="N15" s="4"/>
      <c r="O15" s="4"/>
      <c r="P15" s="4"/>
      <c r="Q15" s="4"/>
      <c r="R15" s="4"/>
      <c r="S15" s="4"/>
      <c r="T15" s="4"/>
      <c r="U15" s="4"/>
      <c r="V15" s="4"/>
      <c r="W15" s="4"/>
      <c r="X15" s="4"/>
      <c r="Y15" s="4"/>
      <c r="Z15" s="4"/>
    </row>
    <row r="16" spans="1:26" ht="15" customHeight="1">
      <c r="A16" s="4"/>
      <c r="B16" s="4"/>
      <c r="C16" s="5"/>
      <c r="D16" s="6"/>
      <c r="E16" s="6"/>
      <c r="F16" s="6"/>
      <c r="G16" s="6"/>
      <c r="H16" s="6"/>
      <c r="I16" s="19"/>
      <c r="J16" s="6"/>
      <c r="K16" s="6"/>
      <c r="L16" s="6"/>
      <c r="M16" s="6"/>
      <c r="N16" s="4"/>
      <c r="O16" s="4"/>
      <c r="P16" s="4"/>
      <c r="Q16" s="4"/>
      <c r="R16" s="4"/>
      <c r="S16" s="4"/>
      <c r="T16" s="4"/>
      <c r="U16" s="4"/>
      <c r="V16" s="4"/>
      <c r="W16" s="4"/>
      <c r="X16" s="4"/>
      <c r="Y16" s="4"/>
      <c r="Z16" s="4"/>
    </row>
    <row r="17" spans="1:26" ht="15.75" customHeight="1">
      <c r="A17" s="4"/>
      <c r="B17" s="21" t="s">
        <v>73</v>
      </c>
      <c r="C17" s="126" t="s">
        <v>23</v>
      </c>
      <c r="D17" s="25">
        <f t="shared" ref="D17:M17" si="3">D5-D15</f>
        <v>930000</v>
      </c>
      <c r="E17" s="25">
        <f t="shared" si="3"/>
        <v>1629000</v>
      </c>
      <c r="F17" s="25">
        <f t="shared" si="3"/>
        <v>1794000</v>
      </c>
      <c r="G17" s="25">
        <f t="shared" si="3"/>
        <v>1080000</v>
      </c>
      <c r="H17" s="25">
        <f t="shared" si="3"/>
        <v>1975000</v>
      </c>
      <c r="I17" s="135">
        <f t="shared" si="3"/>
        <v>2136879.4937500004</v>
      </c>
      <c r="J17" s="25">
        <f t="shared" si="3"/>
        <v>2117941.9753275001</v>
      </c>
      <c r="K17" s="25">
        <f t="shared" si="3"/>
        <v>2284097.0692268126</v>
      </c>
      <c r="L17" s="25">
        <f t="shared" si="3"/>
        <v>2395148.0671796342</v>
      </c>
      <c r="M17" s="25">
        <f t="shared" si="3"/>
        <v>2518473.3707250506</v>
      </c>
      <c r="N17" s="4"/>
      <c r="O17" s="4"/>
      <c r="P17" s="4"/>
      <c r="Q17" s="4"/>
      <c r="R17" s="4"/>
      <c r="S17" s="4"/>
      <c r="T17" s="4"/>
      <c r="U17" s="4"/>
      <c r="V17" s="4"/>
      <c r="W17" s="4"/>
      <c r="X17" s="4"/>
      <c r="Y17" s="4"/>
      <c r="Z17" s="4"/>
    </row>
    <row r="18" spans="1:26" ht="15" customHeight="1">
      <c r="A18" s="4"/>
      <c r="B18" s="33" t="s">
        <v>75</v>
      </c>
      <c r="C18" s="5" t="s">
        <v>27</v>
      </c>
      <c r="D18" s="144">
        <f t="shared" ref="D18:M18" si="4">D17/D5</f>
        <v>0.16131830008673026</v>
      </c>
      <c r="E18" s="144">
        <f t="shared" si="4"/>
        <v>0.2146810753821824</v>
      </c>
      <c r="F18" s="144">
        <f t="shared" si="4"/>
        <v>0.23720745735819118</v>
      </c>
      <c r="G18" s="144">
        <f t="shared" si="4"/>
        <v>0.15</v>
      </c>
      <c r="H18" s="144">
        <f t="shared" si="4"/>
        <v>0.22504557885141294</v>
      </c>
      <c r="I18" s="145">
        <f t="shared" si="4"/>
        <v>0.23887411996136665</v>
      </c>
      <c r="J18" s="144">
        <f t="shared" si="4"/>
        <v>0.23381347130010599</v>
      </c>
      <c r="K18" s="144">
        <f t="shared" si="4"/>
        <v>0.23846930123178484</v>
      </c>
      <c r="L18" s="144">
        <f t="shared" si="4"/>
        <v>0.23645740506550719</v>
      </c>
      <c r="M18" s="144">
        <f t="shared" si="4"/>
        <v>0.23507251392715772</v>
      </c>
      <c r="N18" s="4"/>
      <c r="O18" s="4"/>
      <c r="P18" s="4"/>
      <c r="Q18" s="4"/>
      <c r="R18" s="4"/>
      <c r="S18" s="4"/>
      <c r="T18" s="4"/>
      <c r="U18" s="4"/>
      <c r="V18" s="4"/>
      <c r="W18" s="4"/>
      <c r="X18" s="4"/>
      <c r="Y18" s="4"/>
      <c r="Z18" s="4"/>
    </row>
    <row r="19" spans="1:26" ht="15" customHeight="1">
      <c r="A19" s="4"/>
      <c r="B19" s="33" t="s">
        <v>71</v>
      </c>
      <c r="C19" s="5" t="s">
        <v>23</v>
      </c>
      <c r="D19" s="146">
        <f t="shared" ref="D19:M19" si="5">D17+D13</f>
        <v>1832000</v>
      </c>
      <c r="E19" s="146">
        <f t="shared" si="5"/>
        <v>2581000</v>
      </c>
      <c r="F19" s="146">
        <f t="shared" si="5"/>
        <v>2843000</v>
      </c>
      <c r="G19" s="146">
        <f t="shared" si="5"/>
        <v>2242000</v>
      </c>
      <c r="H19" s="146">
        <f t="shared" si="5"/>
        <v>3269000</v>
      </c>
      <c r="I19" s="148">
        <f t="shared" si="5"/>
        <v>3497741.3300000005</v>
      </c>
      <c r="J19" s="146">
        <f t="shared" si="5"/>
        <v>3614243.6253000004</v>
      </c>
      <c r="K19" s="146">
        <f t="shared" si="5"/>
        <v>3917467.3489974998</v>
      </c>
      <c r="L19" s="146">
        <f t="shared" si="5"/>
        <v>4173271.7290229499</v>
      </c>
      <c r="M19" s="146">
        <f t="shared" si="5"/>
        <v>4446144.8571344391</v>
      </c>
      <c r="N19" s="4"/>
      <c r="O19" s="4"/>
      <c r="P19" s="4"/>
      <c r="Q19" s="4"/>
      <c r="R19" s="4"/>
      <c r="S19" s="4"/>
      <c r="T19" s="4"/>
      <c r="U19" s="4"/>
      <c r="V19" s="4"/>
      <c r="W19" s="4"/>
      <c r="X19" s="4"/>
      <c r="Y19" s="4"/>
      <c r="Z19" s="4"/>
    </row>
    <row r="20" spans="1:26" ht="15" customHeight="1">
      <c r="A20" s="4"/>
      <c r="B20" s="33" t="s">
        <v>74</v>
      </c>
      <c r="C20" s="5" t="s">
        <v>27</v>
      </c>
      <c r="D20" s="144">
        <f t="shared" ref="D20:M20" si="6">D19/D5</f>
        <v>0.31777970511708586</v>
      </c>
      <c r="E20" s="144">
        <f t="shared" si="6"/>
        <v>0.34014232999472854</v>
      </c>
      <c r="F20" s="144">
        <f t="shared" si="6"/>
        <v>0.37590903080788046</v>
      </c>
      <c r="G20" s="144">
        <f t="shared" si="6"/>
        <v>0.31138888888888888</v>
      </c>
      <c r="H20" s="144">
        <f t="shared" si="6"/>
        <v>0.37249316317228803</v>
      </c>
      <c r="I20" s="145">
        <f t="shared" si="6"/>
        <v>0.39100000000000007</v>
      </c>
      <c r="J20" s="144">
        <f t="shared" si="6"/>
        <v>0.39900000000000008</v>
      </c>
      <c r="K20" s="144">
        <f t="shared" si="6"/>
        <v>0.40899999999999997</v>
      </c>
      <c r="L20" s="144">
        <f t="shared" si="6"/>
        <v>0.41199999999999998</v>
      </c>
      <c r="M20" s="144">
        <f t="shared" si="6"/>
        <v>0.41500000000000009</v>
      </c>
      <c r="N20" s="4"/>
      <c r="O20" s="4"/>
      <c r="P20" s="4"/>
      <c r="Q20" s="4"/>
      <c r="R20" s="4"/>
      <c r="S20" s="4"/>
      <c r="T20" s="4"/>
      <c r="U20" s="4"/>
      <c r="V20" s="4"/>
      <c r="W20" s="4"/>
      <c r="X20" s="4"/>
      <c r="Y20" s="4"/>
      <c r="Z20" s="4"/>
    </row>
    <row r="21" spans="1:26" ht="15" customHeight="1">
      <c r="A21" s="4"/>
      <c r="B21" s="4"/>
      <c r="C21" s="5"/>
      <c r="D21" s="6"/>
      <c r="E21" s="6"/>
      <c r="F21" s="6"/>
      <c r="G21" s="6"/>
      <c r="H21" s="6"/>
      <c r="I21" s="19"/>
      <c r="J21" s="6"/>
      <c r="K21" s="6"/>
      <c r="L21" s="6"/>
      <c r="M21" s="6"/>
      <c r="N21" s="4"/>
      <c r="O21" s="4"/>
      <c r="P21" s="4"/>
      <c r="Q21" s="4"/>
      <c r="R21" s="4"/>
      <c r="S21" s="4"/>
      <c r="T21" s="4"/>
      <c r="U21" s="4"/>
      <c r="V21" s="4"/>
      <c r="W21" s="4"/>
      <c r="X21" s="4"/>
      <c r="Y21" s="4"/>
      <c r="Z21" s="4"/>
    </row>
    <row r="22" spans="1:26" ht="15" customHeight="1">
      <c r="A22" s="4"/>
      <c r="B22" s="4" t="s">
        <v>83</v>
      </c>
      <c r="C22" s="5" t="s">
        <v>23</v>
      </c>
      <c r="D22" s="62">
        <f>'Income Assumptions'!E82</f>
        <v>143000</v>
      </c>
      <c r="E22" s="62">
        <f>'Income Assumptions'!F82</f>
        <v>129000</v>
      </c>
      <c r="F22" s="62">
        <f>'Income Assumptions'!G82</f>
        <v>146000</v>
      </c>
      <c r="G22" s="62">
        <f>'Income Assumptions'!H82</f>
        <v>99000</v>
      </c>
      <c r="H22" s="62">
        <f>'Income Assumptions'!I82</f>
        <v>63000</v>
      </c>
      <c r="I22" s="56">
        <f>'Income Assumptions'!J82</f>
        <v>61843.566901057908</v>
      </c>
      <c r="J22" s="58">
        <f>'Income Assumptions'!K82</f>
        <v>61843.566901057908</v>
      </c>
      <c r="K22" s="58">
        <f>'Income Assumptions'!L82</f>
        <v>61843.566901057908</v>
      </c>
      <c r="L22" s="58">
        <f>'Income Assumptions'!M82</f>
        <v>61843.566901057908</v>
      </c>
      <c r="M22" s="58">
        <f>'Income Assumptions'!N82</f>
        <v>61843.566901057908</v>
      </c>
      <c r="N22" s="4"/>
      <c r="O22" s="4"/>
      <c r="P22" s="4"/>
      <c r="Q22" s="4"/>
      <c r="R22" s="4"/>
      <c r="S22" s="4"/>
      <c r="T22" s="4"/>
      <c r="U22" s="4"/>
      <c r="V22" s="4"/>
      <c r="W22" s="4"/>
      <c r="X22" s="4"/>
      <c r="Y22" s="4"/>
      <c r="Z22" s="4"/>
    </row>
    <row r="23" spans="1:26" ht="15" customHeight="1">
      <c r="A23" s="4"/>
      <c r="B23" s="4" t="s">
        <v>87</v>
      </c>
      <c r="C23" s="5" t="s">
        <v>23</v>
      </c>
      <c r="D23" s="62">
        <f>'Income Assumptions'!E85</f>
        <v>93000</v>
      </c>
      <c r="E23" s="62">
        <f>'Income Assumptions'!F85</f>
        <v>145000</v>
      </c>
      <c r="F23" s="62">
        <f>'Income Assumptions'!G85</f>
        <v>158000</v>
      </c>
      <c r="G23" s="62">
        <f>'Income Assumptions'!H85</f>
        <v>203000</v>
      </c>
      <c r="H23" s="62">
        <f>'Income Assumptions'!I85</f>
        <v>165000</v>
      </c>
      <c r="I23" s="56">
        <f>'Income Assumptions'!J85</f>
        <v>178912.6</v>
      </c>
      <c r="J23" s="58">
        <f>'Income Assumptions'!K85</f>
        <v>181165.09399999998</v>
      </c>
      <c r="K23" s="58">
        <f>'Income Assumptions'!L85</f>
        <v>191563.19555</v>
      </c>
      <c r="L23" s="58">
        <f>'Income Assumptions'!M85</f>
        <v>202586.00626325002</v>
      </c>
      <c r="M23" s="58">
        <f>'Income Assumptions'!N85</f>
        <v>214272.04130768377</v>
      </c>
      <c r="N23" s="4"/>
      <c r="O23" s="4"/>
      <c r="P23" s="4"/>
      <c r="Q23" s="4"/>
      <c r="R23" s="4"/>
      <c r="S23" s="4"/>
      <c r="T23" s="4"/>
      <c r="U23" s="4"/>
      <c r="V23" s="4"/>
      <c r="W23" s="4"/>
      <c r="X23" s="4"/>
      <c r="Y23" s="4"/>
      <c r="Z23" s="4"/>
    </row>
    <row r="24" spans="1:26" ht="15" customHeight="1">
      <c r="A24" s="4"/>
      <c r="B24" s="4" t="s">
        <v>90</v>
      </c>
      <c r="C24" s="5" t="s">
        <v>23</v>
      </c>
      <c r="D24" s="62">
        <f>'Income Assumptions'!E88</f>
        <v>-611000</v>
      </c>
      <c r="E24" s="62">
        <f>'Income Assumptions'!F88</f>
        <v>-709000</v>
      </c>
      <c r="F24" s="62">
        <f>'Income Assumptions'!G88</f>
        <v>-925000</v>
      </c>
      <c r="G24" s="62">
        <f>'Income Assumptions'!H88</f>
        <v>-973000</v>
      </c>
      <c r="H24" s="62">
        <f>'Income Assumptions'!I88</f>
        <v>-1032000</v>
      </c>
      <c r="I24" s="56">
        <f>'Income Assumptions'!J88</f>
        <v>-1073362.0238441408</v>
      </c>
      <c r="J24" s="58">
        <f ca="1">'Income Assumptions'!K88</f>
        <v>-1129283.4839230496</v>
      </c>
      <c r="K24" s="58">
        <f ca="1">'Income Assumptions'!L88</f>
        <v>-1214826.2302329156</v>
      </c>
      <c r="L24" s="58">
        <f ca="1">'Income Assumptions'!M88</f>
        <v>-1313868.8721437496</v>
      </c>
      <c r="M24" s="58">
        <f ca="1">'Income Assumptions'!N88</f>
        <v>-1406921.4155833181</v>
      </c>
      <c r="N24" s="4"/>
      <c r="O24" s="4"/>
      <c r="P24" s="4"/>
      <c r="Q24" s="4"/>
      <c r="R24" s="4"/>
      <c r="S24" s="4"/>
      <c r="T24" s="4"/>
      <c r="U24" s="4"/>
      <c r="V24" s="4"/>
      <c r="W24" s="4"/>
      <c r="X24" s="4"/>
      <c r="Y24" s="4"/>
      <c r="Z24" s="4"/>
    </row>
    <row r="25" spans="1:26" ht="15" customHeight="1">
      <c r="A25" s="4"/>
      <c r="B25" s="4"/>
      <c r="C25" s="5"/>
      <c r="D25" s="6"/>
      <c r="E25" s="6"/>
      <c r="F25" s="6"/>
      <c r="G25" s="6"/>
      <c r="H25" s="6"/>
      <c r="I25" s="19"/>
      <c r="J25" s="6"/>
      <c r="K25" s="6"/>
      <c r="L25" s="6"/>
      <c r="M25" s="6"/>
      <c r="N25" s="4"/>
      <c r="O25" s="4"/>
      <c r="P25" s="4"/>
      <c r="Q25" s="4"/>
      <c r="R25" s="4"/>
      <c r="S25" s="4"/>
      <c r="T25" s="4"/>
      <c r="U25" s="4"/>
      <c r="V25" s="4"/>
      <c r="W25" s="4"/>
      <c r="X25" s="4"/>
      <c r="Y25" s="4"/>
      <c r="Z25" s="4"/>
    </row>
    <row r="26" spans="1:26" ht="15.75" customHeight="1">
      <c r="A26" s="4"/>
      <c r="B26" s="21" t="s">
        <v>95</v>
      </c>
      <c r="C26" s="126" t="s">
        <v>23</v>
      </c>
      <c r="D26" s="25">
        <f t="shared" ref="D26:M26" si="7">D17+SUM(D22:D24)</f>
        <v>555000</v>
      </c>
      <c r="E26" s="25">
        <f t="shared" si="7"/>
        <v>1194000</v>
      </c>
      <c r="F26" s="25">
        <f t="shared" si="7"/>
        <v>1173000</v>
      </c>
      <c r="G26" s="25">
        <f t="shared" si="7"/>
        <v>409000</v>
      </c>
      <c r="H26" s="25">
        <f t="shared" si="7"/>
        <v>1171000</v>
      </c>
      <c r="I26" s="135">
        <f t="shared" si="7"/>
        <v>1304273.6368069174</v>
      </c>
      <c r="J26" s="25">
        <f t="shared" ca="1" si="7"/>
        <v>1231667.1523055085</v>
      </c>
      <c r="K26" s="25">
        <f t="shared" ca="1" si="7"/>
        <v>1322677.601444955</v>
      </c>
      <c r="L26" s="25">
        <f t="shared" ca="1" si="7"/>
        <v>1345708.7682001926</v>
      </c>
      <c r="M26" s="25">
        <f t="shared" ca="1" si="7"/>
        <v>1387667.5633504742</v>
      </c>
      <c r="N26" s="4"/>
      <c r="O26" s="4"/>
      <c r="P26" s="4"/>
      <c r="Q26" s="4"/>
      <c r="R26" s="4"/>
      <c r="S26" s="4"/>
      <c r="T26" s="4"/>
      <c r="U26" s="4"/>
      <c r="V26" s="4"/>
      <c r="W26" s="4"/>
      <c r="X26" s="4"/>
      <c r="Y26" s="4"/>
      <c r="Z26" s="4"/>
    </row>
    <row r="27" spans="1:26" ht="15" customHeight="1">
      <c r="A27" s="4"/>
      <c r="B27" s="4" t="s">
        <v>98</v>
      </c>
      <c r="C27" s="5" t="s">
        <v>23</v>
      </c>
      <c r="D27" s="62">
        <v>6000</v>
      </c>
      <c r="E27" s="62">
        <v>-185000</v>
      </c>
      <c r="F27" s="62">
        <v>-128000</v>
      </c>
      <c r="G27" s="62">
        <v>159000</v>
      </c>
      <c r="H27" s="62">
        <v>-81000</v>
      </c>
      <c r="I27" s="56">
        <f>-I26*'Income Assumptions'!J92</f>
        <v>-144876.51193304165</v>
      </c>
      <c r="J27" s="58">
        <f ca="1">-J26*'Income Assumptions'!K92</f>
        <v>-136811.50630735347</v>
      </c>
      <c r="K27" s="58">
        <f ca="1">-K26*'Income Assumptions'!L92</f>
        <v>-146920.79323050426</v>
      </c>
      <c r="L27" s="58">
        <f ca="1">-L26*'Income Assumptions'!M92</f>
        <v>-149479.05632122792</v>
      </c>
      <c r="M27" s="58">
        <f ca="1">-M26*'Income Assumptions'!N92</f>
        <v>-154139.76839478317</v>
      </c>
      <c r="N27" s="4"/>
      <c r="O27" s="4"/>
      <c r="P27" s="4"/>
      <c r="Q27" s="4"/>
      <c r="R27" s="4"/>
      <c r="S27" s="4"/>
      <c r="T27" s="4"/>
      <c r="U27" s="4"/>
      <c r="V27" s="4"/>
      <c r="W27" s="4"/>
      <c r="X27" s="4"/>
      <c r="Y27" s="4"/>
      <c r="Z27" s="4"/>
    </row>
    <row r="28" spans="1:26" ht="15" customHeight="1">
      <c r="A28" s="4"/>
      <c r="B28" s="4"/>
      <c r="C28" s="5"/>
      <c r="D28" s="6"/>
      <c r="E28" s="6"/>
      <c r="F28" s="6"/>
      <c r="G28" s="6"/>
      <c r="H28" s="6"/>
      <c r="I28" s="19"/>
      <c r="J28" s="6"/>
      <c r="K28" s="6"/>
      <c r="L28" s="6"/>
      <c r="M28" s="6"/>
      <c r="N28" s="4"/>
      <c r="O28" s="4"/>
      <c r="P28" s="4"/>
      <c r="Q28" s="4"/>
      <c r="R28" s="4"/>
      <c r="S28" s="4"/>
      <c r="T28" s="4"/>
      <c r="U28" s="4"/>
      <c r="V28" s="4"/>
      <c r="W28" s="4"/>
      <c r="X28" s="4"/>
      <c r="Y28" s="4"/>
      <c r="Z28" s="4"/>
    </row>
    <row r="29" spans="1:26" ht="15.75" customHeight="1">
      <c r="A29" s="4"/>
      <c r="B29" s="21" t="s">
        <v>102</v>
      </c>
      <c r="C29" s="126" t="s">
        <v>23</v>
      </c>
      <c r="D29" s="25">
        <f t="shared" ref="D29:M29" si="8">SUM(D26:D27)</f>
        <v>561000</v>
      </c>
      <c r="E29" s="25">
        <f t="shared" si="8"/>
        <v>1009000</v>
      </c>
      <c r="F29" s="25">
        <f t="shared" si="8"/>
        <v>1045000</v>
      </c>
      <c r="G29" s="25">
        <f t="shared" si="8"/>
        <v>568000</v>
      </c>
      <c r="H29" s="25">
        <f t="shared" si="8"/>
        <v>1090000</v>
      </c>
      <c r="I29" s="135">
        <f t="shared" si="8"/>
        <v>1159397.1248738756</v>
      </c>
      <c r="J29" s="25">
        <f t="shared" ca="1" si="8"/>
        <v>1094855.645998155</v>
      </c>
      <c r="K29" s="25">
        <f t="shared" ca="1" si="8"/>
        <v>1175756.8082144507</v>
      </c>
      <c r="L29" s="25">
        <f t="shared" ca="1" si="8"/>
        <v>1196229.7118789647</v>
      </c>
      <c r="M29" s="25">
        <f t="shared" ca="1" si="8"/>
        <v>1233527.7949556911</v>
      </c>
      <c r="N29" s="4"/>
      <c r="O29" s="4"/>
      <c r="P29" s="4"/>
      <c r="Q29" s="4"/>
      <c r="R29" s="4"/>
      <c r="S29" s="4"/>
      <c r="T29" s="4"/>
      <c r="U29" s="4"/>
      <c r="V29" s="4"/>
      <c r="W29" s="4"/>
      <c r="X29" s="4"/>
      <c r="Y29" s="4"/>
      <c r="Z29" s="4"/>
    </row>
    <row r="30" spans="1:26" ht="15.75" customHeight="1">
      <c r="A30" s="4"/>
      <c r="B30" s="33"/>
      <c r="C30" s="5"/>
      <c r="D30" s="146"/>
      <c r="E30" s="146"/>
      <c r="F30" s="146"/>
      <c r="G30" s="146"/>
      <c r="H30" s="146"/>
      <c r="I30" s="145"/>
      <c r="J30" s="144"/>
      <c r="K30" s="144"/>
      <c r="L30" s="144"/>
      <c r="M30" s="144"/>
      <c r="N30" s="4"/>
      <c r="O30" s="4"/>
      <c r="P30" s="4"/>
      <c r="Q30" s="4"/>
      <c r="R30" s="4"/>
      <c r="S30" s="4"/>
      <c r="T30" s="4"/>
      <c r="U30" s="4"/>
      <c r="V30" s="4"/>
      <c r="W30" s="4"/>
      <c r="X30" s="4"/>
      <c r="Y30" s="4"/>
      <c r="Z30" s="4"/>
    </row>
    <row r="31" spans="1:26" ht="15.75" customHeight="1">
      <c r="A31" s="4"/>
      <c r="B31" s="33" t="s">
        <v>106</v>
      </c>
      <c r="C31" s="5" t="s">
        <v>23</v>
      </c>
      <c r="D31" s="146">
        <v>-1000</v>
      </c>
      <c r="E31" s="146">
        <v>-1000</v>
      </c>
      <c r="F31" s="146">
        <v>-1000</v>
      </c>
      <c r="G31" s="146">
        <v>-1000</v>
      </c>
      <c r="H31" s="146">
        <v>-1000</v>
      </c>
      <c r="I31" s="115">
        <v>-1000</v>
      </c>
      <c r="J31" s="116">
        <v>-1000</v>
      </c>
      <c r="K31" s="116">
        <v>-1000</v>
      </c>
      <c r="L31" s="116">
        <v>-1000</v>
      </c>
      <c r="M31" s="116">
        <v>-1000</v>
      </c>
      <c r="N31" s="36"/>
      <c r="O31" s="4"/>
      <c r="P31" s="4"/>
      <c r="Q31" s="4"/>
      <c r="R31" s="4"/>
      <c r="S31" s="4"/>
      <c r="T31" s="4"/>
      <c r="U31" s="4"/>
      <c r="V31" s="4"/>
      <c r="W31" s="4"/>
      <c r="X31" s="4"/>
      <c r="Y31" s="4"/>
      <c r="Z31" s="4"/>
    </row>
    <row r="32" spans="1:26" ht="15.75" customHeight="1">
      <c r="A32" s="4"/>
      <c r="B32" s="182" t="s">
        <v>108</v>
      </c>
      <c r="C32" s="108" t="s">
        <v>23</v>
      </c>
      <c r="D32" s="183">
        <v>-49500</v>
      </c>
      <c r="E32" s="183">
        <v>-62900</v>
      </c>
      <c r="F32" s="183">
        <v>-66300</v>
      </c>
      <c r="G32" s="183">
        <v>-73000</v>
      </c>
      <c r="H32" s="183">
        <v>-75000</v>
      </c>
      <c r="I32" s="184">
        <f>-'Debt Schedule'!I30</f>
        <v>-75000</v>
      </c>
      <c r="J32" s="185">
        <f>-'Debt Schedule'!J30</f>
        <v>-75000</v>
      </c>
      <c r="K32" s="185">
        <f>-'Debt Schedule'!K30</f>
        <v>-75000</v>
      </c>
      <c r="L32" s="185">
        <f>-'Debt Schedule'!L30</f>
        <v>-75000</v>
      </c>
      <c r="M32" s="185">
        <f>-'Debt Schedule'!M30</f>
        <v>-75000</v>
      </c>
      <c r="N32" s="36"/>
      <c r="O32" s="4"/>
      <c r="P32" s="4"/>
      <c r="Q32" s="4"/>
      <c r="R32" s="4"/>
      <c r="S32" s="4"/>
      <c r="T32" s="4"/>
      <c r="U32" s="4"/>
      <c r="V32" s="4"/>
      <c r="W32" s="4"/>
      <c r="X32" s="4"/>
      <c r="Y32" s="4"/>
      <c r="Z32" s="4"/>
    </row>
    <row r="33" spans="1:26" ht="15.75" customHeight="1">
      <c r="A33" s="4"/>
      <c r="B33" s="21" t="s">
        <v>111</v>
      </c>
      <c r="C33" s="126" t="s">
        <v>23</v>
      </c>
      <c r="D33" s="25">
        <f t="shared" ref="D33:M33" si="9">SUM(D29,D31:D32)</f>
        <v>510500</v>
      </c>
      <c r="E33" s="25">
        <f t="shared" si="9"/>
        <v>945100</v>
      </c>
      <c r="F33" s="25">
        <f t="shared" si="9"/>
        <v>977700</v>
      </c>
      <c r="G33" s="25">
        <f t="shared" si="9"/>
        <v>494000</v>
      </c>
      <c r="H33" s="25">
        <f t="shared" si="9"/>
        <v>1014000</v>
      </c>
      <c r="I33" s="135">
        <f t="shared" si="9"/>
        <v>1083397.1248738756</v>
      </c>
      <c r="J33" s="25">
        <f t="shared" ca="1" si="9"/>
        <v>1018855.645998155</v>
      </c>
      <c r="K33" s="25">
        <f t="shared" ca="1" si="9"/>
        <v>1099756.8082144507</v>
      </c>
      <c r="L33" s="25">
        <f t="shared" ca="1" si="9"/>
        <v>1120229.7118789647</v>
      </c>
      <c r="M33" s="25">
        <f t="shared" ca="1" si="9"/>
        <v>1157527.7949556911</v>
      </c>
      <c r="N33" s="4"/>
      <c r="O33" s="4"/>
      <c r="P33" s="4"/>
      <c r="Q33" s="4"/>
      <c r="R33" s="4"/>
      <c r="S33" s="4"/>
      <c r="T33" s="4"/>
      <c r="U33" s="4"/>
      <c r="V33" s="4"/>
      <c r="W33" s="4"/>
      <c r="X33" s="4"/>
      <c r="Y33" s="4"/>
      <c r="Z33" s="4"/>
    </row>
    <row r="34" spans="1:26" ht="15.75" customHeight="1">
      <c r="A34" s="4"/>
      <c r="B34" s="33" t="s">
        <v>114</v>
      </c>
      <c r="C34" s="5" t="s">
        <v>27</v>
      </c>
      <c r="D34" s="144">
        <f t="shared" ref="D34:M34" si="10">D33/D5</f>
        <v>8.8551604509973986E-2</v>
      </c>
      <c r="E34" s="144">
        <f t="shared" si="10"/>
        <v>0.12455192409066948</v>
      </c>
      <c r="F34" s="144">
        <f t="shared" si="10"/>
        <v>0.12927409758032526</v>
      </c>
      <c r="G34" s="144">
        <f t="shared" si="10"/>
        <v>6.8611111111111109E-2</v>
      </c>
      <c r="H34" s="144">
        <f t="shared" si="10"/>
        <v>0.11554238833181404</v>
      </c>
      <c r="I34" s="145">
        <f t="shared" si="10"/>
        <v>0.12110909179944572</v>
      </c>
      <c r="J34" s="144">
        <f t="shared" ca="1" si="10"/>
        <v>0.11247814062880734</v>
      </c>
      <c r="K34" s="144">
        <f t="shared" ca="1" si="10"/>
        <v>0.11481921723605855</v>
      </c>
      <c r="L34" s="144">
        <f t="shared" ca="1" si="10"/>
        <v>0.11059300023154456</v>
      </c>
      <c r="M34" s="144">
        <f t="shared" ca="1" si="10"/>
        <v>0.10804282144244287</v>
      </c>
      <c r="N34" s="4"/>
      <c r="O34" s="4"/>
      <c r="P34" s="4"/>
      <c r="Q34" s="4"/>
      <c r="R34" s="4"/>
      <c r="S34" s="4"/>
      <c r="T34" s="4"/>
      <c r="U34" s="4"/>
      <c r="V34" s="4"/>
      <c r="W34" s="4"/>
      <c r="X34" s="4"/>
      <c r="Y34" s="4"/>
      <c r="Z34" s="4"/>
    </row>
    <row r="35" spans="1:26" ht="15.75" customHeight="1">
      <c r="A35" s="4"/>
      <c r="B35" s="21"/>
      <c r="C35" s="5"/>
      <c r="D35" s="6"/>
      <c r="E35" s="6"/>
      <c r="F35" s="6"/>
      <c r="G35" s="6"/>
      <c r="H35" s="6"/>
      <c r="I35" s="26"/>
      <c r="J35" s="4"/>
      <c r="K35" s="4"/>
      <c r="L35" s="4"/>
      <c r="M35" s="4"/>
      <c r="N35" s="4"/>
      <c r="O35" s="4"/>
      <c r="P35" s="4"/>
      <c r="Q35" s="4"/>
      <c r="R35" s="4"/>
      <c r="S35" s="4"/>
      <c r="T35" s="4"/>
      <c r="U35" s="4"/>
      <c r="V35" s="4"/>
      <c r="W35" s="4"/>
      <c r="X35" s="4"/>
      <c r="Y35" s="4"/>
      <c r="Z35" s="4"/>
    </row>
    <row r="36" spans="1:26" ht="15.75" customHeight="1">
      <c r="A36" s="4"/>
      <c r="B36" s="21" t="s">
        <v>116</v>
      </c>
      <c r="C36" s="5"/>
      <c r="D36" s="6"/>
      <c r="E36" s="6"/>
      <c r="F36" s="6"/>
      <c r="G36" s="6"/>
      <c r="H36" s="6"/>
      <c r="I36" s="26"/>
      <c r="J36" s="4"/>
      <c r="K36" s="4"/>
      <c r="L36" s="4"/>
      <c r="M36" s="4"/>
      <c r="N36" s="4"/>
      <c r="O36" s="4"/>
      <c r="P36" s="4"/>
      <c r="Q36" s="4"/>
      <c r="R36" s="4"/>
      <c r="S36" s="4"/>
      <c r="T36" s="4"/>
      <c r="U36" s="4"/>
      <c r="V36" s="4"/>
      <c r="W36" s="4"/>
      <c r="X36" s="4"/>
      <c r="Y36" s="4"/>
      <c r="Z36" s="4"/>
    </row>
    <row r="37" spans="1:26" ht="15.75" customHeight="1">
      <c r="A37" s="4"/>
      <c r="B37" s="203" t="s">
        <v>119</v>
      </c>
      <c r="C37" s="108" t="s">
        <v>23</v>
      </c>
      <c r="D37" s="110">
        <v>257200</v>
      </c>
      <c r="E37" s="110">
        <v>265500</v>
      </c>
      <c r="F37" s="110">
        <v>273600</v>
      </c>
      <c r="G37" s="110">
        <v>289100</v>
      </c>
      <c r="H37" s="110">
        <v>299200</v>
      </c>
      <c r="I37" s="117">
        <f ca="1">H37+('Cash Flow'!I43/I40)</f>
        <v>304875.36889897846</v>
      </c>
      <c r="J37" s="119">
        <f ca="1">I37+('Cash Flow'!J43/J40)</f>
        <v>310550.73779795691</v>
      </c>
      <c r="K37" s="119">
        <f ca="1">J37+('Cash Flow'!K43/K40)</f>
        <v>316226.10669693537</v>
      </c>
      <c r="L37" s="119">
        <f ca="1">K37+('Cash Flow'!L43/L40)</f>
        <v>321901.47559591383</v>
      </c>
      <c r="M37" s="119">
        <f ca="1">L37+('Cash Flow'!M43/M40)</f>
        <v>327576.84449489228</v>
      </c>
      <c r="N37" s="15" t="s">
        <v>121</v>
      </c>
      <c r="O37" s="4"/>
      <c r="P37" s="4"/>
      <c r="Q37" s="4"/>
      <c r="R37" s="4"/>
      <c r="S37" s="4"/>
      <c r="T37" s="4"/>
      <c r="U37" s="4"/>
      <c r="V37" s="4"/>
      <c r="W37" s="4"/>
      <c r="X37" s="4"/>
      <c r="Y37" s="4"/>
      <c r="Z37" s="4"/>
    </row>
    <row r="38" spans="1:26" ht="15.75" customHeight="1">
      <c r="A38" s="4"/>
      <c r="B38" s="21" t="s">
        <v>79</v>
      </c>
      <c r="C38" s="126" t="s">
        <v>123</v>
      </c>
      <c r="D38" s="212">
        <f t="shared" ref="D38:M38" si="11">D33/D37</f>
        <v>1.984836702954899</v>
      </c>
      <c r="E38" s="212">
        <f t="shared" si="11"/>
        <v>3.5596986817325802</v>
      </c>
      <c r="F38" s="212">
        <f t="shared" si="11"/>
        <v>3.5734649122807016</v>
      </c>
      <c r="G38" s="212">
        <f t="shared" si="11"/>
        <v>1.7087512971290211</v>
      </c>
      <c r="H38" s="212">
        <f t="shared" si="11"/>
        <v>3.3890374331550803</v>
      </c>
      <c r="I38" s="215">
        <f t="shared" ca="1" si="11"/>
        <v>3.553573805540398</v>
      </c>
      <c r="J38" s="212">
        <f t="shared" ca="1" si="11"/>
        <v>3.2808025291539269</v>
      </c>
      <c r="K38" s="212">
        <f t="shared" ca="1" si="11"/>
        <v>3.4777546348139912</v>
      </c>
      <c r="L38" s="212">
        <f t="shared" ca="1" si="11"/>
        <v>3.4800390703558013</v>
      </c>
      <c r="M38" s="212">
        <f t="shared" ca="1" si="11"/>
        <v>3.5336068907451113</v>
      </c>
      <c r="N38" s="532" t="s">
        <v>124</v>
      </c>
      <c r="O38" s="515"/>
      <c r="P38" s="515"/>
      <c r="Q38" s="515"/>
      <c r="R38" s="155"/>
      <c r="S38" s="4"/>
      <c r="T38" s="4"/>
      <c r="U38" s="4"/>
      <c r="V38" s="4"/>
      <c r="W38" s="4"/>
      <c r="X38" s="4"/>
      <c r="Y38" s="4"/>
      <c r="Z38" s="4"/>
    </row>
    <row r="39" spans="1:26" ht="15.75" customHeight="1">
      <c r="A39" s="4"/>
      <c r="B39" s="33" t="s">
        <v>126</v>
      </c>
      <c r="C39" s="5" t="s">
        <v>27</v>
      </c>
      <c r="D39" s="5" t="s">
        <v>30</v>
      </c>
      <c r="E39" s="220">
        <f t="shared" ref="E39:M39" si="12">(E38/D38)-1</f>
        <v>0.79344662280434797</v>
      </c>
      <c r="F39" s="220">
        <f t="shared" si="12"/>
        <v>3.8672460168514E-3</v>
      </c>
      <c r="G39" s="220">
        <f t="shared" si="12"/>
        <v>-0.5218222819939653</v>
      </c>
      <c r="H39" s="220">
        <f t="shared" si="12"/>
        <v>0.9833415423585703</v>
      </c>
      <c r="I39" s="221">
        <f t="shared" ca="1" si="12"/>
        <v>4.8549588380361941E-2</v>
      </c>
      <c r="J39" s="220">
        <f t="shared" ca="1" si="12"/>
        <v>-7.6759704824813757E-2</v>
      </c>
      <c r="K39" s="220">
        <f t="shared" ca="1" si="12"/>
        <v>6.0031685512890398E-2</v>
      </c>
      <c r="L39" s="220">
        <f t="shared" ca="1" si="12"/>
        <v>6.5687082088583537E-4</v>
      </c>
      <c r="M39" s="220">
        <f t="shared" ca="1" si="12"/>
        <v>1.5392879018405248E-2</v>
      </c>
      <c r="N39" s="515"/>
      <c r="O39" s="515"/>
      <c r="P39" s="515"/>
      <c r="Q39" s="515"/>
      <c r="R39" s="155"/>
      <c r="S39" s="4"/>
      <c r="T39" s="4"/>
      <c r="U39" s="4"/>
      <c r="V39" s="4"/>
      <c r="W39" s="4"/>
      <c r="X39" s="4"/>
      <c r="Y39" s="4"/>
      <c r="Z39" s="4"/>
    </row>
    <row r="40" spans="1:26" ht="15.75" customHeight="1">
      <c r="A40" s="4"/>
      <c r="B40" s="224" t="s">
        <v>127</v>
      </c>
      <c r="C40" s="5"/>
      <c r="D40" s="6"/>
      <c r="E40" s="6"/>
      <c r="F40" s="6"/>
      <c r="G40" s="6"/>
      <c r="H40" s="6"/>
      <c r="I40" s="227">
        <f ca="1">Summary!C7</f>
        <v>70.48</v>
      </c>
      <c r="J40" s="227">
        <f t="shared" ref="J40:M40" ca="1" si="13">$I$40</f>
        <v>70.48</v>
      </c>
      <c r="K40" s="227">
        <f t="shared" ca="1" si="13"/>
        <v>70.48</v>
      </c>
      <c r="L40" s="227">
        <f t="shared" ca="1" si="13"/>
        <v>70.48</v>
      </c>
      <c r="M40" s="227">
        <f t="shared" ca="1" si="13"/>
        <v>70.48</v>
      </c>
      <c r="N40" s="515"/>
      <c r="O40" s="515"/>
      <c r="P40" s="515"/>
      <c r="Q40" s="515"/>
      <c r="R40" s="155"/>
      <c r="S40" s="4"/>
      <c r="T40" s="4"/>
      <c r="U40" s="4"/>
      <c r="V40" s="4"/>
      <c r="W40" s="4"/>
      <c r="X40" s="4"/>
      <c r="Y40" s="4"/>
      <c r="Z40" s="4"/>
    </row>
    <row r="41" spans="1:26" ht="15.75" customHeight="1">
      <c r="A41" s="4"/>
      <c r="B41" s="4"/>
      <c r="C41" s="5"/>
      <c r="D41" s="62"/>
      <c r="E41" s="62"/>
      <c r="F41" s="62"/>
      <c r="G41" s="62"/>
      <c r="H41" s="62"/>
      <c r="I41" s="4"/>
      <c r="J41" s="4"/>
      <c r="K41" s="4"/>
      <c r="L41" s="4"/>
      <c r="M41" s="4"/>
      <c r="N41" s="515"/>
      <c r="O41" s="515"/>
      <c r="P41" s="515"/>
      <c r="Q41" s="515"/>
      <c r="R41" s="155"/>
      <c r="S41" s="4"/>
      <c r="T41" s="4"/>
      <c r="U41" s="4"/>
      <c r="V41" s="4"/>
      <c r="W41" s="4"/>
      <c r="X41" s="4"/>
      <c r="Y41" s="4"/>
      <c r="Z41" s="4"/>
    </row>
    <row r="42" spans="1:26" ht="15.75" customHeight="1">
      <c r="A42" s="4"/>
      <c r="B42" s="4" t="s">
        <v>130</v>
      </c>
      <c r="C42" s="5"/>
      <c r="D42" s="62"/>
      <c r="E42" s="62"/>
      <c r="F42" s="62"/>
      <c r="G42" s="62"/>
      <c r="H42" s="62"/>
      <c r="I42" s="4"/>
      <c r="J42" s="4"/>
      <c r="K42" s="4"/>
      <c r="L42" s="4"/>
      <c r="M42" s="4"/>
      <c r="N42" s="515"/>
      <c r="O42" s="515"/>
      <c r="P42" s="515"/>
      <c r="Q42" s="515"/>
      <c r="R42" s="155"/>
      <c r="S42" s="4"/>
      <c r="T42" s="4"/>
      <c r="U42" s="4"/>
      <c r="V42" s="4"/>
      <c r="W42" s="4"/>
      <c r="X42" s="4"/>
      <c r="Y42" s="4"/>
      <c r="Z42" s="4"/>
    </row>
    <row r="43" spans="1:26" ht="15.75" customHeight="1">
      <c r="A43" s="4"/>
      <c r="B43" s="33" t="s">
        <v>132</v>
      </c>
      <c r="C43" s="5" t="s">
        <v>23</v>
      </c>
      <c r="D43" s="62">
        <f t="shared" ref="D43:M43" si="14">D44*D37</f>
        <v>662290</v>
      </c>
      <c r="E43" s="62">
        <f t="shared" si="14"/>
        <v>710876.25</v>
      </c>
      <c r="F43" s="62">
        <f t="shared" si="14"/>
        <v>762660</v>
      </c>
      <c r="G43" s="62">
        <f t="shared" si="14"/>
        <v>831885.25</v>
      </c>
      <c r="H43" s="62">
        <f t="shared" si="14"/>
        <v>869924.00000000012</v>
      </c>
      <c r="I43" s="62">
        <f t="shared" ca="1" si="14"/>
        <v>895289.38642451772</v>
      </c>
      <c r="J43" s="62">
        <f t="shared" ca="1" si="14"/>
        <v>921075.0881775259</v>
      </c>
      <c r="K43" s="62">
        <f t="shared" ca="1" si="14"/>
        <v>947286.97502695164</v>
      </c>
      <c r="L43" s="62">
        <f t="shared" ca="1" si="14"/>
        <v>973930.99210454815</v>
      </c>
      <c r="M43" s="62">
        <f t="shared" ca="1" si="14"/>
        <v>1001013.1608261938</v>
      </c>
      <c r="N43" s="515"/>
      <c r="O43" s="515"/>
      <c r="P43" s="515"/>
      <c r="Q43" s="515"/>
      <c r="R43" s="155"/>
      <c r="S43" s="4"/>
      <c r="T43" s="4"/>
      <c r="U43" s="4"/>
      <c r="V43" s="4"/>
      <c r="W43" s="4"/>
      <c r="X43" s="4"/>
      <c r="Y43" s="4"/>
      <c r="Z43" s="4"/>
    </row>
    <row r="44" spans="1:26" ht="15.75" customHeight="1">
      <c r="A44" s="4"/>
      <c r="B44" s="33" t="s">
        <v>133</v>
      </c>
      <c r="C44" s="5" t="s">
        <v>123</v>
      </c>
      <c r="D44" s="151">
        <v>2.5750000000000002</v>
      </c>
      <c r="E44" s="151">
        <v>2.6775000000000002</v>
      </c>
      <c r="F44" s="151">
        <v>2.7875000000000001</v>
      </c>
      <c r="G44" s="151">
        <v>2.8774999999999999</v>
      </c>
      <c r="H44" s="151">
        <v>2.9075000000000002</v>
      </c>
      <c r="I44" s="241">
        <f t="shared" ref="I44:M44" si="15">H44*(1+1%)</f>
        <v>2.9365750000000004</v>
      </c>
      <c r="J44" s="241">
        <f t="shared" si="15"/>
        <v>2.9659407500000006</v>
      </c>
      <c r="K44" s="241">
        <f t="shared" si="15"/>
        <v>2.9956001575000006</v>
      </c>
      <c r="L44" s="241">
        <f t="shared" si="15"/>
        <v>3.0255561590750006</v>
      </c>
      <c r="M44" s="241">
        <f t="shared" si="15"/>
        <v>3.0558117206657505</v>
      </c>
      <c r="N44" s="515"/>
      <c r="O44" s="515"/>
      <c r="P44" s="515"/>
      <c r="Q44" s="515"/>
      <c r="R44" s="155"/>
      <c r="S44" s="4"/>
      <c r="T44" s="4"/>
      <c r="U44" s="4"/>
      <c r="V44" s="4"/>
      <c r="W44" s="4"/>
      <c r="X44" s="4"/>
      <c r="Y44" s="4"/>
      <c r="Z44" s="4"/>
    </row>
    <row r="45" spans="1:26" ht="15.75" customHeight="1">
      <c r="A45" s="4"/>
      <c r="B45" s="33" t="s">
        <v>85</v>
      </c>
      <c r="C45" s="5" t="s">
        <v>27</v>
      </c>
      <c r="D45" s="144">
        <f t="shared" ref="D45:M45" si="16">D43/(D33)</f>
        <v>1.2973359451518121</v>
      </c>
      <c r="E45" s="144">
        <f t="shared" si="16"/>
        <v>0.75217040524812184</v>
      </c>
      <c r="F45" s="144">
        <f t="shared" si="16"/>
        <v>0.78005523166615531</v>
      </c>
      <c r="G45" s="144">
        <f t="shared" si="16"/>
        <v>1.6839782388663969</v>
      </c>
      <c r="H45" s="144">
        <f t="shared" si="16"/>
        <v>0.85791321499013817</v>
      </c>
      <c r="I45" s="144">
        <f t="shared" ca="1" si="16"/>
        <v>0.82637231156464752</v>
      </c>
      <c r="J45" s="144">
        <f t="shared" ca="1" si="16"/>
        <v>0.90402903668965273</v>
      </c>
      <c r="K45" s="144">
        <f t="shared" ca="1" si="16"/>
        <v>0.86136040982092499</v>
      </c>
      <c r="L45" s="144">
        <f t="shared" ca="1" si="16"/>
        <v>0.86940292850380729</v>
      </c>
      <c r="M45" s="144">
        <f t="shared" ca="1" si="16"/>
        <v>0.86478542043520557</v>
      </c>
      <c r="N45" s="4"/>
      <c r="O45" s="4"/>
      <c r="P45" s="4"/>
      <c r="Q45" s="4"/>
      <c r="R45" s="4"/>
      <c r="S45" s="4"/>
      <c r="T45" s="4"/>
      <c r="U45" s="4"/>
      <c r="V45" s="4"/>
      <c r="W45" s="4"/>
      <c r="X45" s="4"/>
      <c r="Y45" s="4"/>
      <c r="Z45" s="4"/>
    </row>
    <row r="46" spans="1:26" ht="15.75" customHeight="1">
      <c r="A46" s="4"/>
      <c r="B46" s="33" t="s">
        <v>136</v>
      </c>
      <c r="C46" s="5" t="s">
        <v>23</v>
      </c>
      <c r="D46" s="62">
        <v>50000</v>
      </c>
      <c r="E46" s="62">
        <v>63000</v>
      </c>
      <c r="F46" s="62">
        <v>66000</v>
      </c>
      <c r="G46" s="62">
        <v>73000</v>
      </c>
      <c r="H46" s="62">
        <v>75000</v>
      </c>
      <c r="I46" s="58">
        <f>'Debt Schedule'!I30</f>
        <v>75000</v>
      </c>
      <c r="J46" s="58">
        <f>'Debt Schedule'!J30</f>
        <v>75000</v>
      </c>
      <c r="K46" s="58">
        <f>'Debt Schedule'!K30</f>
        <v>75000</v>
      </c>
      <c r="L46" s="58">
        <f>'Debt Schedule'!L30</f>
        <v>75000</v>
      </c>
      <c r="M46" s="58">
        <f>'Debt Schedule'!M30</f>
        <v>75000</v>
      </c>
      <c r="N46" s="4"/>
      <c r="O46" s="4"/>
      <c r="P46" s="4"/>
      <c r="Q46" s="4"/>
      <c r="R46" s="4"/>
      <c r="S46" s="4"/>
      <c r="T46" s="4"/>
      <c r="U46" s="4"/>
      <c r="V46" s="4"/>
      <c r="W46" s="4"/>
      <c r="X46" s="4"/>
      <c r="Y46" s="4"/>
      <c r="Z46" s="4"/>
    </row>
    <row r="47" spans="1:26" ht="15.75" customHeight="1">
      <c r="A47" s="4"/>
      <c r="B47" s="52"/>
      <c r="C47" s="5"/>
      <c r="D47" s="6"/>
      <c r="E47" s="6"/>
      <c r="F47" s="6"/>
      <c r="G47" s="6"/>
      <c r="H47" s="6"/>
      <c r="I47" s="4"/>
      <c r="J47" s="4"/>
      <c r="K47" s="4"/>
      <c r="L47" s="4"/>
      <c r="M47" s="4"/>
      <c r="N47" s="4"/>
      <c r="O47" s="4"/>
      <c r="P47" s="4"/>
      <c r="Q47" s="4"/>
      <c r="R47" s="4"/>
      <c r="S47" s="4"/>
      <c r="T47" s="4"/>
      <c r="U47" s="4"/>
      <c r="V47" s="4"/>
      <c r="W47" s="4"/>
      <c r="X47" s="4"/>
      <c r="Y47" s="4"/>
      <c r="Z47" s="4"/>
    </row>
    <row r="48" spans="1:26" ht="15.75" customHeight="1">
      <c r="A48" s="4"/>
      <c r="B48" s="52"/>
      <c r="C48" s="5"/>
      <c r="D48" s="6"/>
      <c r="E48" s="6"/>
      <c r="F48" s="6"/>
      <c r="G48" s="6"/>
      <c r="H48" s="6"/>
      <c r="I48" s="4"/>
      <c r="J48" s="4"/>
      <c r="K48" s="4"/>
      <c r="L48" s="4"/>
      <c r="M48" s="4"/>
      <c r="N48" s="4"/>
      <c r="O48" s="4"/>
      <c r="P48" s="4"/>
      <c r="Q48" s="4"/>
      <c r="R48" s="4"/>
      <c r="S48" s="4"/>
      <c r="T48" s="4"/>
      <c r="U48" s="4"/>
      <c r="V48" s="4"/>
      <c r="W48" s="4"/>
      <c r="X48" s="4"/>
      <c r="Y48" s="4"/>
      <c r="Z48" s="4"/>
    </row>
    <row r="49" spans="1:26" ht="15.75" customHeight="1">
      <c r="A49" s="4"/>
      <c r="B49" s="4"/>
      <c r="C49" s="5"/>
      <c r="D49" s="6"/>
      <c r="E49" s="6"/>
      <c r="F49" s="6"/>
      <c r="G49" s="6"/>
      <c r="H49" s="6"/>
      <c r="I49" s="4"/>
      <c r="J49" s="4"/>
      <c r="K49" s="4"/>
      <c r="L49" s="4"/>
      <c r="M49" s="4"/>
      <c r="N49" s="4"/>
      <c r="O49" s="4"/>
      <c r="P49" s="4"/>
      <c r="Q49" s="4"/>
      <c r="R49" s="4"/>
      <c r="S49" s="4"/>
      <c r="T49" s="4"/>
      <c r="U49" s="4"/>
      <c r="V49" s="4"/>
      <c r="W49" s="4"/>
      <c r="X49" s="4"/>
      <c r="Y49" s="4"/>
      <c r="Z49" s="4"/>
    </row>
    <row r="50" spans="1:26" ht="15.75" customHeight="1">
      <c r="A50" s="4"/>
      <c r="B50" s="4"/>
      <c r="C50" s="5"/>
      <c r="D50" s="6"/>
      <c r="E50" s="6"/>
      <c r="F50" s="6"/>
      <c r="G50" s="6"/>
      <c r="H50" s="6"/>
      <c r="I50" s="4"/>
      <c r="J50" s="4"/>
      <c r="K50" s="4"/>
      <c r="L50" s="4"/>
      <c r="M50" s="4"/>
      <c r="N50" s="4"/>
      <c r="O50" s="4"/>
      <c r="P50" s="4"/>
      <c r="Q50" s="4"/>
      <c r="R50" s="4"/>
      <c r="S50" s="4"/>
      <c r="T50" s="4"/>
      <c r="U50" s="4"/>
      <c r="V50" s="4"/>
      <c r="W50" s="4"/>
      <c r="X50" s="4"/>
      <c r="Y50" s="4"/>
      <c r="Z50" s="4"/>
    </row>
    <row r="51" spans="1:26" ht="15.75" customHeight="1">
      <c r="A51" s="4"/>
      <c r="B51" s="4"/>
      <c r="C51" s="5"/>
      <c r="D51" s="6"/>
      <c r="E51" s="6"/>
      <c r="F51" s="6"/>
      <c r="G51" s="6"/>
      <c r="H51" s="6"/>
      <c r="I51" s="4"/>
      <c r="J51" s="4"/>
      <c r="K51" s="4"/>
      <c r="L51" s="4"/>
      <c r="M51" s="4"/>
      <c r="N51" s="4"/>
      <c r="O51" s="4"/>
      <c r="P51" s="4"/>
      <c r="Q51" s="4"/>
      <c r="R51" s="4"/>
      <c r="S51" s="4"/>
      <c r="T51" s="4"/>
      <c r="U51" s="4"/>
      <c r="V51" s="4"/>
      <c r="W51" s="4"/>
      <c r="X51" s="4"/>
      <c r="Y51" s="4"/>
      <c r="Z51" s="4"/>
    </row>
    <row r="52" spans="1:26" ht="15.75" customHeight="1">
      <c r="A52" s="4"/>
      <c r="B52" s="4"/>
      <c r="C52" s="5"/>
      <c r="D52" s="6"/>
      <c r="E52" s="6"/>
      <c r="F52" s="6"/>
      <c r="G52" s="6"/>
      <c r="H52" s="6"/>
      <c r="I52" s="4"/>
      <c r="J52" s="4"/>
      <c r="K52" s="4"/>
      <c r="L52" s="4"/>
      <c r="M52" s="4"/>
      <c r="N52" s="4"/>
      <c r="O52" s="4"/>
      <c r="P52" s="4"/>
      <c r="Q52" s="4"/>
      <c r="R52" s="4"/>
      <c r="S52" s="4"/>
      <c r="T52" s="4"/>
      <c r="U52" s="4"/>
      <c r="V52" s="4"/>
      <c r="W52" s="4"/>
      <c r="X52" s="4"/>
      <c r="Y52" s="4"/>
      <c r="Z52" s="4"/>
    </row>
    <row r="53" spans="1:26" ht="15.75" customHeight="1">
      <c r="A53" s="4"/>
      <c r="B53" s="4"/>
      <c r="C53" s="5"/>
      <c r="D53" s="6"/>
      <c r="E53" s="6"/>
      <c r="F53" s="6"/>
      <c r="G53" s="6"/>
      <c r="H53" s="6"/>
      <c r="I53" s="4"/>
      <c r="J53" s="4"/>
      <c r="K53" s="4"/>
      <c r="L53" s="4"/>
      <c r="M53" s="4"/>
      <c r="N53" s="4"/>
      <c r="O53" s="4"/>
      <c r="P53" s="4"/>
      <c r="Q53" s="4"/>
      <c r="R53" s="4"/>
      <c r="S53" s="4"/>
      <c r="T53" s="4"/>
      <c r="U53" s="4"/>
      <c r="V53" s="4"/>
      <c r="W53" s="4"/>
      <c r="X53" s="4"/>
      <c r="Y53" s="4"/>
      <c r="Z53" s="4"/>
    </row>
    <row r="54" spans="1:26" ht="15.75" customHeight="1">
      <c r="A54" s="4"/>
      <c r="B54" s="4"/>
      <c r="C54" s="5"/>
      <c r="D54" s="6"/>
      <c r="E54" s="6"/>
      <c r="F54" s="6"/>
      <c r="G54" s="6"/>
      <c r="H54" s="6"/>
      <c r="I54" s="4"/>
      <c r="J54" s="4"/>
      <c r="K54" s="4"/>
      <c r="L54" s="4"/>
      <c r="M54" s="4"/>
      <c r="N54" s="4"/>
      <c r="O54" s="4"/>
      <c r="P54" s="4"/>
      <c r="Q54" s="4"/>
      <c r="R54" s="4"/>
      <c r="S54" s="4"/>
      <c r="T54" s="4"/>
      <c r="U54" s="4"/>
      <c r="V54" s="4"/>
      <c r="W54" s="4"/>
      <c r="X54" s="4"/>
      <c r="Y54" s="4"/>
      <c r="Z54" s="4"/>
    </row>
    <row r="55" spans="1:26" ht="15.75" customHeight="1">
      <c r="A55" s="4"/>
      <c r="B55" s="4"/>
      <c r="C55" s="5"/>
      <c r="D55" s="6"/>
      <c r="E55" s="6"/>
      <c r="F55" s="6"/>
      <c r="G55" s="6"/>
      <c r="H55" s="6"/>
      <c r="I55" s="4"/>
      <c r="J55" s="4"/>
      <c r="K55" s="4"/>
      <c r="L55" s="4"/>
      <c r="M55" s="4"/>
      <c r="N55" s="4"/>
      <c r="O55" s="4"/>
      <c r="P55" s="4"/>
      <c r="Q55" s="4"/>
      <c r="R55" s="4"/>
      <c r="S55" s="4"/>
      <c r="T55" s="4"/>
      <c r="U55" s="4"/>
      <c r="V55" s="4"/>
      <c r="W55" s="4"/>
      <c r="X55" s="4"/>
      <c r="Y55" s="4"/>
      <c r="Z55" s="4"/>
    </row>
    <row r="56" spans="1:26" ht="15.75" customHeight="1">
      <c r="A56" s="4"/>
      <c r="B56" s="4"/>
      <c r="C56" s="5"/>
      <c r="D56" s="6"/>
      <c r="E56" s="6"/>
      <c r="F56" s="6"/>
      <c r="G56" s="6"/>
      <c r="H56" s="6"/>
      <c r="I56" s="4"/>
      <c r="J56" s="4"/>
      <c r="K56" s="4"/>
      <c r="L56" s="4"/>
      <c r="M56" s="4"/>
      <c r="N56" s="4"/>
      <c r="O56" s="4"/>
      <c r="P56" s="4"/>
      <c r="Q56" s="4"/>
      <c r="R56" s="4"/>
      <c r="S56" s="4"/>
      <c r="T56" s="4"/>
      <c r="U56" s="4"/>
      <c r="V56" s="4"/>
      <c r="W56" s="4"/>
      <c r="X56" s="4"/>
      <c r="Y56" s="4"/>
      <c r="Z56" s="4"/>
    </row>
    <row r="57" spans="1:26" ht="15.75" customHeight="1">
      <c r="A57" s="4"/>
      <c r="B57" s="4"/>
      <c r="C57" s="5"/>
      <c r="D57" s="6"/>
      <c r="E57" s="6"/>
      <c r="F57" s="6"/>
      <c r="G57" s="6"/>
      <c r="H57" s="6"/>
      <c r="I57" s="4"/>
      <c r="J57" s="4"/>
      <c r="K57" s="4"/>
      <c r="L57" s="4"/>
      <c r="M57" s="4"/>
      <c r="N57" s="4"/>
      <c r="O57" s="4"/>
      <c r="P57" s="4"/>
      <c r="Q57" s="4"/>
      <c r="R57" s="4"/>
      <c r="S57" s="4"/>
      <c r="T57" s="4"/>
      <c r="U57" s="4"/>
      <c r="V57" s="4"/>
      <c r="W57" s="4"/>
      <c r="X57" s="4"/>
      <c r="Y57" s="4"/>
      <c r="Z57" s="4"/>
    </row>
    <row r="58" spans="1:26" ht="15.75" customHeight="1">
      <c r="A58" s="4"/>
      <c r="B58" s="4"/>
      <c r="C58" s="5"/>
      <c r="D58" s="6"/>
      <c r="E58" s="6"/>
      <c r="F58" s="6"/>
      <c r="G58" s="6"/>
      <c r="H58" s="6"/>
      <c r="I58" s="4"/>
      <c r="J58" s="4"/>
      <c r="K58" s="4"/>
      <c r="L58" s="4"/>
      <c r="M58" s="4"/>
      <c r="N58" s="4"/>
      <c r="O58" s="4"/>
      <c r="P58" s="4"/>
      <c r="Q58" s="4"/>
      <c r="R58" s="4"/>
      <c r="S58" s="4"/>
      <c r="T58" s="4"/>
      <c r="U58" s="4"/>
      <c r="V58" s="4"/>
      <c r="W58" s="4"/>
      <c r="X58" s="4"/>
      <c r="Y58" s="4"/>
      <c r="Z58" s="4"/>
    </row>
    <row r="59" spans="1:26" ht="15.75" customHeight="1">
      <c r="A59" s="4"/>
      <c r="B59" s="4"/>
      <c r="C59" s="5"/>
      <c r="D59" s="6"/>
      <c r="E59" s="6"/>
      <c r="F59" s="6"/>
      <c r="G59" s="6"/>
      <c r="H59" s="6"/>
      <c r="I59" s="4"/>
      <c r="J59" s="4"/>
      <c r="K59" s="4"/>
      <c r="L59" s="4"/>
      <c r="M59" s="4"/>
      <c r="N59" s="4"/>
      <c r="O59" s="4"/>
      <c r="P59" s="4"/>
      <c r="Q59" s="4"/>
      <c r="R59" s="4"/>
      <c r="S59" s="4"/>
      <c r="T59" s="4"/>
      <c r="U59" s="4"/>
      <c r="V59" s="4"/>
      <c r="W59" s="4"/>
      <c r="X59" s="4"/>
      <c r="Y59" s="4"/>
      <c r="Z59" s="4"/>
    </row>
    <row r="60" spans="1:26" ht="15.75" customHeight="1">
      <c r="A60" s="4"/>
      <c r="B60" s="4"/>
      <c r="C60" s="5"/>
      <c r="D60" s="6"/>
      <c r="E60" s="6"/>
      <c r="F60" s="6"/>
      <c r="G60" s="6"/>
      <c r="H60" s="6"/>
      <c r="I60" s="4"/>
      <c r="J60" s="4"/>
      <c r="K60" s="4"/>
      <c r="L60" s="4"/>
      <c r="M60" s="4"/>
      <c r="N60" s="4"/>
      <c r="O60" s="4"/>
      <c r="P60" s="4"/>
      <c r="Q60" s="4"/>
      <c r="R60" s="4"/>
      <c r="S60" s="4"/>
      <c r="T60" s="4"/>
      <c r="U60" s="4"/>
      <c r="V60" s="4"/>
      <c r="W60" s="4"/>
      <c r="X60" s="4"/>
      <c r="Y60" s="4"/>
      <c r="Z60" s="4"/>
    </row>
    <row r="61" spans="1:26" ht="15.75" customHeight="1">
      <c r="A61" s="4"/>
      <c r="B61" s="4"/>
      <c r="C61" s="5"/>
      <c r="D61" s="6"/>
      <c r="E61" s="6"/>
      <c r="F61" s="6"/>
      <c r="G61" s="6"/>
      <c r="H61" s="6"/>
      <c r="I61" s="4"/>
      <c r="J61" s="4"/>
      <c r="K61" s="4"/>
      <c r="L61" s="4"/>
      <c r="M61" s="4"/>
      <c r="N61" s="4"/>
      <c r="O61" s="4"/>
      <c r="P61" s="4"/>
      <c r="Q61" s="4"/>
      <c r="R61" s="4"/>
      <c r="S61" s="4"/>
      <c r="T61" s="4"/>
      <c r="U61" s="4"/>
      <c r="V61" s="4"/>
      <c r="W61" s="4"/>
      <c r="X61" s="4"/>
      <c r="Y61" s="4"/>
      <c r="Z61" s="4"/>
    </row>
    <row r="62" spans="1:26" ht="15.75" customHeight="1">
      <c r="A62" s="4"/>
      <c r="B62" s="4"/>
      <c r="C62" s="5"/>
      <c r="D62" s="6"/>
      <c r="E62" s="6"/>
      <c r="F62" s="6"/>
      <c r="G62" s="6"/>
      <c r="H62" s="6"/>
      <c r="I62" s="4"/>
      <c r="J62" s="4"/>
      <c r="K62" s="4"/>
      <c r="L62" s="4"/>
      <c r="M62" s="4"/>
      <c r="N62" s="4"/>
      <c r="O62" s="4"/>
      <c r="P62" s="4"/>
      <c r="Q62" s="4"/>
      <c r="R62" s="4"/>
      <c r="S62" s="4"/>
      <c r="T62" s="4"/>
      <c r="U62" s="4"/>
      <c r="V62" s="4"/>
      <c r="W62" s="4"/>
      <c r="X62" s="4"/>
      <c r="Y62" s="4"/>
      <c r="Z62" s="4"/>
    </row>
    <row r="63" spans="1:26" ht="15.75" customHeight="1">
      <c r="A63" s="4"/>
      <c r="B63" s="4"/>
      <c r="C63" s="5"/>
      <c r="D63" s="6"/>
      <c r="E63" s="6"/>
      <c r="F63" s="6"/>
      <c r="G63" s="6"/>
      <c r="H63" s="6"/>
      <c r="I63" s="4"/>
      <c r="J63" s="4"/>
      <c r="K63" s="4"/>
      <c r="L63" s="4"/>
      <c r="M63" s="4"/>
      <c r="N63" s="4"/>
      <c r="O63" s="4"/>
      <c r="P63" s="4"/>
      <c r="Q63" s="4"/>
      <c r="R63" s="4"/>
      <c r="S63" s="4"/>
      <c r="T63" s="4"/>
      <c r="U63" s="4"/>
      <c r="V63" s="4"/>
      <c r="W63" s="4"/>
      <c r="X63" s="4"/>
      <c r="Y63" s="4"/>
      <c r="Z63" s="4"/>
    </row>
    <row r="64" spans="1:26" ht="15.75" customHeight="1">
      <c r="A64" s="4"/>
      <c r="B64" s="4"/>
      <c r="C64" s="5"/>
      <c r="D64" s="6"/>
      <c r="E64" s="6"/>
      <c r="F64" s="6"/>
      <c r="G64" s="6"/>
      <c r="H64" s="6"/>
      <c r="I64" s="4"/>
      <c r="J64" s="4"/>
      <c r="K64" s="4"/>
      <c r="L64" s="4"/>
      <c r="M64" s="4"/>
      <c r="N64" s="4"/>
      <c r="O64" s="4"/>
      <c r="P64" s="4"/>
      <c r="Q64" s="4"/>
      <c r="R64" s="4"/>
      <c r="S64" s="4"/>
      <c r="T64" s="4"/>
      <c r="U64" s="4"/>
      <c r="V64" s="4"/>
      <c r="W64" s="4"/>
      <c r="X64" s="4"/>
      <c r="Y64" s="4"/>
      <c r="Z64" s="4"/>
    </row>
    <row r="65" spans="1:26" ht="15.75" customHeight="1">
      <c r="A65" s="4"/>
      <c r="B65" s="4"/>
      <c r="C65" s="5"/>
      <c r="D65" s="6"/>
      <c r="E65" s="6"/>
      <c r="F65" s="6"/>
      <c r="G65" s="6"/>
      <c r="H65" s="6"/>
      <c r="I65" s="4"/>
      <c r="J65" s="4"/>
      <c r="K65" s="4"/>
      <c r="L65" s="4"/>
      <c r="M65" s="4"/>
      <c r="N65" s="4"/>
      <c r="O65" s="4"/>
      <c r="P65" s="4"/>
      <c r="Q65" s="4"/>
      <c r="R65" s="4"/>
      <c r="S65" s="4"/>
      <c r="T65" s="4"/>
      <c r="U65" s="4"/>
      <c r="V65" s="4"/>
      <c r="W65" s="4"/>
      <c r="X65" s="4"/>
      <c r="Y65" s="4"/>
      <c r="Z65" s="4"/>
    </row>
    <row r="66" spans="1:26" ht="15.75" customHeight="1">
      <c r="A66" s="4"/>
      <c r="B66" s="4"/>
      <c r="C66" s="5"/>
      <c r="D66" s="6"/>
      <c r="E66" s="6"/>
      <c r="F66" s="6"/>
      <c r="G66" s="6"/>
      <c r="H66" s="6"/>
      <c r="I66" s="4"/>
      <c r="J66" s="4"/>
      <c r="K66" s="4"/>
      <c r="L66" s="4"/>
      <c r="M66" s="4"/>
      <c r="N66" s="4"/>
      <c r="O66" s="4"/>
      <c r="P66" s="4"/>
      <c r="Q66" s="4"/>
      <c r="R66" s="4"/>
      <c r="S66" s="4"/>
      <c r="T66" s="4"/>
      <c r="U66" s="4"/>
      <c r="V66" s="4"/>
      <c r="W66" s="4"/>
      <c r="X66" s="4"/>
      <c r="Y66" s="4"/>
      <c r="Z66" s="4"/>
    </row>
    <row r="67" spans="1:26" ht="15.75" customHeight="1">
      <c r="A67" s="4"/>
      <c r="B67" s="4"/>
      <c r="C67" s="5"/>
      <c r="D67" s="6"/>
      <c r="E67" s="6"/>
      <c r="F67" s="6"/>
      <c r="G67" s="6"/>
      <c r="H67" s="6"/>
      <c r="I67" s="4"/>
      <c r="J67" s="4"/>
      <c r="K67" s="4"/>
      <c r="L67" s="4"/>
      <c r="M67" s="4"/>
      <c r="N67" s="4"/>
      <c r="O67" s="4"/>
      <c r="P67" s="4"/>
      <c r="Q67" s="4"/>
      <c r="R67" s="4"/>
      <c r="S67" s="4"/>
      <c r="T67" s="4"/>
      <c r="U67" s="4"/>
      <c r="V67" s="4"/>
      <c r="W67" s="4"/>
      <c r="X67" s="4"/>
      <c r="Y67" s="4"/>
      <c r="Z67" s="4"/>
    </row>
    <row r="68" spans="1:26" ht="15.75" customHeight="1">
      <c r="A68" s="4"/>
      <c r="B68" s="4"/>
      <c r="C68" s="5"/>
      <c r="D68" s="6"/>
      <c r="E68" s="6"/>
      <c r="F68" s="6"/>
      <c r="G68" s="6"/>
      <c r="H68" s="6"/>
      <c r="I68" s="4"/>
      <c r="J68" s="4"/>
      <c r="K68" s="4"/>
      <c r="L68" s="4"/>
      <c r="M68" s="4"/>
      <c r="N68" s="4"/>
      <c r="O68" s="4"/>
      <c r="P68" s="4"/>
      <c r="Q68" s="4"/>
      <c r="R68" s="4"/>
      <c r="S68" s="4"/>
      <c r="T68" s="4"/>
      <c r="U68" s="4"/>
      <c r="V68" s="4"/>
      <c r="W68" s="4"/>
      <c r="X68" s="4"/>
      <c r="Y68" s="4"/>
      <c r="Z68" s="4"/>
    </row>
    <row r="69" spans="1:26" ht="15.75" customHeight="1">
      <c r="A69" s="4"/>
      <c r="B69" s="4"/>
      <c r="C69" s="5"/>
      <c r="D69" s="6"/>
      <c r="E69" s="6"/>
      <c r="F69" s="6"/>
      <c r="G69" s="6"/>
      <c r="H69" s="6"/>
      <c r="I69" s="4"/>
      <c r="J69" s="4"/>
      <c r="K69" s="4"/>
      <c r="L69" s="4"/>
      <c r="M69" s="4"/>
      <c r="N69" s="4"/>
      <c r="O69" s="4"/>
      <c r="P69" s="4"/>
      <c r="Q69" s="4"/>
      <c r="R69" s="4"/>
      <c r="S69" s="4"/>
      <c r="T69" s="4"/>
      <c r="U69" s="4"/>
      <c r="V69" s="4"/>
      <c r="W69" s="4"/>
      <c r="X69" s="4"/>
      <c r="Y69" s="4"/>
      <c r="Z69" s="4"/>
    </row>
    <row r="70" spans="1:26" ht="15.75" customHeight="1">
      <c r="A70" s="4"/>
      <c r="B70" s="4"/>
      <c r="C70" s="5"/>
      <c r="D70" s="6"/>
      <c r="E70" s="6"/>
      <c r="F70" s="6"/>
      <c r="G70" s="6"/>
      <c r="H70" s="6"/>
      <c r="I70" s="4"/>
      <c r="J70" s="4"/>
      <c r="K70" s="4"/>
      <c r="L70" s="4"/>
      <c r="M70" s="4"/>
      <c r="N70" s="4"/>
      <c r="O70" s="4"/>
      <c r="P70" s="4"/>
      <c r="Q70" s="4"/>
      <c r="R70" s="4"/>
      <c r="S70" s="4"/>
      <c r="T70" s="4"/>
      <c r="U70" s="4"/>
      <c r="V70" s="4"/>
      <c r="W70" s="4"/>
      <c r="X70" s="4"/>
      <c r="Y70" s="4"/>
      <c r="Z70" s="4"/>
    </row>
    <row r="71" spans="1:26" ht="15.75" customHeight="1">
      <c r="A71" s="4"/>
      <c r="B71" s="4"/>
      <c r="C71" s="5"/>
      <c r="D71" s="6"/>
      <c r="E71" s="6"/>
      <c r="F71" s="6"/>
      <c r="G71" s="6"/>
      <c r="H71" s="6"/>
      <c r="I71" s="4"/>
      <c r="J71" s="4"/>
      <c r="K71" s="4"/>
      <c r="L71" s="4"/>
      <c r="M71" s="4"/>
      <c r="N71" s="4"/>
      <c r="O71" s="4"/>
      <c r="P71" s="4"/>
      <c r="Q71" s="4"/>
      <c r="R71" s="4"/>
      <c r="S71" s="4"/>
      <c r="T71" s="4"/>
      <c r="U71" s="4"/>
      <c r="V71" s="4"/>
      <c r="W71" s="4"/>
      <c r="X71" s="4"/>
      <c r="Y71" s="4"/>
      <c r="Z71" s="4"/>
    </row>
    <row r="72" spans="1:26" ht="15.75" customHeight="1">
      <c r="A72" s="4"/>
      <c r="B72" s="4"/>
      <c r="C72" s="5"/>
      <c r="D72" s="6"/>
      <c r="E72" s="6"/>
      <c r="F72" s="6"/>
      <c r="G72" s="6"/>
      <c r="H72" s="6"/>
      <c r="I72" s="4"/>
      <c r="J72" s="4"/>
      <c r="K72" s="4"/>
      <c r="L72" s="4"/>
      <c r="M72" s="4"/>
      <c r="N72" s="4"/>
      <c r="O72" s="4"/>
      <c r="P72" s="4"/>
      <c r="Q72" s="4"/>
      <c r="R72" s="4"/>
      <c r="S72" s="4"/>
      <c r="T72" s="4"/>
      <c r="U72" s="4"/>
      <c r="V72" s="4"/>
      <c r="W72" s="4"/>
      <c r="X72" s="4"/>
      <c r="Y72" s="4"/>
      <c r="Z72" s="4"/>
    </row>
    <row r="73" spans="1:26" ht="15.75" customHeight="1">
      <c r="A73" s="4"/>
      <c r="B73" s="4"/>
      <c r="C73" s="5"/>
      <c r="D73" s="6"/>
      <c r="E73" s="6"/>
      <c r="F73" s="6"/>
      <c r="G73" s="6"/>
      <c r="H73" s="6"/>
      <c r="I73" s="4"/>
      <c r="J73" s="4"/>
      <c r="K73" s="4"/>
      <c r="L73" s="4"/>
      <c r="M73" s="4"/>
      <c r="N73" s="4"/>
      <c r="O73" s="4"/>
      <c r="P73" s="4"/>
      <c r="Q73" s="4"/>
      <c r="R73" s="4"/>
      <c r="S73" s="4"/>
      <c r="T73" s="4"/>
      <c r="U73" s="4"/>
      <c r="V73" s="4"/>
      <c r="W73" s="4"/>
      <c r="X73" s="4"/>
      <c r="Y73" s="4"/>
      <c r="Z73" s="4"/>
    </row>
    <row r="74" spans="1:26" ht="15.75" customHeight="1">
      <c r="A74" s="4"/>
      <c r="B74" s="4"/>
      <c r="C74" s="5"/>
      <c r="D74" s="6"/>
      <c r="E74" s="6"/>
      <c r="F74" s="6"/>
      <c r="G74" s="6"/>
      <c r="H74" s="6"/>
      <c r="I74" s="4"/>
      <c r="J74" s="4"/>
      <c r="K74" s="4"/>
      <c r="L74" s="4"/>
      <c r="M74" s="4"/>
      <c r="N74" s="4"/>
      <c r="O74" s="4"/>
      <c r="P74" s="4"/>
      <c r="Q74" s="4"/>
      <c r="R74" s="4"/>
      <c r="S74" s="4"/>
      <c r="T74" s="4"/>
      <c r="U74" s="4"/>
      <c r="V74" s="4"/>
      <c r="W74" s="4"/>
      <c r="X74" s="4"/>
      <c r="Y74" s="4"/>
      <c r="Z74" s="4"/>
    </row>
    <row r="75" spans="1:26" ht="15.75" customHeight="1">
      <c r="A75" s="4"/>
      <c r="B75" s="4"/>
      <c r="C75" s="5"/>
      <c r="D75" s="6"/>
      <c r="E75" s="6"/>
      <c r="F75" s="6"/>
      <c r="G75" s="6"/>
      <c r="H75" s="6"/>
      <c r="I75" s="4"/>
      <c r="J75" s="4"/>
      <c r="K75" s="4"/>
      <c r="L75" s="4"/>
      <c r="M75" s="4"/>
      <c r="N75" s="4"/>
      <c r="O75" s="4"/>
      <c r="P75" s="4"/>
      <c r="Q75" s="4"/>
      <c r="R75" s="4"/>
      <c r="S75" s="4"/>
      <c r="T75" s="4"/>
      <c r="U75" s="4"/>
      <c r="V75" s="4"/>
      <c r="W75" s="4"/>
      <c r="X75" s="4"/>
      <c r="Y75" s="4"/>
      <c r="Z75" s="4"/>
    </row>
    <row r="76" spans="1:26" ht="15.75" customHeight="1">
      <c r="A76" s="4"/>
      <c r="B76" s="4"/>
      <c r="C76" s="5"/>
      <c r="D76" s="6"/>
      <c r="E76" s="6"/>
      <c r="F76" s="6"/>
      <c r="G76" s="6"/>
      <c r="H76" s="6"/>
      <c r="I76" s="4"/>
      <c r="J76" s="4"/>
      <c r="K76" s="4"/>
      <c r="L76" s="4"/>
      <c r="M76" s="4"/>
      <c r="N76" s="4"/>
      <c r="O76" s="4"/>
      <c r="P76" s="4"/>
      <c r="Q76" s="4"/>
      <c r="R76" s="4"/>
      <c r="S76" s="4"/>
      <c r="T76" s="4"/>
      <c r="U76" s="4"/>
      <c r="V76" s="4"/>
      <c r="W76" s="4"/>
      <c r="X76" s="4"/>
      <c r="Y76" s="4"/>
      <c r="Z76" s="4"/>
    </row>
    <row r="77" spans="1:26" ht="15.75" customHeight="1">
      <c r="A77" s="4"/>
      <c r="B77" s="4"/>
      <c r="C77" s="5"/>
      <c r="D77" s="6"/>
      <c r="E77" s="6"/>
      <c r="F77" s="6"/>
      <c r="G77" s="6"/>
      <c r="H77" s="6"/>
      <c r="I77" s="4"/>
      <c r="J77" s="4"/>
      <c r="K77" s="4"/>
      <c r="L77" s="4"/>
      <c r="M77" s="4"/>
      <c r="N77" s="4"/>
      <c r="O77" s="4"/>
      <c r="P77" s="4"/>
      <c r="Q77" s="4"/>
      <c r="R77" s="4"/>
      <c r="S77" s="4"/>
      <c r="T77" s="4"/>
      <c r="U77" s="4"/>
      <c r="V77" s="4"/>
      <c r="W77" s="4"/>
      <c r="X77" s="4"/>
      <c r="Y77" s="4"/>
      <c r="Z77" s="4"/>
    </row>
    <row r="78" spans="1:26" ht="15.75" customHeight="1">
      <c r="A78" s="4"/>
      <c r="B78" s="4"/>
      <c r="C78" s="5"/>
      <c r="D78" s="6"/>
      <c r="E78" s="6"/>
      <c r="F78" s="6"/>
      <c r="G78" s="6"/>
      <c r="H78" s="6"/>
      <c r="I78" s="4"/>
      <c r="J78" s="4"/>
      <c r="K78" s="4"/>
      <c r="L78" s="4"/>
      <c r="M78" s="4"/>
      <c r="N78" s="4"/>
      <c r="O78" s="4"/>
      <c r="P78" s="4"/>
      <c r="Q78" s="4"/>
      <c r="R78" s="4"/>
      <c r="S78" s="4"/>
      <c r="T78" s="4"/>
      <c r="U78" s="4"/>
      <c r="V78" s="4"/>
      <c r="W78" s="4"/>
      <c r="X78" s="4"/>
      <c r="Y78" s="4"/>
      <c r="Z78" s="4"/>
    </row>
    <row r="79" spans="1:26" ht="15.75" customHeight="1">
      <c r="A79" s="4"/>
      <c r="B79" s="4"/>
      <c r="C79" s="5"/>
      <c r="D79" s="6"/>
      <c r="E79" s="6"/>
      <c r="F79" s="6"/>
      <c r="G79" s="6"/>
      <c r="H79" s="6"/>
      <c r="I79" s="4"/>
      <c r="J79" s="4"/>
      <c r="K79" s="4"/>
      <c r="L79" s="4"/>
      <c r="M79" s="4"/>
      <c r="N79" s="4"/>
      <c r="O79" s="4"/>
      <c r="P79" s="4"/>
      <c r="Q79" s="4"/>
      <c r="R79" s="4"/>
      <c r="S79" s="4"/>
      <c r="T79" s="4"/>
      <c r="U79" s="4"/>
      <c r="V79" s="4"/>
      <c r="W79" s="4"/>
      <c r="X79" s="4"/>
      <c r="Y79" s="4"/>
      <c r="Z79" s="4"/>
    </row>
    <row r="80" spans="1:26" ht="15.75" customHeight="1">
      <c r="A80" s="4"/>
      <c r="B80" s="4"/>
      <c r="C80" s="5"/>
      <c r="D80" s="6"/>
      <c r="E80" s="6"/>
      <c r="F80" s="6"/>
      <c r="G80" s="6"/>
      <c r="H80" s="6"/>
      <c r="I80" s="4"/>
      <c r="J80" s="4"/>
      <c r="K80" s="4"/>
      <c r="L80" s="4"/>
      <c r="M80" s="4"/>
      <c r="N80" s="4"/>
      <c r="O80" s="4"/>
      <c r="P80" s="4"/>
      <c r="Q80" s="4"/>
      <c r="R80" s="4"/>
      <c r="S80" s="4"/>
      <c r="T80" s="4"/>
      <c r="U80" s="4"/>
      <c r="V80" s="4"/>
      <c r="W80" s="4"/>
      <c r="X80" s="4"/>
      <c r="Y80" s="4"/>
      <c r="Z80" s="4"/>
    </row>
    <row r="81" spans="1:26" ht="15.75" customHeight="1">
      <c r="A81" s="4"/>
      <c r="B81" s="4"/>
      <c r="C81" s="5"/>
      <c r="D81" s="6"/>
      <c r="E81" s="6"/>
      <c r="F81" s="6"/>
      <c r="G81" s="6"/>
      <c r="H81" s="6"/>
      <c r="I81" s="4"/>
      <c r="J81" s="4"/>
      <c r="K81" s="4"/>
      <c r="L81" s="4"/>
      <c r="M81" s="4"/>
      <c r="N81" s="4"/>
      <c r="O81" s="4"/>
      <c r="P81" s="4"/>
      <c r="Q81" s="4"/>
      <c r="R81" s="4"/>
      <c r="S81" s="4"/>
      <c r="T81" s="4"/>
      <c r="U81" s="4"/>
      <c r="V81" s="4"/>
      <c r="W81" s="4"/>
      <c r="X81" s="4"/>
      <c r="Y81" s="4"/>
      <c r="Z81" s="4"/>
    </row>
    <row r="82" spans="1:26" ht="15.75" customHeight="1">
      <c r="A82" s="4"/>
      <c r="B82" s="4"/>
      <c r="C82" s="5"/>
      <c r="D82" s="6"/>
      <c r="E82" s="6"/>
      <c r="F82" s="6"/>
      <c r="G82" s="6"/>
      <c r="H82" s="6"/>
      <c r="I82" s="4"/>
      <c r="J82" s="4"/>
      <c r="K82" s="4"/>
      <c r="L82" s="4"/>
      <c r="M82" s="4"/>
      <c r="N82" s="4"/>
      <c r="O82" s="4"/>
      <c r="P82" s="4"/>
      <c r="Q82" s="4"/>
      <c r="R82" s="4"/>
      <c r="S82" s="4"/>
      <c r="T82" s="4"/>
      <c r="U82" s="4"/>
      <c r="V82" s="4"/>
      <c r="W82" s="4"/>
      <c r="X82" s="4"/>
      <c r="Y82" s="4"/>
      <c r="Z82" s="4"/>
    </row>
    <row r="83" spans="1:26" ht="15.75" customHeight="1">
      <c r="A83" s="4"/>
      <c r="B83" s="4"/>
      <c r="C83" s="5"/>
      <c r="D83" s="6"/>
      <c r="E83" s="6"/>
      <c r="F83" s="6"/>
      <c r="G83" s="6"/>
      <c r="H83" s="6"/>
      <c r="I83" s="4"/>
      <c r="J83" s="4"/>
      <c r="K83" s="4"/>
      <c r="L83" s="4"/>
      <c r="M83" s="4"/>
      <c r="N83" s="4"/>
      <c r="O83" s="4"/>
      <c r="P83" s="4"/>
      <c r="Q83" s="4"/>
      <c r="R83" s="4"/>
      <c r="S83" s="4"/>
      <c r="T83" s="4"/>
      <c r="U83" s="4"/>
      <c r="V83" s="4"/>
      <c r="W83" s="4"/>
      <c r="X83" s="4"/>
      <c r="Y83" s="4"/>
      <c r="Z83" s="4"/>
    </row>
    <row r="84" spans="1:26" ht="15.75" customHeight="1">
      <c r="A84" s="4"/>
      <c r="B84" s="4"/>
      <c r="C84" s="5"/>
      <c r="D84" s="6"/>
      <c r="E84" s="6"/>
      <c r="F84" s="6"/>
      <c r="G84" s="6"/>
      <c r="H84" s="6"/>
      <c r="I84" s="4"/>
      <c r="J84" s="4"/>
      <c r="K84" s="4"/>
      <c r="L84" s="4"/>
      <c r="M84" s="4"/>
      <c r="N84" s="4"/>
      <c r="O84" s="4"/>
      <c r="P84" s="4"/>
      <c r="Q84" s="4"/>
      <c r="R84" s="4"/>
      <c r="S84" s="4"/>
      <c r="T84" s="4"/>
      <c r="U84" s="4"/>
      <c r="V84" s="4"/>
      <c r="W84" s="4"/>
      <c r="X84" s="4"/>
      <c r="Y84" s="4"/>
      <c r="Z84" s="4"/>
    </row>
    <row r="85" spans="1:26" ht="15.75" customHeight="1">
      <c r="A85" s="4"/>
      <c r="B85" s="4"/>
      <c r="C85" s="5"/>
      <c r="D85" s="6"/>
      <c r="E85" s="6"/>
      <c r="F85" s="6"/>
      <c r="G85" s="6"/>
      <c r="H85" s="6"/>
      <c r="I85" s="4"/>
      <c r="J85" s="4"/>
      <c r="K85" s="4"/>
      <c r="L85" s="4"/>
      <c r="M85" s="4"/>
      <c r="N85" s="4"/>
      <c r="O85" s="4"/>
      <c r="P85" s="4"/>
      <c r="Q85" s="4"/>
      <c r="R85" s="4"/>
      <c r="S85" s="4"/>
      <c r="T85" s="4"/>
      <c r="U85" s="4"/>
      <c r="V85" s="4"/>
      <c r="W85" s="4"/>
      <c r="X85" s="4"/>
      <c r="Y85" s="4"/>
      <c r="Z85" s="4"/>
    </row>
    <row r="86" spans="1:26" ht="15.75" customHeight="1">
      <c r="A86" s="4"/>
      <c r="B86" s="4"/>
      <c r="C86" s="5"/>
      <c r="D86" s="6"/>
      <c r="E86" s="6"/>
      <c r="F86" s="6"/>
      <c r="G86" s="6"/>
      <c r="H86" s="6"/>
      <c r="I86" s="4"/>
      <c r="J86" s="4"/>
      <c r="K86" s="4"/>
      <c r="L86" s="4"/>
      <c r="M86" s="4"/>
      <c r="N86" s="4"/>
      <c r="O86" s="4"/>
      <c r="P86" s="4"/>
      <c r="Q86" s="4"/>
      <c r="R86" s="4"/>
      <c r="S86" s="4"/>
      <c r="T86" s="4"/>
      <c r="U86" s="4"/>
      <c r="V86" s="4"/>
      <c r="W86" s="4"/>
      <c r="X86" s="4"/>
      <c r="Y86" s="4"/>
      <c r="Z86" s="4"/>
    </row>
    <row r="87" spans="1:26" ht="15.75" customHeight="1">
      <c r="A87" s="4"/>
      <c r="B87" s="4"/>
      <c r="C87" s="5"/>
      <c r="D87" s="6"/>
      <c r="E87" s="6"/>
      <c r="F87" s="6"/>
      <c r="G87" s="6"/>
      <c r="H87" s="6"/>
      <c r="I87" s="4"/>
      <c r="J87" s="4"/>
      <c r="K87" s="4"/>
      <c r="L87" s="4"/>
      <c r="M87" s="4"/>
      <c r="N87" s="4"/>
      <c r="O87" s="4"/>
      <c r="P87" s="4"/>
      <c r="Q87" s="4"/>
      <c r="R87" s="4"/>
      <c r="S87" s="4"/>
      <c r="T87" s="4"/>
      <c r="U87" s="4"/>
      <c r="V87" s="4"/>
      <c r="W87" s="4"/>
      <c r="X87" s="4"/>
      <c r="Y87" s="4"/>
      <c r="Z87" s="4"/>
    </row>
    <row r="88" spans="1:26" ht="15.75" customHeight="1">
      <c r="A88" s="4"/>
      <c r="B88" s="4"/>
      <c r="C88" s="5"/>
      <c r="D88" s="6"/>
      <c r="E88" s="6"/>
      <c r="F88" s="6"/>
      <c r="G88" s="6"/>
      <c r="H88" s="6"/>
      <c r="I88" s="4"/>
      <c r="J88" s="4"/>
      <c r="K88" s="4"/>
      <c r="L88" s="4"/>
      <c r="M88" s="4"/>
      <c r="N88" s="4"/>
      <c r="O88" s="4"/>
      <c r="P88" s="4"/>
      <c r="Q88" s="4"/>
      <c r="R88" s="4"/>
      <c r="S88" s="4"/>
      <c r="T88" s="4"/>
      <c r="U88" s="4"/>
      <c r="V88" s="4"/>
      <c r="W88" s="4"/>
      <c r="X88" s="4"/>
      <c r="Y88" s="4"/>
      <c r="Z88" s="4"/>
    </row>
    <row r="89" spans="1:26" ht="15.75" customHeight="1">
      <c r="A89" s="4"/>
      <c r="B89" s="4"/>
      <c r="C89" s="5"/>
      <c r="D89" s="6"/>
      <c r="E89" s="6"/>
      <c r="F89" s="6"/>
      <c r="G89" s="6"/>
      <c r="H89" s="6"/>
      <c r="I89" s="4"/>
      <c r="J89" s="4"/>
      <c r="K89" s="4"/>
      <c r="L89" s="4"/>
      <c r="M89" s="4"/>
      <c r="N89" s="4"/>
      <c r="O89" s="4"/>
      <c r="P89" s="4"/>
      <c r="Q89" s="4"/>
      <c r="R89" s="4"/>
      <c r="S89" s="4"/>
      <c r="T89" s="4"/>
      <c r="U89" s="4"/>
      <c r="V89" s="4"/>
      <c r="W89" s="4"/>
      <c r="X89" s="4"/>
      <c r="Y89" s="4"/>
      <c r="Z89" s="4"/>
    </row>
    <row r="90" spans="1:26" ht="15.75" customHeight="1">
      <c r="A90" s="4"/>
      <c r="B90" s="4"/>
      <c r="C90" s="5"/>
      <c r="D90" s="6"/>
      <c r="E90" s="6"/>
      <c r="F90" s="6"/>
      <c r="G90" s="6"/>
      <c r="H90" s="6"/>
      <c r="I90" s="4"/>
      <c r="J90" s="4"/>
      <c r="K90" s="4"/>
      <c r="L90" s="4"/>
      <c r="M90" s="4"/>
      <c r="N90" s="4"/>
      <c r="O90" s="4"/>
      <c r="P90" s="4"/>
      <c r="Q90" s="4"/>
      <c r="R90" s="4"/>
      <c r="S90" s="4"/>
      <c r="T90" s="4"/>
      <c r="U90" s="4"/>
      <c r="V90" s="4"/>
      <c r="W90" s="4"/>
      <c r="X90" s="4"/>
      <c r="Y90" s="4"/>
      <c r="Z90" s="4"/>
    </row>
    <row r="91" spans="1:26" ht="15.75" customHeight="1">
      <c r="A91" s="4"/>
      <c r="B91" s="4"/>
      <c r="C91" s="5"/>
      <c r="D91" s="6"/>
      <c r="E91" s="6"/>
      <c r="F91" s="6"/>
      <c r="G91" s="6"/>
      <c r="H91" s="6"/>
      <c r="I91" s="4"/>
      <c r="J91" s="4"/>
      <c r="K91" s="4"/>
      <c r="L91" s="4"/>
      <c r="M91" s="4"/>
      <c r="N91" s="4"/>
      <c r="O91" s="4"/>
      <c r="P91" s="4"/>
      <c r="Q91" s="4"/>
      <c r="R91" s="4"/>
      <c r="S91" s="4"/>
      <c r="T91" s="4"/>
      <c r="U91" s="4"/>
      <c r="V91" s="4"/>
      <c r="W91" s="4"/>
      <c r="X91" s="4"/>
      <c r="Y91" s="4"/>
      <c r="Z91" s="4"/>
    </row>
    <row r="92" spans="1:26" ht="15.75" customHeight="1">
      <c r="A92" s="4"/>
      <c r="B92" s="4"/>
      <c r="C92" s="5"/>
      <c r="D92" s="6"/>
      <c r="E92" s="6"/>
      <c r="F92" s="6"/>
      <c r="G92" s="6"/>
      <c r="H92" s="6"/>
      <c r="I92" s="4"/>
      <c r="J92" s="4"/>
      <c r="K92" s="4"/>
      <c r="L92" s="4"/>
      <c r="M92" s="4"/>
      <c r="N92" s="4"/>
      <c r="O92" s="4"/>
      <c r="P92" s="4"/>
      <c r="Q92" s="4"/>
      <c r="R92" s="4"/>
      <c r="S92" s="4"/>
      <c r="T92" s="4"/>
      <c r="U92" s="4"/>
      <c r="V92" s="4"/>
      <c r="W92" s="4"/>
      <c r="X92" s="4"/>
      <c r="Y92" s="4"/>
      <c r="Z92" s="4"/>
    </row>
    <row r="93" spans="1:26" ht="15.75" customHeight="1">
      <c r="A93" s="4"/>
      <c r="B93" s="4"/>
      <c r="C93" s="5"/>
      <c r="D93" s="6"/>
      <c r="E93" s="6"/>
      <c r="F93" s="6"/>
      <c r="G93" s="6"/>
      <c r="H93" s="6"/>
      <c r="I93" s="4"/>
      <c r="J93" s="4"/>
      <c r="K93" s="4"/>
      <c r="L93" s="4"/>
      <c r="M93" s="4"/>
      <c r="N93" s="4"/>
      <c r="O93" s="4"/>
      <c r="P93" s="4"/>
      <c r="Q93" s="4"/>
      <c r="R93" s="4"/>
      <c r="S93" s="4"/>
      <c r="T93" s="4"/>
      <c r="U93" s="4"/>
      <c r="V93" s="4"/>
      <c r="W93" s="4"/>
      <c r="X93" s="4"/>
      <c r="Y93" s="4"/>
      <c r="Z93" s="4"/>
    </row>
    <row r="94" spans="1:26" ht="15.75" customHeight="1">
      <c r="A94" s="4"/>
      <c r="B94" s="4"/>
      <c r="C94" s="5"/>
      <c r="D94" s="6"/>
      <c r="E94" s="6"/>
      <c r="F94" s="6"/>
      <c r="G94" s="6"/>
      <c r="H94" s="6"/>
      <c r="I94" s="4"/>
      <c r="J94" s="4"/>
      <c r="K94" s="4"/>
      <c r="L94" s="4"/>
      <c r="M94" s="4"/>
      <c r="N94" s="4"/>
      <c r="O94" s="4"/>
      <c r="P94" s="4"/>
      <c r="Q94" s="4"/>
      <c r="R94" s="4"/>
      <c r="S94" s="4"/>
      <c r="T94" s="4"/>
      <c r="U94" s="4"/>
      <c r="V94" s="4"/>
      <c r="W94" s="4"/>
      <c r="X94" s="4"/>
      <c r="Y94" s="4"/>
      <c r="Z94" s="4"/>
    </row>
    <row r="95" spans="1:26" ht="15.75" customHeight="1">
      <c r="A95" s="4"/>
      <c r="B95" s="4"/>
      <c r="C95" s="5"/>
      <c r="D95" s="6"/>
      <c r="E95" s="6"/>
      <c r="F95" s="6"/>
      <c r="G95" s="6"/>
      <c r="H95" s="6"/>
      <c r="I95" s="4"/>
      <c r="J95" s="4"/>
      <c r="K95" s="4"/>
      <c r="L95" s="4"/>
      <c r="M95" s="4"/>
      <c r="N95" s="4"/>
      <c r="O95" s="4"/>
      <c r="P95" s="4"/>
      <c r="Q95" s="4"/>
      <c r="R95" s="4"/>
      <c r="S95" s="4"/>
      <c r="T95" s="4"/>
      <c r="U95" s="4"/>
      <c r="V95" s="4"/>
      <c r="W95" s="4"/>
      <c r="X95" s="4"/>
      <c r="Y95" s="4"/>
      <c r="Z95" s="4"/>
    </row>
    <row r="96" spans="1:26" ht="15.75" customHeight="1">
      <c r="A96" s="4"/>
      <c r="B96" s="4"/>
      <c r="C96" s="5"/>
      <c r="D96" s="6"/>
      <c r="E96" s="6"/>
      <c r="F96" s="6"/>
      <c r="G96" s="6"/>
      <c r="H96" s="6"/>
      <c r="I96" s="4"/>
      <c r="J96" s="4"/>
      <c r="K96" s="4"/>
      <c r="L96" s="4"/>
      <c r="M96" s="4"/>
      <c r="N96" s="4"/>
      <c r="O96" s="4"/>
      <c r="P96" s="4"/>
      <c r="Q96" s="4"/>
      <c r="R96" s="4"/>
      <c r="S96" s="4"/>
      <c r="T96" s="4"/>
      <c r="U96" s="4"/>
      <c r="V96" s="4"/>
      <c r="W96" s="4"/>
      <c r="X96" s="4"/>
      <c r="Y96" s="4"/>
      <c r="Z96" s="4"/>
    </row>
    <row r="97" spans="1:26" ht="15.75" customHeight="1">
      <c r="A97" s="4"/>
      <c r="B97" s="4"/>
      <c r="C97" s="5"/>
      <c r="D97" s="6"/>
      <c r="E97" s="6"/>
      <c r="F97" s="6"/>
      <c r="G97" s="6"/>
      <c r="H97" s="6"/>
      <c r="I97" s="4"/>
      <c r="J97" s="4"/>
      <c r="K97" s="4"/>
      <c r="L97" s="4"/>
      <c r="M97" s="4"/>
      <c r="N97" s="4"/>
      <c r="O97" s="4"/>
      <c r="P97" s="4"/>
      <c r="Q97" s="4"/>
      <c r="R97" s="4"/>
      <c r="S97" s="4"/>
      <c r="T97" s="4"/>
      <c r="U97" s="4"/>
      <c r="V97" s="4"/>
      <c r="W97" s="4"/>
      <c r="X97" s="4"/>
      <c r="Y97" s="4"/>
      <c r="Z97" s="4"/>
    </row>
    <row r="98" spans="1:26" ht="15.75" customHeight="1">
      <c r="A98" s="4"/>
      <c r="B98" s="4"/>
      <c r="C98" s="5"/>
      <c r="D98" s="6"/>
      <c r="E98" s="6"/>
      <c r="F98" s="6"/>
      <c r="G98" s="6"/>
      <c r="H98" s="6"/>
      <c r="I98" s="4"/>
      <c r="J98" s="4"/>
      <c r="K98" s="4"/>
      <c r="L98" s="4"/>
      <c r="M98" s="4"/>
      <c r="N98" s="4"/>
      <c r="O98" s="4"/>
      <c r="P98" s="4"/>
      <c r="Q98" s="4"/>
      <c r="R98" s="4"/>
      <c r="S98" s="4"/>
      <c r="T98" s="4"/>
      <c r="U98" s="4"/>
      <c r="V98" s="4"/>
      <c r="W98" s="4"/>
      <c r="X98" s="4"/>
      <c r="Y98" s="4"/>
      <c r="Z98" s="4"/>
    </row>
    <row r="99" spans="1:26" ht="15.75" customHeight="1">
      <c r="A99" s="4"/>
      <c r="B99" s="4"/>
      <c r="C99" s="5"/>
      <c r="D99" s="6"/>
      <c r="E99" s="6"/>
      <c r="F99" s="6"/>
      <c r="G99" s="6"/>
      <c r="H99" s="6"/>
      <c r="I99" s="4"/>
      <c r="J99" s="4"/>
      <c r="K99" s="4"/>
      <c r="L99" s="4"/>
      <c r="M99" s="4"/>
      <c r="N99" s="4"/>
      <c r="O99" s="4"/>
      <c r="P99" s="4"/>
      <c r="Q99" s="4"/>
      <c r="R99" s="4"/>
      <c r="S99" s="4"/>
      <c r="T99" s="4"/>
      <c r="U99" s="4"/>
      <c r="V99" s="4"/>
      <c r="W99" s="4"/>
      <c r="X99" s="4"/>
      <c r="Y99" s="4"/>
      <c r="Z99" s="4"/>
    </row>
    <row r="100" spans="1:26" ht="15.75" customHeight="1">
      <c r="A100" s="4"/>
      <c r="B100" s="4"/>
      <c r="C100" s="5"/>
      <c r="D100" s="6"/>
      <c r="E100" s="6"/>
      <c r="F100" s="6"/>
      <c r="G100" s="6"/>
      <c r="H100" s="6"/>
      <c r="I100" s="4"/>
      <c r="J100" s="4"/>
      <c r="K100" s="4"/>
      <c r="L100" s="4"/>
      <c r="M100" s="4"/>
      <c r="N100" s="4"/>
      <c r="O100" s="4"/>
      <c r="P100" s="4"/>
      <c r="Q100" s="4"/>
      <c r="R100" s="4"/>
      <c r="S100" s="4"/>
      <c r="T100" s="4"/>
      <c r="U100" s="4"/>
      <c r="V100" s="4"/>
      <c r="W100" s="4"/>
      <c r="X100" s="4"/>
      <c r="Y100" s="4"/>
      <c r="Z100" s="4"/>
    </row>
    <row r="101" spans="1:26" ht="15.75" customHeight="1">
      <c r="A101" s="4"/>
      <c r="B101" s="4"/>
      <c r="C101" s="5"/>
      <c r="D101" s="6"/>
      <c r="E101" s="6"/>
      <c r="F101" s="6"/>
      <c r="G101" s="6"/>
      <c r="H101" s="6"/>
      <c r="I101" s="4"/>
      <c r="J101" s="4"/>
      <c r="K101" s="4"/>
      <c r="L101" s="4"/>
      <c r="M101" s="4"/>
      <c r="N101" s="4"/>
      <c r="O101" s="4"/>
      <c r="P101" s="4"/>
      <c r="Q101" s="4"/>
      <c r="R101" s="4"/>
      <c r="S101" s="4"/>
      <c r="T101" s="4"/>
      <c r="U101" s="4"/>
      <c r="V101" s="4"/>
      <c r="W101" s="4"/>
      <c r="X101" s="4"/>
      <c r="Y101" s="4"/>
      <c r="Z101" s="4"/>
    </row>
    <row r="102" spans="1:26" ht="15.75" customHeight="1">
      <c r="A102" s="4"/>
      <c r="B102" s="4"/>
      <c r="C102" s="5"/>
      <c r="D102" s="6"/>
      <c r="E102" s="6"/>
      <c r="F102" s="6"/>
      <c r="G102" s="6"/>
      <c r="H102" s="6"/>
      <c r="I102" s="4"/>
      <c r="J102" s="4"/>
      <c r="K102" s="4"/>
      <c r="L102" s="4"/>
      <c r="M102" s="4"/>
      <c r="N102" s="4"/>
      <c r="O102" s="4"/>
      <c r="P102" s="4"/>
      <c r="Q102" s="4"/>
      <c r="R102" s="4"/>
      <c r="S102" s="4"/>
      <c r="T102" s="4"/>
      <c r="U102" s="4"/>
      <c r="V102" s="4"/>
      <c r="W102" s="4"/>
      <c r="X102" s="4"/>
      <c r="Y102" s="4"/>
      <c r="Z102" s="4"/>
    </row>
    <row r="103" spans="1:26" ht="15.75" customHeight="1">
      <c r="A103" s="4"/>
      <c r="B103" s="4"/>
      <c r="C103" s="5"/>
      <c r="D103" s="6"/>
      <c r="E103" s="6"/>
      <c r="F103" s="6"/>
      <c r="G103" s="6"/>
      <c r="H103" s="6"/>
      <c r="I103" s="4"/>
      <c r="J103" s="4"/>
      <c r="K103" s="4"/>
      <c r="L103" s="4"/>
      <c r="M103" s="4"/>
      <c r="N103" s="4"/>
      <c r="O103" s="4"/>
      <c r="P103" s="4"/>
      <c r="Q103" s="4"/>
      <c r="R103" s="4"/>
      <c r="S103" s="4"/>
      <c r="T103" s="4"/>
      <c r="U103" s="4"/>
      <c r="V103" s="4"/>
      <c r="W103" s="4"/>
      <c r="X103" s="4"/>
      <c r="Y103" s="4"/>
      <c r="Z103" s="4"/>
    </row>
    <row r="104" spans="1:26" ht="15.75" customHeight="1">
      <c r="A104" s="4"/>
      <c r="B104" s="4"/>
      <c r="C104" s="5"/>
      <c r="D104" s="6"/>
      <c r="E104" s="6"/>
      <c r="F104" s="6"/>
      <c r="G104" s="6"/>
      <c r="H104" s="6"/>
      <c r="I104" s="4"/>
      <c r="J104" s="4"/>
      <c r="K104" s="4"/>
      <c r="L104" s="4"/>
      <c r="M104" s="4"/>
      <c r="N104" s="4"/>
      <c r="O104" s="4"/>
      <c r="P104" s="4"/>
      <c r="Q104" s="4"/>
      <c r="R104" s="4"/>
      <c r="S104" s="4"/>
      <c r="T104" s="4"/>
      <c r="U104" s="4"/>
      <c r="V104" s="4"/>
      <c r="W104" s="4"/>
      <c r="X104" s="4"/>
      <c r="Y104" s="4"/>
      <c r="Z104" s="4"/>
    </row>
    <row r="105" spans="1:26" ht="15.75" customHeight="1">
      <c r="A105" s="4"/>
      <c r="B105" s="4"/>
      <c r="C105" s="5"/>
      <c r="D105" s="6"/>
      <c r="E105" s="6"/>
      <c r="F105" s="6"/>
      <c r="G105" s="6"/>
      <c r="H105" s="6"/>
      <c r="I105" s="4"/>
      <c r="J105" s="4"/>
      <c r="K105" s="4"/>
      <c r="L105" s="4"/>
      <c r="M105" s="4"/>
      <c r="N105" s="4"/>
      <c r="O105" s="4"/>
      <c r="P105" s="4"/>
      <c r="Q105" s="4"/>
      <c r="R105" s="4"/>
      <c r="S105" s="4"/>
      <c r="T105" s="4"/>
      <c r="U105" s="4"/>
      <c r="V105" s="4"/>
      <c r="W105" s="4"/>
      <c r="X105" s="4"/>
      <c r="Y105" s="4"/>
      <c r="Z105" s="4"/>
    </row>
    <row r="106" spans="1:26" ht="15.75" customHeight="1">
      <c r="A106" s="4"/>
      <c r="B106" s="4"/>
      <c r="C106" s="5"/>
      <c r="D106" s="6"/>
      <c r="E106" s="6"/>
      <c r="F106" s="6"/>
      <c r="G106" s="6"/>
      <c r="H106" s="6"/>
      <c r="I106" s="4"/>
      <c r="J106" s="4"/>
      <c r="K106" s="4"/>
      <c r="L106" s="4"/>
      <c r="M106" s="4"/>
      <c r="N106" s="4"/>
      <c r="O106" s="4"/>
      <c r="P106" s="4"/>
      <c r="Q106" s="4"/>
      <c r="R106" s="4"/>
      <c r="S106" s="4"/>
      <c r="T106" s="4"/>
      <c r="U106" s="4"/>
      <c r="V106" s="4"/>
      <c r="W106" s="4"/>
      <c r="X106" s="4"/>
      <c r="Y106" s="4"/>
      <c r="Z106" s="4"/>
    </row>
    <row r="107" spans="1:26" ht="15.75" customHeight="1">
      <c r="A107" s="4"/>
      <c r="B107" s="4"/>
      <c r="C107" s="5"/>
      <c r="D107" s="6"/>
      <c r="E107" s="6"/>
      <c r="F107" s="6"/>
      <c r="G107" s="6"/>
      <c r="H107" s="6"/>
      <c r="I107" s="4"/>
      <c r="J107" s="4"/>
      <c r="K107" s="4"/>
      <c r="L107" s="4"/>
      <c r="M107" s="4"/>
      <c r="N107" s="4"/>
      <c r="O107" s="4"/>
      <c r="P107" s="4"/>
      <c r="Q107" s="4"/>
      <c r="R107" s="4"/>
      <c r="S107" s="4"/>
      <c r="T107" s="4"/>
      <c r="U107" s="4"/>
      <c r="V107" s="4"/>
      <c r="W107" s="4"/>
      <c r="X107" s="4"/>
      <c r="Y107" s="4"/>
      <c r="Z107" s="4"/>
    </row>
    <row r="108" spans="1:26" ht="15.75" customHeight="1">
      <c r="A108" s="4"/>
      <c r="B108" s="4"/>
      <c r="C108" s="5"/>
      <c r="D108" s="6"/>
      <c r="E108" s="6"/>
      <c r="F108" s="6"/>
      <c r="G108" s="6"/>
      <c r="H108" s="6"/>
      <c r="I108" s="4"/>
      <c r="J108" s="4"/>
      <c r="K108" s="4"/>
      <c r="L108" s="4"/>
      <c r="M108" s="4"/>
      <c r="N108" s="4"/>
      <c r="O108" s="4"/>
      <c r="P108" s="4"/>
      <c r="Q108" s="4"/>
      <c r="R108" s="4"/>
      <c r="S108" s="4"/>
      <c r="T108" s="4"/>
      <c r="U108" s="4"/>
      <c r="V108" s="4"/>
      <c r="W108" s="4"/>
      <c r="X108" s="4"/>
      <c r="Y108" s="4"/>
      <c r="Z108" s="4"/>
    </row>
    <row r="109" spans="1:26" ht="15.75" customHeight="1">
      <c r="A109" s="4"/>
      <c r="B109" s="4"/>
      <c r="C109" s="5"/>
      <c r="D109" s="6"/>
      <c r="E109" s="6"/>
      <c r="F109" s="6"/>
      <c r="G109" s="6"/>
      <c r="H109" s="6"/>
      <c r="I109" s="4"/>
      <c r="J109" s="4"/>
      <c r="K109" s="4"/>
      <c r="L109" s="4"/>
      <c r="M109" s="4"/>
      <c r="N109" s="4"/>
      <c r="O109" s="4"/>
      <c r="P109" s="4"/>
      <c r="Q109" s="4"/>
      <c r="R109" s="4"/>
      <c r="S109" s="4"/>
      <c r="T109" s="4"/>
      <c r="U109" s="4"/>
      <c r="V109" s="4"/>
      <c r="W109" s="4"/>
      <c r="X109" s="4"/>
      <c r="Y109" s="4"/>
      <c r="Z109" s="4"/>
    </row>
    <row r="110" spans="1:26" ht="15.75" customHeight="1">
      <c r="A110" s="4"/>
      <c r="B110" s="4"/>
      <c r="C110" s="5"/>
      <c r="D110" s="6"/>
      <c r="E110" s="6"/>
      <c r="F110" s="6"/>
      <c r="G110" s="6"/>
      <c r="H110" s="6"/>
      <c r="I110" s="4"/>
      <c r="J110" s="4"/>
      <c r="K110" s="4"/>
      <c r="L110" s="4"/>
      <c r="M110" s="4"/>
      <c r="N110" s="4"/>
      <c r="O110" s="4"/>
      <c r="P110" s="4"/>
      <c r="Q110" s="4"/>
      <c r="R110" s="4"/>
      <c r="S110" s="4"/>
      <c r="T110" s="4"/>
      <c r="U110" s="4"/>
      <c r="V110" s="4"/>
      <c r="W110" s="4"/>
      <c r="X110" s="4"/>
      <c r="Y110" s="4"/>
      <c r="Z110" s="4"/>
    </row>
    <row r="111" spans="1:26" ht="15.75" customHeight="1">
      <c r="A111" s="4"/>
      <c r="B111" s="4"/>
      <c r="C111" s="5"/>
      <c r="D111" s="6"/>
      <c r="E111" s="6"/>
      <c r="F111" s="6"/>
      <c r="G111" s="6"/>
      <c r="H111" s="6"/>
      <c r="I111" s="4"/>
      <c r="J111" s="4"/>
      <c r="K111" s="4"/>
      <c r="L111" s="4"/>
      <c r="M111" s="4"/>
      <c r="N111" s="4"/>
      <c r="O111" s="4"/>
      <c r="P111" s="4"/>
      <c r="Q111" s="4"/>
      <c r="R111" s="4"/>
      <c r="S111" s="4"/>
      <c r="T111" s="4"/>
      <c r="U111" s="4"/>
      <c r="V111" s="4"/>
      <c r="W111" s="4"/>
      <c r="X111" s="4"/>
      <c r="Y111" s="4"/>
      <c r="Z111" s="4"/>
    </row>
    <row r="112" spans="1:26" ht="15.75" customHeight="1">
      <c r="A112" s="4"/>
      <c r="B112" s="4"/>
      <c r="C112" s="5"/>
      <c r="D112" s="6"/>
      <c r="E112" s="6"/>
      <c r="F112" s="6"/>
      <c r="G112" s="6"/>
      <c r="H112" s="6"/>
      <c r="I112" s="4"/>
      <c r="J112" s="4"/>
      <c r="K112" s="4"/>
      <c r="L112" s="4"/>
      <c r="M112" s="4"/>
      <c r="N112" s="4"/>
      <c r="O112" s="4"/>
      <c r="P112" s="4"/>
      <c r="Q112" s="4"/>
      <c r="R112" s="4"/>
      <c r="S112" s="4"/>
      <c r="T112" s="4"/>
      <c r="U112" s="4"/>
      <c r="V112" s="4"/>
      <c r="W112" s="4"/>
      <c r="X112" s="4"/>
      <c r="Y112" s="4"/>
      <c r="Z112" s="4"/>
    </row>
    <row r="113" spans="1:26" ht="15.75" customHeight="1">
      <c r="A113" s="4"/>
      <c r="B113" s="4"/>
      <c r="C113" s="5"/>
      <c r="D113" s="6"/>
      <c r="E113" s="6"/>
      <c r="F113" s="6"/>
      <c r="G113" s="6"/>
      <c r="H113" s="6"/>
      <c r="I113" s="4"/>
      <c r="J113" s="4"/>
      <c r="K113" s="4"/>
      <c r="L113" s="4"/>
      <c r="M113" s="4"/>
      <c r="N113" s="4"/>
      <c r="O113" s="4"/>
      <c r="P113" s="4"/>
      <c r="Q113" s="4"/>
      <c r="R113" s="4"/>
      <c r="S113" s="4"/>
      <c r="T113" s="4"/>
      <c r="U113" s="4"/>
      <c r="V113" s="4"/>
      <c r="W113" s="4"/>
      <c r="X113" s="4"/>
      <c r="Y113" s="4"/>
      <c r="Z113" s="4"/>
    </row>
    <row r="114" spans="1:26" ht="15.75" customHeight="1">
      <c r="A114" s="4"/>
      <c r="B114" s="4"/>
      <c r="C114" s="5"/>
      <c r="D114" s="6"/>
      <c r="E114" s="6"/>
      <c r="F114" s="6"/>
      <c r="G114" s="6"/>
      <c r="H114" s="6"/>
      <c r="I114" s="4"/>
      <c r="J114" s="4"/>
      <c r="K114" s="4"/>
      <c r="L114" s="4"/>
      <c r="M114" s="4"/>
      <c r="N114" s="4"/>
      <c r="O114" s="4"/>
      <c r="P114" s="4"/>
      <c r="Q114" s="4"/>
      <c r="R114" s="4"/>
      <c r="S114" s="4"/>
      <c r="T114" s="4"/>
      <c r="U114" s="4"/>
      <c r="V114" s="4"/>
      <c r="W114" s="4"/>
      <c r="X114" s="4"/>
      <c r="Y114" s="4"/>
      <c r="Z114" s="4"/>
    </row>
    <row r="115" spans="1:26" ht="15.75" customHeight="1">
      <c r="A115" s="4"/>
      <c r="B115" s="4"/>
      <c r="C115" s="5"/>
      <c r="D115" s="6"/>
      <c r="E115" s="6"/>
      <c r="F115" s="6"/>
      <c r="G115" s="6"/>
      <c r="H115" s="6"/>
      <c r="I115" s="4"/>
      <c r="J115" s="4"/>
      <c r="K115" s="4"/>
      <c r="L115" s="4"/>
      <c r="M115" s="4"/>
      <c r="N115" s="4"/>
      <c r="O115" s="4"/>
      <c r="P115" s="4"/>
      <c r="Q115" s="4"/>
      <c r="R115" s="4"/>
      <c r="S115" s="4"/>
      <c r="T115" s="4"/>
      <c r="U115" s="4"/>
      <c r="V115" s="4"/>
      <c r="W115" s="4"/>
      <c r="X115" s="4"/>
      <c r="Y115" s="4"/>
      <c r="Z115" s="4"/>
    </row>
    <row r="116" spans="1:26" ht="15.75" customHeight="1">
      <c r="A116" s="4"/>
      <c r="B116" s="4"/>
      <c r="C116" s="5"/>
      <c r="D116" s="6"/>
      <c r="E116" s="6"/>
      <c r="F116" s="6"/>
      <c r="G116" s="6"/>
      <c r="H116" s="6"/>
      <c r="I116" s="4"/>
      <c r="J116" s="4"/>
      <c r="K116" s="4"/>
      <c r="L116" s="4"/>
      <c r="M116" s="4"/>
      <c r="N116" s="4"/>
      <c r="O116" s="4"/>
      <c r="P116" s="4"/>
      <c r="Q116" s="4"/>
      <c r="R116" s="4"/>
      <c r="S116" s="4"/>
      <c r="T116" s="4"/>
      <c r="U116" s="4"/>
      <c r="V116" s="4"/>
      <c r="W116" s="4"/>
      <c r="X116" s="4"/>
      <c r="Y116" s="4"/>
      <c r="Z116" s="4"/>
    </row>
    <row r="117" spans="1:26" ht="15.75" customHeight="1">
      <c r="A117" s="4"/>
      <c r="B117" s="4"/>
      <c r="C117" s="5"/>
      <c r="D117" s="6"/>
      <c r="E117" s="6"/>
      <c r="F117" s="6"/>
      <c r="G117" s="6"/>
      <c r="H117" s="6"/>
      <c r="I117" s="4"/>
      <c r="J117" s="4"/>
      <c r="K117" s="4"/>
      <c r="L117" s="4"/>
      <c r="M117" s="4"/>
      <c r="N117" s="4"/>
      <c r="O117" s="4"/>
      <c r="P117" s="4"/>
      <c r="Q117" s="4"/>
      <c r="R117" s="4"/>
      <c r="S117" s="4"/>
      <c r="T117" s="4"/>
      <c r="U117" s="4"/>
      <c r="V117" s="4"/>
      <c r="W117" s="4"/>
      <c r="X117" s="4"/>
      <c r="Y117" s="4"/>
      <c r="Z117" s="4"/>
    </row>
    <row r="118" spans="1:26" ht="15.75" customHeight="1">
      <c r="A118" s="4"/>
      <c r="B118" s="4"/>
      <c r="C118" s="5"/>
      <c r="D118" s="6"/>
      <c r="E118" s="6"/>
      <c r="F118" s="6"/>
      <c r="G118" s="6"/>
      <c r="H118" s="6"/>
      <c r="I118" s="4"/>
      <c r="J118" s="4"/>
      <c r="K118" s="4"/>
      <c r="L118" s="4"/>
      <c r="M118" s="4"/>
      <c r="N118" s="4"/>
      <c r="O118" s="4"/>
      <c r="P118" s="4"/>
      <c r="Q118" s="4"/>
      <c r="R118" s="4"/>
      <c r="S118" s="4"/>
      <c r="T118" s="4"/>
      <c r="U118" s="4"/>
      <c r="V118" s="4"/>
      <c r="W118" s="4"/>
      <c r="X118" s="4"/>
      <c r="Y118" s="4"/>
      <c r="Z118" s="4"/>
    </row>
    <row r="119" spans="1:26" ht="15.75" customHeight="1">
      <c r="A119" s="4"/>
      <c r="B119" s="4"/>
      <c r="C119" s="5"/>
      <c r="D119" s="6"/>
      <c r="E119" s="6"/>
      <c r="F119" s="6"/>
      <c r="G119" s="6"/>
      <c r="H119" s="6"/>
      <c r="I119" s="4"/>
      <c r="J119" s="4"/>
      <c r="K119" s="4"/>
      <c r="L119" s="4"/>
      <c r="M119" s="4"/>
      <c r="N119" s="4"/>
      <c r="O119" s="4"/>
      <c r="P119" s="4"/>
      <c r="Q119" s="4"/>
      <c r="R119" s="4"/>
      <c r="S119" s="4"/>
      <c r="T119" s="4"/>
      <c r="U119" s="4"/>
      <c r="V119" s="4"/>
      <c r="W119" s="4"/>
      <c r="X119" s="4"/>
      <c r="Y119" s="4"/>
      <c r="Z119" s="4"/>
    </row>
    <row r="120" spans="1:26" ht="15.75" customHeight="1">
      <c r="A120" s="4"/>
      <c r="B120" s="4"/>
      <c r="C120" s="5"/>
      <c r="D120" s="6"/>
      <c r="E120" s="6"/>
      <c r="F120" s="6"/>
      <c r="G120" s="6"/>
      <c r="H120" s="6"/>
      <c r="I120" s="4"/>
      <c r="J120" s="4"/>
      <c r="K120" s="4"/>
      <c r="L120" s="4"/>
      <c r="M120" s="4"/>
      <c r="N120" s="4"/>
      <c r="O120" s="4"/>
      <c r="P120" s="4"/>
      <c r="Q120" s="4"/>
      <c r="R120" s="4"/>
      <c r="S120" s="4"/>
      <c r="T120" s="4"/>
      <c r="U120" s="4"/>
      <c r="V120" s="4"/>
      <c r="W120" s="4"/>
      <c r="X120" s="4"/>
      <c r="Y120" s="4"/>
      <c r="Z120" s="4"/>
    </row>
    <row r="121" spans="1:26" ht="15.75" customHeight="1">
      <c r="A121" s="4"/>
      <c r="B121" s="4"/>
      <c r="C121" s="5"/>
      <c r="D121" s="6"/>
      <c r="E121" s="6"/>
      <c r="F121" s="6"/>
      <c r="G121" s="6"/>
      <c r="H121" s="6"/>
      <c r="I121" s="4"/>
      <c r="J121" s="4"/>
      <c r="K121" s="4"/>
      <c r="L121" s="4"/>
      <c r="M121" s="4"/>
      <c r="N121" s="4"/>
      <c r="O121" s="4"/>
      <c r="P121" s="4"/>
      <c r="Q121" s="4"/>
      <c r="R121" s="4"/>
      <c r="S121" s="4"/>
      <c r="T121" s="4"/>
      <c r="U121" s="4"/>
      <c r="V121" s="4"/>
      <c r="W121" s="4"/>
      <c r="X121" s="4"/>
      <c r="Y121" s="4"/>
      <c r="Z121" s="4"/>
    </row>
    <row r="122" spans="1:26" ht="15.75" customHeight="1">
      <c r="A122" s="4"/>
      <c r="B122" s="4"/>
      <c r="C122" s="5"/>
      <c r="D122" s="6"/>
      <c r="E122" s="6"/>
      <c r="F122" s="6"/>
      <c r="G122" s="6"/>
      <c r="H122" s="6"/>
      <c r="I122" s="4"/>
      <c r="J122" s="4"/>
      <c r="K122" s="4"/>
      <c r="L122" s="4"/>
      <c r="M122" s="4"/>
      <c r="N122" s="4"/>
      <c r="O122" s="4"/>
      <c r="P122" s="4"/>
      <c r="Q122" s="4"/>
      <c r="R122" s="4"/>
      <c r="S122" s="4"/>
      <c r="T122" s="4"/>
      <c r="U122" s="4"/>
      <c r="V122" s="4"/>
      <c r="W122" s="4"/>
      <c r="X122" s="4"/>
      <c r="Y122" s="4"/>
      <c r="Z122" s="4"/>
    </row>
    <row r="123" spans="1:26" ht="15.75" customHeight="1">
      <c r="A123" s="4"/>
      <c r="B123" s="4"/>
      <c r="C123" s="5"/>
      <c r="D123" s="6"/>
      <c r="E123" s="6"/>
      <c r="F123" s="6"/>
      <c r="G123" s="6"/>
      <c r="H123" s="6"/>
      <c r="I123" s="4"/>
      <c r="J123" s="4"/>
      <c r="K123" s="4"/>
      <c r="L123" s="4"/>
      <c r="M123" s="4"/>
      <c r="N123" s="4"/>
      <c r="O123" s="4"/>
      <c r="P123" s="4"/>
      <c r="Q123" s="4"/>
      <c r="R123" s="4"/>
      <c r="S123" s="4"/>
      <c r="T123" s="4"/>
      <c r="U123" s="4"/>
      <c r="V123" s="4"/>
      <c r="W123" s="4"/>
      <c r="X123" s="4"/>
      <c r="Y123" s="4"/>
      <c r="Z123" s="4"/>
    </row>
    <row r="124" spans="1:26" ht="15.75" customHeight="1">
      <c r="A124" s="4"/>
      <c r="B124" s="4"/>
      <c r="C124" s="5"/>
      <c r="D124" s="6"/>
      <c r="E124" s="6"/>
      <c r="F124" s="6"/>
      <c r="G124" s="6"/>
      <c r="H124" s="6"/>
      <c r="I124" s="4"/>
      <c r="J124" s="4"/>
      <c r="K124" s="4"/>
      <c r="L124" s="4"/>
      <c r="M124" s="4"/>
      <c r="N124" s="4"/>
      <c r="O124" s="4"/>
      <c r="P124" s="4"/>
      <c r="Q124" s="4"/>
      <c r="R124" s="4"/>
      <c r="S124" s="4"/>
      <c r="T124" s="4"/>
      <c r="U124" s="4"/>
      <c r="V124" s="4"/>
      <c r="W124" s="4"/>
      <c r="X124" s="4"/>
      <c r="Y124" s="4"/>
      <c r="Z124" s="4"/>
    </row>
    <row r="125" spans="1:26" ht="15.75" customHeight="1">
      <c r="A125" s="4"/>
      <c r="B125" s="4"/>
      <c r="C125" s="5"/>
      <c r="D125" s="6"/>
      <c r="E125" s="6"/>
      <c r="F125" s="6"/>
      <c r="G125" s="6"/>
      <c r="H125" s="6"/>
      <c r="I125" s="4"/>
      <c r="J125" s="4"/>
      <c r="K125" s="4"/>
      <c r="L125" s="4"/>
      <c r="M125" s="4"/>
      <c r="N125" s="4"/>
      <c r="O125" s="4"/>
      <c r="P125" s="4"/>
      <c r="Q125" s="4"/>
      <c r="R125" s="4"/>
      <c r="S125" s="4"/>
      <c r="T125" s="4"/>
      <c r="U125" s="4"/>
      <c r="V125" s="4"/>
      <c r="W125" s="4"/>
      <c r="X125" s="4"/>
      <c r="Y125" s="4"/>
      <c r="Z125" s="4"/>
    </row>
    <row r="126" spans="1:26" ht="15.75" customHeight="1">
      <c r="A126" s="4"/>
      <c r="B126" s="4"/>
      <c r="C126" s="5"/>
      <c r="D126" s="6"/>
      <c r="E126" s="6"/>
      <c r="F126" s="6"/>
      <c r="G126" s="6"/>
      <c r="H126" s="6"/>
      <c r="I126" s="4"/>
      <c r="J126" s="4"/>
      <c r="K126" s="4"/>
      <c r="L126" s="4"/>
      <c r="M126" s="4"/>
      <c r="N126" s="4"/>
      <c r="O126" s="4"/>
      <c r="P126" s="4"/>
      <c r="Q126" s="4"/>
      <c r="R126" s="4"/>
      <c r="S126" s="4"/>
      <c r="T126" s="4"/>
      <c r="U126" s="4"/>
      <c r="V126" s="4"/>
      <c r="W126" s="4"/>
      <c r="X126" s="4"/>
      <c r="Y126" s="4"/>
      <c r="Z126" s="4"/>
    </row>
    <row r="127" spans="1:26" ht="15.75" customHeight="1">
      <c r="A127" s="4"/>
      <c r="B127" s="4"/>
      <c r="C127" s="5"/>
      <c r="D127" s="6"/>
      <c r="E127" s="6"/>
      <c r="F127" s="6"/>
      <c r="G127" s="6"/>
      <c r="H127" s="6"/>
      <c r="I127" s="4"/>
      <c r="J127" s="4"/>
      <c r="K127" s="4"/>
      <c r="L127" s="4"/>
      <c r="M127" s="4"/>
      <c r="N127" s="4"/>
      <c r="O127" s="4"/>
      <c r="P127" s="4"/>
      <c r="Q127" s="4"/>
      <c r="R127" s="4"/>
      <c r="S127" s="4"/>
      <c r="T127" s="4"/>
      <c r="U127" s="4"/>
      <c r="V127" s="4"/>
      <c r="W127" s="4"/>
      <c r="X127" s="4"/>
      <c r="Y127" s="4"/>
      <c r="Z127" s="4"/>
    </row>
    <row r="128" spans="1:26" ht="15.75" customHeight="1">
      <c r="A128" s="4"/>
      <c r="B128" s="4"/>
      <c r="C128" s="5"/>
      <c r="D128" s="6"/>
      <c r="E128" s="6"/>
      <c r="F128" s="6"/>
      <c r="G128" s="6"/>
      <c r="H128" s="6"/>
      <c r="I128" s="4"/>
      <c r="J128" s="4"/>
      <c r="K128" s="4"/>
      <c r="L128" s="4"/>
      <c r="M128" s="4"/>
      <c r="N128" s="4"/>
      <c r="O128" s="4"/>
      <c r="P128" s="4"/>
      <c r="Q128" s="4"/>
      <c r="R128" s="4"/>
      <c r="S128" s="4"/>
      <c r="T128" s="4"/>
      <c r="U128" s="4"/>
      <c r="V128" s="4"/>
      <c r="W128" s="4"/>
      <c r="X128" s="4"/>
      <c r="Y128" s="4"/>
      <c r="Z128" s="4"/>
    </row>
    <row r="129" spans="1:26" ht="15.75" customHeight="1">
      <c r="A129" s="4"/>
      <c r="B129" s="4"/>
      <c r="C129" s="5"/>
      <c r="D129" s="6"/>
      <c r="E129" s="6"/>
      <c r="F129" s="6"/>
      <c r="G129" s="6"/>
      <c r="H129" s="6"/>
      <c r="I129" s="4"/>
      <c r="J129" s="4"/>
      <c r="K129" s="4"/>
      <c r="L129" s="4"/>
      <c r="M129" s="4"/>
      <c r="N129" s="4"/>
      <c r="O129" s="4"/>
      <c r="P129" s="4"/>
      <c r="Q129" s="4"/>
      <c r="R129" s="4"/>
      <c r="S129" s="4"/>
      <c r="T129" s="4"/>
      <c r="U129" s="4"/>
      <c r="V129" s="4"/>
      <c r="W129" s="4"/>
      <c r="X129" s="4"/>
      <c r="Y129" s="4"/>
      <c r="Z129" s="4"/>
    </row>
    <row r="130" spans="1:26" ht="15.75" customHeight="1">
      <c r="A130" s="4"/>
      <c r="B130" s="4"/>
      <c r="C130" s="5"/>
      <c r="D130" s="6"/>
      <c r="E130" s="6"/>
      <c r="F130" s="6"/>
      <c r="G130" s="6"/>
      <c r="H130" s="6"/>
      <c r="I130" s="4"/>
      <c r="J130" s="4"/>
      <c r="K130" s="4"/>
      <c r="L130" s="4"/>
      <c r="M130" s="4"/>
      <c r="N130" s="4"/>
      <c r="O130" s="4"/>
      <c r="P130" s="4"/>
      <c r="Q130" s="4"/>
      <c r="R130" s="4"/>
      <c r="S130" s="4"/>
      <c r="T130" s="4"/>
      <c r="U130" s="4"/>
      <c r="V130" s="4"/>
      <c r="W130" s="4"/>
      <c r="X130" s="4"/>
      <c r="Y130" s="4"/>
      <c r="Z130" s="4"/>
    </row>
    <row r="131" spans="1:26" ht="15.75" customHeight="1">
      <c r="A131" s="4"/>
      <c r="B131" s="4"/>
      <c r="C131" s="5"/>
      <c r="D131" s="6"/>
      <c r="E131" s="6"/>
      <c r="F131" s="6"/>
      <c r="G131" s="6"/>
      <c r="H131" s="6"/>
      <c r="I131" s="4"/>
      <c r="J131" s="4"/>
      <c r="K131" s="4"/>
      <c r="L131" s="4"/>
      <c r="M131" s="4"/>
      <c r="N131" s="4"/>
      <c r="O131" s="4"/>
      <c r="P131" s="4"/>
      <c r="Q131" s="4"/>
      <c r="R131" s="4"/>
      <c r="S131" s="4"/>
      <c r="T131" s="4"/>
      <c r="U131" s="4"/>
      <c r="V131" s="4"/>
      <c r="W131" s="4"/>
      <c r="X131" s="4"/>
      <c r="Y131" s="4"/>
      <c r="Z131" s="4"/>
    </row>
    <row r="132" spans="1:26" ht="15.75" customHeight="1">
      <c r="A132" s="4"/>
      <c r="B132" s="4"/>
      <c r="C132" s="5"/>
      <c r="D132" s="6"/>
      <c r="E132" s="6"/>
      <c r="F132" s="6"/>
      <c r="G132" s="6"/>
      <c r="H132" s="6"/>
      <c r="I132" s="4"/>
      <c r="J132" s="4"/>
      <c r="K132" s="4"/>
      <c r="L132" s="4"/>
      <c r="M132" s="4"/>
      <c r="N132" s="4"/>
      <c r="O132" s="4"/>
      <c r="P132" s="4"/>
      <c r="Q132" s="4"/>
      <c r="R132" s="4"/>
      <c r="S132" s="4"/>
      <c r="T132" s="4"/>
      <c r="U132" s="4"/>
      <c r="V132" s="4"/>
      <c r="W132" s="4"/>
      <c r="X132" s="4"/>
      <c r="Y132" s="4"/>
      <c r="Z132" s="4"/>
    </row>
    <row r="133" spans="1:26" ht="15.75" customHeight="1">
      <c r="A133" s="4"/>
      <c r="B133" s="4"/>
      <c r="C133" s="5"/>
      <c r="D133" s="6"/>
      <c r="E133" s="6"/>
      <c r="F133" s="6"/>
      <c r="G133" s="6"/>
      <c r="H133" s="6"/>
      <c r="I133" s="4"/>
      <c r="J133" s="4"/>
      <c r="K133" s="4"/>
      <c r="L133" s="4"/>
      <c r="M133" s="4"/>
      <c r="N133" s="4"/>
      <c r="O133" s="4"/>
      <c r="P133" s="4"/>
      <c r="Q133" s="4"/>
      <c r="R133" s="4"/>
      <c r="S133" s="4"/>
      <c r="T133" s="4"/>
      <c r="U133" s="4"/>
      <c r="V133" s="4"/>
      <c r="W133" s="4"/>
      <c r="X133" s="4"/>
      <c r="Y133" s="4"/>
      <c r="Z133" s="4"/>
    </row>
    <row r="134" spans="1:26" ht="15.75" customHeight="1">
      <c r="A134" s="4"/>
      <c r="B134" s="4"/>
      <c r="C134" s="5"/>
      <c r="D134" s="6"/>
      <c r="E134" s="6"/>
      <c r="F134" s="6"/>
      <c r="G134" s="6"/>
      <c r="H134" s="6"/>
      <c r="I134" s="4"/>
      <c r="J134" s="4"/>
      <c r="K134" s="4"/>
      <c r="L134" s="4"/>
      <c r="M134" s="4"/>
      <c r="N134" s="4"/>
      <c r="O134" s="4"/>
      <c r="P134" s="4"/>
      <c r="Q134" s="4"/>
      <c r="R134" s="4"/>
      <c r="S134" s="4"/>
      <c r="T134" s="4"/>
      <c r="U134" s="4"/>
      <c r="V134" s="4"/>
      <c r="W134" s="4"/>
      <c r="X134" s="4"/>
      <c r="Y134" s="4"/>
      <c r="Z134" s="4"/>
    </row>
    <row r="135" spans="1:26" ht="15.75" customHeight="1">
      <c r="A135" s="4"/>
      <c r="B135" s="4"/>
      <c r="C135" s="5"/>
      <c r="D135" s="6"/>
      <c r="E135" s="6"/>
      <c r="F135" s="6"/>
      <c r="G135" s="6"/>
      <c r="H135" s="6"/>
      <c r="I135" s="4"/>
      <c r="J135" s="4"/>
      <c r="K135" s="4"/>
      <c r="L135" s="4"/>
      <c r="M135" s="4"/>
      <c r="N135" s="4"/>
      <c r="O135" s="4"/>
      <c r="P135" s="4"/>
      <c r="Q135" s="4"/>
      <c r="R135" s="4"/>
      <c r="S135" s="4"/>
      <c r="T135" s="4"/>
      <c r="U135" s="4"/>
      <c r="V135" s="4"/>
      <c r="W135" s="4"/>
      <c r="X135" s="4"/>
      <c r="Y135" s="4"/>
      <c r="Z135" s="4"/>
    </row>
    <row r="136" spans="1:26" ht="15.75" customHeight="1">
      <c r="A136" s="4"/>
      <c r="B136" s="4"/>
      <c r="C136" s="5"/>
      <c r="D136" s="6"/>
      <c r="E136" s="6"/>
      <c r="F136" s="6"/>
      <c r="G136" s="6"/>
      <c r="H136" s="6"/>
      <c r="I136" s="4"/>
      <c r="J136" s="4"/>
      <c r="K136" s="4"/>
      <c r="L136" s="4"/>
      <c r="M136" s="4"/>
      <c r="N136" s="4"/>
      <c r="O136" s="4"/>
      <c r="P136" s="4"/>
      <c r="Q136" s="4"/>
      <c r="R136" s="4"/>
      <c r="S136" s="4"/>
      <c r="T136" s="4"/>
      <c r="U136" s="4"/>
      <c r="V136" s="4"/>
      <c r="W136" s="4"/>
      <c r="X136" s="4"/>
      <c r="Y136" s="4"/>
      <c r="Z136" s="4"/>
    </row>
    <row r="137" spans="1:26" ht="15.75" customHeight="1">
      <c r="A137" s="4"/>
      <c r="B137" s="4"/>
      <c r="C137" s="5"/>
      <c r="D137" s="6"/>
      <c r="E137" s="6"/>
      <c r="F137" s="6"/>
      <c r="G137" s="6"/>
      <c r="H137" s="6"/>
      <c r="I137" s="4"/>
      <c r="J137" s="4"/>
      <c r="K137" s="4"/>
      <c r="L137" s="4"/>
      <c r="M137" s="4"/>
      <c r="N137" s="4"/>
      <c r="O137" s="4"/>
      <c r="P137" s="4"/>
      <c r="Q137" s="4"/>
      <c r="R137" s="4"/>
      <c r="S137" s="4"/>
      <c r="T137" s="4"/>
      <c r="U137" s="4"/>
      <c r="V137" s="4"/>
      <c r="W137" s="4"/>
      <c r="X137" s="4"/>
      <c r="Y137" s="4"/>
      <c r="Z137" s="4"/>
    </row>
    <row r="138" spans="1:26" ht="15.75" customHeight="1">
      <c r="A138" s="4"/>
      <c r="B138" s="4"/>
      <c r="C138" s="5"/>
      <c r="D138" s="6"/>
      <c r="E138" s="6"/>
      <c r="F138" s="6"/>
      <c r="G138" s="6"/>
      <c r="H138" s="6"/>
      <c r="I138" s="4"/>
      <c r="J138" s="4"/>
      <c r="K138" s="4"/>
      <c r="L138" s="4"/>
      <c r="M138" s="4"/>
      <c r="N138" s="4"/>
      <c r="O138" s="4"/>
      <c r="P138" s="4"/>
      <c r="Q138" s="4"/>
      <c r="R138" s="4"/>
      <c r="S138" s="4"/>
      <c r="T138" s="4"/>
      <c r="U138" s="4"/>
      <c r="V138" s="4"/>
      <c r="W138" s="4"/>
      <c r="X138" s="4"/>
      <c r="Y138" s="4"/>
      <c r="Z138" s="4"/>
    </row>
    <row r="139" spans="1:26" ht="15.75" customHeight="1">
      <c r="A139" s="4"/>
      <c r="B139" s="4"/>
      <c r="C139" s="5"/>
      <c r="D139" s="6"/>
      <c r="E139" s="6"/>
      <c r="F139" s="6"/>
      <c r="G139" s="6"/>
      <c r="H139" s="6"/>
      <c r="I139" s="4"/>
      <c r="J139" s="4"/>
      <c r="K139" s="4"/>
      <c r="L139" s="4"/>
      <c r="M139" s="4"/>
      <c r="N139" s="4"/>
      <c r="O139" s="4"/>
      <c r="P139" s="4"/>
      <c r="Q139" s="4"/>
      <c r="R139" s="4"/>
      <c r="S139" s="4"/>
      <c r="T139" s="4"/>
      <c r="U139" s="4"/>
      <c r="V139" s="4"/>
      <c r="W139" s="4"/>
      <c r="X139" s="4"/>
      <c r="Y139" s="4"/>
      <c r="Z139" s="4"/>
    </row>
    <row r="140" spans="1:26" ht="15.75" customHeight="1">
      <c r="A140" s="4"/>
      <c r="B140" s="4"/>
      <c r="C140" s="5"/>
      <c r="D140" s="6"/>
      <c r="E140" s="6"/>
      <c r="F140" s="6"/>
      <c r="G140" s="6"/>
      <c r="H140" s="6"/>
      <c r="I140" s="4"/>
      <c r="J140" s="4"/>
      <c r="K140" s="4"/>
      <c r="L140" s="4"/>
      <c r="M140" s="4"/>
      <c r="N140" s="4"/>
      <c r="O140" s="4"/>
      <c r="P140" s="4"/>
      <c r="Q140" s="4"/>
      <c r="R140" s="4"/>
      <c r="S140" s="4"/>
      <c r="T140" s="4"/>
      <c r="U140" s="4"/>
      <c r="V140" s="4"/>
      <c r="W140" s="4"/>
      <c r="X140" s="4"/>
      <c r="Y140" s="4"/>
      <c r="Z140" s="4"/>
    </row>
    <row r="141" spans="1:26" ht="15.75" customHeight="1">
      <c r="A141" s="4"/>
      <c r="B141" s="4"/>
      <c r="C141" s="5"/>
      <c r="D141" s="6"/>
      <c r="E141" s="6"/>
      <c r="F141" s="6"/>
      <c r="G141" s="6"/>
      <c r="H141" s="6"/>
      <c r="I141" s="4"/>
      <c r="J141" s="4"/>
      <c r="K141" s="4"/>
      <c r="L141" s="4"/>
      <c r="M141" s="4"/>
      <c r="N141" s="4"/>
      <c r="O141" s="4"/>
      <c r="P141" s="4"/>
      <c r="Q141" s="4"/>
      <c r="R141" s="4"/>
      <c r="S141" s="4"/>
      <c r="T141" s="4"/>
      <c r="U141" s="4"/>
      <c r="V141" s="4"/>
      <c r="W141" s="4"/>
      <c r="X141" s="4"/>
      <c r="Y141" s="4"/>
      <c r="Z141" s="4"/>
    </row>
    <row r="142" spans="1:26" ht="15.75" customHeight="1">
      <c r="A142" s="4"/>
      <c r="B142" s="4"/>
      <c r="C142" s="5"/>
      <c r="D142" s="6"/>
      <c r="E142" s="6"/>
      <c r="F142" s="6"/>
      <c r="G142" s="6"/>
      <c r="H142" s="6"/>
      <c r="I142" s="4"/>
      <c r="J142" s="4"/>
      <c r="K142" s="4"/>
      <c r="L142" s="4"/>
      <c r="M142" s="4"/>
      <c r="N142" s="4"/>
      <c r="O142" s="4"/>
      <c r="P142" s="4"/>
      <c r="Q142" s="4"/>
      <c r="R142" s="4"/>
      <c r="S142" s="4"/>
      <c r="T142" s="4"/>
      <c r="U142" s="4"/>
      <c r="V142" s="4"/>
      <c r="W142" s="4"/>
      <c r="X142" s="4"/>
      <c r="Y142" s="4"/>
      <c r="Z142" s="4"/>
    </row>
    <row r="143" spans="1:26" ht="15.75" customHeight="1">
      <c r="A143" s="4"/>
      <c r="B143" s="4"/>
      <c r="C143" s="5"/>
      <c r="D143" s="6"/>
      <c r="E143" s="6"/>
      <c r="F143" s="6"/>
      <c r="G143" s="6"/>
      <c r="H143" s="6"/>
      <c r="I143" s="4"/>
      <c r="J143" s="4"/>
      <c r="K143" s="4"/>
      <c r="L143" s="4"/>
      <c r="M143" s="4"/>
      <c r="N143" s="4"/>
      <c r="O143" s="4"/>
      <c r="P143" s="4"/>
      <c r="Q143" s="4"/>
      <c r="R143" s="4"/>
      <c r="S143" s="4"/>
      <c r="T143" s="4"/>
      <c r="U143" s="4"/>
      <c r="V143" s="4"/>
      <c r="W143" s="4"/>
      <c r="X143" s="4"/>
      <c r="Y143" s="4"/>
      <c r="Z143" s="4"/>
    </row>
    <row r="144" spans="1:26" ht="15.75" customHeight="1">
      <c r="A144" s="4"/>
      <c r="B144" s="4"/>
      <c r="C144" s="5"/>
      <c r="D144" s="6"/>
      <c r="E144" s="6"/>
      <c r="F144" s="6"/>
      <c r="G144" s="6"/>
      <c r="H144" s="6"/>
      <c r="I144" s="4"/>
      <c r="J144" s="4"/>
      <c r="K144" s="4"/>
      <c r="L144" s="4"/>
      <c r="M144" s="4"/>
      <c r="N144" s="4"/>
      <c r="O144" s="4"/>
      <c r="P144" s="4"/>
      <c r="Q144" s="4"/>
      <c r="R144" s="4"/>
      <c r="S144" s="4"/>
      <c r="T144" s="4"/>
      <c r="U144" s="4"/>
      <c r="V144" s="4"/>
      <c r="W144" s="4"/>
      <c r="X144" s="4"/>
      <c r="Y144" s="4"/>
      <c r="Z144" s="4"/>
    </row>
    <row r="145" spans="1:26" ht="15.75" customHeight="1">
      <c r="A145" s="4"/>
      <c r="B145" s="4"/>
      <c r="C145" s="5"/>
      <c r="D145" s="6"/>
      <c r="E145" s="6"/>
      <c r="F145" s="6"/>
      <c r="G145" s="6"/>
      <c r="H145" s="6"/>
      <c r="I145" s="4"/>
      <c r="J145" s="4"/>
      <c r="K145" s="4"/>
      <c r="L145" s="4"/>
      <c r="M145" s="4"/>
      <c r="N145" s="4"/>
      <c r="O145" s="4"/>
      <c r="P145" s="4"/>
      <c r="Q145" s="4"/>
      <c r="R145" s="4"/>
      <c r="S145" s="4"/>
      <c r="T145" s="4"/>
      <c r="U145" s="4"/>
      <c r="V145" s="4"/>
      <c r="W145" s="4"/>
      <c r="X145" s="4"/>
      <c r="Y145" s="4"/>
      <c r="Z145" s="4"/>
    </row>
    <row r="146" spans="1:26" ht="15.75" customHeight="1">
      <c r="A146" s="4"/>
      <c r="B146" s="4"/>
      <c r="C146" s="5"/>
      <c r="D146" s="6"/>
      <c r="E146" s="6"/>
      <c r="F146" s="6"/>
      <c r="G146" s="6"/>
      <c r="H146" s="6"/>
      <c r="I146" s="4"/>
      <c r="J146" s="4"/>
      <c r="K146" s="4"/>
      <c r="L146" s="4"/>
      <c r="M146" s="4"/>
      <c r="N146" s="4"/>
      <c r="O146" s="4"/>
      <c r="P146" s="4"/>
      <c r="Q146" s="4"/>
      <c r="R146" s="4"/>
      <c r="S146" s="4"/>
      <c r="T146" s="4"/>
      <c r="U146" s="4"/>
      <c r="V146" s="4"/>
      <c r="W146" s="4"/>
      <c r="X146" s="4"/>
      <c r="Y146" s="4"/>
      <c r="Z146" s="4"/>
    </row>
    <row r="147" spans="1:26" ht="15.75" customHeight="1">
      <c r="A147" s="4"/>
      <c r="B147" s="4"/>
      <c r="C147" s="5"/>
      <c r="D147" s="6"/>
      <c r="E147" s="6"/>
      <c r="F147" s="6"/>
      <c r="G147" s="6"/>
      <c r="H147" s="6"/>
      <c r="I147" s="4"/>
      <c r="J147" s="4"/>
      <c r="K147" s="4"/>
      <c r="L147" s="4"/>
      <c r="M147" s="4"/>
      <c r="N147" s="4"/>
      <c r="O147" s="4"/>
      <c r="P147" s="4"/>
      <c r="Q147" s="4"/>
      <c r="R147" s="4"/>
      <c r="S147" s="4"/>
      <c r="T147" s="4"/>
      <c r="U147" s="4"/>
      <c r="V147" s="4"/>
      <c r="W147" s="4"/>
      <c r="X147" s="4"/>
      <c r="Y147" s="4"/>
      <c r="Z147" s="4"/>
    </row>
    <row r="148" spans="1:26" ht="15.75" customHeight="1">
      <c r="A148" s="4"/>
      <c r="B148" s="4"/>
      <c r="C148" s="5"/>
      <c r="D148" s="6"/>
      <c r="E148" s="6"/>
      <c r="F148" s="6"/>
      <c r="G148" s="6"/>
      <c r="H148" s="6"/>
      <c r="I148" s="4"/>
      <c r="J148" s="4"/>
      <c r="K148" s="4"/>
      <c r="L148" s="4"/>
      <c r="M148" s="4"/>
      <c r="N148" s="4"/>
      <c r="O148" s="4"/>
      <c r="P148" s="4"/>
      <c r="Q148" s="4"/>
      <c r="R148" s="4"/>
      <c r="S148" s="4"/>
      <c r="T148" s="4"/>
      <c r="U148" s="4"/>
      <c r="V148" s="4"/>
      <c r="W148" s="4"/>
      <c r="X148" s="4"/>
      <c r="Y148" s="4"/>
      <c r="Z148" s="4"/>
    </row>
    <row r="149" spans="1:26" ht="15.75" customHeight="1">
      <c r="A149" s="4"/>
      <c r="B149" s="4"/>
      <c r="C149" s="5"/>
      <c r="D149" s="6"/>
      <c r="E149" s="6"/>
      <c r="F149" s="6"/>
      <c r="G149" s="6"/>
      <c r="H149" s="6"/>
      <c r="I149" s="4"/>
      <c r="J149" s="4"/>
      <c r="K149" s="4"/>
      <c r="L149" s="4"/>
      <c r="M149" s="4"/>
      <c r="N149" s="4"/>
      <c r="O149" s="4"/>
      <c r="P149" s="4"/>
      <c r="Q149" s="4"/>
      <c r="R149" s="4"/>
      <c r="S149" s="4"/>
      <c r="T149" s="4"/>
      <c r="U149" s="4"/>
      <c r="V149" s="4"/>
      <c r="W149" s="4"/>
      <c r="X149" s="4"/>
      <c r="Y149" s="4"/>
      <c r="Z149" s="4"/>
    </row>
    <row r="150" spans="1:26" ht="15.75" customHeight="1">
      <c r="A150" s="4"/>
      <c r="B150" s="4"/>
      <c r="C150" s="5"/>
      <c r="D150" s="6"/>
      <c r="E150" s="6"/>
      <c r="F150" s="6"/>
      <c r="G150" s="6"/>
      <c r="H150" s="6"/>
      <c r="I150" s="4"/>
      <c r="J150" s="4"/>
      <c r="K150" s="4"/>
      <c r="L150" s="4"/>
      <c r="M150" s="4"/>
      <c r="N150" s="4"/>
      <c r="O150" s="4"/>
      <c r="P150" s="4"/>
      <c r="Q150" s="4"/>
      <c r="R150" s="4"/>
      <c r="S150" s="4"/>
      <c r="T150" s="4"/>
      <c r="U150" s="4"/>
      <c r="V150" s="4"/>
      <c r="W150" s="4"/>
      <c r="X150" s="4"/>
      <c r="Y150" s="4"/>
      <c r="Z150" s="4"/>
    </row>
    <row r="151" spans="1:26" ht="15.75" customHeight="1">
      <c r="A151" s="4"/>
      <c r="B151" s="4"/>
      <c r="C151" s="5"/>
      <c r="D151" s="6"/>
      <c r="E151" s="6"/>
      <c r="F151" s="6"/>
      <c r="G151" s="6"/>
      <c r="H151" s="6"/>
      <c r="I151" s="4"/>
      <c r="J151" s="4"/>
      <c r="K151" s="4"/>
      <c r="L151" s="4"/>
      <c r="M151" s="4"/>
      <c r="N151" s="4"/>
      <c r="O151" s="4"/>
      <c r="P151" s="4"/>
      <c r="Q151" s="4"/>
      <c r="R151" s="4"/>
      <c r="S151" s="4"/>
      <c r="T151" s="4"/>
      <c r="U151" s="4"/>
      <c r="V151" s="4"/>
      <c r="W151" s="4"/>
      <c r="X151" s="4"/>
      <c r="Y151" s="4"/>
      <c r="Z151" s="4"/>
    </row>
    <row r="152" spans="1:26" ht="15.75" customHeight="1">
      <c r="A152" s="4"/>
      <c r="B152" s="4"/>
      <c r="C152" s="5"/>
      <c r="D152" s="6"/>
      <c r="E152" s="6"/>
      <c r="F152" s="6"/>
      <c r="G152" s="6"/>
      <c r="H152" s="6"/>
      <c r="I152" s="4"/>
      <c r="J152" s="4"/>
      <c r="K152" s="4"/>
      <c r="L152" s="4"/>
      <c r="M152" s="4"/>
      <c r="N152" s="4"/>
      <c r="O152" s="4"/>
      <c r="P152" s="4"/>
      <c r="Q152" s="4"/>
      <c r="R152" s="4"/>
      <c r="S152" s="4"/>
      <c r="T152" s="4"/>
      <c r="U152" s="4"/>
      <c r="V152" s="4"/>
      <c r="W152" s="4"/>
      <c r="X152" s="4"/>
      <c r="Y152" s="4"/>
      <c r="Z152" s="4"/>
    </row>
    <row r="153" spans="1:26" ht="15.75" customHeight="1">
      <c r="A153" s="4"/>
      <c r="B153" s="4"/>
      <c r="C153" s="5"/>
      <c r="D153" s="6"/>
      <c r="E153" s="6"/>
      <c r="F153" s="6"/>
      <c r="G153" s="6"/>
      <c r="H153" s="6"/>
      <c r="I153" s="4"/>
      <c r="J153" s="4"/>
      <c r="K153" s="4"/>
      <c r="L153" s="4"/>
      <c r="M153" s="4"/>
      <c r="N153" s="4"/>
      <c r="O153" s="4"/>
      <c r="P153" s="4"/>
      <c r="Q153" s="4"/>
      <c r="R153" s="4"/>
      <c r="S153" s="4"/>
      <c r="T153" s="4"/>
      <c r="U153" s="4"/>
      <c r="V153" s="4"/>
      <c r="W153" s="4"/>
      <c r="X153" s="4"/>
      <c r="Y153" s="4"/>
      <c r="Z153" s="4"/>
    </row>
    <row r="154" spans="1:26" ht="15.75" customHeight="1">
      <c r="A154" s="4"/>
      <c r="B154" s="4"/>
      <c r="C154" s="5"/>
      <c r="D154" s="6"/>
      <c r="E154" s="6"/>
      <c r="F154" s="6"/>
      <c r="G154" s="6"/>
      <c r="H154" s="6"/>
      <c r="I154" s="4"/>
      <c r="J154" s="4"/>
      <c r="K154" s="4"/>
      <c r="L154" s="4"/>
      <c r="M154" s="4"/>
      <c r="N154" s="4"/>
      <c r="O154" s="4"/>
      <c r="P154" s="4"/>
      <c r="Q154" s="4"/>
      <c r="R154" s="4"/>
      <c r="S154" s="4"/>
      <c r="T154" s="4"/>
      <c r="U154" s="4"/>
      <c r="V154" s="4"/>
      <c r="W154" s="4"/>
      <c r="X154" s="4"/>
      <c r="Y154" s="4"/>
      <c r="Z154" s="4"/>
    </row>
    <row r="155" spans="1:26" ht="15.75" customHeight="1">
      <c r="A155" s="4"/>
      <c r="B155" s="4"/>
      <c r="C155" s="5"/>
      <c r="D155" s="6"/>
      <c r="E155" s="6"/>
      <c r="F155" s="6"/>
      <c r="G155" s="6"/>
      <c r="H155" s="6"/>
      <c r="I155" s="4"/>
      <c r="J155" s="4"/>
      <c r="K155" s="4"/>
      <c r="L155" s="4"/>
      <c r="M155" s="4"/>
      <c r="N155" s="4"/>
      <c r="O155" s="4"/>
      <c r="P155" s="4"/>
      <c r="Q155" s="4"/>
      <c r="R155" s="4"/>
      <c r="S155" s="4"/>
      <c r="T155" s="4"/>
      <c r="U155" s="4"/>
      <c r="V155" s="4"/>
      <c r="W155" s="4"/>
      <c r="X155" s="4"/>
      <c r="Y155" s="4"/>
      <c r="Z155" s="4"/>
    </row>
    <row r="156" spans="1:26" ht="15.75" customHeight="1">
      <c r="A156" s="4"/>
      <c r="B156" s="4"/>
      <c r="C156" s="5"/>
      <c r="D156" s="6"/>
      <c r="E156" s="6"/>
      <c r="F156" s="6"/>
      <c r="G156" s="6"/>
      <c r="H156" s="6"/>
      <c r="I156" s="4"/>
      <c r="J156" s="4"/>
      <c r="K156" s="4"/>
      <c r="L156" s="4"/>
      <c r="M156" s="4"/>
      <c r="N156" s="4"/>
      <c r="O156" s="4"/>
      <c r="P156" s="4"/>
      <c r="Q156" s="4"/>
      <c r="R156" s="4"/>
      <c r="S156" s="4"/>
      <c r="T156" s="4"/>
      <c r="U156" s="4"/>
      <c r="V156" s="4"/>
      <c r="W156" s="4"/>
      <c r="X156" s="4"/>
      <c r="Y156" s="4"/>
      <c r="Z156" s="4"/>
    </row>
    <row r="157" spans="1:26" ht="15.75" customHeight="1">
      <c r="A157" s="4"/>
      <c r="B157" s="4"/>
      <c r="C157" s="5"/>
      <c r="D157" s="6"/>
      <c r="E157" s="6"/>
      <c r="F157" s="6"/>
      <c r="G157" s="6"/>
      <c r="H157" s="6"/>
      <c r="I157" s="4"/>
      <c r="J157" s="4"/>
      <c r="K157" s="4"/>
      <c r="L157" s="4"/>
      <c r="M157" s="4"/>
      <c r="N157" s="4"/>
      <c r="O157" s="4"/>
      <c r="P157" s="4"/>
      <c r="Q157" s="4"/>
      <c r="R157" s="4"/>
      <c r="S157" s="4"/>
      <c r="T157" s="4"/>
      <c r="U157" s="4"/>
      <c r="V157" s="4"/>
      <c r="W157" s="4"/>
      <c r="X157" s="4"/>
      <c r="Y157" s="4"/>
      <c r="Z157" s="4"/>
    </row>
    <row r="158" spans="1:26" ht="15.75" customHeight="1">
      <c r="A158" s="4"/>
      <c r="B158" s="4"/>
      <c r="C158" s="5"/>
      <c r="D158" s="6"/>
      <c r="E158" s="6"/>
      <c r="F158" s="6"/>
      <c r="G158" s="6"/>
      <c r="H158" s="6"/>
      <c r="I158" s="4"/>
      <c r="J158" s="4"/>
      <c r="K158" s="4"/>
      <c r="L158" s="4"/>
      <c r="M158" s="4"/>
      <c r="N158" s="4"/>
      <c r="O158" s="4"/>
      <c r="P158" s="4"/>
      <c r="Q158" s="4"/>
      <c r="R158" s="4"/>
      <c r="S158" s="4"/>
      <c r="T158" s="4"/>
      <c r="U158" s="4"/>
      <c r="V158" s="4"/>
      <c r="W158" s="4"/>
      <c r="X158" s="4"/>
      <c r="Y158" s="4"/>
      <c r="Z158" s="4"/>
    </row>
    <row r="159" spans="1:26" ht="15.75" customHeight="1">
      <c r="A159" s="4"/>
      <c r="B159" s="4"/>
      <c r="C159" s="5"/>
      <c r="D159" s="6"/>
      <c r="E159" s="6"/>
      <c r="F159" s="6"/>
      <c r="G159" s="6"/>
      <c r="H159" s="6"/>
      <c r="I159" s="4"/>
      <c r="J159" s="4"/>
      <c r="K159" s="4"/>
      <c r="L159" s="4"/>
      <c r="M159" s="4"/>
      <c r="N159" s="4"/>
      <c r="O159" s="4"/>
      <c r="P159" s="4"/>
      <c r="Q159" s="4"/>
      <c r="R159" s="4"/>
      <c r="S159" s="4"/>
      <c r="T159" s="4"/>
      <c r="U159" s="4"/>
      <c r="V159" s="4"/>
      <c r="W159" s="4"/>
      <c r="X159" s="4"/>
      <c r="Y159" s="4"/>
      <c r="Z159" s="4"/>
    </row>
    <row r="160" spans="1:26" ht="15.75" customHeight="1">
      <c r="A160" s="4"/>
      <c r="B160" s="4"/>
      <c r="C160" s="5"/>
      <c r="D160" s="6"/>
      <c r="E160" s="6"/>
      <c r="F160" s="6"/>
      <c r="G160" s="6"/>
      <c r="H160" s="6"/>
      <c r="I160" s="4"/>
      <c r="J160" s="4"/>
      <c r="K160" s="4"/>
      <c r="L160" s="4"/>
      <c r="M160" s="4"/>
      <c r="N160" s="4"/>
      <c r="O160" s="4"/>
      <c r="P160" s="4"/>
      <c r="Q160" s="4"/>
      <c r="R160" s="4"/>
      <c r="S160" s="4"/>
      <c r="T160" s="4"/>
      <c r="U160" s="4"/>
      <c r="V160" s="4"/>
      <c r="W160" s="4"/>
      <c r="X160" s="4"/>
      <c r="Y160" s="4"/>
      <c r="Z160" s="4"/>
    </row>
    <row r="161" spans="1:26" ht="15.75" customHeight="1">
      <c r="A161" s="4"/>
      <c r="B161" s="4"/>
      <c r="C161" s="5"/>
      <c r="D161" s="6"/>
      <c r="E161" s="6"/>
      <c r="F161" s="6"/>
      <c r="G161" s="6"/>
      <c r="H161" s="6"/>
      <c r="I161" s="4"/>
      <c r="J161" s="4"/>
      <c r="K161" s="4"/>
      <c r="L161" s="4"/>
      <c r="M161" s="4"/>
      <c r="N161" s="4"/>
      <c r="O161" s="4"/>
      <c r="P161" s="4"/>
      <c r="Q161" s="4"/>
      <c r="R161" s="4"/>
      <c r="S161" s="4"/>
      <c r="T161" s="4"/>
      <c r="U161" s="4"/>
      <c r="V161" s="4"/>
      <c r="W161" s="4"/>
      <c r="X161" s="4"/>
      <c r="Y161" s="4"/>
      <c r="Z161" s="4"/>
    </row>
    <row r="162" spans="1:26" ht="15.75" customHeight="1">
      <c r="A162" s="4"/>
      <c r="B162" s="4"/>
      <c r="C162" s="5"/>
      <c r="D162" s="6"/>
      <c r="E162" s="6"/>
      <c r="F162" s="6"/>
      <c r="G162" s="6"/>
      <c r="H162" s="6"/>
      <c r="I162" s="4"/>
      <c r="J162" s="4"/>
      <c r="K162" s="4"/>
      <c r="L162" s="4"/>
      <c r="M162" s="4"/>
      <c r="N162" s="4"/>
      <c r="O162" s="4"/>
      <c r="P162" s="4"/>
      <c r="Q162" s="4"/>
      <c r="R162" s="4"/>
      <c r="S162" s="4"/>
      <c r="T162" s="4"/>
      <c r="U162" s="4"/>
      <c r="V162" s="4"/>
      <c r="W162" s="4"/>
      <c r="X162" s="4"/>
      <c r="Y162" s="4"/>
      <c r="Z162" s="4"/>
    </row>
    <row r="163" spans="1:26" ht="15.75" customHeight="1">
      <c r="A163" s="4"/>
      <c r="B163" s="4"/>
      <c r="C163" s="5"/>
      <c r="D163" s="6"/>
      <c r="E163" s="6"/>
      <c r="F163" s="6"/>
      <c r="G163" s="6"/>
      <c r="H163" s="6"/>
      <c r="I163" s="4"/>
      <c r="J163" s="4"/>
      <c r="K163" s="4"/>
      <c r="L163" s="4"/>
      <c r="M163" s="4"/>
      <c r="N163" s="4"/>
      <c r="O163" s="4"/>
      <c r="P163" s="4"/>
      <c r="Q163" s="4"/>
      <c r="R163" s="4"/>
      <c r="S163" s="4"/>
      <c r="T163" s="4"/>
      <c r="U163" s="4"/>
      <c r="V163" s="4"/>
      <c r="W163" s="4"/>
      <c r="X163" s="4"/>
      <c r="Y163" s="4"/>
      <c r="Z163" s="4"/>
    </row>
    <row r="164" spans="1:26" ht="15.75" customHeight="1">
      <c r="A164" s="4"/>
      <c r="B164" s="4"/>
      <c r="C164" s="5"/>
      <c r="D164" s="6"/>
      <c r="E164" s="6"/>
      <c r="F164" s="6"/>
      <c r="G164" s="6"/>
      <c r="H164" s="6"/>
      <c r="I164" s="4"/>
      <c r="J164" s="4"/>
      <c r="K164" s="4"/>
      <c r="L164" s="4"/>
      <c r="M164" s="4"/>
      <c r="N164" s="4"/>
      <c r="O164" s="4"/>
      <c r="P164" s="4"/>
      <c r="Q164" s="4"/>
      <c r="R164" s="4"/>
      <c r="S164" s="4"/>
      <c r="T164" s="4"/>
      <c r="U164" s="4"/>
      <c r="V164" s="4"/>
      <c r="W164" s="4"/>
      <c r="X164" s="4"/>
      <c r="Y164" s="4"/>
      <c r="Z164" s="4"/>
    </row>
    <row r="165" spans="1:26" ht="15.75" customHeight="1">
      <c r="A165" s="4"/>
      <c r="B165" s="4"/>
      <c r="C165" s="5"/>
      <c r="D165" s="6"/>
      <c r="E165" s="6"/>
      <c r="F165" s="6"/>
      <c r="G165" s="6"/>
      <c r="H165" s="6"/>
      <c r="I165" s="4"/>
      <c r="J165" s="4"/>
      <c r="K165" s="4"/>
      <c r="L165" s="4"/>
      <c r="M165" s="4"/>
      <c r="N165" s="4"/>
      <c r="O165" s="4"/>
      <c r="P165" s="4"/>
      <c r="Q165" s="4"/>
      <c r="R165" s="4"/>
      <c r="S165" s="4"/>
      <c r="T165" s="4"/>
      <c r="U165" s="4"/>
      <c r="V165" s="4"/>
      <c r="W165" s="4"/>
      <c r="X165" s="4"/>
      <c r="Y165" s="4"/>
      <c r="Z165" s="4"/>
    </row>
    <row r="166" spans="1:26" ht="15.75" customHeight="1">
      <c r="A166" s="4"/>
      <c r="B166" s="4"/>
      <c r="C166" s="5"/>
      <c r="D166" s="6"/>
      <c r="E166" s="6"/>
      <c r="F166" s="6"/>
      <c r="G166" s="6"/>
      <c r="H166" s="6"/>
      <c r="I166" s="4"/>
      <c r="J166" s="4"/>
      <c r="K166" s="4"/>
      <c r="L166" s="4"/>
      <c r="M166" s="4"/>
      <c r="N166" s="4"/>
      <c r="O166" s="4"/>
      <c r="P166" s="4"/>
      <c r="Q166" s="4"/>
      <c r="R166" s="4"/>
      <c r="S166" s="4"/>
      <c r="T166" s="4"/>
      <c r="U166" s="4"/>
      <c r="V166" s="4"/>
      <c r="W166" s="4"/>
      <c r="X166" s="4"/>
      <c r="Y166" s="4"/>
      <c r="Z166" s="4"/>
    </row>
    <row r="167" spans="1:26" ht="15.75" customHeight="1">
      <c r="A167" s="4"/>
      <c r="B167" s="4"/>
      <c r="C167" s="5"/>
      <c r="D167" s="6"/>
      <c r="E167" s="6"/>
      <c r="F167" s="6"/>
      <c r="G167" s="6"/>
      <c r="H167" s="6"/>
      <c r="I167" s="4"/>
      <c r="J167" s="4"/>
      <c r="K167" s="4"/>
      <c r="L167" s="4"/>
      <c r="M167" s="4"/>
      <c r="N167" s="4"/>
      <c r="O167" s="4"/>
      <c r="P167" s="4"/>
      <c r="Q167" s="4"/>
      <c r="R167" s="4"/>
      <c r="S167" s="4"/>
      <c r="T167" s="4"/>
      <c r="U167" s="4"/>
      <c r="V167" s="4"/>
      <c r="W167" s="4"/>
      <c r="X167" s="4"/>
      <c r="Y167" s="4"/>
      <c r="Z167" s="4"/>
    </row>
    <row r="168" spans="1:26" ht="15.75" customHeight="1">
      <c r="A168" s="4"/>
      <c r="B168" s="4"/>
      <c r="C168" s="5"/>
      <c r="D168" s="6"/>
      <c r="E168" s="6"/>
      <c r="F168" s="6"/>
      <c r="G168" s="6"/>
      <c r="H168" s="6"/>
      <c r="I168" s="4"/>
      <c r="J168" s="4"/>
      <c r="K168" s="4"/>
      <c r="L168" s="4"/>
      <c r="M168" s="4"/>
      <c r="N168" s="4"/>
      <c r="O168" s="4"/>
      <c r="P168" s="4"/>
      <c r="Q168" s="4"/>
      <c r="R168" s="4"/>
      <c r="S168" s="4"/>
      <c r="T168" s="4"/>
      <c r="U168" s="4"/>
      <c r="V168" s="4"/>
      <c r="W168" s="4"/>
      <c r="X168" s="4"/>
      <c r="Y168" s="4"/>
      <c r="Z168" s="4"/>
    </row>
    <row r="169" spans="1:26" ht="15.75" customHeight="1">
      <c r="A169" s="4"/>
      <c r="B169" s="4"/>
      <c r="C169" s="5"/>
      <c r="D169" s="6"/>
      <c r="E169" s="6"/>
      <c r="F169" s="6"/>
      <c r="G169" s="6"/>
      <c r="H169" s="6"/>
      <c r="I169" s="4"/>
      <c r="J169" s="4"/>
      <c r="K169" s="4"/>
      <c r="L169" s="4"/>
      <c r="M169" s="4"/>
      <c r="N169" s="4"/>
      <c r="O169" s="4"/>
      <c r="P169" s="4"/>
      <c r="Q169" s="4"/>
      <c r="R169" s="4"/>
      <c r="S169" s="4"/>
      <c r="T169" s="4"/>
      <c r="U169" s="4"/>
      <c r="V169" s="4"/>
      <c r="W169" s="4"/>
      <c r="X169" s="4"/>
      <c r="Y169" s="4"/>
      <c r="Z169" s="4"/>
    </row>
    <row r="170" spans="1:26" ht="15.75" customHeight="1">
      <c r="A170" s="4"/>
      <c r="B170" s="4"/>
      <c r="C170" s="5"/>
      <c r="D170" s="6"/>
      <c r="E170" s="6"/>
      <c r="F170" s="6"/>
      <c r="G170" s="6"/>
      <c r="H170" s="6"/>
      <c r="I170" s="4"/>
      <c r="J170" s="4"/>
      <c r="K170" s="4"/>
      <c r="L170" s="4"/>
      <c r="M170" s="4"/>
      <c r="N170" s="4"/>
      <c r="O170" s="4"/>
      <c r="P170" s="4"/>
      <c r="Q170" s="4"/>
      <c r="R170" s="4"/>
      <c r="S170" s="4"/>
      <c r="T170" s="4"/>
      <c r="U170" s="4"/>
      <c r="V170" s="4"/>
      <c r="W170" s="4"/>
      <c r="X170" s="4"/>
      <c r="Y170" s="4"/>
      <c r="Z170" s="4"/>
    </row>
    <row r="171" spans="1:26" ht="15.75" customHeight="1">
      <c r="A171" s="4"/>
      <c r="B171" s="4"/>
      <c r="C171" s="5"/>
      <c r="D171" s="6"/>
      <c r="E171" s="6"/>
      <c r="F171" s="6"/>
      <c r="G171" s="6"/>
      <c r="H171" s="6"/>
      <c r="I171" s="4"/>
      <c r="J171" s="4"/>
      <c r="K171" s="4"/>
      <c r="L171" s="4"/>
      <c r="M171" s="4"/>
      <c r="N171" s="4"/>
      <c r="O171" s="4"/>
      <c r="P171" s="4"/>
      <c r="Q171" s="4"/>
      <c r="R171" s="4"/>
      <c r="S171" s="4"/>
      <c r="T171" s="4"/>
      <c r="U171" s="4"/>
      <c r="V171" s="4"/>
      <c r="W171" s="4"/>
      <c r="X171" s="4"/>
      <c r="Y171" s="4"/>
      <c r="Z171" s="4"/>
    </row>
    <row r="172" spans="1:26" ht="15.75" customHeight="1">
      <c r="A172" s="4"/>
      <c r="B172" s="4"/>
      <c r="C172" s="5"/>
      <c r="D172" s="6"/>
      <c r="E172" s="6"/>
      <c r="F172" s="6"/>
      <c r="G172" s="6"/>
      <c r="H172" s="6"/>
      <c r="I172" s="4"/>
      <c r="J172" s="4"/>
      <c r="K172" s="4"/>
      <c r="L172" s="4"/>
      <c r="M172" s="4"/>
      <c r="N172" s="4"/>
      <c r="O172" s="4"/>
      <c r="P172" s="4"/>
      <c r="Q172" s="4"/>
      <c r="R172" s="4"/>
      <c r="S172" s="4"/>
      <c r="T172" s="4"/>
      <c r="U172" s="4"/>
      <c r="V172" s="4"/>
      <c r="W172" s="4"/>
      <c r="X172" s="4"/>
      <c r="Y172" s="4"/>
      <c r="Z172" s="4"/>
    </row>
    <row r="173" spans="1:26" ht="15.75" customHeight="1">
      <c r="A173" s="4"/>
      <c r="B173" s="4"/>
      <c r="C173" s="5"/>
      <c r="D173" s="6"/>
      <c r="E173" s="6"/>
      <c r="F173" s="6"/>
      <c r="G173" s="6"/>
      <c r="H173" s="6"/>
      <c r="I173" s="4"/>
      <c r="J173" s="4"/>
      <c r="K173" s="4"/>
      <c r="L173" s="4"/>
      <c r="M173" s="4"/>
      <c r="N173" s="4"/>
      <c r="O173" s="4"/>
      <c r="P173" s="4"/>
      <c r="Q173" s="4"/>
      <c r="R173" s="4"/>
      <c r="S173" s="4"/>
      <c r="T173" s="4"/>
      <c r="U173" s="4"/>
      <c r="V173" s="4"/>
      <c r="W173" s="4"/>
      <c r="X173" s="4"/>
      <c r="Y173" s="4"/>
      <c r="Z173" s="4"/>
    </row>
    <row r="174" spans="1:26" ht="15.75" customHeight="1">
      <c r="A174" s="4"/>
      <c r="B174" s="4"/>
      <c r="C174" s="5"/>
      <c r="D174" s="6"/>
      <c r="E174" s="6"/>
      <c r="F174" s="6"/>
      <c r="G174" s="6"/>
      <c r="H174" s="6"/>
      <c r="I174" s="4"/>
      <c r="J174" s="4"/>
      <c r="K174" s="4"/>
      <c r="L174" s="4"/>
      <c r="M174" s="4"/>
      <c r="N174" s="4"/>
      <c r="O174" s="4"/>
      <c r="P174" s="4"/>
      <c r="Q174" s="4"/>
      <c r="R174" s="4"/>
      <c r="S174" s="4"/>
      <c r="T174" s="4"/>
      <c r="U174" s="4"/>
      <c r="V174" s="4"/>
      <c r="W174" s="4"/>
      <c r="X174" s="4"/>
      <c r="Y174" s="4"/>
      <c r="Z174" s="4"/>
    </row>
    <row r="175" spans="1:26" ht="15.75" customHeight="1">
      <c r="A175" s="4"/>
      <c r="B175" s="4"/>
      <c r="C175" s="5"/>
      <c r="D175" s="6"/>
      <c r="E175" s="6"/>
      <c r="F175" s="6"/>
      <c r="G175" s="6"/>
      <c r="H175" s="6"/>
      <c r="I175" s="4"/>
      <c r="J175" s="4"/>
      <c r="K175" s="4"/>
      <c r="L175" s="4"/>
      <c r="M175" s="4"/>
      <c r="N175" s="4"/>
      <c r="O175" s="4"/>
      <c r="P175" s="4"/>
      <c r="Q175" s="4"/>
      <c r="R175" s="4"/>
      <c r="S175" s="4"/>
      <c r="T175" s="4"/>
      <c r="U175" s="4"/>
      <c r="V175" s="4"/>
      <c r="W175" s="4"/>
      <c r="X175" s="4"/>
      <c r="Y175" s="4"/>
      <c r="Z175" s="4"/>
    </row>
    <row r="176" spans="1:26" ht="15.75" customHeight="1">
      <c r="A176" s="4"/>
      <c r="B176" s="4"/>
      <c r="C176" s="5"/>
      <c r="D176" s="6"/>
      <c r="E176" s="6"/>
      <c r="F176" s="6"/>
      <c r="G176" s="6"/>
      <c r="H176" s="6"/>
      <c r="I176" s="4"/>
      <c r="J176" s="4"/>
      <c r="K176" s="4"/>
      <c r="L176" s="4"/>
      <c r="M176" s="4"/>
      <c r="N176" s="4"/>
      <c r="O176" s="4"/>
      <c r="P176" s="4"/>
      <c r="Q176" s="4"/>
      <c r="R176" s="4"/>
      <c r="S176" s="4"/>
      <c r="T176" s="4"/>
      <c r="U176" s="4"/>
      <c r="V176" s="4"/>
      <c r="W176" s="4"/>
      <c r="X176" s="4"/>
      <c r="Y176" s="4"/>
      <c r="Z176" s="4"/>
    </row>
    <row r="177" spans="1:26" ht="15.75" customHeight="1">
      <c r="A177" s="4"/>
      <c r="B177" s="4"/>
      <c r="C177" s="5"/>
      <c r="D177" s="6"/>
      <c r="E177" s="6"/>
      <c r="F177" s="6"/>
      <c r="G177" s="6"/>
      <c r="H177" s="6"/>
      <c r="I177" s="4"/>
      <c r="J177" s="4"/>
      <c r="K177" s="4"/>
      <c r="L177" s="4"/>
      <c r="M177" s="4"/>
      <c r="N177" s="4"/>
      <c r="O177" s="4"/>
      <c r="P177" s="4"/>
      <c r="Q177" s="4"/>
      <c r="R177" s="4"/>
      <c r="S177" s="4"/>
      <c r="T177" s="4"/>
      <c r="U177" s="4"/>
      <c r="V177" s="4"/>
      <c r="W177" s="4"/>
      <c r="X177" s="4"/>
      <c r="Y177" s="4"/>
      <c r="Z177" s="4"/>
    </row>
    <row r="178" spans="1:26" ht="15.75" customHeight="1">
      <c r="A178" s="4"/>
      <c r="B178" s="4"/>
      <c r="C178" s="5"/>
      <c r="D178" s="6"/>
      <c r="E178" s="6"/>
      <c r="F178" s="6"/>
      <c r="G178" s="6"/>
      <c r="H178" s="6"/>
      <c r="I178" s="4"/>
      <c r="J178" s="4"/>
      <c r="K178" s="4"/>
      <c r="L178" s="4"/>
      <c r="M178" s="4"/>
      <c r="N178" s="4"/>
      <c r="O178" s="4"/>
      <c r="P178" s="4"/>
      <c r="Q178" s="4"/>
      <c r="R178" s="4"/>
      <c r="S178" s="4"/>
      <c r="T178" s="4"/>
      <c r="U178" s="4"/>
      <c r="V178" s="4"/>
      <c r="W178" s="4"/>
      <c r="X178" s="4"/>
      <c r="Y178" s="4"/>
      <c r="Z178" s="4"/>
    </row>
    <row r="179" spans="1:26" ht="15.75" customHeight="1">
      <c r="A179" s="4"/>
      <c r="B179" s="4"/>
      <c r="C179" s="5"/>
      <c r="D179" s="6"/>
      <c r="E179" s="6"/>
      <c r="F179" s="6"/>
      <c r="G179" s="6"/>
      <c r="H179" s="6"/>
      <c r="I179" s="4"/>
      <c r="J179" s="4"/>
      <c r="K179" s="4"/>
      <c r="L179" s="4"/>
      <c r="M179" s="4"/>
      <c r="N179" s="4"/>
      <c r="O179" s="4"/>
      <c r="P179" s="4"/>
      <c r="Q179" s="4"/>
      <c r="R179" s="4"/>
      <c r="S179" s="4"/>
      <c r="T179" s="4"/>
      <c r="U179" s="4"/>
      <c r="V179" s="4"/>
      <c r="W179" s="4"/>
      <c r="X179" s="4"/>
      <c r="Y179" s="4"/>
      <c r="Z179" s="4"/>
    </row>
    <row r="180" spans="1:26" ht="15.75" customHeight="1">
      <c r="A180" s="4"/>
      <c r="B180" s="4"/>
      <c r="C180" s="5"/>
      <c r="D180" s="6"/>
      <c r="E180" s="6"/>
      <c r="F180" s="6"/>
      <c r="G180" s="6"/>
      <c r="H180" s="6"/>
      <c r="I180" s="4"/>
      <c r="J180" s="4"/>
      <c r="K180" s="4"/>
      <c r="L180" s="4"/>
      <c r="M180" s="4"/>
      <c r="N180" s="4"/>
      <c r="O180" s="4"/>
      <c r="P180" s="4"/>
      <c r="Q180" s="4"/>
      <c r="R180" s="4"/>
      <c r="S180" s="4"/>
      <c r="T180" s="4"/>
      <c r="U180" s="4"/>
      <c r="V180" s="4"/>
      <c r="W180" s="4"/>
      <c r="X180" s="4"/>
      <c r="Y180" s="4"/>
      <c r="Z180" s="4"/>
    </row>
    <row r="181" spans="1:26" ht="15.75" customHeight="1">
      <c r="A181" s="4"/>
      <c r="B181" s="4"/>
      <c r="C181" s="5"/>
      <c r="D181" s="6"/>
      <c r="E181" s="6"/>
      <c r="F181" s="6"/>
      <c r="G181" s="6"/>
      <c r="H181" s="6"/>
      <c r="I181" s="4"/>
      <c r="J181" s="4"/>
      <c r="K181" s="4"/>
      <c r="L181" s="4"/>
      <c r="M181" s="4"/>
      <c r="N181" s="4"/>
      <c r="O181" s="4"/>
      <c r="P181" s="4"/>
      <c r="Q181" s="4"/>
      <c r="R181" s="4"/>
      <c r="S181" s="4"/>
      <c r="T181" s="4"/>
      <c r="U181" s="4"/>
      <c r="V181" s="4"/>
      <c r="W181" s="4"/>
      <c r="X181" s="4"/>
      <c r="Y181" s="4"/>
      <c r="Z181" s="4"/>
    </row>
    <row r="182" spans="1:26" ht="15.75" customHeight="1">
      <c r="A182" s="4"/>
      <c r="B182" s="4"/>
      <c r="C182" s="5"/>
      <c r="D182" s="6"/>
      <c r="E182" s="6"/>
      <c r="F182" s="6"/>
      <c r="G182" s="6"/>
      <c r="H182" s="6"/>
      <c r="I182" s="4"/>
      <c r="J182" s="4"/>
      <c r="K182" s="4"/>
      <c r="L182" s="4"/>
      <c r="M182" s="4"/>
      <c r="N182" s="4"/>
      <c r="O182" s="4"/>
      <c r="P182" s="4"/>
      <c r="Q182" s="4"/>
      <c r="R182" s="4"/>
      <c r="S182" s="4"/>
      <c r="T182" s="4"/>
      <c r="U182" s="4"/>
      <c r="V182" s="4"/>
      <c r="W182" s="4"/>
      <c r="X182" s="4"/>
      <c r="Y182" s="4"/>
      <c r="Z182" s="4"/>
    </row>
    <row r="183" spans="1:26" ht="15.75" customHeight="1">
      <c r="A183" s="4"/>
      <c r="B183" s="4"/>
      <c r="C183" s="5"/>
      <c r="D183" s="6"/>
      <c r="E183" s="6"/>
      <c r="F183" s="6"/>
      <c r="G183" s="6"/>
      <c r="H183" s="6"/>
      <c r="I183" s="4"/>
      <c r="J183" s="4"/>
      <c r="K183" s="4"/>
      <c r="L183" s="4"/>
      <c r="M183" s="4"/>
      <c r="N183" s="4"/>
      <c r="O183" s="4"/>
      <c r="P183" s="4"/>
      <c r="Q183" s="4"/>
      <c r="R183" s="4"/>
      <c r="S183" s="4"/>
      <c r="T183" s="4"/>
      <c r="U183" s="4"/>
      <c r="V183" s="4"/>
      <c r="W183" s="4"/>
      <c r="X183" s="4"/>
      <c r="Y183" s="4"/>
      <c r="Z183" s="4"/>
    </row>
    <row r="184" spans="1:26" ht="15.75" customHeight="1">
      <c r="A184" s="4"/>
      <c r="B184" s="4"/>
      <c r="C184" s="5"/>
      <c r="D184" s="6"/>
      <c r="E184" s="6"/>
      <c r="F184" s="6"/>
      <c r="G184" s="6"/>
      <c r="H184" s="6"/>
      <c r="I184" s="4"/>
      <c r="J184" s="4"/>
      <c r="K184" s="4"/>
      <c r="L184" s="4"/>
      <c r="M184" s="4"/>
      <c r="N184" s="4"/>
      <c r="O184" s="4"/>
      <c r="P184" s="4"/>
      <c r="Q184" s="4"/>
      <c r="R184" s="4"/>
      <c r="S184" s="4"/>
      <c r="T184" s="4"/>
      <c r="U184" s="4"/>
      <c r="V184" s="4"/>
      <c r="W184" s="4"/>
      <c r="X184" s="4"/>
      <c r="Y184" s="4"/>
      <c r="Z184" s="4"/>
    </row>
    <row r="185" spans="1:26" ht="15.75" customHeight="1">
      <c r="A185" s="4"/>
      <c r="B185" s="4"/>
      <c r="C185" s="5"/>
      <c r="D185" s="6"/>
      <c r="E185" s="6"/>
      <c r="F185" s="6"/>
      <c r="G185" s="6"/>
      <c r="H185" s="6"/>
      <c r="I185" s="4"/>
      <c r="J185" s="4"/>
      <c r="K185" s="4"/>
      <c r="L185" s="4"/>
      <c r="M185" s="4"/>
      <c r="N185" s="4"/>
      <c r="O185" s="4"/>
      <c r="P185" s="4"/>
      <c r="Q185" s="4"/>
      <c r="R185" s="4"/>
      <c r="S185" s="4"/>
      <c r="T185" s="4"/>
      <c r="U185" s="4"/>
      <c r="V185" s="4"/>
      <c r="W185" s="4"/>
      <c r="X185" s="4"/>
      <c r="Y185" s="4"/>
      <c r="Z185" s="4"/>
    </row>
    <row r="186" spans="1:26" ht="15.75" customHeight="1">
      <c r="A186" s="4"/>
      <c r="B186" s="4"/>
      <c r="C186" s="5"/>
      <c r="D186" s="6"/>
      <c r="E186" s="6"/>
      <c r="F186" s="6"/>
      <c r="G186" s="6"/>
      <c r="H186" s="6"/>
      <c r="I186" s="4"/>
      <c r="J186" s="4"/>
      <c r="K186" s="4"/>
      <c r="L186" s="4"/>
      <c r="M186" s="4"/>
      <c r="N186" s="4"/>
      <c r="O186" s="4"/>
      <c r="P186" s="4"/>
      <c r="Q186" s="4"/>
      <c r="R186" s="4"/>
      <c r="S186" s="4"/>
      <c r="T186" s="4"/>
      <c r="U186" s="4"/>
      <c r="V186" s="4"/>
      <c r="W186" s="4"/>
      <c r="X186" s="4"/>
      <c r="Y186" s="4"/>
      <c r="Z186" s="4"/>
    </row>
    <row r="187" spans="1:26" ht="15.75" customHeight="1">
      <c r="A187" s="4"/>
      <c r="B187" s="4"/>
      <c r="C187" s="5"/>
      <c r="D187" s="6"/>
      <c r="E187" s="6"/>
      <c r="F187" s="6"/>
      <c r="G187" s="6"/>
      <c r="H187" s="6"/>
      <c r="I187" s="4"/>
      <c r="J187" s="4"/>
      <c r="K187" s="4"/>
      <c r="L187" s="4"/>
      <c r="M187" s="4"/>
      <c r="N187" s="4"/>
      <c r="O187" s="4"/>
      <c r="P187" s="4"/>
      <c r="Q187" s="4"/>
      <c r="R187" s="4"/>
      <c r="S187" s="4"/>
      <c r="T187" s="4"/>
      <c r="U187" s="4"/>
      <c r="V187" s="4"/>
      <c r="W187" s="4"/>
      <c r="X187" s="4"/>
      <c r="Y187" s="4"/>
      <c r="Z187" s="4"/>
    </row>
    <row r="188" spans="1:26" ht="15.75" customHeight="1">
      <c r="A188" s="4"/>
      <c r="B188" s="4"/>
      <c r="C188" s="5"/>
      <c r="D188" s="6"/>
      <c r="E188" s="6"/>
      <c r="F188" s="6"/>
      <c r="G188" s="6"/>
      <c r="H188" s="6"/>
      <c r="I188" s="4"/>
      <c r="J188" s="4"/>
      <c r="K188" s="4"/>
      <c r="L188" s="4"/>
      <c r="M188" s="4"/>
      <c r="N188" s="4"/>
      <c r="O188" s="4"/>
      <c r="P188" s="4"/>
      <c r="Q188" s="4"/>
      <c r="R188" s="4"/>
      <c r="S188" s="4"/>
      <c r="T188" s="4"/>
      <c r="U188" s="4"/>
      <c r="V188" s="4"/>
      <c r="W188" s="4"/>
      <c r="X188" s="4"/>
      <c r="Y188" s="4"/>
      <c r="Z188" s="4"/>
    </row>
    <row r="189" spans="1:26" ht="15.75" customHeight="1">
      <c r="A189" s="4"/>
      <c r="B189" s="4"/>
      <c r="C189" s="5"/>
      <c r="D189" s="6"/>
      <c r="E189" s="6"/>
      <c r="F189" s="6"/>
      <c r="G189" s="6"/>
      <c r="H189" s="6"/>
      <c r="I189" s="4"/>
      <c r="J189" s="4"/>
      <c r="K189" s="4"/>
      <c r="L189" s="4"/>
      <c r="M189" s="4"/>
      <c r="N189" s="4"/>
      <c r="O189" s="4"/>
      <c r="P189" s="4"/>
      <c r="Q189" s="4"/>
      <c r="R189" s="4"/>
      <c r="S189" s="4"/>
      <c r="T189" s="4"/>
      <c r="U189" s="4"/>
      <c r="V189" s="4"/>
      <c r="W189" s="4"/>
      <c r="X189" s="4"/>
      <c r="Y189" s="4"/>
      <c r="Z189" s="4"/>
    </row>
    <row r="190" spans="1:26" ht="15.75" customHeight="1">
      <c r="A190" s="4"/>
      <c r="B190" s="4"/>
      <c r="C190" s="5"/>
      <c r="D190" s="6"/>
      <c r="E190" s="6"/>
      <c r="F190" s="6"/>
      <c r="G190" s="6"/>
      <c r="H190" s="6"/>
      <c r="I190" s="4"/>
      <c r="J190" s="4"/>
      <c r="K190" s="4"/>
      <c r="L190" s="4"/>
      <c r="M190" s="4"/>
      <c r="N190" s="4"/>
      <c r="O190" s="4"/>
      <c r="P190" s="4"/>
      <c r="Q190" s="4"/>
      <c r="R190" s="4"/>
      <c r="S190" s="4"/>
      <c r="T190" s="4"/>
      <c r="U190" s="4"/>
      <c r="V190" s="4"/>
      <c r="W190" s="4"/>
      <c r="X190" s="4"/>
      <c r="Y190" s="4"/>
      <c r="Z190" s="4"/>
    </row>
    <row r="191" spans="1:26" ht="15.75" customHeight="1">
      <c r="A191" s="4"/>
      <c r="B191" s="4"/>
      <c r="C191" s="5"/>
      <c r="D191" s="6"/>
      <c r="E191" s="6"/>
      <c r="F191" s="6"/>
      <c r="G191" s="6"/>
      <c r="H191" s="6"/>
      <c r="I191" s="4"/>
      <c r="J191" s="4"/>
      <c r="K191" s="4"/>
      <c r="L191" s="4"/>
      <c r="M191" s="4"/>
      <c r="N191" s="4"/>
      <c r="O191" s="4"/>
      <c r="P191" s="4"/>
      <c r="Q191" s="4"/>
      <c r="R191" s="4"/>
      <c r="S191" s="4"/>
      <c r="T191" s="4"/>
      <c r="U191" s="4"/>
      <c r="V191" s="4"/>
      <c r="W191" s="4"/>
      <c r="X191" s="4"/>
      <c r="Y191" s="4"/>
      <c r="Z191" s="4"/>
    </row>
    <row r="192" spans="1:26" ht="15.75" customHeight="1">
      <c r="A192" s="4"/>
      <c r="B192" s="4"/>
      <c r="C192" s="5"/>
      <c r="D192" s="6"/>
      <c r="E192" s="6"/>
      <c r="F192" s="6"/>
      <c r="G192" s="6"/>
      <c r="H192" s="6"/>
      <c r="I192" s="4"/>
      <c r="J192" s="4"/>
      <c r="K192" s="4"/>
      <c r="L192" s="4"/>
      <c r="M192" s="4"/>
      <c r="N192" s="4"/>
      <c r="O192" s="4"/>
      <c r="P192" s="4"/>
      <c r="Q192" s="4"/>
      <c r="R192" s="4"/>
      <c r="S192" s="4"/>
      <c r="T192" s="4"/>
      <c r="U192" s="4"/>
      <c r="V192" s="4"/>
      <c r="W192" s="4"/>
      <c r="X192" s="4"/>
      <c r="Y192" s="4"/>
      <c r="Z192" s="4"/>
    </row>
    <row r="193" spans="1:26" ht="15.75" customHeight="1">
      <c r="A193" s="4"/>
      <c r="B193" s="4"/>
      <c r="C193" s="5"/>
      <c r="D193" s="6"/>
      <c r="E193" s="6"/>
      <c r="F193" s="6"/>
      <c r="G193" s="6"/>
      <c r="H193" s="6"/>
      <c r="I193" s="4"/>
      <c r="J193" s="4"/>
      <c r="K193" s="4"/>
      <c r="L193" s="4"/>
      <c r="M193" s="4"/>
      <c r="N193" s="4"/>
      <c r="O193" s="4"/>
      <c r="P193" s="4"/>
      <c r="Q193" s="4"/>
      <c r="R193" s="4"/>
      <c r="S193" s="4"/>
      <c r="T193" s="4"/>
      <c r="U193" s="4"/>
      <c r="V193" s="4"/>
      <c r="W193" s="4"/>
      <c r="X193" s="4"/>
      <c r="Y193" s="4"/>
      <c r="Z193" s="4"/>
    </row>
    <row r="194" spans="1:26" ht="15.75" customHeight="1">
      <c r="A194" s="4"/>
      <c r="B194" s="4"/>
      <c r="C194" s="5"/>
      <c r="D194" s="6"/>
      <c r="E194" s="6"/>
      <c r="F194" s="6"/>
      <c r="G194" s="6"/>
      <c r="H194" s="6"/>
      <c r="I194" s="4"/>
      <c r="J194" s="4"/>
      <c r="K194" s="4"/>
      <c r="L194" s="4"/>
      <c r="M194" s="4"/>
      <c r="N194" s="4"/>
      <c r="O194" s="4"/>
      <c r="P194" s="4"/>
      <c r="Q194" s="4"/>
      <c r="R194" s="4"/>
      <c r="S194" s="4"/>
      <c r="T194" s="4"/>
      <c r="U194" s="4"/>
      <c r="V194" s="4"/>
      <c r="W194" s="4"/>
      <c r="X194" s="4"/>
      <c r="Y194" s="4"/>
      <c r="Z194" s="4"/>
    </row>
    <row r="195" spans="1:26" ht="15.75" customHeight="1">
      <c r="A195" s="4"/>
      <c r="B195" s="4"/>
      <c r="C195" s="5"/>
      <c r="D195" s="6"/>
      <c r="E195" s="6"/>
      <c r="F195" s="6"/>
      <c r="G195" s="6"/>
      <c r="H195" s="6"/>
      <c r="I195" s="4"/>
      <c r="J195" s="4"/>
      <c r="K195" s="4"/>
      <c r="L195" s="4"/>
      <c r="M195" s="4"/>
      <c r="N195" s="4"/>
      <c r="O195" s="4"/>
      <c r="P195" s="4"/>
      <c r="Q195" s="4"/>
      <c r="R195" s="4"/>
      <c r="S195" s="4"/>
      <c r="T195" s="4"/>
      <c r="U195" s="4"/>
      <c r="V195" s="4"/>
      <c r="W195" s="4"/>
      <c r="X195" s="4"/>
      <c r="Y195" s="4"/>
      <c r="Z195" s="4"/>
    </row>
    <row r="196" spans="1:26" ht="15.75" customHeight="1">
      <c r="A196" s="4"/>
      <c r="B196" s="4"/>
      <c r="C196" s="5"/>
      <c r="D196" s="6"/>
      <c r="E196" s="6"/>
      <c r="F196" s="6"/>
      <c r="G196" s="6"/>
      <c r="H196" s="6"/>
      <c r="I196" s="4"/>
      <c r="J196" s="4"/>
      <c r="K196" s="4"/>
      <c r="L196" s="4"/>
      <c r="M196" s="4"/>
      <c r="N196" s="4"/>
      <c r="O196" s="4"/>
      <c r="P196" s="4"/>
      <c r="Q196" s="4"/>
      <c r="R196" s="4"/>
      <c r="S196" s="4"/>
      <c r="T196" s="4"/>
      <c r="U196" s="4"/>
      <c r="V196" s="4"/>
      <c r="W196" s="4"/>
      <c r="X196" s="4"/>
      <c r="Y196" s="4"/>
      <c r="Z196" s="4"/>
    </row>
    <row r="197" spans="1:26" ht="15.75" customHeight="1">
      <c r="A197" s="4"/>
      <c r="B197" s="4"/>
      <c r="C197" s="5"/>
      <c r="D197" s="6"/>
      <c r="E197" s="6"/>
      <c r="F197" s="6"/>
      <c r="G197" s="6"/>
      <c r="H197" s="6"/>
      <c r="I197" s="4"/>
      <c r="J197" s="4"/>
      <c r="K197" s="4"/>
      <c r="L197" s="4"/>
      <c r="M197" s="4"/>
      <c r="N197" s="4"/>
      <c r="O197" s="4"/>
      <c r="P197" s="4"/>
      <c r="Q197" s="4"/>
      <c r="R197" s="4"/>
      <c r="S197" s="4"/>
      <c r="T197" s="4"/>
      <c r="U197" s="4"/>
      <c r="V197" s="4"/>
      <c r="W197" s="4"/>
      <c r="X197" s="4"/>
      <c r="Y197" s="4"/>
      <c r="Z197" s="4"/>
    </row>
    <row r="198" spans="1:26" ht="15.75" customHeight="1">
      <c r="A198" s="4"/>
      <c r="B198" s="4"/>
      <c r="C198" s="5"/>
      <c r="D198" s="6"/>
      <c r="E198" s="6"/>
      <c r="F198" s="6"/>
      <c r="G198" s="6"/>
      <c r="H198" s="6"/>
      <c r="I198" s="4"/>
      <c r="J198" s="4"/>
      <c r="K198" s="4"/>
      <c r="L198" s="4"/>
      <c r="M198" s="4"/>
      <c r="N198" s="4"/>
      <c r="O198" s="4"/>
      <c r="P198" s="4"/>
      <c r="Q198" s="4"/>
      <c r="R198" s="4"/>
      <c r="S198" s="4"/>
      <c r="T198" s="4"/>
      <c r="U198" s="4"/>
      <c r="V198" s="4"/>
      <c r="W198" s="4"/>
      <c r="X198" s="4"/>
      <c r="Y198" s="4"/>
      <c r="Z198" s="4"/>
    </row>
    <row r="199" spans="1:26" ht="15.75" customHeight="1">
      <c r="A199" s="4"/>
      <c r="B199" s="4"/>
      <c r="C199" s="5"/>
      <c r="D199" s="6"/>
      <c r="E199" s="6"/>
      <c r="F199" s="6"/>
      <c r="G199" s="6"/>
      <c r="H199" s="6"/>
      <c r="I199" s="4"/>
      <c r="J199" s="4"/>
      <c r="K199" s="4"/>
      <c r="L199" s="4"/>
      <c r="M199" s="4"/>
      <c r="N199" s="4"/>
      <c r="O199" s="4"/>
      <c r="P199" s="4"/>
      <c r="Q199" s="4"/>
      <c r="R199" s="4"/>
      <c r="S199" s="4"/>
      <c r="T199" s="4"/>
      <c r="U199" s="4"/>
      <c r="V199" s="4"/>
      <c r="W199" s="4"/>
      <c r="X199" s="4"/>
      <c r="Y199" s="4"/>
      <c r="Z199" s="4"/>
    </row>
    <row r="200" spans="1:26" ht="15.75" customHeight="1">
      <c r="A200" s="4"/>
      <c r="B200" s="4"/>
      <c r="C200" s="5"/>
      <c r="D200" s="6"/>
      <c r="E200" s="6"/>
      <c r="F200" s="6"/>
      <c r="G200" s="6"/>
      <c r="H200" s="6"/>
      <c r="I200" s="4"/>
      <c r="J200" s="4"/>
      <c r="K200" s="4"/>
      <c r="L200" s="4"/>
      <c r="M200" s="4"/>
      <c r="N200" s="4"/>
      <c r="O200" s="4"/>
      <c r="P200" s="4"/>
      <c r="Q200" s="4"/>
      <c r="R200" s="4"/>
      <c r="S200" s="4"/>
      <c r="T200" s="4"/>
      <c r="U200" s="4"/>
      <c r="V200" s="4"/>
      <c r="W200" s="4"/>
      <c r="X200" s="4"/>
      <c r="Y200" s="4"/>
      <c r="Z200" s="4"/>
    </row>
    <row r="201" spans="1:26" ht="15.75" customHeight="1">
      <c r="A201" s="4"/>
      <c r="B201" s="4"/>
      <c r="C201" s="5"/>
      <c r="D201" s="6"/>
      <c r="E201" s="6"/>
      <c r="F201" s="6"/>
      <c r="G201" s="6"/>
      <c r="H201" s="6"/>
      <c r="I201" s="4"/>
      <c r="J201" s="4"/>
      <c r="K201" s="4"/>
      <c r="L201" s="4"/>
      <c r="M201" s="4"/>
      <c r="N201" s="4"/>
      <c r="O201" s="4"/>
      <c r="P201" s="4"/>
      <c r="Q201" s="4"/>
      <c r="R201" s="4"/>
      <c r="S201" s="4"/>
      <c r="T201" s="4"/>
      <c r="U201" s="4"/>
      <c r="V201" s="4"/>
      <c r="W201" s="4"/>
      <c r="X201" s="4"/>
      <c r="Y201" s="4"/>
      <c r="Z201" s="4"/>
    </row>
    <row r="202" spans="1:26" ht="15.75" customHeight="1">
      <c r="A202" s="4"/>
      <c r="B202" s="4"/>
      <c r="C202" s="5"/>
      <c r="D202" s="6"/>
      <c r="E202" s="6"/>
      <c r="F202" s="6"/>
      <c r="G202" s="6"/>
      <c r="H202" s="6"/>
      <c r="I202" s="4"/>
      <c r="J202" s="4"/>
      <c r="K202" s="4"/>
      <c r="L202" s="4"/>
      <c r="M202" s="4"/>
      <c r="N202" s="4"/>
      <c r="O202" s="4"/>
      <c r="P202" s="4"/>
      <c r="Q202" s="4"/>
      <c r="R202" s="4"/>
      <c r="S202" s="4"/>
      <c r="T202" s="4"/>
      <c r="U202" s="4"/>
      <c r="V202" s="4"/>
      <c r="W202" s="4"/>
      <c r="X202" s="4"/>
      <c r="Y202" s="4"/>
      <c r="Z202" s="4"/>
    </row>
    <row r="203" spans="1:26" ht="15.75" customHeight="1">
      <c r="A203" s="4"/>
      <c r="B203" s="4"/>
      <c r="C203" s="5"/>
      <c r="D203" s="6"/>
      <c r="E203" s="6"/>
      <c r="F203" s="6"/>
      <c r="G203" s="6"/>
      <c r="H203" s="6"/>
      <c r="I203" s="4"/>
      <c r="J203" s="4"/>
      <c r="K203" s="4"/>
      <c r="L203" s="4"/>
      <c r="M203" s="4"/>
      <c r="N203" s="4"/>
      <c r="O203" s="4"/>
      <c r="P203" s="4"/>
      <c r="Q203" s="4"/>
      <c r="R203" s="4"/>
      <c r="S203" s="4"/>
      <c r="T203" s="4"/>
      <c r="U203" s="4"/>
      <c r="V203" s="4"/>
      <c r="W203" s="4"/>
      <c r="X203" s="4"/>
      <c r="Y203" s="4"/>
      <c r="Z203" s="4"/>
    </row>
    <row r="204" spans="1:26" ht="15.75" customHeight="1">
      <c r="A204" s="4"/>
      <c r="B204" s="4"/>
      <c r="C204" s="5"/>
      <c r="D204" s="6"/>
      <c r="E204" s="6"/>
      <c r="F204" s="6"/>
      <c r="G204" s="6"/>
      <c r="H204" s="6"/>
      <c r="I204" s="4"/>
      <c r="J204" s="4"/>
      <c r="K204" s="4"/>
      <c r="L204" s="4"/>
      <c r="M204" s="4"/>
      <c r="N204" s="4"/>
      <c r="O204" s="4"/>
      <c r="P204" s="4"/>
      <c r="Q204" s="4"/>
      <c r="R204" s="4"/>
      <c r="S204" s="4"/>
      <c r="T204" s="4"/>
      <c r="U204" s="4"/>
      <c r="V204" s="4"/>
      <c r="W204" s="4"/>
      <c r="X204" s="4"/>
      <c r="Y204" s="4"/>
      <c r="Z204" s="4"/>
    </row>
    <row r="205" spans="1:26" ht="15.75" customHeight="1">
      <c r="A205" s="4"/>
      <c r="B205" s="4"/>
      <c r="C205" s="5"/>
      <c r="D205" s="6"/>
      <c r="E205" s="6"/>
      <c r="F205" s="6"/>
      <c r="G205" s="6"/>
      <c r="H205" s="6"/>
      <c r="I205" s="4"/>
      <c r="J205" s="4"/>
      <c r="K205" s="4"/>
      <c r="L205" s="4"/>
      <c r="M205" s="4"/>
      <c r="N205" s="4"/>
      <c r="O205" s="4"/>
      <c r="P205" s="4"/>
      <c r="Q205" s="4"/>
      <c r="R205" s="4"/>
      <c r="S205" s="4"/>
      <c r="T205" s="4"/>
      <c r="U205" s="4"/>
      <c r="V205" s="4"/>
      <c r="W205" s="4"/>
      <c r="X205" s="4"/>
      <c r="Y205" s="4"/>
      <c r="Z205" s="4"/>
    </row>
    <row r="206" spans="1:26" ht="15.75" customHeight="1">
      <c r="A206" s="4"/>
      <c r="B206" s="4"/>
      <c r="C206" s="5"/>
      <c r="D206" s="6"/>
      <c r="E206" s="6"/>
      <c r="F206" s="6"/>
      <c r="G206" s="6"/>
      <c r="H206" s="6"/>
      <c r="I206" s="4"/>
      <c r="J206" s="4"/>
      <c r="K206" s="4"/>
      <c r="L206" s="4"/>
      <c r="M206" s="4"/>
      <c r="N206" s="4"/>
      <c r="O206" s="4"/>
      <c r="P206" s="4"/>
      <c r="Q206" s="4"/>
      <c r="R206" s="4"/>
      <c r="S206" s="4"/>
      <c r="T206" s="4"/>
      <c r="U206" s="4"/>
      <c r="V206" s="4"/>
      <c r="W206" s="4"/>
      <c r="X206" s="4"/>
      <c r="Y206" s="4"/>
      <c r="Z206" s="4"/>
    </row>
    <row r="207" spans="1:26" ht="15.75" customHeight="1">
      <c r="A207" s="4"/>
      <c r="B207" s="4"/>
      <c r="C207" s="5"/>
      <c r="D207" s="6"/>
      <c r="E207" s="6"/>
      <c r="F207" s="6"/>
      <c r="G207" s="6"/>
      <c r="H207" s="6"/>
      <c r="I207" s="4"/>
      <c r="J207" s="4"/>
      <c r="K207" s="4"/>
      <c r="L207" s="4"/>
      <c r="M207" s="4"/>
      <c r="N207" s="4"/>
      <c r="O207" s="4"/>
      <c r="P207" s="4"/>
      <c r="Q207" s="4"/>
      <c r="R207" s="4"/>
      <c r="S207" s="4"/>
      <c r="T207" s="4"/>
      <c r="U207" s="4"/>
      <c r="V207" s="4"/>
      <c r="W207" s="4"/>
      <c r="X207" s="4"/>
      <c r="Y207" s="4"/>
      <c r="Z207" s="4"/>
    </row>
    <row r="208" spans="1:26" ht="15.75" customHeight="1">
      <c r="A208" s="4"/>
      <c r="B208" s="4"/>
      <c r="C208" s="5"/>
      <c r="D208" s="6"/>
      <c r="E208" s="6"/>
      <c r="F208" s="6"/>
      <c r="G208" s="6"/>
      <c r="H208" s="6"/>
      <c r="I208" s="4"/>
      <c r="J208" s="4"/>
      <c r="K208" s="4"/>
      <c r="L208" s="4"/>
      <c r="M208" s="4"/>
      <c r="N208" s="4"/>
      <c r="O208" s="4"/>
      <c r="P208" s="4"/>
      <c r="Q208" s="4"/>
      <c r="R208" s="4"/>
      <c r="S208" s="4"/>
      <c r="T208" s="4"/>
      <c r="U208" s="4"/>
      <c r="V208" s="4"/>
      <c r="W208" s="4"/>
      <c r="X208" s="4"/>
      <c r="Y208" s="4"/>
      <c r="Z208" s="4"/>
    </row>
    <row r="209" spans="1:26" ht="15.75" customHeight="1">
      <c r="A209" s="4"/>
      <c r="B209" s="4"/>
      <c r="C209" s="5"/>
      <c r="D209" s="6"/>
      <c r="E209" s="6"/>
      <c r="F209" s="6"/>
      <c r="G209" s="6"/>
      <c r="H209" s="6"/>
      <c r="I209" s="4"/>
      <c r="J209" s="4"/>
      <c r="K209" s="4"/>
      <c r="L209" s="4"/>
      <c r="M209" s="4"/>
      <c r="N209" s="4"/>
      <c r="O209" s="4"/>
      <c r="P209" s="4"/>
      <c r="Q209" s="4"/>
      <c r="R209" s="4"/>
      <c r="S209" s="4"/>
      <c r="T209" s="4"/>
      <c r="U209" s="4"/>
      <c r="V209" s="4"/>
      <c r="W209" s="4"/>
      <c r="X209" s="4"/>
      <c r="Y209" s="4"/>
      <c r="Z209" s="4"/>
    </row>
    <row r="210" spans="1:26" ht="15.75" customHeight="1">
      <c r="A210" s="4"/>
      <c r="B210" s="4"/>
      <c r="C210" s="5"/>
      <c r="D210" s="6"/>
      <c r="E210" s="6"/>
      <c r="F210" s="6"/>
      <c r="G210" s="6"/>
      <c r="H210" s="6"/>
      <c r="I210" s="4"/>
      <c r="J210" s="4"/>
      <c r="K210" s="4"/>
      <c r="L210" s="4"/>
      <c r="M210" s="4"/>
      <c r="N210" s="4"/>
      <c r="O210" s="4"/>
      <c r="P210" s="4"/>
      <c r="Q210" s="4"/>
      <c r="R210" s="4"/>
      <c r="S210" s="4"/>
      <c r="T210" s="4"/>
      <c r="U210" s="4"/>
      <c r="V210" s="4"/>
      <c r="W210" s="4"/>
      <c r="X210" s="4"/>
      <c r="Y210" s="4"/>
      <c r="Z210" s="4"/>
    </row>
    <row r="211" spans="1:26" ht="15.75" customHeight="1">
      <c r="A211" s="4"/>
      <c r="B211" s="4"/>
      <c r="C211" s="5"/>
      <c r="D211" s="6"/>
      <c r="E211" s="6"/>
      <c r="F211" s="6"/>
      <c r="G211" s="6"/>
      <c r="H211" s="6"/>
      <c r="I211" s="4"/>
      <c r="J211" s="4"/>
      <c r="K211" s="4"/>
      <c r="L211" s="4"/>
      <c r="M211" s="4"/>
      <c r="N211" s="4"/>
      <c r="O211" s="4"/>
      <c r="P211" s="4"/>
      <c r="Q211" s="4"/>
      <c r="R211" s="4"/>
      <c r="S211" s="4"/>
      <c r="T211" s="4"/>
      <c r="U211" s="4"/>
      <c r="V211" s="4"/>
      <c r="W211" s="4"/>
      <c r="X211" s="4"/>
      <c r="Y211" s="4"/>
      <c r="Z211" s="4"/>
    </row>
    <row r="212" spans="1:26" ht="15.75" customHeight="1">
      <c r="A212" s="4"/>
      <c r="B212" s="4"/>
      <c r="C212" s="5"/>
      <c r="D212" s="6"/>
      <c r="E212" s="6"/>
      <c r="F212" s="6"/>
      <c r="G212" s="6"/>
      <c r="H212" s="6"/>
      <c r="I212" s="4"/>
      <c r="J212" s="4"/>
      <c r="K212" s="4"/>
      <c r="L212" s="4"/>
      <c r="M212" s="4"/>
      <c r="N212" s="4"/>
      <c r="O212" s="4"/>
      <c r="P212" s="4"/>
      <c r="Q212" s="4"/>
      <c r="R212" s="4"/>
      <c r="S212" s="4"/>
      <c r="T212" s="4"/>
      <c r="U212" s="4"/>
      <c r="V212" s="4"/>
      <c r="W212" s="4"/>
      <c r="X212" s="4"/>
      <c r="Y212" s="4"/>
      <c r="Z212" s="4"/>
    </row>
    <row r="213" spans="1:26" ht="15.75" customHeight="1">
      <c r="A213" s="4"/>
      <c r="B213" s="4"/>
      <c r="C213" s="5"/>
      <c r="D213" s="6"/>
      <c r="E213" s="6"/>
      <c r="F213" s="6"/>
      <c r="G213" s="6"/>
      <c r="H213" s="6"/>
      <c r="I213" s="4"/>
      <c r="J213" s="4"/>
      <c r="K213" s="4"/>
      <c r="L213" s="4"/>
      <c r="M213" s="4"/>
      <c r="N213" s="4"/>
      <c r="O213" s="4"/>
      <c r="P213" s="4"/>
      <c r="Q213" s="4"/>
      <c r="R213" s="4"/>
      <c r="S213" s="4"/>
      <c r="T213" s="4"/>
      <c r="U213" s="4"/>
      <c r="V213" s="4"/>
      <c r="W213" s="4"/>
      <c r="X213" s="4"/>
      <c r="Y213" s="4"/>
      <c r="Z213" s="4"/>
    </row>
    <row r="214" spans="1:26" ht="15.75" customHeight="1">
      <c r="A214" s="4"/>
      <c r="B214" s="4"/>
      <c r="C214" s="5"/>
      <c r="D214" s="6"/>
      <c r="E214" s="6"/>
      <c r="F214" s="6"/>
      <c r="G214" s="6"/>
      <c r="H214" s="6"/>
      <c r="I214" s="4"/>
      <c r="J214" s="4"/>
      <c r="K214" s="4"/>
      <c r="L214" s="4"/>
      <c r="M214" s="4"/>
      <c r="N214" s="4"/>
      <c r="O214" s="4"/>
      <c r="P214" s="4"/>
      <c r="Q214" s="4"/>
      <c r="R214" s="4"/>
      <c r="S214" s="4"/>
      <c r="T214" s="4"/>
      <c r="U214" s="4"/>
      <c r="V214" s="4"/>
      <c r="W214" s="4"/>
      <c r="X214" s="4"/>
      <c r="Y214" s="4"/>
      <c r="Z214" s="4"/>
    </row>
    <row r="215" spans="1:26" ht="15.75" customHeight="1">
      <c r="A215" s="4"/>
      <c r="B215" s="4"/>
      <c r="C215" s="5"/>
      <c r="D215" s="6"/>
      <c r="E215" s="6"/>
      <c r="F215" s="6"/>
      <c r="G215" s="6"/>
      <c r="H215" s="6"/>
      <c r="I215" s="4"/>
      <c r="J215" s="4"/>
      <c r="K215" s="4"/>
      <c r="L215" s="4"/>
      <c r="M215" s="4"/>
      <c r="N215" s="4"/>
      <c r="O215" s="4"/>
      <c r="P215" s="4"/>
      <c r="Q215" s="4"/>
      <c r="R215" s="4"/>
      <c r="S215" s="4"/>
      <c r="T215" s="4"/>
      <c r="U215" s="4"/>
      <c r="V215" s="4"/>
      <c r="W215" s="4"/>
      <c r="X215" s="4"/>
      <c r="Y215" s="4"/>
      <c r="Z215" s="4"/>
    </row>
    <row r="216" spans="1:26" ht="15.75" customHeight="1">
      <c r="A216" s="4"/>
      <c r="B216" s="4"/>
      <c r="C216" s="5"/>
      <c r="D216" s="6"/>
      <c r="E216" s="6"/>
      <c r="F216" s="6"/>
      <c r="G216" s="6"/>
      <c r="H216" s="6"/>
      <c r="I216" s="4"/>
      <c r="J216" s="4"/>
      <c r="K216" s="4"/>
      <c r="L216" s="4"/>
      <c r="M216" s="4"/>
      <c r="N216" s="4"/>
      <c r="O216" s="4"/>
      <c r="P216" s="4"/>
      <c r="Q216" s="4"/>
      <c r="R216" s="4"/>
      <c r="S216" s="4"/>
      <c r="T216" s="4"/>
      <c r="U216" s="4"/>
      <c r="V216" s="4"/>
      <c r="W216" s="4"/>
      <c r="X216" s="4"/>
      <c r="Y216" s="4"/>
      <c r="Z216" s="4"/>
    </row>
    <row r="217" spans="1:26" ht="15.75" customHeight="1">
      <c r="A217" s="4"/>
      <c r="B217" s="4"/>
      <c r="C217" s="5"/>
      <c r="D217" s="6"/>
      <c r="E217" s="6"/>
      <c r="F217" s="6"/>
      <c r="G217" s="6"/>
      <c r="H217" s="6"/>
      <c r="I217" s="4"/>
      <c r="J217" s="4"/>
      <c r="K217" s="4"/>
      <c r="L217" s="4"/>
      <c r="M217" s="4"/>
      <c r="N217" s="4"/>
      <c r="O217" s="4"/>
      <c r="P217" s="4"/>
      <c r="Q217" s="4"/>
      <c r="R217" s="4"/>
      <c r="S217" s="4"/>
      <c r="T217" s="4"/>
      <c r="U217" s="4"/>
      <c r="V217" s="4"/>
      <c r="W217" s="4"/>
      <c r="X217" s="4"/>
      <c r="Y217" s="4"/>
      <c r="Z217" s="4"/>
    </row>
    <row r="218" spans="1:26" ht="15.75" customHeight="1">
      <c r="A218" s="4"/>
      <c r="B218" s="4"/>
      <c r="C218" s="5"/>
      <c r="D218" s="6"/>
      <c r="E218" s="6"/>
      <c r="F218" s="6"/>
      <c r="G218" s="6"/>
      <c r="H218" s="6"/>
      <c r="I218" s="4"/>
      <c r="J218" s="4"/>
      <c r="K218" s="4"/>
      <c r="L218" s="4"/>
      <c r="M218" s="4"/>
      <c r="N218" s="4"/>
      <c r="O218" s="4"/>
      <c r="P218" s="4"/>
      <c r="Q218" s="4"/>
      <c r="R218" s="4"/>
      <c r="S218" s="4"/>
      <c r="T218" s="4"/>
      <c r="U218" s="4"/>
      <c r="V218" s="4"/>
      <c r="W218" s="4"/>
      <c r="X218" s="4"/>
      <c r="Y218" s="4"/>
      <c r="Z218" s="4"/>
    </row>
    <row r="219" spans="1:26" ht="15.75" customHeight="1">
      <c r="A219" s="4"/>
      <c r="B219" s="4"/>
      <c r="C219" s="5"/>
      <c r="D219" s="6"/>
      <c r="E219" s="6"/>
      <c r="F219" s="6"/>
      <c r="G219" s="6"/>
      <c r="H219" s="6"/>
      <c r="I219" s="4"/>
      <c r="J219" s="4"/>
      <c r="K219" s="4"/>
      <c r="L219" s="4"/>
      <c r="M219" s="4"/>
      <c r="N219" s="4"/>
      <c r="O219" s="4"/>
      <c r="P219" s="4"/>
      <c r="Q219" s="4"/>
      <c r="R219" s="4"/>
      <c r="S219" s="4"/>
      <c r="T219" s="4"/>
      <c r="U219" s="4"/>
      <c r="V219" s="4"/>
      <c r="W219" s="4"/>
      <c r="X219" s="4"/>
      <c r="Y219" s="4"/>
      <c r="Z219" s="4"/>
    </row>
    <row r="220" spans="1:26" ht="15.75" customHeight="1">
      <c r="A220" s="4"/>
      <c r="B220" s="4"/>
      <c r="C220" s="5"/>
      <c r="D220" s="6"/>
      <c r="E220" s="6"/>
      <c r="F220" s="6"/>
      <c r="G220" s="6"/>
      <c r="H220" s="6"/>
      <c r="I220" s="4"/>
      <c r="J220" s="4"/>
      <c r="K220" s="4"/>
      <c r="L220" s="4"/>
      <c r="M220" s="4"/>
      <c r="N220" s="4"/>
      <c r="O220" s="4"/>
      <c r="P220" s="4"/>
      <c r="Q220" s="4"/>
      <c r="R220" s="4"/>
      <c r="S220" s="4"/>
      <c r="T220" s="4"/>
      <c r="U220" s="4"/>
      <c r="V220" s="4"/>
      <c r="W220" s="4"/>
      <c r="X220" s="4"/>
      <c r="Y220" s="4"/>
      <c r="Z220" s="4"/>
    </row>
    <row r="221" spans="1:26" ht="15.75" customHeight="1">
      <c r="A221" s="4"/>
      <c r="B221" s="4"/>
      <c r="C221" s="5"/>
      <c r="D221" s="6"/>
      <c r="E221" s="6"/>
      <c r="F221" s="6"/>
      <c r="G221" s="6"/>
      <c r="H221" s="6"/>
      <c r="I221" s="4"/>
      <c r="J221" s="4"/>
      <c r="K221" s="4"/>
      <c r="L221" s="4"/>
      <c r="M221" s="4"/>
      <c r="N221" s="4"/>
      <c r="O221" s="4"/>
      <c r="P221" s="4"/>
      <c r="Q221" s="4"/>
      <c r="R221" s="4"/>
      <c r="S221" s="4"/>
      <c r="T221" s="4"/>
      <c r="U221" s="4"/>
      <c r="V221" s="4"/>
      <c r="W221" s="4"/>
      <c r="X221" s="4"/>
      <c r="Y221" s="4"/>
      <c r="Z221" s="4"/>
    </row>
    <row r="222" spans="1:26" ht="15.75" customHeight="1">
      <c r="A222" s="4"/>
      <c r="B222" s="4"/>
      <c r="C222" s="5"/>
      <c r="D222" s="6"/>
      <c r="E222" s="6"/>
      <c r="F222" s="6"/>
      <c r="G222" s="6"/>
      <c r="H222" s="6"/>
      <c r="I222" s="4"/>
      <c r="J222" s="4"/>
      <c r="K222" s="4"/>
      <c r="L222" s="4"/>
      <c r="M222" s="4"/>
      <c r="N222" s="4"/>
      <c r="O222" s="4"/>
      <c r="P222" s="4"/>
      <c r="Q222" s="4"/>
      <c r="R222" s="4"/>
      <c r="S222" s="4"/>
      <c r="T222" s="4"/>
      <c r="U222" s="4"/>
      <c r="V222" s="4"/>
      <c r="W222" s="4"/>
      <c r="X222" s="4"/>
      <c r="Y222" s="4"/>
      <c r="Z222" s="4"/>
    </row>
    <row r="223" spans="1:26" ht="15.75" customHeight="1">
      <c r="A223" s="4"/>
      <c r="B223" s="4"/>
      <c r="C223" s="5"/>
      <c r="D223" s="6"/>
      <c r="E223" s="6"/>
      <c r="F223" s="6"/>
      <c r="G223" s="6"/>
      <c r="H223" s="6"/>
      <c r="I223" s="4"/>
      <c r="J223" s="4"/>
      <c r="K223" s="4"/>
      <c r="L223" s="4"/>
      <c r="M223" s="4"/>
      <c r="N223" s="4"/>
      <c r="O223" s="4"/>
      <c r="P223" s="4"/>
      <c r="Q223" s="4"/>
      <c r="R223" s="4"/>
      <c r="S223" s="4"/>
      <c r="T223" s="4"/>
      <c r="U223" s="4"/>
      <c r="V223" s="4"/>
      <c r="W223" s="4"/>
      <c r="X223" s="4"/>
      <c r="Y223" s="4"/>
      <c r="Z223" s="4"/>
    </row>
    <row r="224" spans="1:26" ht="15.75" customHeight="1">
      <c r="A224" s="4"/>
      <c r="B224" s="4"/>
      <c r="C224" s="5"/>
      <c r="D224" s="6"/>
      <c r="E224" s="6"/>
      <c r="F224" s="6"/>
      <c r="G224" s="6"/>
      <c r="H224" s="6"/>
      <c r="I224" s="4"/>
      <c r="J224" s="4"/>
      <c r="K224" s="4"/>
      <c r="L224" s="4"/>
      <c r="M224" s="4"/>
      <c r="N224" s="4"/>
      <c r="O224" s="4"/>
      <c r="P224" s="4"/>
      <c r="Q224" s="4"/>
      <c r="R224" s="4"/>
      <c r="S224" s="4"/>
      <c r="T224" s="4"/>
      <c r="U224" s="4"/>
      <c r="V224" s="4"/>
      <c r="W224" s="4"/>
      <c r="X224" s="4"/>
      <c r="Y224" s="4"/>
      <c r="Z224" s="4"/>
    </row>
    <row r="225" spans="1:26" ht="15.75" customHeight="1">
      <c r="A225" s="4"/>
      <c r="B225" s="4"/>
      <c r="C225" s="5"/>
      <c r="D225" s="6"/>
      <c r="E225" s="6"/>
      <c r="F225" s="6"/>
      <c r="G225" s="6"/>
      <c r="H225" s="6"/>
      <c r="I225" s="4"/>
      <c r="J225" s="4"/>
      <c r="K225" s="4"/>
      <c r="L225" s="4"/>
      <c r="M225" s="4"/>
      <c r="N225" s="4"/>
      <c r="O225" s="4"/>
      <c r="P225" s="4"/>
      <c r="Q225" s="4"/>
      <c r="R225" s="4"/>
      <c r="S225" s="4"/>
      <c r="T225" s="4"/>
      <c r="U225" s="4"/>
      <c r="V225" s="4"/>
      <c r="W225" s="4"/>
      <c r="X225" s="4"/>
      <c r="Y225" s="4"/>
      <c r="Z225" s="4"/>
    </row>
    <row r="226" spans="1:26" ht="15.75" customHeight="1">
      <c r="A226" s="4"/>
      <c r="B226" s="4"/>
      <c r="C226" s="5"/>
      <c r="D226" s="6"/>
      <c r="E226" s="6"/>
      <c r="F226" s="6"/>
      <c r="G226" s="6"/>
      <c r="H226" s="6"/>
      <c r="I226" s="4"/>
      <c r="J226" s="4"/>
      <c r="K226" s="4"/>
      <c r="L226" s="4"/>
      <c r="M226" s="4"/>
      <c r="N226" s="4"/>
      <c r="O226" s="4"/>
      <c r="P226" s="4"/>
      <c r="Q226" s="4"/>
      <c r="R226" s="4"/>
      <c r="S226" s="4"/>
      <c r="T226" s="4"/>
      <c r="U226" s="4"/>
      <c r="V226" s="4"/>
      <c r="W226" s="4"/>
      <c r="X226" s="4"/>
      <c r="Y226" s="4"/>
      <c r="Z226" s="4"/>
    </row>
    <row r="227" spans="1:26" ht="15.75" customHeight="1">
      <c r="A227" s="4"/>
      <c r="B227" s="4"/>
      <c r="C227" s="5"/>
      <c r="D227" s="6"/>
      <c r="E227" s="6"/>
      <c r="F227" s="6"/>
      <c r="G227" s="6"/>
      <c r="H227" s="6"/>
      <c r="I227" s="4"/>
      <c r="J227" s="4"/>
      <c r="K227" s="4"/>
      <c r="L227" s="4"/>
      <c r="M227" s="4"/>
      <c r="N227" s="4"/>
      <c r="O227" s="4"/>
      <c r="P227" s="4"/>
      <c r="Q227" s="4"/>
      <c r="R227" s="4"/>
      <c r="S227" s="4"/>
      <c r="T227" s="4"/>
      <c r="U227" s="4"/>
      <c r="V227" s="4"/>
      <c r="W227" s="4"/>
      <c r="X227" s="4"/>
      <c r="Y227" s="4"/>
      <c r="Z227" s="4"/>
    </row>
    <row r="228" spans="1:26" ht="15.75" customHeight="1">
      <c r="A228" s="4"/>
      <c r="B228" s="4"/>
      <c r="C228" s="5"/>
      <c r="D228" s="6"/>
      <c r="E228" s="6"/>
      <c r="F228" s="6"/>
      <c r="G228" s="6"/>
      <c r="H228" s="6"/>
      <c r="I228" s="4"/>
      <c r="J228" s="4"/>
      <c r="K228" s="4"/>
      <c r="L228" s="4"/>
      <c r="M228" s="4"/>
      <c r="N228" s="4"/>
      <c r="O228" s="4"/>
      <c r="P228" s="4"/>
      <c r="Q228" s="4"/>
      <c r="R228" s="4"/>
      <c r="S228" s="4"/>
      <c r="T228" s="4"/>
      <c r="U228" s="4"/>
      <c r="V228" s="4"/>
      <c r="W228" s="4"/>
      <c r="X228" s="4"/>
      <c r="Y228" s="4"/>
      <c r="Z228" s="4"/>
    </row>
    <row r="229" spans="1:26" ht="15.75" customHeight="1">
      <c r="A229" s="4"/>
      <c r="B229" s="4"/>
      <c r="C229" s="5"/>
      <c r="D229" s="6"/>
      <c r="E229" s="6"/>
      <c r="F229" s="6"/>
      <c r="G229" s="6"/>
      <c r="H229" s="6"/>
      <c r="I229" s="4"/>
      <c r="J229" s="4"/>
      <c r="K229" s="4"/>
      <c r="L229" s="4"/>
      <c r="M229" s="4"/>
      <c r="N229" s="4"/>
      <c r="O229" s="4"/>
      <c r="P229" s="4"/>
      <c r="Q229" s="4"/>
      <c r="R229" s="4"/>
      <c r="S229" s="4"/>
      <c r="T229" s="4"/>
      <c r="U229" s="4"/>
      <c r="V229" s="4"/>
      <c r="W229" s="4"/>
      <c r="X229" s="4"/>
      <c r="Y229" s="4"/>
      <c r="Z229" s="4"/>
    </row>
    <row r="230" spans="1:26" ht="15.75" customHeight="1">
      <c r="A230" s="4"/>
      <c r="B230" s="4"/>
      <c r="C230" s="5"/>
      <c r="D230" s="6"/>
      <c r="E230" s="6"/>
      <c r="F230" s="6"/>
      <c r="G230" s="6"/>
      <c r="H230" s="6"/>
      <c r="I230" s="4"/>
      <c r="J230" s="4"/>
      <c r="K230" s="4"/>
      <c r="L230" s="4"/>
      <c r="M230" s="4"/>
      <c r="N230" s="4"/>
      <c r="O230" s="4"/>
      <c r="P230" s="4"/>
      <c r="Q230" s="4"/>
      <c r="R230" s="4"/>
      <c r="S230" s="4"/>
      <c r="T230" s="4"/>
      <c r="U230" s="4"/>
      <c r="V230" s="4"/>
      <c r="W230" s="4"/>
      <c r="X230" s="4"/>
      <c r="Y230" s="4"/>
      <c r="Z230" s="4"/>
    </row>
    <row r="231" spans="1:26" ht="15.75" customHeight="1">
      <c r="A231" s="4"/>
      <c r="B231" s="4"/>
      <c r="C231" s="5"/>
      <c r="D231" s="6"/>
      <c r="E231" s="6"/>
      <c r="F231" s="6"/>
      <c r="G231" s="6"/>
      <c r="H231" s="6"/>
      <c r="I231" s="4"/>
      <c r="J231" s="4"/>
      <c r="K231" s="4"/>
      <c r="L231" s="4"/>
      <c r="M231" s="4"/>
      <c r="N231" s="4"/>
      <c r="O231" s="4"/>
      <c r="P231" s="4"/>
      <c r="Q231" s="4"/>
      <c r="R231" s="4"/>
      <c r="S231" s="4"/>
      <c r="T231" s="4"/>
      <c r="U231" s="4"/>
      <c r="V231" s="4"/>
      <c r="W231" s="4"/>
      <c r="X231" s="4"/>
      <c r="Y231" s="4"/>
      <c r="Z231" s="4"/>
    </row>
    <row r="232" spans="1:26" ht="15.75" customHeight="1">
      <c r="A232" s="4"/>
      <c r="B232" s="4"/>
      <c r="C232" s="5"/>
      <c r="D232" s="6"/>
      <c r="E232" s="6"/>
      <c r="F232" s="6"/>
      <c r="G232" s="6"/>
      <c r="H232" s="6"/>
      <c r="I232" s="4"/>
      <c r="J232" s="4"/>
      <c r="K232" s="4"/>
      <c r="L232" s="4"/>
      <c r="M232" s="4"/>
      <c r="N232" s="4"/>
      <c r="O232" s="4"/>
      <c r="P232" s="4"/>
      <c r="Q232" s="4"/>
      <c r="R232" s="4"/>
      <c r="S232" s="4"/>
      <c r="T232" s="4"/>
      <c r="U232" s="4"/>
      <c r="V232" s="4"/>
      <c r="W232" s="4"/>
      <c r="X232" s="4"/>
      <c r="Y232" s="4"/>
      <c r="Z232" s="4"/>
    </row>
    <row r="233" spans="1:26" ht="15.75" customHeight="1">
      <c r="A233" s="4"/>
      <c r="B233" s="4"/>
      <c r="C233" s="5"/>
      <c r="D233" s="6"/>
      <c r="E233" s="6"/>
      <c r="F233" s="6"/>
      <c r="G233" s="6"/>
      <c r="H233" s="6"/>
      <c r="I233" s="4"/>
      <c r="J233" s="4"/>
      <c r="K233" s="4"/>
      <c r="L233" s="4"/>
      <c r="M233" s="4"/>
      <c r="N233" s="4"/>
      <c r="O233" s="4"/>
      <c r="P233" s="4"/>
      <c r="Q233" s="4"/>
      <c r="R233" s="4"/>
      <c r="S233" s="4"/>
      <c r="T233" s="4"/>
      <c r="U233" s="4"/>
      <c r="V233" s="4"/>
      <c r="W233" s="4"/>
      <c r="X233" s="4"/>
      <c r="Y233" s="4"/>
      <c r="Z233" s="4"/>
    </row>
    <row r="234" spans="1:26" ht="15.75" customHeight="1">
      <c r="A234" s="4"/>
      <c r="B234" s="4"/>
      <c r="C234" s="5"/>
      <c r="D234" s="6"/>
      <c r="E234" s="6"/>
      <c r="F234" s="6"/>
      <c r="G234" s="6"/>
      <c r="H234" s="6"/>
      <c r="I234" s="4"/>
      <c r="J234" s="4"/>
      <c r="K234" s="4"/>
      <c r="L234" s="4"/>
      <c r="M234" s="4"/>
      <c r="N234" s="4"/>
      <c r="O234" s="4"/>
      <c r="P234" s="4"/>
      <c r="Q234" s="4"/>
      <c r="R234" s="4"/>
      <c r="S234" s="4"/>
      <c r="T234" s="4"/>
      <c r="U234" s="4"/>
      <c r="V234" s="4"/>
      <c r="W234" s="4"/>
      <c r="X234" s="4"/>
      <c r="Y234" s="4"/>
      <c r="Z234" s="4"/>
    </row>
    <row r="235" spans="1:26" ht="15.75" customHeight="1">
      <c r="A235" s="4"/>
      <c r="B235" s="4"/>
      <c r="C235" s="5"/>
      <c r="D235" s="6"/>
      <c r="E235" s="6"/>
      <c r="F235" s="6"/>
      <c r="G235" s="6"/>
      <c r="H235" s="6"/>
      <c r="I235" s="4"/>
      <c r="J235" s="4"/>
      <c r="K235" s="4"/>
      <c r="L235" s="4"/>
      <c r="M235" s="4"/>
      <c r="N235" s="4"/>
      <c r="O235" s="4"/>
      <c r="P235" s="4"/>
      <c r="Q235" s="4"/>
      <c r="R235" s="4"/>
      <c r="S235" s="4"/>
      <c r="T235" s="4"/>
      <c r="U235" s="4"/>
      <c r="V235" s="4"/>
      <c r="W235" s="4"/>
      <c r="X235" s="4"/>
      <c r="Y235" s="4"/>
      <c r="Z235" s="4"/>
    </row>
    <row r="236" spans="1:26" ht="15.75" customHeight="1">
      <c r="A236" s="4"/>
      <c r="B236" s="4"/>
      <c r="C236" s="5"/>
      <c r="D236" s="6"/>
      <c r="E236" s="6"/>
      <c r="F236" s="6"/>
      <c r="G236" s="6"/>
      <c r="H236" s="6"/>
      <c r="I236" s="4"/>
      <c r="J236" s="4"/>
      <c r="K236" s="4"/>
      <c r="L236" s="4"/>
      <c r="M236" s="4"/>
      <c r="N236" s="4"/>
      <c r="O236" s="4"/>
      <c r="P236" s="4"/>
      <c r="Q236" s="4"/>
      <c r="R236" s="4"/>
      <c r="S236" s="4"/>
      <c r="T236" s="4"/>
      <c r="U236" s="4"/>
      <c r="V236" s="4"/>
      <c r="W236" s="4"/>
      <c r="X236" s="4"/>
      <c r="Y236" s="4"/>
      <c r="Z236" s="4"/>
    </row>
    <row r="237" spans="1:26" ht="15.75" customHeight="1">
      <c r="A237" s="4"/>
      <c r="B237" s="4"/>
      <c r="C237" s="5"/>
      <c r="D237" s="6"/>
      <c r="E237" s="6"/>
      <c r="F237" s="6"/>
      <c r="G237" s="6"/>
      <c r="H237" s="6"/>
      <c r="I237" s="4"/>
      <c r="J237" s="4"/>
      <c r="K237" s="4"/>
      <c r="L237" s="4"/>
      <c r="M237" s="4"/>
      <c r="N237" s="4"/>
      <c r="O237" s="4"/>
      <c r="P237" s="4"/>
      <c r="Q237" s="4"/>
      <c r="R237" s="4"/>
      <c r="S237" s="4"/>
      <c r="T237" s="4"/>
      <c r="U237" s="4"/>
      <c r="V237" s="4"/>
      <c r="W237" s="4"/>
      <c r="X237" s="4"/>
      <c r="Y237" s="4"/>
      <c r="Z237" s="4"/>
    </row>
    <row r="238" spans="1:26" ht="15.75" customHeight="1">
      <c r="A238" s="4"/>
      <c r="B238" s="4"/>
      <c r="C238" s="5"/>
      <c r="D238" s="6"/>
      <c r="E238" s="6"/>
      <c r="F238" s="6"/>
      <c r="G238" s="6"/>
      <c r="H238" s="6"/>
      <c r="I238" s="4"/>
      <c r="J238" s="4"/>
      <c r="K238" s="4"/>
      <c r="L238" s="4"/>
      <c r="M238" s="4"/>
      <c r="N238" s="4"/>
      <c r="O238" s="4"/>
      <c r="P238" s="4"/>
      <c r="Q238" s="4"/>
      <c r="R238" s="4"/>
      <c r="S238" s="4"/>
      <c r="T238" s="4"/>
      <c r="U238" s="4"/>
      <c r="V238" s="4"/>
      <c r="W238" s="4"/>
      <c r="X238" s="4"/>
      <c r="Y238" s="4"/>
      <c r="Z238" s="4"/>
    </row>
    <row r="239" spans="1:26" ht="15.75" customHeight="1">
      <c r="A239" s="4"/>
      <c r="B239" s="4"/>
      <c r="C239" s="5"/>
      <c r="D239" s="6"/>
      <c r="E239" s="6"/>
      <c r="F239" s="6"/>
      <c r="G239" s="6"/>
      <c r="H239" s="6"/>
      <c r="I239" s="4"/>
      <c r="J239" s="4"/>
      <c r="K239" s="4"/>
      <c r="L239" s="4"/>
      <c r="M239" s="4"/>
      <c r="N239" s="4"/>
      <c r="O239" s="4"/>
      <c r="P239" s="4"/>
      <c r="Q239" s="4"/>
      <c r="R239" s="4"/>
      <c r="S239" s="4"/>
      <c r="T239" s="4"/>
      <c r="U239" s="4"/>
      <c r="V239" s="4"/>
      <c r="W239" s="4"/>
      <c r="X239" s="4"/>
      <c r="Y239" s="4"/>
      <c r="Z239" s="4"/>
    </row>
    <row r="240" spans="1:26" ht="15.75" customHeight="1">
      <c r="A240" s="4"/>
      <c r="B240" s="4"/>
      <c r="C240" s="5"/>
      <c r="D240" s="6"/>
      <c r="E240" s="6"/>
      <c r="F240" s="6"/>
      <c r="G240" s="6"/>
      <c r="H240" s="6"/>
      <c r="I240" s="4"/>
      <c r="J240" s="4"/>
      <c r="K240" s="4"/>
      <c r="L240" s="4"/>
      <c r="M240" s="4"/>
      <c r="N240" s="4"/>
      <c r="O240" s="4"/>
      <c r="P240" s="4"/>
      <c r="Q240" s="4"/>
      <c r="R240" s="4"/>
      <c r="S240" s="4"/>
      <c r="T240" s="4"/>
      <c r="U240" s="4"/>
      <c r="V240" s="4"/>
      <c r="W240" s="4"/>
      <c r="X240" s="4"/>
      <c r="Y240" s="4"/>
      <c r="Z240" s="4"/>
    </row>
    <row r="241" spans="1:26" ht="15.75" customHeight="1">
      <c r="A241" s="4"/>
      <c r="B241" s="4"/>
      <c r="C241" s="5"/>
      <c r="D241" s="6"/>
      <c r="E241" s="6"/>
      <c r="F241" s="6"/>
      <c r="G241" s="6"/>
      <c r="H241" s="6"/>
      <c r="I241" s="4"/>
      <c r="J241" s="4"/>
      <c r="K241" s="4"/>
      <c r="L241" s="4"/>
      <c r="M241" s="4"/>
      <c r="N241" s="4"/>
      <c r="O241" s="4"/>
      <c r="P241" s="4"/>
      <c r="Q241" s="4"/>
      <c r="R241" s="4"/>
      <c r="S241" s="4"/>
      <c r="T241" s="4"/>
      <c r="U241" s="4"/>
      <c r="V241" s="4"/>
      <c r="W241" s="4"/>
      <c r="X241" s="4"/>
      <c r="Y241" s="4"/>
      <c r="Z241" s="4"/>
    </row>
    <row r="242" spans="1:26" ht="15.75" customHeight="1">
      <c r="A242" s="4"/>
      <c r="B242" s="4"/>
      <c r="C242" s="5"/>
      <c r="D242" s="6"/>
      <c r="E242" s="6"/>
      <c r="F242" s="6"/>
      <c r="G242" s="6"/>
      <c r="H242" s="6"/>
      <c r="I242" s="4"/>
      <c r="J242" s="4"/>
      <c r="K242" s="4"/>
      <c r="L242" s="4"/>
      <c r="M242" s="4"/>
      <c r="N242" s="4"/>
      <c r="O242" s="4"/>
      <c r="P242" s="4"/>
      <c r="Q242" s="4"/>
      <c r="R242" s="4"/>
      <c r="S242" s="4"/>
      <c r="T242" s="4"/>
      <c r="U242" s="4"/>
      <c r="V242" s="4"/>
      <c r="W242" s="4"/>
      <c r="X242" s="4"/>
      <c r="Y242" s="4"/>
      <c r="Z242" s="4"/>
    </row>
    <row r="243" spans="1:26" ht="15.75" customHeight="1">
      <c r="A243" s="4"/>
      <c r="B243" s="4"/>
      <c r="C243" s="5"/>
      <c r="D243" s="6"/>
      <c r="E243" s="6"/>
      <c r="F243" s="6"/>
      <c r="G243" s="6"/>
      <c r="H243" s="6"/>
      <c r="I243" s="4"/>
      <c r="J243" s="4"/>
      <c r="K243" s="4"/>
      <c r="L243" s="4"/>
      <c r="M243" s="4"/>
      <c r="N243" s="4"/>
      <c r="O243" s="4"/>
      <c r="P243" s="4"/>
      <c r="Q243" s="4"/>
      <c r="R243" s="4"/>
      <c r="S243" s="4"/>
      <c r="T243" s="4"/>
      <c r="U243" s="4"/>
      <c r="V243" s="4"/>
      <c r="W243" s="4"/>
      <c r="X243" s="4"/>
      <c r="Y243" s="4"/>
      <c r="Z243" s="4"/>
    </row>
    <row r="244" spans="1:26" ht="15.75" customHeight="1">
      <c r="A244" s="4"/>
      <c r="B244" s="4"/>
      <c r="C244" s="5"/>
      <c r="D244" s="6"/>
      <c r="E244" s="6"/>
      <c r="F244" s="6"/>
      <c r="G244" s="6"/>
      <c r="H244" s="6"/>
      <c r="I244" s="4"/>
      <c r="J244" s="4"/>
      <c r="K244" s="4"/>
      <c r="L244" s="4"/>
      <c r="M244" s="4"/>
      <c r="N244" s="4"/>
      <c r="O244" s="4"/>
      <c r="P244" s="4"/>
      <c r="Q244" s="4"/>
      <c r="R244" s="4"/>
      <c r="S244" s="4"/>
      <c r="T244" s="4"/>
      <c r="U244" s="4"/>
      <c r="V244" s="4"/>
      <c r="W244" s="4"/>
      <c r="X244" s="4"/>
      <c r="Y244" s="4"/>
      <c r="Z244" s="4"/>
    </row>
    <row r="245" spans="1:26" ht="15.75" customHeight="1">
      <c r="A245" s="4"/>
      <c r="B245" s="4"/>
      <c r="C245" s="5"/>
      <c r="D245" s="6"/>
      <c r="E245" s="6"/>
      <c r="F245" s="6"/>
      <c r="G245" s="6"/>
      <c r="H245" s="6"/>
      <c r="I245" s="4"/>
      <c r="J245" s="4"/>
      <c r="K245" s="4"/>
      <c r="L245" s="4"/>
      <c r="M245" s="4"/>
      <c r="N245" s="4"/>
      <c r="O245" s="4"/>
      <c r="P245" s="4"/>
      <c r="Q245" s="4"/>
      <c r="R245" s="4"/>
      <c r="S245" s="4"/>
      <c r="T245" s="4"/>
      <c r="U245" s="4"/>
      <c r="V245" s="4"/>
      <c r="W245" s="4"/>
      <c r="X245" s="4"/>
      <c r="Y245" s="4"/>
      <c r="Z245" s="4"/>
    </row>
    <row r="246" spans="1:26" ht="15.75" customHeight="1">
      <c r="A246" s="4"/>
      <c r="B246" s="4"/>
      <c r="C246" s="5"/>
      <c r="D246" s="6"/>
      <c r="E246" s="6"/>
      <c r="F246" s="6"/>
      <c r="G246" s="6"/>
      <c r="H246" s="6"/>
      <c r="I246" s="4"/>
      <c r="J246" s="4"/>
      <c r="K246" s="4"/>
      <c r="L246" s="4"/>
      <c r="M246" s="4"/>
      <c r="N246" s="4"/>
      <c r="O246" s="4"/>
      <c r="P246" s="4"/>
      <c r="Q246" s="4"/>
      <c r="R246" s="4"/>
      <c r="S246" s="4"/>
      <c r="T246" s="4"/>
      <c r="U246" s="4"/>
      <c r="V246" s="4"/>
      <c r="W246" s="4"/>
      <c r="X246" s="4"/>
      <c r="Y246" s="4"/>
      <c r="Z246" s="4"/>
    </row>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3">
    <mergeCell ref="D2:H2"/>
    <mergeCell ref="I2:M2"/>
    <mergeCell ref="N38:Q44"/>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02"/>
  <sheetViews>
    <sheetView showGridLines="0" workbookViewId="0">
      <pane ySplit="3" topLeftCell="A4" activePane="bottomLeft" state="frozen"/>
      <selection pane="bottomLeft" activeCell="B5" sqref="B5"/>
    </sheetView>
  </sheetViews>
  <sheetFormatPr defaultColWidth="10.08984375" defaultRowHeight="15" customHeight="1"/>
  <cols>
    <col min="1" max="1" width="2.453125" customWidth="1"/>
    <col min="2" max="2" width="38.453125" customWidth="1"/>
    <col min="3" max="6" width="10.08984375" customWidth="1"/>
  </cols>
  <sheetData>
    <row r="1" spans="1:25" ht="15" customHeight="1">
      <c r="A1" s="2" t="s">
        <v>0</v>
      </c>
      <c r="B1" s="4"/>
      <c r="C1" s="5"/>
      <c r="D1" s="6"/>
      <c r="E1" s="6"/>
      <c r="F1" s="6"/>
      <c r="G1" s="6"/>
      <c r="H1" s="6"/>
      <c r="I1" s="4"/>
      <c r="J1" s="4"/>
      <c r="K1" s="4"/>
      <c r="L1" s="4"/>
      <c r="M1" s="4"/>
      <c r="N1" s="4"/>
      <c r="O1" s="4"/>
      <c r="P1" s="4"/>
      <c r="Q1" s="4"/>
      <c r="R1" s="4"/>
      <c r="S1" s="4"/>
      <c r="T1" s="4"/>
      <c r="U1" s="4"/>
      <c r="V1" s="4"/>
      <c r="W1" s="4"/>
      <c r="X1" s="4"/>
      <c r="Y1" s="4"/>
    </row>
    <row r="2" spans="1:25" ht="15" customHeight="1">
      <c r="A2" s="8"/>
      <c r="B2" s="8"/>
      <c r="C2" s="9"/>
      <c r="D2" s="517" t="s">
        <v>2</v>
      </c>
      <c r="E2" s="518"/>
      <c r="F2" s="518"/>
      <c r="G2" s="518"/>
      <c r="H2" s="519"/>
      <c r="I2" s="517" t="s">
        <v>4</v>
      </c>
      <c r="J2" s="518"/>
      <c r="K2" s="518"/>
      <c r="L2" s="518"/>
      <c r="M2" s="519"/>
      <c r="N2" s="4"/>
      <c r="O2" s="4"/>
      <c r="P2" s="4"/>
      <c r="Q2" s="4"/>
      <c r="R2" s="4"/>
      <c r="S2" s="4"/>
      <c r="T2" s="4"/>
      <c r="U2" s="4"/>
      <c r="V2" s="4"/>
      <c r="W2" s="4"/>
      <c r="X2" s="4"/>
      <c r="Y2" s="4"/>
    </row>
    <row r="3" spans="1:25">
      <c r="A3" s="10" t="s">
        <v>176</v>
      </c>
      <c r="B3" s="11"/>
      <c r="C3" s="13" t="s">
        <v>7</v>
      </c>
      <c r="D3" s="14" t="s">
        <v>8</v>
      </c>
      <c r="E3" s="14" t="s">
        <v>9</v>
      </c>
      <c r="F3" s="14" t="s">
        <v>11</v>
      </c>
      <c r="G3" s="14" t="s">
        <v>12</v>
      </c>
      <c r="H3" s="14" t="s">
        <v>13</v>
      </c>
      <c r="I3" s="16" t="s">
        <v>14</v>
      </c>
      <c r="J3" s="17" t="s">
        <v>15</v>
      </c>
      <c r="K3" s="17" t="s">
        <v>16</v>
      </c>
      <c r="L3" s="17" t="s">
        <v>17</v>
      </c>
      <c r="M3" s="17" t="s">
        <v>18</v>
      </c>
      <c r="N3" s="4"/>
      <c r="O3" s="4"/>
      <c r="P3" s="4"/>
      <c r="Q3" s="4"/>
      <c r="R3" s="4"/>
      <c r="S3" s="4"/>
      <c r="T3" s="4"/>
      <c r="U3" s="4"/>
      <c r="V3" s="4"/>
      <c r="W3" s="4"/>
      <c r="X3" s="4"/>
      <c r="Y3" s="4"/>
    </row>
    <row r="4" spans="1:25">
      <c r="A4" s="4"/>
      <c r="B4" s="4"/>
      <c r="C4" s="6"/>
      <c r="D4" s="6"/>
      <c r="E4" s="6"/>
      <c r="F4" s="6"/>
      <c r="G4" s="6"/>
      <c r="H4" s="6"/>
      <c r="I4" s="19"/>
      <c r="J4" s="6"/>
      <c r="K4" s="6"/>
      <c r="L4" s="6"/>
      <c r="M4" s="6"/>
      <c r="N4" s="4"/>
      <c r="O4" s="4"/>
      <c r="P4" s="4"/>
      <c r="Q4" s="4"/>
      <c r="R4" s="4"/>
      <c r="S4" s="4"/>
      <c r="T4" s="4"/>
      <c r="U4" s="4"/>
      <c r="V4" s="4"/>
      <c r="W4" s="4"/>
      <c r="X4" s="4"/>
      <c r="Y4" s="4"/>
    </row>
    <row r="5" spans="1:25">
      <c r="A5" s="4"/>
      <c r="B5" s="134" t="s">
        <v>177</v>
      </c>
      <c r="C5" s="6"/>
      <c r="D5" s="6"/>
      <c r="E5" s="6"/>
      <c r="F5" s="6"/>
      <c r="G5" s="6"/>
      <c r="H5" s="6"/>
      <c r="I5" s="19"/>
      <c r="J5" s="6"/>
      <c r="K5" s="6"/>
      <c r="L5" s="6"/>
      <c r="M5" s="6"/>
      <c r="N5" s="4"/>
      <c r="O5" s="4"/>
      <c r="P5" s="4"/>
      <c r="Q5" s="4"/>
      <c r="R5" s="4"/>
      <c r="S5" s="4"/>
      <c r="T5" s="4"/>
      <c r="U5" s="4"/>
      <c r="V5" s="4"/>
      <c r="W5" s="4"/>
      <c r="X5" s="4"/>
      <c r="Y5" s="4"/>
    </row>
    <row r="6" spans="1:25" ht="15" customHeight="1">
      <c r="A6" s="4"/>
      <c r="B6" s="21" t="s">
        <v>178</v>
      </c>
      <c r="C6" s="5"/>
      <c r="D6" s="306"/>
      <c r="E6" s="306"/>
      <c r="F6" s="306"/>
      <c r="G6" s="306"/>
      <c r="H6" s="306"/>
      <c r="I6" s="135"/>
      <c r="J6" s="25"/>
      <c r="K6" s="25"/>
      <c r="L6" s="25"/>
      <c r="M6" s="25"/>
      <c r="N6" s="4"/>
      <c r="O6" s="4"/>
      <c r="P6" s="4"/>
      <c r="Q6" s="4"/>
      <c r="R6" s="4"/>
      <c r="S6" s="4"/>
      <c r="T6" s="4"/>
      <c r="U6" s="4"/>
      <c r="V6" s="4"/>
      <c r="W6" s="4"/>
      <c r="X6" s="4"/>
      <c r="Y6" s="4"/>
    </row>
    <row r="7" spans="1:25" ht="15" customHeight="1">
      <c r="A7" s="4"/>
      <c r="B7" s="52" t="s">
        <v>57</v>
      </c>
      <c r="C7" s="5" t="s">
        <v>23</v>
      </c>
      <c r="D7" s="58">
        <f>220000+SUM('Cash Flow'!D50,'Cash Flow'!D52:D54)</f>
        <v>394000</v>
      </c>
      <c r="E7" s="58">
        <f>D7+SUM('Cash Flow'!E50,'Cash Flow'!E52:E54)</f>
        <v>310000</v>
      </c>
      <c r="F7" s="58">
        <f>E7+SUM('Cash Flow'!F50,'Cash Flow'!F52:F54)</f>
        <v>567000</v>
      </c>
      <c r="G7" s="58">
        <f>F7+SUM('Cash Flow'!G50,'Cash Flow'!G52:G54)</f>
        <v>196000</v>
      </c>
      <c r="H7" s="58">
        <f>G7+SUM('Cash Flow'!H50,'Cash Flow'!H52:H54)</f>
        <v>349000</v>
      </c>
      <c r="I7" s="56">
        <f ca="1">H7+'Cash Flow'!I50</f>
        <v>349000</v>
      </c>
      <c r="J7" s="58">
        <f ca="1">I7+'Cash Flow'!J50</f>
        <v>349000</v>
      </c>
      <c r="K7" s="58">
        <f ca="1">J7+'Cash Flow'!K50</f>
        <v>349000</v>
      </c>
      <c r="L7" s="58">
        <f ca="1">K7+'Cash Flow'!L50</f>
        <v>349000</v>
      </c>
      <c r="M7" s="58">
        <f ca="1">L7+'Cash Flow'!M50</f>
        <v>349000</v>
      </c>
      <c r="N7" s="4"/>
      <c r="O7" s="4"/>
      <c r="P7" s="4"/>
      <c r="Q7" s="4"/>
      <c r="R7" s="4"/>
      <c r="S7" s="4"/>
      <c r="T7" s="4"/>
      <c r="U7" s="4"/>
      <c r="V7" s="4"/>
      <c r="W7" s="4"/>
      <c r="X7" s="4"/>
      <c r="Y7" s="4"/>
    </row>
    <row r="8" spans="1:25" ht="15" customHeight="1">
      <c r="A8" s="4"/>
      <c r="B8" s="52" t="s">
        <v>179</v>
      </c>
      <c r="C8" s="5" t="s">
        <v>23</v>
      </c>
      <c r="D8" s="62">
        <v>23000</v>
      </c>
      <c r="E8" s="62">
        <v>22000</v>
      </c>
      <c r="F8" s="62">
        <v>21000</v>
      </c>
      <c r="G8" s="62">
        <v>17000</v>
      </c>
      <c r="H8" s="62">
        <v>16000</v>
      </c>
      <c r="I8" s="56">
        <f t="shared" ref="I8:M8" si="0">$H$8</f>
        <v>16000</v>
      </c>
      <c r="J8" s="58">
        <f t="shared" si="0"/>
        <v>16000</v>
      </c>
      <c r="K8" s="58">
        <f t="shared" si="0"/>
        <v>16000</v>
      </c>
      <c r="L8" s="58">
        <f t="shared" si="0"/>
        <v>16000</v>
      </c>
      <c r="M8" s="58">
        <f t="shared" si="0"/>
        <v>16000</v>
      </c>
      <c r="N8" s="4"/>
      <c r="O8" s="4"/>
      <c r="P8" s="4"/>
      <c r="Q8" s="4"/>
      <c r="R8" s="4"/>
      <c r="S8" s="4"/>
      <c r="T8" s="4"/>
      <c r="U8" s="4"/>
      <c r="V8" s="4"/>
      <c r="W8" s="4"/>
      <c r="X8" s="4"/>
      <c r="Y8" s="4"/>
    </row>
    <row r="9" spans="1:25" ht="15" customHeight="1">
      <c r="A9" s="4"/>
      <c r="B9" s="52" t="s">
        <v>180</v>
      </c>
      <c r="C9" s="5" t="s">
        <v>23</v>
      </c>
      <c r="D9" s="62">
        <v>538000</v>
      </c>
      <c r="E9" s="62">
        <v>769000</v>
      </c>
      <c r="F9" s="62">
        <v>790000</v>
      </c>
      <c r="G9" s="62">
        <v>781000</v>
      </c>
      <c r="H9" s="114">
        <v>821000</v>
      </c>
      <c r="I9" s="56">
        <f>'Balance Assumptions'!I7*'Income Statement'!I5</f>
        <v>913881.73949282337</v>
      </c>
      <c r="J9" s="58">
        <f>'Balance Assumptions'!J7*'Income Statement'!J5</f>
        <v>925387.43073489983</v>
      </c>
      <c r="K9" s="58">
        <f>'Balance Assumptions'!K7*'Income Statement'!K5</f>
        <v>978500.71136430791</v>
      </c>
      <c r="L9" s="58">
        <f>'Balance Assumptions'!L7*'Income Statement'!L5</f>
        <v>1034804.9930567379</v>
      </c>
      <c r="M9" s="58">
        <f>'Balance Assumptions'!M7*'Income Statement'!M5</f>
        <v>1094497.0104673686</v>
      </c>
      <c r="N9" s="4"/>
      <c r="O9" s="4"/>
      <c r="P9" s="4"/>
      <c r="Q9" s="4"/>
      <c r="R9" s="4"/>
      <c r="S9" s="4"/>
      <c r="T9" s="4"/>
      <c r="U9" s="4"/>
      <c r="V9" s="4"/>
      <c r="W9" s="4"/>
      <c r="X9" s="4"/>
      <c r="Y9" s="4"/>
    </row>
    <row r="10" spans="1:25" ht="15" customHeight="1">
      <c r="A10" s="4"/>
      <c r="B10" s="52" t="s">
        <v>181</v>
      </c>
      <c r="C10" s="5" t="s">
        <v>23</v>
      </c>
      <c r="D10" s="62">
        <v>195000</v>
      </c>
      <c r="E10" s="62">
        <v>296000</v>
      </c>
      <c r="F10" s="62">
        <v>174000</v>
      </c>
      <c r="G10" s="62">
        <v>115000</v>
      </c>
      <c r="H10" s="62">
        <v>156000</v>
      </c>
      <c r="I10" s="56">
        <f t="shared" ref="I10:M10" si="1">$H$10</f>
        <v>156000</v>
      </c>
      <c r="J10" s="58">
        <f t="shared" si="1"/>
        <v>156000</v>
      </c>
      <c r="K10" s="58">
        <f t="shared" si="1"/>
        <v>156000</v>
      </c>
      <c r="L10" s="58">
        <f t="shared" si="1"/>
        <v>156000</v>
      </c>
      <c r="M10" s="58">
        <f t="shared" si="1"/>
        <v>156000</v>
      </c>
      <c r="N10" s="4"/>
      <c r="O10" s="4"/>
      <c r="P10" s="4"/>
      <c r="Q10" s="4"/>
      <c r="R10" s="4"/>
      <c r="S10" s="4"/>
      <c r="T10" s="4"/>
      <c r="U10" s="4"/>
      <c r="V10" s="4"/>
      <c r="W10" s="4"/>
      <c r="X10" s="4"/>
      <c r="Y10" s="4"/>
    </row>
    <row r="11" spans="1:25" ht="15" customHeight="1">
      <c r="A11" s="4"/>
      <c r="B11" s="52" t="s">
        <v>182</v>
      </c>
      <c r="C11" s="5" t="s">
        <v>23</v>
      </c>
      <c r="D11" s="62">
        <v>253000</v>
      </c>
      <c r="E11" s="62">
        <v>602000</v>
      </c>
      <c r="F11" s="62">
        <v>339000</v>
      </c>
      <c r="G11" s="62">
        <v>595000</v>
      </c>
      <c r="H11" s="62">
        <v>409000</v>
      </c>
      <c r="I11" s="56">
        <f t="shared" ref="I11:M11" si="2">$H$11</f>
        <v>409000</v>
      </c>
      <c r="J11" s="58">
        <f t="shared" si="2"/>
        <v>409000</v>
      </c>
      <c r="K11" s="58">
        <f t="shared" si="2"/>
        <v>409000</v>
      </c>
      <c r="L11" s="58">
        <f t="shared" si="2"/>
        <v>409000</v>
      </c>
      <c r="M11" s="58">
        <f t="shared" si="2"/>
        <v>409000</v>
      </c>
      <c r="N11" s="4"/>
      <c r="O11" s="4"/>
      <c r="P11" s="4"/>
      <c r="Q11" s="4"/>
      <c r="R11" s="4"/>
      <c r="S11" s="4"/>
      <c r="T11" s="4"/>
      <c r="U11" s="4"/>
      <c r="V11" s="4"/>
      <c r="W11" s="4"/>
      <c r="X11" s="4"/>
      <c r="Y11" s="4"/>
    </row>
    <row r="12" spans="1:25" ht="15" customHeight="1">
      <c r="A12" s="4"/>
      <c r="B12" s="52" t="s">
        <v>183</v>
      </c>
      <c r="C12" s="5" t="s">
        <v>23</v>
      </c>
      <c r="D12" s="62">
        <v>1733000</v>
      </c>
      <c r="E12" s="62">
        <v>2897000</v>
      </c>
      <c r="F12" s="62">
        <v>1817000</v>
      </c>
      <c r="G12" s="62">
        <v>1811000</v>
      </c>
      <c r="H12" s="62">
        <v>2439000</v>
      </c>
      <c r="I12" s="56">
        <f>'Balance Assumptions'!I6*'Income Statement'!I5</f>
        <v>2295130.7985189743</v>
      </c>
      <c r="J12" s="58">
        <f>'Balance Assumptions'!J6*'Income Statement'!J5</f>
        <v>2324026.2947158837</v>
      </c>
      <c r="K12" s="58">
        <f>'Balance Assumptions'!K6*'Income Statement'!K5</f>
        <v>2457415.464140133</v>
      </c>
      <c r="L12" s="58">
        <f>'Balance Assumptions'!L6*'Income Statement'!L5</f>
        <v>2598818.5422588624</v>
      </c>
      <c r="M12" s="58">
        <f>'Balance Assumptions'!M6*'Income Statement'!M5</f>
        <v>2748729.6102498928</v>
      </c>
      <c r="N12" s="4"/>
      <c r="O12" s="4"/>
      <c r="P12" s="4"/>
      <c r="Q12" s="4"/>
      <c r="R12" s="4"/>
      <c r="S12" s="4"/>
      <c r="T12" s="4"/>
      <c r="U12" s="4"/>
      <c r="V12" s="4"/>
      <c r="W12" s="4"/>
      <c r="X12" s="4"/>
      <c r="Y12" s="4"/>
    </row>
    <row r="13" spans="1:25" ht="15" customHeight="1">
      <c r="A13" s="4"/>
      <c r="B13" s="106" t="s">
        <v>184</v>
      </c>
      <c r="C13" s="108" t="s">
        <v>23</v>
      </c>
      <c r="D13" s="110">
        <v>0</v>
      </c>
      <c r="E13" s="110">
        <v>0</v>
      </c>
      <c r="F13" s="110">
        <v>0</v>
      </c>
      <c r="G13" s="110">
        <v>173000</v>
      </c>
      <c r="H13" s="110">
        <v>199000</v>
      </c>
      <c r="I13" s="117">
        <v>0</v>
      </c>
      <c r="J13" s="119">
        <v>0</v>
      </c>
      <c r="K13" s="119">
        <v>0</v>
      </c>
      <c r="L13" s="119">
        <v>0</v>
      </c>
      <c r="M13" s="119">
        <v>0</v>
      </c>
      <c r="N13" s="4"/>
      <c r="O13" s="4"/>
      <c r="P13" s="4"/>
      <c r="Q13" s="4"/>
      <c r="R13" s="4"/>
      <c r="S13" s="4"/>
      <c r="T13" s="4"/>
      <c r="U13" s="4"/>
      <c r="V13" s="4"/>
      <c r="W13" s="4"/>
      <c r="X13" s="4"/>
      <c r="Y13" s="4"/>
    </row>
    <row r="14" spans="1:25">
      <c r="A14" s="4"/>
      <c r="B14" s="21" t="s">
        <v>185</v>
      </c>
      <c r="C14" s="126" t="s">
        <v>23</v>
      </c>
      <c r="D14" s="25">
        <f t="shared" ref="D14:M14" si="3">SUM(D7:D13)</f>
        <v>3136000</v>
      </c>
      <c r="E14" s="25">
        <f t="shared" si="3"/>
        <v>4896000</v>
      </c>
      <c r="F14" s="25">
        <f t="shared" si="3"/>
        <v>3708000</v>
      </c>
      <c r="G14" s="25">
        <f t="shared" si="3"/>
        <v>3688000</v>
      </c>
      <c r="H14" s="25">
        <f t="shared" si="3"/>
        <v>4389000</v>
      </c>
      <c r="I14" s="135">
        <f t="shared" ca="1" si="3"/>
        <v>4139012.5380117977</v>
      </c>
      <c r="J14" s="25">
        <f t="shared" ca="1" si="3"/>
        <v>4179413.7254507835</v>
      </c>
      <c r="K14" s="25">
        <f t="shared" ca="1" si="3"/>
        <v>4365916.1755044404</v>
      </c>
      <c r="L14" s="25">
        <f t="shared" ca="1" si="3"/>
        <v>4563623.5353156002</v>
      </c>
      <c r="M14" s="25">
        <f t="shared" ca="1" si="3"/>
        <v>4773226.620717261</v>
      </c>
      <c r="N14" s="4"/>
      <c r="O14" s="4"/>
      <c r="P14" s="4"/>
      <c r="Q14" s="4"/>
      <c r="R14" s="4"/>
      <c r="S14" s="4"/>
      <c r="T14" s="4"/>
      <c r="U14" s="4"/>
      <c r="V14" s="4"/>
      <c r="W14" s="4"/>
      <c r="X14" s="4"/>
      <c r="Y14" s="4"/>
    </row>
    <row r="15" spans="1:25" ht="15" customHeight="1">
      <c r="A15" s="4"/>
      <c r="B15" s="21"/>
      <c r="C15" s="5"/>
      <c r="D15" s="127"/>
      <c r="E15" s="127"/>
      <c r="F15" s="127"/>
      <c r="G15" s="127"/>
      <c r="H15" s="127"/>
      <c r="I15" s="135"/>
      <c r="J15" s="25"/>
      <c r="K15" s="25"/>
      <c r="L15" s="25"/>
      <c r="M15" s="25"/>
      <c r="N15" s="4"/>
      <c r="O15" s="4"/>
      <c r="P15" s="4"/>
      <c r="Q15" s="4"/>
      <c r="R15" s="4"/>
      <c r="S15" s="4"/>
      <c r="T15" s="4"/>
      <c r="U15" s="4"/>
      <c r="V15" s="4"/>
      <c r="W15" s="4"/>
      <c r="X15" s="4"/>
      <c r="Y15" s="4"/>
    </row>
    <row r="16" spans="1:25" ht="15" customHeight="1">
      <c r="A16" s="4"/>
      <c r="B16" s="21" t="s">
        <v>186</v>
      </c>
      <c r="C16" s="5"/>
      <c r="D16" s="307"/>
      <c r="E16" s="307"/>
      <c r="F16" s="307"/>
      <c r="G16" s="307"/>
      <c r="H16" s="307"/>
      <c r="I16" s="135"/>
      <c r="J16" s="25"/>
      <c r="K16" s="25"/>
      <c r="L16" s="25"/>
      <c r="M16" s="25"/>
      <c r="N16" s="4"/>
      <c r="O16" s="4"/>
      <c r="P16" s="4"/>
      <c r="Q16" s="4"/>
      <c r="R16" s="4"/>
      <c r="S16" s="4"/>
      <c r="T16" s="4"/>
      <c r="U16" s="4"/>
      <c r="V16" s="4"/>
      <c r="W16" s="4"/>
      <c r="X16" s="4"/>
      <c r="Y16" s="4"/>
    </row>
    <row r="17" spans="1:25" ht="15" customHeight="1">
      <c r="A17" s="4"/>
      <c r="B17" s="52" t="s">
        <v>187</v>
      </c>
      <c r="C17" s="5" t="s">
        <v>23</v>
      </c>
      <c r="D17" s="58">
        <f>'Balance Assumptions'!D54</f>
        <v>20353000</v>
      </c>
      <c r="E17" s="58">
        <f>'Balance Assumptions'!E54</f>
        <v>22996000</v>
      </c>
      <c r="F17" s="58">
        <f>'Balance Assumptions'!F54</f>
        <v>24376000</v>
      </c>
      <c r="G17" s="58">
        <f>'Balance Assumptions'!G54</f>
        <v>26168000</v>
      </c>
      <c r="H17" s="58">
        <f>'Balance Assumptions'!H54</f>
        <v>27408000</v>
      </c>
      <c r="I17" s="56">
        <f>'Balance Assumptions'!I54</f>
        <v>30068671.66375</v>
      </c>
      <c r="J17" s="58">
        <f>'Balance Assumptions'!J54</f>
        <v>32282254.440777503</v>
      </c>
      <c r="K17" s="58">
        <f>'Balance Assumptions'!K54</f>
        <v>34763492.865331814</v>
      </c>
      <c r="L17" s="58">
        <f>'Balance Assumptions'!L54</f>
        <v>37134382.331885122</v>
      </c>
      <c r="M17" s="58">
        <f>'Balance Assumptions'!M54</f>
        <v>39595287.69228325</v>
      </c>
      <c r="N17" s="4"/>
      <c r="O17" s="4"/>
      <c r="P17" s="4"/>
      <c r="Q17" s="4"/>
      <c r="R17" s="4"/>
      <c r="S17" s="4"/>
      <c r="T17" s="4"/>
      <c r="U17" s="4"/>
      <c r="V17" s="4"/>
      <c r="W17" s="4"/>
      <c r="X17" s="4"/>
      <c r="Y17" s="4"/>
    </row>
    <row r="18" spans="1:25" ht="15" customHeight="1">
      <c r="A18" s="4"/>
      <c r="B18" s="52" t="s">
        <v>188</v>
      </c>
      <c r="C18" s="5" t="s">
        <v>23</v>
      </c>
      <c r="D18" s="62">
        <v>295000</v>
      </c>
      <c r="E18" s="62">
        <v>237000</v>
      </c>
      <c r="F18" s="62">
        <v>208000</v>
      </c>
      <c r="G18" s="62">
        <v>392000</v>
      </c>
      <c r="H18" s="62">
        <v>421000</v>
      </c>
      <c r="I18" s="56">
        <f t="shared" ref="I18:M18" si="4">$H$18</f>
        <v>421000</v>
      </c>
      <c r="J18" s="58">
        <f t="shared" si="4"/>
        <v>421000</v>
      </c>
      <c r="K18" s="58">
        <f t="shared" si="4"/>
        <v>421000</v>
      </c>
      <c r="L18" s="58">
        <f t="shared" si="4"/>
        <v>421000</v>
      </c>
      <c r="M18" s="58">
        <f t="shared" si="4"/>
        <v>421000</v>
      </c>
      <c r="N18" s="4"/>
      <c r="O18" s="4"/>
      <c r="P18" s="4"/>
      <c r="Q18" s="4"/>
      <c r="R18" s="4"/>
      <c r="S18" s="4"/>
      <c r="T18" s="4"/>
      <c r="U18" s="4"/>
      <c r="V18" s="4"/>
      <c r="W18" s="4"/>
      <c r="X18" s="4"/>
      <c r="Y18" s="4"/>
    </row>
    <row r="19" spans="1:25" ht="15" customHeight="1">
      <c r="A19" s="4"/>
      <c r="B19" s="52" t="s">
        <v>181</v>
      </c>
      <c r="C19" s="5" t="s">
        <v>23</v>
      </c>
      <c r="D19" s="62">
        <v>106000</v>
      </c>
      <c r="E19" s="62">
        <v>100000</v>
      </c>
      <c r="F19" s="62">
        <v>66000</v>
      </c>
      <c r="G19" s="62">
        <v>51000</v>
      </c>
      <c r="H19" s="62">
        <v>42000</v>
      </c>
      <c r="I19" s="56">
        <f t="shared" ref="I19:M19" si="5">$H$19</f>
        <v>42000</v>
      </c>
      <c r="J19" s="58">
        <f t="shared" si="5"/>
        <v>42000</v>
      </c>
      <c r="K19" s="58">
        <f t="shared" si="5"/>
        <v>42000</v>
      </c>
      <c r="L19" s="58">
        <f t="shared" si="5"/>
        <v>42000</v>
      </c>
      <c r="M19" s="58">
        <f t="shared" si="5"/>
        <v>42000</v>
      </c>
      <c r="N19" s="4"/>
      <c r="O19" s="4"/>
      <c r="P19" s="4"/>
      <c r="Q19" s="4"/>
      <c r="R19" s="4"/>
      <c r="S19" s="4"/>
      <c r="T19" s="4"/>
      <c r="U19" s="4"/>
      <c r="V19" s="4"/>
      <c r="W19" s="4"/>
      <c r="X19" s="4"/>
      <c r="Y19" s="4"/>
    </row>
    <row r="20" spans="1:25" ht="15" customHeight="1">
      <c r="A20" s="4"/>
      <c r="B20" s="52" t="s">
        <v>182</v>
      </c>
      <c r="C20" s="5" t="s">
        <v>23</v>
      </c>
      <c r="D20" s="62">
        <v>2313000</v>
      </c>
      <c r="E20" s="62">
        <v>3018000</v>
      </c>
      <c r="F20" s="62">
        <v>2766000</v>
      </c>
      <c r="G20" s="62">
        <v>2832000</v>
      </c>
      <c r="H20" s="62">
        <v>2789000</v>
      </c>
      <c r="I20" s="56">
        <f t="shared" ref="I20:M20" si="6">$H$20</f>
        <v>2789000</v>
      </c>
      <c r="J20" s="58">
        <f t="shared" si="6"/>
        <v>2789000</v>
      </c>
      <c r="K20" s="58">
        <f t="shared" si="6"/>
        <v>2789000</v>
      </c>
      <c r="L20" s="58">
        <f t="shared" si="6"/>
        <v>2789000</v>
      </c>
      <c r="M20" s="58">
        <f t="shared" si="6"/>
        <v>2789000</v>
      </c>
      <c r="N20" s="4"/>
      <c r="O20" s="4"/>
      <c r="P20" s="4"/>
      <c r="Q20" s="4"/>
      <c r="R20" s="4"/>
      <c r="S20" s="4"/>
      <c r="T20" s="4"/>
      <c r="U20" s="4"/>
      <c r="V20" s="4"/>
      <c r="W20" s="4"/>
      <c r="X20" s="4"/>
      <c r="Y20" s="4"/>
    </row>
    <row r="21" spans="1:25" ht="15" customHeight="1">
      <c r="A21" s="4"/>
      <c r="B21" s="52" t="s">
        <v>189</v>
      </c>
      <c r="C21" s="5" t="s">
        <v>23</v>
      </c>
      <c r="D21" s="62">
        <v>462000</v>
      </c>
      <c r="E21" s="62">
        <v>604000</v>
      </c>
      <c r="F21" s="62">
        <v>621000</v>
      </c>
      <c r="G21" s="62">
        <v>610000</v>
      </c>
      <c r="H21" s="62">
        <v>572000</v>
      </c>
      <c r="I21" s="56">
        <f t="shared" ref="I21:M21" si="7">$H$21</f>
        <v>572000</v>
      </c>
      <c r="J21" s="58">
        <f t="shared" si="7"/>
        <v>572000</v>
      </c>
      <c r="K21" s="58">
        <f t="shared" si="7"/>
        <v>572000</v>
      </c>
      <c r="L21" s="58">
        <f t="shared" si="7"/>
        <v>572000</v>
      </c>
      <c r="M21" s="58">
        <f t="shared" si="7"/>
        <v>572000</v>
      </c>
      <c r="N21" s="4"/>
      <c r="O21" s="4"/>
      <c r="P21" s="4"/>
      <c r="Q21" s="4"/>
      <c r="R21" s="4"/>
      <c r="S21" s="4"/>
      <c r="T21" s="4"/>
      <c r="U21" s="4"/>
      <c r="V21" s="4"/>
      <c r="W21" s="4"/>
      <c r="X21" s="4"/>
      <c r="Y21" s="4"/>
    </row>
    <row r="22" spans="1:25" ht="15" customHeight="1">
      <c r="A22" s="4"/>
      <c r="B22" s="52" t="s">
        <v>190</v>
      </c>
      <c r="C22" s="5" t="s">
        <v>23</v>
      </c>
      <c r="D22" s="62">
        <v>1382000</v>
      </c>
      <c r="E22" s="62">
        <v>1418000</v>
      </c>
      <c r="F22" s="62">
        <v>1402000</v>
      </c>
      <c r="G22" s="62">
        <v>654000</v>
      </c>
      <c r="H22" s="62">
        <v>634000</v>
      </c>
      <c r="I22" s="56">
        <f t="shared" ref="I22:M22" si="8">$H$22</f>
        <v>634000</v>
      </c>
      <c r="J22" s="58">
        <f t="shared" si="8"/>
        <v>634000</v>
      </c>
      <c r="K22" s="58">
        <f t="shared" si="8"/>
        <v>634000</v>
      </c>
      <c r="L22" s="58">
        <f t="shared" si="8"/>
        <v>634000</v>
      </c>
      <c r="M22" s="58">
        <f t="shared" si="8"/>
        <v>634000</v>
      </c>
      <c r="N22" s="4"/>
      <c r="O22" s="4"/>
      <c r="P22" s="4"/>
      <c r="Q22" s="4"/>
      <c r="R22" s="4"/>
      <c r="S22" s="4"/>
      <c r="T22" s="4"/>
      <c r="U22" s="4"/>
      <c r="V22" s="4"/>
      <c r="W22" s="4"/>
      <c r="X22" s="4"/>
      <c r="Y22" s="4"/>
    </row>
    <row r="23" spans="1:25" ht="15" customHeight="1">
      <c r="A23" s="4"/>
      <c r="B23" s="52" t="s">
        <v>191</v>
      </c>
      <c r="C23" s="5" t="s">
        <v>23</v>
      </c>
      <c r="D23" s="62">
        <v>5696000</v>
      </c>
      <c r="E23" s="62">
        <v>6012000</v>
      </c>
      <c r="F23" s="62">
        <v>5871000</v>
      </c>
      <c r="G23" s="62">
        <v>5858000</v>
      </c>
      <c r="H23" s="62">
        <v>5580000</v>
      </c>
      <c r="I23" s="56">
        <f t="shared" ref="I23:M23" si="9">$H$23</f>
        <v>5580000</v>
      </c>
      <c r="J23" s="58">
        <f t="shared" si="9"/>
        <v>5580000</v>
      </c>
      <c r="K23" s="58">
        <f t="shared" si="9"/>
        <v>5580000</v>
      </c>
      <c r="L23" s="58">
        <f t="shared" si="9"/>
        <v>5580000</v>
      </c>
      <c r="M23" s="58">
        <f t="shared" si="9"/>
        <v>5580000</v>
      </c>
      <c r="N23" s="4"/>
      <c r="O23" s="4"/>
      <c r="P23" s="4"/>
      <c r="Q23" s="4"/>
      <c r="R23" s="4"/>
      <c r="S23" s="4"/>
      <c r="T23" s="4"/>
      <c r="U23" s="4"/>
      <c r="V23" s="4"/>
      <c r="W23" s="4"/>
      <c r="X23" s="4"/>
      <c r="Y23" s="4"/>
    </row>
    <row r="24" spans="1:25" ht="15" customHeight="1">
      <c r="A24" s="4"/>
      <c r="B24" s="52" t="s">
        <v>192</v>
      </c>
      <c r="C24" s="5" t="s">
        <v>23</v>
      </c>
      <c r="D24" s="62">
        <v>501000</v>
      </c>
      <c r="E24" s="62">
        <v>461000</v>
      </c>
      <c r="F24" s="62">
        <v>462000</v>
      </c>
      <c r="G24" s="62">
        <v>538000</v>
      </c>
      <c r="H24" s="62">
        <v>894000</v>
      </c>
      <c r="I24" s="56">
        <f t="shared" ref="I24:M24" si="10">$H$24</f>
        <v>894000</v>
      </c>
      <c r="J24" s="58">
        <f t="shared" si="10"/>
        <v>894000</v>
      </c>
      <c r="K24" s="58">
        <f t="shared" si="10"/>
        <v>894000</v>
      </c>
      <c r="L24" s="58">
        <f t="shared" si="10"/>
        <v>894000</v>
      </c>
      <c r="M24" s="58">
        <f t="shared" si="10"/>
        <v>894000</v>
      </c>
      <c r="N24" s="4"/>
      <c r="O24" s="4"/>
      <c r="P24" s="4"/>
      <c r="Q24" s="4"/>
      <c r="R24" s="4"/>
      <c r="S24" s="4"/>
      <c r="T24" s="4"/>
      <c r="U24" s="4"/>
      <c r="V24" s="4"/>
      <c r="W24" s="4"/>
      <c r="X24" s="4"/>
      <c r="Y24" s="4"/>
    </row>
    <row r="25" spans="1:25" ht="15" customHeight="1">
      <c r="A25" s="4"/>
      <c r="B25" s="106" t="s">
        <v>184</v>
      </c>
      <c r="C25" s="108" t="s">
        <v>23</v>
      </c>
      <c r="D25" s="110">
        <v>0</v>
      </c>
      <c r="E25" s="110">
        <v>0</v>
      </c>
      <c r="F25" s="110">
        <v>0</v>
      </c>
      <c r="G25" s="110">
        <v>2160000</v>
      </c>
      <c r="H25" s="110">
        <v>2088000</v>
      </c>
      <c r="I25" s="117">
        <v>0</v>
      </c>
      <c r="J25" s="119">
        <v>0</v>
      </c>
      <c r="K25" s="119">
        <v>0</v>
      </c>
      <c r="L25" s="119">
        <v>0</v>
      </c>
      <c r="M25" s="119">
        <v>0</v>
      </c>
      <c r="N25" s="4"/>
      <c r="O25" s="4"/>
      <c r="P25" s="4"/>
      <c r="Q25" s="4"/>
      <c r="R25" s="4"/>
      <c r="S25" s="4"/>
      <c r="T25" s="4"/>
      <c r="U25" s="4"/>
      <c r="V25" s="4"/>
      <c r="W25" s="4"/>
      <c r="X25" s="4"/>
      <c r="Y25" s="4"/>
    </row>
    <row r="26" spans="1:25" ht="15.75" customHeight="1">
      <c r="A26" s="4"/>
      <c r="B26" s="21" t="s">
        <v>193</v>
      </c>
      <c r="C26" s="126" t="s">
        <v>23</v>
      </c>
      <c r="D26" s="25">
        <f t="shared" ref="D26:M26" si="11">SUM(D17:D25)</f>
        <v>31108000</v>
      </c>
      <c r="E26" s="25">
        <f t="shared" si="11"/>
        <v>34846000</v>
      </c>
      <c r="F26" s="25">
        <f t="shared" si="11"/>
        <v>35772000</v>
      </c>
      <c r="G26" s="25">
        <f t="shared" si="11"/>
        <v>39263000</v>
      </c>
      <c r="H26" s="25">
        <f t="shared" si="11"/>
        <v>40428000</v>
      </c>
      <c r="I26" s="135">
        <f t="shared" si="11"/>
        <v>41000671.66375</v>
      </c>
      <c r="J26" s="25">
        <f t="shared" si="11"/>
        <v>43214254.440777503</v>
      </c>
      <c r="K26" s="25">
        <f t="shared" si="11"/>
        <v>45695492.865331814</v>
      </c>
      <c r="L26" s="25">
        <f t="shared" si="11"/>
        <v>48066382.331885122</v>
      </c>
      <c r="M26" s="25">
        <f t="shared" si="11"/>
        <v>50527287.69228325</v>
      </c>
      <c r="N26" s="4"/>
      <c r="O26" s="4"/>
      <c r="P26" s="4"/>
      <c r="Q26" s="4"/>
      <c r="R26" s="4"/>
      <c r="S26" s="4"/>
      <c r="T26" s="4"/>
      <c r="U26" s="4"/>
      <c r="V26" s="4"/>
      <c r="W26" s="4"/>
      <c r="X26" s="4"/>
      <c r="Y26" s="4"/>
    </row>
    <row r="27" spans="1:25" ht="15.75" customHeight="1">
      <c r="A27" s="4"/>
      <c r="B27" s="21"/>
      <c r="C27" s="134"/>
      <c r="D27" s="25"/>
      <c r="E27" s="25"/>
      <c r="F27" s="25"/>
      <c r="G27" s="25"/>
      <c r="H27" s="25"/>
      <c r="I27" s="135"/>
      <c r="J27" s="25"/>
      <c r="K27" s="25"/>
      <c r="L27" s="25"/>
      <c r="M27" s="25"/>
      <c r="N27" s="4"/>
      <c r="O27" s="4"/>
      <c r="P27" s="4"/>
      <c r="Q27" s="4"/>
      <c r="R27" s="4"/>
      <c r="S27" s="4"/>
      <c r="T27" s="4"/>
      <c r="U27" s="4"/>
      <c r="V27" s="4"/>
      <c r="W27" s="4"/>
      <c r="X27" s="4"/>
      <c r="Y27" s="4"/>
    </row>
    <row r="28" spans="1:25" ht="15.75" customHeight="1">
      <c r="A28" s="4"/>
      <c r="B28" s="21" t="s">
        <v>194</v>
      </c>
      <c r="C28" s="134" t="s">
        <v>23</v>
      </c>
      <c r="D28" s="25">
        <f t="shared" ref="D28:M28" si="12">SUM(D14,D26)</f>
        <v>34244000</v>
      </c>
      <c r="E28" s="25">
        <f t="shared" si="12"/>
        <v>39742000</v>
      </c>
      <c r="F28" s="25">
        <f t="shared" si="12"/>
        <v>39480000</v>
      </c>
      <c r="G28" s="25">
        <f t="shared" si="12"/>
        <v>42951000</v>
      </c>
      <c r="H28" s="25">
        <f t="shared" si="12"/>
        <v>44817000</v>
      </c>
      <c r="I28" s="135">
        <f t="shared" ca="1" si="12"/>
        <v>45139684.201761797</v>
      </c>
      <c r="J28" s="25">
        <f t="shared" ca="1" si="12"/>
        <v>47393668.166228287</v>
      </c>
      <c r="K28" s="25">
        <f t="shared" ca="1" si="12"/>
        <v>50061409.040836252</v>
      </c>
      <c r="L28" s="25">
        <f t="shared" ca="1" si="12"/>
        <v>52630005.867200725</v>
      </c>
      <c r="M28" s="25">
        <f t="shared" ca="1" si="12"/>
        <v>55300514.313000515</v>
      </c>
      <c r="N28" s="4"/>
      <c r="O28" s="4"/>
      <c r="P28" s="4"/>
      <c r="Q28" s="4"/>
      <c r="R28" s="4"/>
      <c r="S28" s="4"/>
      <c r="T28" s="4"/>
      <c r="U28" s="4"/>
      <c r="V28" s="4"/>
      <c r="W28" s="4"/>
      <c r="X28" s="4"/>
      <c r="Y28" s="4"/>
    </row>
    <row r="29" spans="1:25" ht="15.75" customHeight="1">
      <c r="A29" s="4"/>
      <c r="B29" s="4"/>
      <c r="C29" s="6"/>
      <c r="D29" s="306"/>
      <c r="E29" s="306"/>
      <c r="F29" s="306"/>
      <c r="G29" s="306"/>
      <c r="H29" s="306"/>
      <c r="I29" s="63"/>
      <c r="J29" s="62"/>
      <c r="K29" s="62"/>
      <c r="L29" s="62"/>
      <c r="M29" s="62"/>
      <c r="N29" s="4"/>
      <c r="O29" s="4"/>
      <c r="P29" s="4"/>
      <c r="Q29" s="4"/>
      <c r="R29" s="4"/>
      <c r="S29" s="4"/>
      <c r="T29" s="4"/>
      <c r="U29" s="4"/>
      <c r="V29" s="4"/>
      <c r="W29" s="4"/>
      <c r="X29" s="4"/>
      <c r="Y29" s="4"/>
    </row>
    <row r="30" spans="1:25" ht="15.75" customHeight="1">
      <c r="A30" s="4"/>
      <c r="B30" s="134" t="s">
        <v>195</v>
      </c>
      <c r="C30" s="6"/>
      <c r="D30" s="6"/>
      <c r="E30" s="6"/>
      <c r="F30" s="6"/>
      <c r="G30" s="6"/>
      <c r="H30" s="6"/>
      <c r="I30" s="63"/>
      <c r="J30" s="62"/>
      <c r="K30" s="62"/>
      <c r="L30" s="62"/>
      <c r="M30" s="62"/>
      <c r="N30" s="4"/>
      <c r="O30" s="4"/>
      <c r="P30" s="4"/>
      <c r="Q30" s="4"/>
      <c r="R30" s="4"/>
      <c r="S30" s="4"/>
      <c r="T30" s="4"/>
      <c r="U30" s="4"/>
      <c r="V30" s="4"/>
      <c r="W30" s="4"/>
      <c r="X30" s="4"/>
      <c r="Y30" s="4"/>
    </row>
    <row r="31" spans="1:25" ht="15" customHeight="1">
      <c r="A31" s="4"/>
      <c r="B31" s="21" t="s">
        <v>196</v>
      </c>
      <c r="C31" s="5"/>
      <c r="D31" s="134"/>
      <c r="E31" s="134"/>
      <c r="F31" s="134"/>
      <c r="G31" s="134"/>
      <c r="H31" s="134"/>
      <c r="I31" s="135"/>
      <c r="J31" s="25"/>
      <c r="K31" s="25"/>
      <c r="L31" s="25"/>
      <c r="M31" s="25"/>
      <c r="N31" s="4"/>
      <c r="O31" s="4"/>
      <c r="P31" s="4"/>
      <c r="Q31" s="4"/>
      <c r="R31" s="4"/>
      <c r="S31" s="4"/>
      <c r="T31" s="4"/>
      <c r="U31" s="4"/>
      <c r="V31" s="4"/>
      <c r="W31" s="4"/>
      <c r="X31" s="4"/>
      <c r="Y31" s="4"/>
    </row>
    <row r="32" spans="1:25" ht="15" customHeight="1">
      <c r="A32" s="4"/>
      <c r="B32" s="52" t="s">
        <v>197</v>
      </c>
      <c r="C32" s="5" t="s">
        <v>23</v>
      </c>
      <c r="D32" s="62">
        <v>1742000</v>
      </c>
      <c r="E32" s="62">
        <v>2726000</v>
      </c>
      <c r="F32" s="62">
        <v>1433000</v>
      </c>
      <c r="G32" s="62">
        <v>1400000</v>
      </c>
      <c r="H32" s="62">
        <v>1807000</v>
      </c>
      <c r="I32" s="56">
        <f>'Debt Schedule'!I8</f>
        <v>1807000</v>
      </c>
      <c r="J32" s="58">
        <f>'Debt Schedule'!J8</f>
        <v>1807000</v>
      </c>
      <c r="K32" s="58">
        <f>'Debt Schedule'!K8</f>
        <v>1807000</v>
      </c>
      <c r="L32" s="58">
        <f>'Debt Schedule'!L8</f>
        <v>1807000</v>
      </c>
      <c r="M32" s="58">
        <f>'Debt Schedule'!M8</f>
        <v>1807000</v>
      </c>
      <c r="N32" s="4"/>
      <c r="O32" s="4"/>
      <c r="P32" s="4"/>
      <c r="Q32" s="4"/>
      <c r="R32" s="4"/>
      <c r="S32" s="4"/>
      <c r="T32" s="4"/>
      <c r="U32" s="4"/>
      <c r="V32" s="4"/>
      <c r="W32" s="4"/>
      <c r="X32" s="4"/>
      <c r="Y32" s="4"/>
    </row>
    <row r="33" spans="1:25" ht="15" customHeight="1">
      <c r="A33" s="4"/>
      <c r="B33" s="52" t="s">
        <v>198</v>
      </c>
      <c r="C33" s="5" t="s">
        <v>23</v>
      </c>
      <c r="D33" s="62">
        <v>462000</v>
      </c>
      <c r="E33" s="62">
        <v>574000</v>
      </c>
      <c r="F33" s="62">
        <v>676000</v>
      </c>
      <c r="G33" s="62">
        <v>234000</v>
      </c>
      <c r="H33" s="62">
        <v>1201000</v>
      </c>
      <c r="I33" s="56">
        <f>'Debt Schedule'!I9</f>
        <v>1201000</v>
      </c>
      <c r="J33" s="58">
        <f>'Debt Schedule'!J9</f>
        <v>1201000</v>
      </c>
      <c r="K33" s="58">
        <f>'Debt Schedule'!K9</f>
        <v>1201000</v>
      </c>
      <c r="L33" s="58">
        <f>'Debt Schedule'!L9</f>
        <v>1201000</v>
      </c>
      <c r="M33" s="58">
        <f>'Debt Schedule'!M9</f>
        <v>1201000</v>
      </c>
      <c r="N33" s="4"/>
      <c r="O33" s="4"/>
      <c r="P33" s="4"/>
      <c r="Q33" s="4"/>
      <c r="R33" s="4"/>
      <c r="S33" s="4"/>
      <c r="T33" s="4"/>
      <c r="U33" s="4"/>
      <c r="V33" s="4"/>
      <c r="W33" s="4"/>
      <c r="X33" s="4"/>
      <c r="Y33" s="4"/>
    </row>
    <row r="34" spans="1:25" ht="15" customHeight="1">
      <c r="A34" s="4"/>
      <c r="B34" s="52" t="s">
        <v>76</v>
      </c>
      <c r="C34" s="5" t="s">
        <v>23</v>
      </c>
      <c r="D34" s="62">
        <v>1485000</v>
      </c>
      <c r="E34" s="62">
        <v>2025000</v>
      </c>
      <c r="F34" s="62">
        <v>1454000</v>
      </c>
      <c r="G34" s="62">
        <v>1992000</v>
      </c>
      <c r="H34" s="62">
        <v>1948000</v>
      </c>
      <c r="I34" s="56">
        <f>'Balance Assumptions'!I10*'Income Statement'!I15</f>
        <v>1960818.9464720276</v>
      </c>
      <c r="J34" s="58">
        <f>'Balance Assumptions'!J10*'Income Statement'!J15</f>
        <v>1998706.9099516601</v>
      </c>
      <c r="K34" s="58">
        <f>'Balance Assumptions'!K10*'Income Statement'!K15</f>
        <v>2100581.6473974925</v>
      </c>
      <c r="L34" s="58">
        <f>'Balance Assumptions'!L10*'Income Statement'!L15</f>
        <v>2227320.8931508996</v>
      </c>
      <c r="M34" s="58">
        <f>'Balance Assumptions'!M10*'Income Statement'!M15</f>
        <v>2360075.2588178618</v>
      </c>
      <c r="N34" s="4"/>
      <c r="O34" s="4"/>
      <c r="P34" s="4"/>
      <c r="Q34" s="4"/>
      <c r="R34" s="4"/>
      <c r="S34" s="4"/>
      <c r="T34" s="4"/>
      <c r="U34" s="4"/>
      <c r="V34" s="4"/>
      <c r="W34" s="4"/>
      <c r="X34" s="4"/>
      <c r="Y34" s="4"/>
    </row>
    <row r="35" spans="1:25" ht="15" customHeight="1">
      <c r="A35" s="4"/>
      <c r="B35" s="52" t="s">
        <v>181</v>
      </c>
      <c r="C35" s="5" t="s">
        <v>23</v>
      </c>
      <c r="D35" s="62">
        <v>533000</v>
      </c>
      <c r="E35" s="62">
        <v>888000</v>
      </c>
      <c r="F35" s="62">
        <v>386000</v>
      </c>
      <c r="G35" s="62">
        <v>526000</v>
      </c>
      <c r="H35" s="62">
        <v>534000</v>
      </c>
      <c r="I35" s="56">
        <f t="shared" ref="I35:M35" si="13">$H$35</f>
        <v>534000</v>
      </c>
      <c r="J35" s="58">
        <f t="shared" si="13"/>
        <v>534000</v>
      </c>
      <c r="K35" s="58">
        <f t="shared" si="13"/>
        <v>534000</v>
      </c>
      <c r="L35" s="58">
        <f t="shared" si="13"/>
        <v>534000</v>
      </c>
      <c r="M35" s="58">
        <f t="shared" si="13"/>
        <v>534000</v>
      </c>
      <c r="N35" s="4"/>
      <c r="O35" s="4"/>
      <c r="P35" s="4"/>
      <c r="Q35" s="4"/>
      <c r="R35" s="4"/>
      <c r="S35" s="4"/>
      <c r="T35" s="4"/>
      <c r="U35" s="4"/>
      <c r="V35" s="4"/>
      <c r="W35" s="4"/>
      <c r="X35" s="4"/>
      <c r="Y35" s="4"/>
    </row>
    <row r="36" spans="1:25" ht="15" customHeight="1">
      <c r="A36" s="4"/>
      <c r="B36" s="52" t="s">
        <v>199</v>
      </c>
      <c r="C36" s="5" t="s">
        <v>23</v>
      </c>
      <c r="D36" s="62">
        <v>290000</v>
      </c>
      <c r="E36" s="62">
        <v>495000</v>
      </c>
      <c r="F36" s="62">
        <v>168000</v>
      </c>
      <c r="G36" s="62">
        <v>262000</v>
      </c>
      <c r="H36" s="62">
        <v>211000</v>
      </c>
      <c r="I36" s="56">
        <f t="shared" ref="I36:M36" si="14">$H$36</f>
        <v>211000</v>
      </c>
      <c r="J36" s="58">
        <f t="shared" si="14"/>
        <v>211000</v>
      </c>
      <c r="K36" s="58">
        <f t="shared" si="14"/>
        <v>211000</v>
      </c>
      <c r="L36" s="58">
        <f t="shared" si="14"/>
        <v>211000</v>
      </c>
      <c r="M36" s="58">
        <f t="shared" si="14"/>
        <v>211000</v>
      </c>
      <c r="N36" s="4"/>
      <c r="O36" s="4"/>
      <c r="P36" s="4"/>
      <c r="Q36" s="4"/>
      <c r="R36" s="4"/>
      <c r="S36" s="4"/>
      <c r="T36" s="4"/>
      <c r="U36" s="4"/>
      <c r="V36" s="4"/>
      <c r="W36" s="4"/>
      <c r="X36" s="4"/>
      <c r="Y36" s="4"/>
    </row>
    <row r="37" spans="1:25" ht="15" customHeight="1">
      <c r="A37" s="4"/>
      <c r="B37" s="52" t="s">
        <v>201</v>
      </c>
      <c r="C37" s="5" t="s">
        <v>23</v>
      </c>
      <c r="D37" s="62">
        <v>366000</v>
      </c>
      <c r="E37" s="62">
        <v>579000</v>
      </c>
      <c r="F37" s="62">
        <v>427000</v>
      </c>
      <c r="G37" s="62">
        <v>489000</v>
      </c>
      <c r="H37" s="62">
        <v>535000</v>
      </c>
      <c r="I37" s="56">
        <f>'Balance Assumptions'!I11*'Income Statement'!I5</f>
        <v>552653.44003013847</v>
      </c>
      <c r="J37" s="58">
        <f>'Balance Assumptions'!J11*'Income Statement'!J5</f>
        <v>559611.29854735441</v>
      </c>
      <c r="K37" s="58">
        <f>'Balance Assumptions'!K11*'Income Statement'!K5</f>
        <v>591730.59361874801</v>
      </c>
      <c r="L37" s="58">
        <f>'Balance Assumptions'!L11*'Income Statement'!L5</f>
        <v>625779.58882355015</v>
      </c>
      <c r="M37" s="58">
        <f>'Balance Assumptions'!M11*'Income Statement'!M5</f>
        <v>661877.25588343909</v>
      </c>
      <c r="N37" s="4"/>
      <c r="O37" s="4"/>
      <c r="P37" s="4"/>
      <c r="Q37" s="4"/>
      <c r="R37" s="4"/>
      <c r="S37" s="4"/>
      <c r="T37" s="4"/>
      <c r="U37" s="4"/>
      <c r="V37" s="4"/>
      <c r="W37" s="4"/>
      <c r="X37" s="4"/>
      <c r="Y37" s="4"/>
    </row>
    <row r="38" spans="1:25" ht="15" customHeight="1">
      <c r="A38" s="4"/>
      <c r="B38" s="106" t="s">
        <v>203</v>
      </c>
      <c r="C38" s="108" t="s">
        <v>23</v>
      </c>
      <c r="D38" s="110">
        <v>0</v>
      </c>
      <c r="E38" s="110">
        <v>0</v>
      </c>
      <c r="F38" s="110">
        <v>0</v>
      </c>
      <c r="G38" s="110">
        <v>212000</v>
      </c>
      <c r="H38" s="110">
        <v>391000</v>
      </c>
      <c r="I38" s="117">
        <v>0</v>
      </c>
      <c r="J38" s="119">
        <v>0</v>
      </c>
      <c r="K38" s="119">
        <v>0</v>
      </c>
      <c r="L38" s="119">
        <v>0</v>
      </c>
      <c r="M38" s="119">
        <v>0</v>
      </c>
      <c r="N38" s="4"/>
      <c r="O38" s="4"/>
      <c r="P38" s="4"/>
      <c r="Q38" s="4"/>
      <c r="R38" s="4"/>
      <c r="S38" s="4"/>
      <c r="T38" s="4"/>
      <c r="U38" s="4"/>
      <c r="V38" s="4"/>
      <c r="W38" s="4"/>
      <c r="X38" s="4"/>
      <c r="Y38" s="4"/>
    </row>
    <row r="39" spans="1:25" ht="15.75" customHeight="1">
      <c r="A39" s="4"/>
      <c r="B39" s="21" t="s">
        <v>204</v>
      </c>
      <c r="C39" s="126" t="s">
        <v>23</v>
      </c>
      <c r="D39" s="25">
        <f t="shared" ref="D39:M39" si="15">SUM(D32:D38)</f>
        <v>4878000</v>
      </c>
      <c r="E39" s="25">
        <f t="shared" si="15"/>
        <v>7287000</v>
      </c>
      <c r="F39" s="25">
        <f t="shared" si="15"/>
        <v>4544000</v>
      </c>
      <c r="G39" s="25">
        <f t="shared" si="15"/>
        <v>5115000</v>
      </c>
      <c r="H39" s="25">
        <f t="shared" si="15"/>
        <v>6627000</v>
      </c>
      <c r="I39" s="135">
        <f t="shared" si="15"/>
        <v>6266472.3865021653</v>
      </c>
      <c r="J39" s="25">
        <f t="shared" si="15"/>
        <v>6311318.2084990144</v>
      </c>
      <c r="K39" s="25">
        <f t="shared" si="15"/>
        <v>6445312.2410162399</v>
      </c>
      <c r="L39" s="25">
        <f t="shared" si="15"/>
        <v>6606100.4819744499</v>
      </c>
      <c r="M39" s="25">
        <f t="shared" si="15"/>
        <v>6774952.5147013012</v>
      </c>
      <c r="N39" s="4"/>
      <c r="O39" s="4"/>
      <c r="P39" s="4"/>
      <c r="Q39" s="4"/>
      <c r="R39" s="4"/>
      <c r="S39" s="4"/>
      <c r="T39" s="4"/>
      <c r="U39" s="4"/>
      <c r="V39" s="4"/>
      <c r="W39" s="4"/>
      <c r="X39" s="4"/>
      <c r="Y39" s="4"/>
    </row>
    <row r="40" spans="1:25" ht="15.75" customHeight="1">
      <c r="A40" s="4"/>
      <c r="B40" s="4"/>
      <c r="C40" s="6"/>
      <c r="D40" s="6"/>
      <c r="E40" s="6"/>
      <c r="F40" s="6"/>
      <c r="G40" s="6"/>
      <c r="H40" s="6"/>
      <c r="I40" s="63"/>
      <c r="J40" s="62"/>
      <c r="K40" s="62"/>
      <c r="L40" s="62"/>
      <c r="M40" s="62"/>
      <c r="N40" s="4"/>
      <c r="O40" s="4"/>
      <c r="P40" s="4"/>
      <c r="Q40" s="4"/>
      <c r="R40" s="4"/>
      <c r="S40" s="4"/>
      <c r="T40" s="4"/>
      <c r="U40" s="4"/>
      <c r="V40" s="4"/>
      <c r="W40" s="4"/>
      <c r="X40" s="4"/>
      <c r="Y40" s="4"/>
    </row>
    <row r="41" spans="1:25" ht="15.75" customHeight="1">
      <c r="A41" s="4"/>
      <c r="B41" s="21" t="s">
        <v>206</v>
      </c>
      <c r="C41" s="5"/>
      <c r="D41" s="134"/>
      <c r="E41" s="134"/>
      <c r="F41" s="134"/>
      <c r="G41" s="134"/>
      <c r="H41" s="134"/>
      <c r="I41" s="135"/>
      <c r="J41" s="25"/>
      <c r="K41" s="25"/>
      <c r="L41" s="25"/>
      <c r="M41" s="25"/>
      <c r="N41" s="4"/>
      <c r="O41" s="4"/>
      <c r="P41" s="4"/>
      <c r="Q41" s="4"/>
      <c r="R41" s="4"/>
      <c r="S41" s="4"/>
      <c r="T41" s="4"/>
      <c r="U41" s="4"/>
      <c r="V41" s="4"/>
      <c r="W41" s="4"/>
      <c r="X41" s="4"/>
      <c r="Y41" s="4"/>
    </row>
    <row r="42" spans="1:25" ht="15.75" customHeight="1">
      <c r="A42" s="4"/>
      <c r="B42" s="52" t="s">
        <v>207</v>
      </c>
      <c r="C42" s="5" t="s">
        <v>23</v>
      </c>
      <c r="D42" s="62">
        <v>14196000</v>
      </c>
      <c r="E42" s="62">
        <v>15744000</v>
      </c>
      <c r="F42" s="62">
        <v>17689000</v>
      </c>
      <c r="G42" s="62">
        <v>18173000</v>
      </c>
      <c r="H42" s="62">
        <v>18453000</v>
      </c>
      <c r="I42" s="56">
        <f ca="1">'Debt Schedule'!I10</f>
        <v>19571104.076810274</v>
      </c>
      <c r="J42" s="58">
        <f ca="1">'Debt Schedule'!J10</f>
        <v>21281461.661459282</v>
      </c>
      <c r="K42" s="58">
        <f ca="1">'Debt Schedule'!K10</f>
        <v>23261738.670362525</v>
      </c>
      <c r="L42" s="58">
        <f ca="1">'Debt Schedule'!L10</f>
        <v>25122248.535994366</v>
      </c>
      <c r="M42" s="58">
        <f ca="1">'Debt Schedule'!M10</f>
        <v>27066390.314937808</v>
      </c>
      <c r="N42" s="4"/>
      <c r="O42" s="4"/>
      <c r="P42" s="4"/>
      <c r="Q42" s="4"/>
      <c r="R42" s="4"/>
      <c r="S42" s="4"/>
      <c r="T42" s="4"/>
      <c r="U42" s="4"/>
      <c r="V42" s="4"/>
      <c r="W42" s="4"/>
      <c r="X42" s="4"/>
      <c r="Y42" s="4"/>
    </row>
    <row r="43" spans="1:25" ht="15.75" customHeight="1">
      <c r="A43" s="4"/>
      <c r="B43" s="52" t="s">
        <v>188</v>
      </c>
      <c r="C43" s="5" t="s">
        <v>23</v>
      </c>
      <c r="D43" s="62">
        <v>1868000</v>
      </c>
      <c r="E43" s="62">
        <v>2196000</v>
      </c>
      <c r="F43" s="62">
        <v>2352000</v>
      </c>
      <c r="G43" s="62">
        <v>2331000</v>
      </c>
      <c r="H43" s="62">
        <v>2516000</v>
      </c>
      <c r="I43" s="56">
        <f t="shared" ref="I43:M43" si="16">$H$43</f>
        <v>2516000</v>
      </c>
      <c r="J43" s="58">
        <f t="shared" si="16"/>
        <v>2516000</v>
      </c>
      <c r="K43" s="58">
        <f t="shared" si="16"/>
        <v>2516000</v>
      </c>
      <c r="L43" s="58">
        <f t="shared" si="16"/>
        <v>2516000</v>
      </c>
      <c r="M43" s="58">
        <f t="shared" si="16"/>
        <v>2516000</v>
      </c>
      <c r="N43" s="4"/>
      <c r="O43" s="4"/>
      <c r="P43" s="4"/>
      <c r="Q43" s="4"/>
      <c r="R43" s="4"/>
      <c r="S43" s="4"/>
      <c r="T43" s="4"/>
      <c r="U43" s="4"/>
      <c r="V43" s="4"/>
      <c r="W43" s="4"/>
      <c r="X43" s="4"/>
      <c r="Y43" s="4"/>
    </row>
    <row r="44" spans="1:25" ht="15.75" customHeight="1">
      <c r="A44" s="4"/>
      <c r="B44" s="52" t="s">
        <v>181</v>
      </c>
      <c r="C44" s="5" t="s">
        <v>23</v>
      </c>
      <c r="D44" s="62">
        <v>149000</v>
      </c>
      <c r="E44" s="62">
        <v>190000</v>
      </c>
      <c r="F44" s="62">
        <v>118000</v>
      </c>
      <c r="G44" s="62">
        <v>91000</v>
      </c>
      <c r="H44" s="62">
        <v>115000</v>
      </c>
      <c r="I44" s="56">
        <f t="shared" ref="I44:M44" si="17">$H$44</f>
        <v>115000</v>
      </c>
      <c r="J44" s="58">
        <f t="shared" si="17"/>
        <v>115000</v>
      </c>
      <c r="K44" s="58">
        <f t="shared" si="17"/>
        <v>115000</v>
      </c>
      <c r="L44" s="58">
        <f t="shared" si="17"/>
        <v>115000</v>
      </c>
      <c r="M44" s="58">
        <f t="shared" si="17"/>
        <v>115000</v>
      </c>
      <c r="N44" s="4"/>
      <c r="O44" s="4"/>
      <c r="P44" s="4"/>
      <c r="Q44" s="4"/>
      <c r="R44" s="4"/>
      <c r="S44" s="4"/>
      <c r="T44" s="4"/>
      <c r="U44" s="4"/>
      <c r="V44" s="4"/>
      <c r="W44" s="4"/>
      <c r="X44" s="4"/>
      <c r="Y44" s="4"/>
    </row>
    <row r="45" spans="1:25" ht="15.75" customHeight="1">
      <c r="A45" s="4"/>
      <c r="B45" s="52" t="s">
        <v>199</v>
      </c>
      <c r="C45" s="5" t="s">
        <v>23</v>
      </c>
      <c r="D45" s="62">
        <v>1765000</v>
      </c>
      <c r="E45" s="62">
        <v>1778000</v>
      </c>
      <c r="F45" s="62">
        <v>1604000</v>
      </c>
      <c r="G45" s="62">
        <v>1618000</v>
      </c>
      <c r="H45" s="62">
        <v>1458000</v>
      </c>
      <c r="I45" s="56">
        <f t="shared" ref="I45:M45" si="18">$H$45</f>
        <v>1458000</v>
      </c>
      <c r="J45" s="58">
        <f t="shared" si="18"/>
        <v>1458000</v>
      </c>
      <c r="K45" s="58">
        <f t="shared" si="18"/>
        <v>1458000</v>
      </c>
      <c r="L45" s="58">
        <f t="shared" si="18"/>
        <v>1458000</v>
      </c>
      <c r="M45" s="58">
        <f t="shared" si="18"/>
        <v>1458000</v>
      </c>
      <c r="N45" s="4"/>
      <c r="O45" s="4"/>
      <c r="P45" s="4"/>
      <c r="Q45" s="4"/>
      <c r="R45" s="4"/>
      <c r="S45" s="4"/>
      <c r="T45" s="4"/>
      <c r="U45" s="4"/>
      <c r="V45" s="4"/>
      <c r="W45" s="4"/>
      <c r="X45" s="4"/>
      <c r="Y45" s="4"/>
    </row>
    <row r="46" spans="1:25" ht="15.75" customHeight="1">
      <c r="A46" s="4"/>
      <c r="B46" s="52" t="s">
        <v>213</v>
      </c>
      <c r="C46" s="5" t="s">
        <v>23</v>
      </c>
      <c r="D46" s="62">
        <v>370000</v>
      </c>
      <c r="E46" s="62">
        <v>281000</v>
      </c>
      <c r="F46" s="62">
        <v>265000</v>
      </c>
      <c r="G46" s="62">
        <v>274000</v>
      </c>
      <c r="H46" s="62">
        <v>268000</v>
      </c>
      <c r="I46" s="56">
        <f t="shared" ref="I46:M46" si="19">$H$46</f>
        <v>268000</v>
      </c>
      <c r="J46" s="58">
        <f t="shared" si="19"/>
        <v>268000</v>
      </c>
      <c r="K46" s="58">
        <f t="shared" si="19"/>
        <v>268000</v>
      </c>
      <c r="L46" s="58">
        <f t="shared" si="19"/>
        <v>268000</v>
      </c>
      <c r="M46" s="58">
        <f t="shared" si="19"/>
        <v>268000</v>
      </c>
      <c r="N46" s="4"/>
      <c r="O46" s="4"/>
      <c r="P46" s="4"/>
      <c r="Q46" s="4"/>
      <c r="R46" s="4"/>
      <c r="S46" s="4"/>
      <c r="T46" s="4"/>
      <c r="U46" s="4"/>
      <c r="V46" s="4"/>
      <c r="W46" s="4"/>
      <c r="X46" s="4"/>
      <c r="Y46" s="4"/>
    </row>
    <row r="47" spans="1:25" ht="15.75" customHeight="1">
      <c r="A47" s="4"/>
      <c r="B47" s="52" t="s">
        <v>215</v>
      </c>
      <c r="C47" s="5" t="s">
        <v>23</v>
      </c>
      <c r="D47" s="62">
        <v>868000</v>
      </c>
      <c r="E47" s="62">
        <v>825000</v>
      </c>
      <c r="F47" s="62">
        <v>820000</v>
      </c>
      <c r="G47" s="62">
        <v>910000</v>
      </c>
      <c r="H47" s="62">
        <v>960000</v>
      </c>
      <c r="I47" s="56">
        <f t="shared" ref="I47:M47" si="20">$H$47</f>
        <v>960000</v>
      </c>
      <c r="J47" s="58">
        <f t="shared" si="20"/>
        <v>960000</v>
      </c>
      <c r="K47" s="58">
        <f t="shared" si="20"/>
        <v>960000</v>
      </c>
      <c r="L47" s="58">
        <f t="shared" si="20"/>
        <v>960000</v>
      </c>
      <c r="M47" s="58">
        <f t="shared" si="20"/>
        <v>960000</v>
      </c>
      <c r="N47" s="4"/>
      <c r="O47" s="4"/>
      <c r="P47" s="4"/>
      <c r="Q47" s="4"/>
      <c r="R47" s="4"/>
      <c r="S47" s="4"/>
      <c r="T47" s="4"/>
      <c r="U47" s="4"/>
      <c r="V47" s="4"/>
      <c r="W47" s="4"/>
      <c r="X47" s="4"/>
      <c r="Y47" s="4"/>
    </row>
    <row r="48" spans="1:25" ht="15.75" customHeight="1">
      <c r="A48" s="4"/>
      <c r="B48" s="106" t="s">
        <v>203</v>
      </c>
      <c r="C48" s="108" t="s">
        <v>23</v>
      </c>
      <c r="D48" s="110">
        <v>0</v>
      </c>
      <c r="E48" s="110">
        <v>0</v>
      </c>
      <c r="F48" s="110">
        <v>0</v>
      </c>
      <c r="G48" s="110">
        <v>1148000</v>
      </c>
      <c r="H48" s="110">
        <v>1024000</v>
      </c>
      <c r="I48" s="117">
        <v>0</v>
      </c>
      <c r="J48" s="119">
        <v>0</v>
      </c>
      <c r="K48" s="119">
        <v>0</v>
      </c>
      <c r="L48" s="119">
        <v>0</v>
      </c>
      <c r="M48" s="119">
        <v>0</v>
      </c>
      <c r="N48" s="4"/>
      <c r="O48" s="4"/>
      <c r="P48" s="4"/>
      <c r="Q48" s="4"/>
      <c r="R48" s="4"/>
      <c r="S48" s="4"/>
      <c r="T48" s="4"/>
      <c r="U48" s="4"/>
      <c r="V48" s="4"/>
      <c r="W48" s="4"/>
      <c r="X48" s="4"/>
      <c r="Y48" s="4"/>
    </row>
    <row r="49" spans="1:25" ht="15.75" customHeight="1">
      <c r="A49" s="4"/>
      <c r="B49" s="21" t="s">
        <v>219</v>
      </c>
      <c r="C49" s="126" t="s">
        <v>23</v>
      </c>
      <c r="D49" s="25">
        <f t="shared" ref="D49:M49" si="21">SUM(D42:D48)</f>
        <v>19216000</v>
      </c>
      <c r="E49" s="25">
        <f t="shared" si="21"/>
        <v>21014000</v>
      </c>
      <c r="F49" s="25">
        <f t="shared" si="21"/>
        <v>22848000</v>
      </c>
      <c r="G49" s="25">
        <f t="shared" si="21"/>
        <v>24545000</v>
      </c>
      <c r="H49" s="25">
        <f t="shared" si="21"/>
        <v>24794000</v>
      </c>
      <c r="I49" s="135">
        <f t="shared" ca="1" si="21"/>
        <v>24888104.076810274</v>
      </c>
      <c r="J49" s="25">
        <f t="shared" ca="1" si="21"/>
        <v>26598461.661459282</v>
      </c>
      <c r="K49" s="25">
        <f t="shared" ca="1" si="21"/>
        <v>28578738.670362525</v>
      </c>
      <c r="L49" s="25">
        <f t="shared" ca="1" si="21"/>
        <v>30439248.535994366</v>
      </c>
      <c r="M49" s="25">
        <f t="shared" ca="1" si="21"/>
        <v>32383390.314937808</v>
      </c>
      <c r="N49" s="4"/>
      <c r="O49" s="4"/>
      <c r="P49" s="4"/>
      <c r="Q49" s="4"/>
      <c r="R49" s="4"/>
      <c r="S49" s="4"/>
      <c r="T49" s="4"/>
      <c r="U49" s="4"/>
      <c r="V49" s="4"/>
      <c r="W49" s="4"/>
      <c r="X49" s="4"/>
      <c r="Y49" s="4"/>
    </row>
    <row r="50" spans="1:25" ht="15.75" customHeight="1">
      <c r="A50" s="4"/>
      <c r="B50" s="4"/>
      <c r="C50" s="6"/>
      <c r="D50" s="6"/>
      <c r="E50" s="6"/>
      <c r="F50" s="6"/>
      <c r="G50" s="6"/>
      <c r="H50" s="6"/>
      <c r="I50" s="63"/>
      <c r="J50" s="62"/>
      <c r="K50" s="62"/>
      <c r="L50" s="62"/>
      <c r="M50" s="62"/>
      <c r="N50" s="4"/>
      <c r="O50" s="4"/>
      <c r="P50" s="4"/>
      <c r="Q50" s="4"/>
      <c r="R50" s="4"/>
      <c r="S50" s="4"/>
      <c r="T50" s="4"/>
      <c r="U50" s="4"/>
      <c r="V50" s="4"/>
      <c r="W50" s="4"/>
      <c r="X50" s="4"/>
      <c r="Y50" s="4"/>
    </row>
    <row r="51" spans="1:25" ht="15.75" customHeight="1">
      <c r="A51" s="4"/>
      <c r="B51" s="21" t="s">
        <v>220</v>
      </c>
      <c r="C51" s="134" t="s">
        <v>23</v>
      </c>
      <c r="D51" s="25">
        <f t="shared" ref="D51:M51" si="22">SUM(D39,D49)</f>
        <v>24094000</v>
      </c>
      <c r="E51" s="25">
        <f t="shared" si="22"/>
        <v>28301000</v>
      </c>
      <c r="F51" s="25">
        <f t="shared" si="22"/>
        <v>27392000</v>
      </c>
      <c r="G51" s="25">
        <f t="shared" si="22"/>
        <v>29660000</v>
      </c>
      <c r="H51" s="25">
        <f t="shared" si="22"/>
        <v>31421000</v>
      </c>
      <c r="I51" s="135">
        <f t="shared" ca="1" si="22"/>
        <v>31154576.46331244</v>
      </c>
      <c r="J51" s="25">
        <f t="shared" ca="1" si="22"/>
        <v>32909779.869958296</v>
      </c>
      <c r="K51" s="25">
        <f t="shared" ca="1" si="22"/>
        <v>35024050.911378764</v>
      </c>
      <c r="L51" s="25">
        <f t="shared" ca="1" si="22"/>
        <v>37045349.017968819</v>
      </c>
      <c r="M51" s="25">
        <f t="shared" ca="1" si="22"/>
        <v>39158342.829639107</v>
      </c>
      <c r="N51" s="4"/>
      <c r="O51" s="4"/>
      <c r="P51" s="4"/>
      <c r="Q51" s="4"/>
      <c r="R51" s="4"/>
      <c r="S51" s="4"/>
      <c r="T51" s="4"/>
      <c r="U51" s="4"/>
      <c r="V51" s="4"/>
      <c r="W51" s="4"/>
      <c r="X51" s="4"/>
      <c r="Y51" s="4"/>
    </row>
    <row r="52" spans="1:25" ht="15.75" customHeight="1">
      <c r="A52" s="4"/>
      <c r="B52" s="21"/>
      <c r="C52" s="5"/>
      <c r="D52" s="306"/>
      <c r="E52" s="306"/>
      <c r="F52" s="306"/>
      <c r="G52" s="306"/>
      <c r="H52" s="306"/>
      <c r="I52" s="135"/>
      <c r="J52" s="25"/>
      <c r="K52" s="25"/>
      <c r="L52" s="25"/>
      <c r="M52" s="25"/>
      <c r="N52" s="4"/>
      <c r="O52" s="4"/>
      <c r="P52" s="4"/>
      <c r="Q52" s="4"/>
      <c r="R52" s="4"/>
      <c r="S52" s="4"/>
      <c r="T52" s="4"/>
      <c r="U52" s="4"/>
      <c r="V52" s="4"/>
      <c r="W52" s="4"/>
      <c r="X52" s="4"/>
      <c r="Y52" s="4"/>
    </row>
    <row r="53" spans="1:25" ht="15.75" customHeight="1">
      <c r="A53" s="4"/>
      <c r="B53" s="21" t="s">
        <v>224</v>
      </c>
      <c r="C53" s="5"/>
      <c r="D53" s="134"/>
      <c r="E53" s="134"/>
      <c r="F53" s="134"/>
      <c r="G53" s="134"/>
      <c r="H53" s="134"/>
      <c r="I53" s="135"/>
      <c r="J53" s="25"/>
      <c r="K53" s="25"/>
      <c r="L53" s="25"/>
      <c r="M53" s="25"/>
      <c r="N53" s="4"/>
      <c r="O53" s="4"/>
      <c r="P53" s="4"/>
      <c r="Q53" s="4"/>
      <c r="R53" s="4"/>
      <c r="S53" s="4"/>
      <c r="T53" s="4"/>
      <c r="U53" s="4"/>
      <c r="V53" s="4"/>
      <c r="W53" s="4"/>
      <c r="X53" s="4"/>
      <c r="Y53" s="4"/>
    </row>
    <row r="54" spans="1:25" ht="15.75" customHeight="1">
      <c r="A54" s="4"/>
      <c r="B54" s="52" t="s">
        <v>225</v>
      </c>
      <c r="C54" s="5" t="s">
        <v>23</v>
      </c>
      <c r="D54" s="62">
        <v>7242000</v>
      </c>
      <c r="E54" s="62">
        <v>7762000</v>
      </c>
      <c r="F54" s="62">
        <v>8462000</v>
      </c>
      <c r="G54" s="62">
        <v>9042000</v>
      </c>
      <c r="H54" s="62">
        <v>9387000</v>
      </c>
      <c r="I54" s="56">
        <f>H54+'Cash Flow'!I43</f>
        <v>9787000</v>
      </c>
      <c r="J54" s="58">
        <f>I54+'Cash Flow'!J43</f>
        <v>10187000</v>
      </c>
      <c r="K54" s="58">
        <f>J54+'Cash Flow'!K43</f>
        <v>10587000</v>
      </c>
      <c r="L54" s="58">
        <f>K54+'Cash Flow'!L43</f>
        <v>10987000</v>
      </c>
      <c r="M54" s="58">
        <f>L54+'Cash Flow'!M43</f>
        <v>11387000</v>
      </c>
      <c r="N54" s="4"/>
      <c r="O54" s="4"/>
      <c r="P54" s="4"/>
      <c r="Q54" s="4"/>
      <c r="R54" s="4"/>
      <c r="S54" s="4"/>
      <c r="T54" s="4"/>
      <c r="U54" s="4"/>
      <c r="V54" s="4"/>
      <c r="W54" s="4"/>
      <c r="X54" s="4"/>
      <c r="Y54" s="4"/>
    </row>
    <row r="55" spans="1:25" ht="15.75" customHeight="1">
      <c r="A55" s="4"/>
      <c r="B55" s="52" t="s">
        <v>226</v>
      </c>
      <c r="C55" s="5" t="s">
        <v>23</v>
      </c>
      <c r="D55" s="62">
        <v>1422000</v>
      </c>
      <c r="E55" s="62">
        <v>1422000</v>
      </c>
      <c r="F55" s="62">
        <v>1422000</v>
      </c>
      <c r="G55" s="62">
        <v>1422000</v>
      </c>
      <c r="H55" s="62">
        <v>1422000</v>
      </c>
      <c r="I55" s="56">
        <v>1422000</v>
      </c>
      <c r="J55" s="58">
        <v>1422000</v>
      </c>
      <c r="K55" s="58">
        <v>1422000</v>
      </c>
      <c r="L55" s="58">
        <v>1422000</v>
      </c>
      <c r="M55" s="58">
        <v>1422000</v>
      </c>
      <c r="N55" s="4"/>
      <c r="O55" s="4"/>
      <c r="P55" s="4"/>
      <c r="Q55" s="4"/>
      <c r="R55" s="4"/>
      <c r="S55" s="4"/>
      <c r="T55" s="4"/>
      <c r="U55" s="4"/>
      <c r="V55" s="4"/>
      <c r="W55" s="4"/>
      <c r="X55" s="4"/>
      <c r="Y55" s="4"/>
    </row>
    <row r="56" spans="1:25" ht="15.75" customHeight="1">
      <c r="A56" s="4"/>
      <c r="B56" s="52" t="s">
        <v>228</v>
      </c>
      <c r="C56" s="5" t="s">
        <v>23</v>
      </c>
      <c r="D56" s="62">
        <v>79000</v>
      </c>
      <c r="E56" s="62">
        <v>81000</v>
      </c>
      <c r="F56" s="62">
        <v>82000</v>
      </c>
      <c r="G56" s="62">
        <v>84000</v>
      </c>
      <c r="H56" s="62">
        <v>86000</v>
      </c>
      <c r="I56" s="56">
        <f t="shared" ref="I56:M56" si="23">$H$56</f>
        <v>86000</v>
      </c>
      <c r="J56" s="58">
        <f t="shared" si="23"/>
        <v>86000</v>
      </c>
      <c r="K56" s="58">
        <f t="shared" si="23"/>
        <v>86000</v>
      </c>
      <c r="L56" s="58">
        <f t="shared" si="23"/>
        <v>86000</v>
      </c>
      <c r="M56" s="58">
        <f t="shared" si="23"/>
        <v>86000</v>
      </c>
      <c r="N56" s="36"/>
      <c r="O56" s="4"/>
      <c r="P56" s="4"/>
      <c r="Q56" s="4"/>
      <c r="R56" s="4"/>
      <c r="S56" s="4"/>
      <c r="T56" s="4"/>
      <c r="U56" s="4"/>
      <c r="V56" s="4"/>
      <c r="W56" s="4"/>
      <c r="X56" s="4"/>
      <c r="Y56" s="4"/>
    </row>
    <row r="57" spans="1:25" ht="15.75" customHeight="1">
      <c r="A57" s="4"/>
      <c r="B57" s="52" t="s">
        <v>229</v>
      </c>
      <c r="C57" s="5" t="s">
        <v>23</v>
      </c>
      <c r="D57" s="62">
        <v>25000</v>
      </c>
      <c r="E57" s="62">
        <v>578000</v>
      </c>
      <c r="F57" s="62">
        <v>305000</v>
      </c>
      <c r="G57" s="62">
        <v>1261000</v>
      </c>
      <c r="H57" s="62">
        <v>873000</v>
      </c>
      <c r="I57" s="56">
        <f t="shared" ref="I57:M57" si="24">$H$57</f>
        <v>873000</v>
      </c>
      <c r="J57" s="58">
        <f t="shared" si="24"/>
        <v>873000</v>
      </c>
      <c r="K57" s="58">
        <f t="shared" si="24"/>
        <v>873000</v>
      </c>
      <c r="L57" s="58">
        <f t="shared" si="24"/>
        <v>873000</v>
      </c>
      <c r="M57" s="58">
        <f t="shared" si="24"/>
        <v>873000</v>
      </c>
      <c r="N57" s="36"/>
      <c r="O57" s="4"/>
      <c r="P57" s="4"/>
      <c r="Q57" s="4"/>
      <c r="R57" s="4"/>
      <c r="S57" s="4"/>
      <c r="T57" s="4"/>
      <c r="U57" s="4"/>
      <c r="V57" s="4"/>
      <c r="W57" s="4"/>
      <c r="X57" s="4"/>
      <c r="Y57" s="4"/>
    </row>
    <row r="58" spans="1:25" ht="15.75" customHeight="1">
      <c r="A58" s="4"/>
      <c r="B58" s="106" t="s">
        <v>230</v>
      </c>
      <c r="C58" s="108" t="s">
        <v>23</v>
      </c>
      <c r="D58" s="119">
        <v>1348000</v>
      </c>
      <c r="E58" s="119">
        <v>1584000</v>
      </c>
      <c r="F58" s="119">
        <v>1803000</v>
      </c>
      <c r="G58" s="119">
        <v>1468000</v>
      </c>
      <c r="H58" s="119">
        <v>1614000</v>
      </c>
      <c r="I58" s="117">
        <f ca="1">H58+'Income Statement'!I33-'Income Statement'!I43</f>
        <v>1802107.7384493579</v>
      </c>
      <c r="J58" s="119">
        <f ca="1">I58+'Income Statement'!J33-'Income Statement'!J43</f>
        <v>1899888.2962699872</v>
      </c>
      <c r="K58" s="119">
        <f ca="1">J58+'Income Statement'!K33-'Income Statement'!K43</f>
        <v>2052358.1294574863</v>
      </c>
      <c r="L58" s="119">
        <f ca="1">K58+'Income Statement'!L33-'Income Statement'!L43</f>
        <v>2198656.849231903</v>
      </c>
      <c r="M58" s="119">
        <f ca="1">L58+'Income Statement'!M33-'Income Statement'!M43</f>
        <v>2355171.4833614002</v>
      </c>
      <c r="N58" s="4"/>
      <c r="O58" s="4"/>
      <c r="P58" s="4"/>
      <c r="Q58" s="4"/>
      <c r="R58" s="4"/>
      <c r="S58" s="4"/>
      <c r="T58" s="4"/>
      <c r="U58" s="4"/>
      <c r="V58" s="4"/>
      <c r="W58" s="4"/>
      <c r="X58" s="4"/>
      <c r="Y58" s="4"/>
    </row>
    <row r="59" spans="1:25" ht="15.75" customHeight="1">
      <c r="A59" s="4"/>
      <c r="B59" s="21" t="s">
        <v>231</v>
      </c>
      <c r="C59" s="126" t="s">
        <v>23</v>
      </c>
      <c r="D59" s="25">
        <f t="shared" ref="D59:M59" si="25">SUM(D54:D58)</f>
        <v>10116000</v>
      </c>
      <c r="E59" s="25">
        <f t="shared" si="25"/>
        <v>11427000</v>
      </c>
      <c r="F59" s="25">
        <f t="shared" si="25"/>
        <v>12074000</v>
      </c>
      <c r="G59" s="25">
        <f t="shared" si="25"/>
        <v>13277000</v>
      </c>
      <c r="H59" s="25">
        <f t="shared" si="25"/>
        <v>13382000</v>
      </c>
      <c r="I59" s="135">
        <f t="shared" ca="1" si="25"/>
        <v>13970107.738449357</v>
      </c>
      <c r="J59" s="25">
        <f t="shared" ca="1" si="25"/>
        <v>14467888.296269987</v>
      </c>
      <c r="K59" s="25">
        <f t="shared" ca="1" si="25"/>
        <v>15020358.129457487</v>
      </c>
      <c r="L59" s="25">
        <f t="shared" ca="1" si="25"/>
        <v>15566656.849231903</v>
      </c>
      <c r="M59" s="25">
        <f t="shared" ca="1" si="25"/>
        <v>16123171.483361401</v>
      </c>
      <c r="N59" s="4"/>
      <c r="O59" s="4"/>
      <c r="P59" s="4"/>
      <c r="Q59" s="4"/>
      <c r="R59" s="4"/>
      <c r="S59" s="4"/>
      <c r="T59" s="4"/>
      <c r="U59" s="4"/>
      <c r="V59" s="4"/>
      <c r="W59" s="4"/>
      <c r="X59" s="4"/>
      <c r="Y59" s="4"/>
    </row>
    <row r="60" spans="1:25" ht="15.75" customHeight="1">
      <c r="A60" s="4"/>
      <c r="B60" s="106" t="s">
        <v>232</v>
      </c>
      <c r="C60" s="108" t="s">
        <v>23</v>
      </c>
      <c r="D60" s="316">
        <v>34000</v>
      </c>
      <c r="E60" s="316">
        <v>14000</v>
      </c>
      <c r="F60" s="316">
        <v>14000</v>
      </c>
      <c r="G60" s="316">
        <v>14000</v>
      </c>
      <c r="H60" s="316">
        <v>14000</v>
      </c>
      <c r="I60" s="117">
        <f>H60-'Income Statement'!I31</f>
        <v>15000</v>
      </c>
      <c r="J60" s="119">
        <f>I60-'Income Statement'!J31</f>
        <v>16000</v>
      </c>
      <c r="K60" s="119">
        <f>J60-'Income Statement'!K31</f>
        <v>17000</v>
      </c>
      <c r="L60" s="119">
        <f>K60-'Income Statement'!L31</f>
        <v>18000</v>
      </c>
      <c r="M60" s="119">
        <f>L60-'Income Statement'!M31</f>
        <v>19000</v>
      </c>
      <c r="N60" s="4"/>
      <c r="O60" s="4"/>
      <c r="P60" s="4"/>
      <c r="Q60" s="4"/>
      <c r="R60" s="4"/>
      <c r="S60" s="4"/>
      <c r="T60" s="4"/>
      <c r="U60" s="4"/>
      <c r="V60" s="4"/>
      <c r="W60" s="4"/>
      <c r="X60" s="4"/>
      <c r="Y60" s="4"/>
    </row>
    <row r="61" spans="1:25" ht="15.75" customHeight="1">
      <c r="A61" s="4"/>
      <c r="B61" s="21" t="s">
        <v>234</v>
      </c>
      <c r="C61" s="126" t="s">
        <v>23</v>
      </c>
      <c r="D61" s="25">
        <f t="shared" ref="D61:M61" si="26">SUM(D59:D60)</f>
        <v>10150000</v>
      </c>
      <c r="E61" s="25">
        <f t="shared" si="26"/>
        <v>11441000</v>
      </c>
      <c r="F61" s="25">
        <f t="shared" si="26"/>
        <v>12088000</v>
      </c>
      <c r="G61" s="25">
        <f t="shared" si="26"/>
        <v>13291000</v>
      </c>
      <c r="H61" s="25">
        <f t="shared" si="26"/>
        <v>13396000</v>
      </c>
      <c r="I61" s="135">
        <f t="shared" ca="1" si="26"/>
        <v>13985107.738449357</v>
      </c>
      <c r="J61" s="25">
        <f t="shared" ca="1" si="26"/>
        <v>14483888.296269987</v>
      </c>
      <c r="K61" s="25">
        <f t="shared" ca="1" si="26"/>
        <v>15037358.129457487</v>
      </c>
      <c r="L61" s="25">
        <f t="shared" ca="1" si="26"/>
        <v>15584656.849231903</v>
      </c>
      <c r="M61" s="25">
        <f t="shared" ca="1" si="26"/>
        <v>16142171.483361401</v>
      </c>
      <c r="N61" s="4"/>
      <c r="O61" s="4"/>
      <c r="P61" s="4"/>
      <c r="Q61" s="4"/>
      <c r="R61" s="4"/>
      <c r="S61" s="4"/>
      <c r="T61" s="4"/>
      <c r="U61" s="4"/>
      <c r="V61" s="4"/>
      <c r="W61" s="4"/>
      <c r="X61" s="4"/>
      <c r="Y61" s="4"/>
    </row>
    <row r="62" spans="1:25" ht="15.75" customHeight="1">
      <c r="A62" s="4"/>
      <c r="B62" s="21"/>
      <c r="C62" s="134"/>
      <c r="D62" s="25"/>
      <c r="E62" s="25"/>
      <c r="F62" s="25"/>
      <c r="G62" s="25"/>
      <c r="H62" s="25"/>
      <c r="I62" s="135"/>
      <c r="J62" s="25"/>
      <c r="K62" s="25"/>
      <c r="L62" s="25"/>
      <c r="M62" s="25"/>
      <c r="N62" s="4"/>
      <c r="O62" s="4"/>
      <c r="P62" s="4"/>
      <c r="Q62" s="4"/>
      <c r="R62" s="4"/>
      <c r="S62" s="4"/>
      <c r="T62" s="4"/>
      <c r="U62" s="4"/>
      <c r="V62" s="4"/>
      <c r="W62" s="4"/>
      <c r="X62" s="4"/>
      <c r="Y62" s="4"/>
    </row>
    <row r="63" spans="1:25" ht="15.75" customHeight="1">
      <c r="A63" s="4"/>
      <c r="B63" s="21" t="s">
        <v>236</v>
      </c>
      <c r="C63" s="134" t="s">
        <v>23</v>
      </c>
      <c r="D63" s="25">
        <f t="shared" ref="D63:M63" si="27">SUM(D51,D61)</f>
        <v>34244000</v>
      </c>
      <c r="E63" s="25">
        <f t="shared" si="27"/>
        <v>39742000</v>
      </c>
      <c r="F63" s="25">
        <f t="shared" si="27"/>
        <v>39480000</v>
      </c>
      <c r="G63" s="25">
        <f t="shared" si="27"/>
        <v>42951000</v>
      </c>
      <c r="H63" s="25">
        <f t="shared" si="27"/>
        <v>44817000</v>
      </c>
      <c r="I63" s="135">
        <f t="shared" ca="1" si="27"/>
        <v>45139684.201761797</v>
      </c>
      <c r="J63" s="25">
        <f t="shared" ca="1" si="27"/>
        <v>47393668.166228279</v>
      </c>
      <c r="K63" s="25">
        <f t="shared" ca="1" si="27"/>
        <v>50061409.040836252</v>
      </c>
      <c r="L63" s="25">
        <f t="shared" ca="1" si="27"/>
        <v>52630005.867200717</v>
      </c>
      <c r="M63" s="25">
        <f t="shared" ca="1" si="27"/>
        <v>55300514.313000508</v>
      </c>
      <c r="N63" s="4"/>
      <c r="O63" s="4"/>
      <c r="P63" s="4"/>
      <c r="Q63" s="4"/>
      <c r="R63" s="4"/>
      <c r="S63" s="4"/>
      <c r="T63" s="4"/>
      <c r="U63" s="4"/>
      <c r="V63" s="4"/>
      <c r="W63" s="4"/>
      <c r="X63" s="4"/>
      <c r="Y63" s="4"/>
    </row>
    <row r="64" spans="1:25" ht="15.75" customHeight="1">
      <c r="A64" s="4"/>
      <c r="B64" s="4"/>
      <c r="C64" s="6"/>
      <c r="D64" s="6"/>
      <c r="E64" s="6"/>
      <c r="F64" s="6"/>
      <c r="G64" s="6"/>
      <c r="H64" s="6"/>
      <c r="I64" s="63"/>
      <c r="J64" s="62"/>
      <c r="K64" s="62"/>
      <c r="L64" s="62"/>
      <c r="M64" s="62"/>
      <c r="N64" s="4"/>
      <c r="O64" s="4"/>
      <c r="P64" s="4"/>
      <c r="Q64" s="4"/>
      <c r="R64" s="4"/>
      <c r="S64" s="4"/>
      <c r="T64" s="4"/>
      <c r="U64" s="4"/>
      <c r="V64" s="4"/>
      <c r="W64" s="4"/>
      <c r="X64" s="4"/>
      <c r="Y64" s="4"/>
    </row>
    <row r="65" spans="1:25" ht="15.75" customHeight="1">
      <c r="A65" s="4"/>
      <c r="B65" s="43" t="s">
        <v>241</v>
      </c>
      <c r="C65" s="6"/>
      <c r="D65" s="326">
        <f t="shared" ref="D65:M65" si="28">D63-D28</f>
        <v>0</v>
      </c>
      <c r="E65" s="326">
        <f t="shared" si="28"/>
        <v>0</v>
      </c>
      <c r="F65" s="326">
        <f t="shared" si="28"/>
        <v>0</v>
      </c>
      <c r="G65" s="326">
        <f t="shared" si="28"/>
        <v>0</v>
      </c>
      <c r="H65" s="326">
        <f t="shared" si="28"/>
        <v>0</v>
      </c>
      <c r="I65" s="148">
        <f t="shared" ca="1" si="28"/>
        <v>0</v>
      </c>
      <c r="J65" s="146">
        <f t="shared" ca="1" si="28"/>
        <v>0</v>
      </c>
      <c r="K65" s="146">
        <f t="shared" ca="1" si="28"/>
        <v>0</v>
      </c>
      <c r="L65" s="146">
        <f t="shared" ca="1" si="28"/>
        <v>0</v>
      </c>
      <c r="M65" s="146">
        <f t="shared" ca="1" si="28"/>
        <v>0</v>
      </c>
      <c r="N65" s="4"/>
      <c r="O65" s="4"/>
      <c r="P65" s="4"/>
      <c r="Q65" s="4"/>
      <c r="R65" s="4"/>
      <c r="S65" s="4"/>
      <c r="T65" s="4"/>
      <c r="U65" s="4"/>
      <c r="V65" s="4"/>
      <c r="W65" s="4"/>
      <c r="X65" s="4"/>
      <c r="Y65" s="4"/>
    </row>
    <row r="66" spans="1:25" ht="15.75" customHeight="1">
      <c r="A66" s="4"/>
      <c r="B66" s="4"/>
      <c r="C66" s="6"/>
      <c r="D66" s="6"/>
      <c r="E66" s="6"/>
      <c r="F66" s="6"/>
      <c r="G66" s="6"/>
      <c r="H66" s="6"/>
      <c r="I66" s="328"/>
      <c r="J66" s="328"/>
      <c r="K66" s="328"/>
      <c r="L66" s="328"/>
      <c r="M66" s="328"/>
      <c r="N66" s="4"/>
      <c r="O66" s="4"/>
      <c r="P66" s="4"/>
      <c r="Q66" s="4"/>
      <c r="R66" s="4"/>
      <c r="S66" s="4"/>
      <c r="T66" s="4"/>
      <c r="U66" s="4"/>
      <c r="V66" s="4"/>
      <c r="W66" s="4"/>
      <c r="X66" s="4"/>
      <c r="Y66" s="4"/>
    </row>
    <row r="67" spans="1:25" ht="15.75" customHeight="1">
      <c r="A67" s="4"/>
      <c r="B67" s="329" t="s">
        <v>244</v>
      </c>
      <c r="C67" s="330" t="s">
        <v>23</v>
      </c>
      <c r="D67" s="192">
        <f t="shared" ref="D67:M67" si="29">SUM(D42,D33)</f>
        <v>14658000</v>
      </c>
      <c r="E67" s="192">
        <f t="shared" si="29"/>
        <v>16318000</v>
      </c>
      <c r="F67" s="192">
        <f t="shared" si="29"/>
        <v>18365000</v>
      </c>
      <c r="G67" s="192">
        <f t="shared" si="29"/>
        <v>18407000</v>
      </c>
      <c r="H67" s="192">
        <f t="shared" si="29"/>
        <v>19654000</v>
      </c>
      <c r="I67" s="192">
        <f t="shared" ca="1" si="29"/>
        <v>20772104.076810274</v>
      </c>
      <c r="J67" s="192">
        <f t="shared" ca="1" si="29"/>
        <v>22482461.661459282</v>
      </c>
      <c r="K67" s="192">
        <f t="shared" ca="1" si="29"/>
        <v>24462738.670362525</v>
      </c>
      <c r="L67" s="192">
        <f t="shared" ca="1" si="29"/>
        <v>26323248.535994366</v>
      </c>
      <c r="M67" s="331">
        <f t="shared" ca="1" si="29"/>
        <v>28267390.314937808</v>
      </c>
      <c r="N67" s="4"/>
      <c r="O67" s="4"/>
      <c r="P67" s="4"/>
      <c r="Q67" s="4"/>
      <c r="R67" s="4"/>
      <c r="S67" s="4"/>
      <c r="T67" s="4"/>
      <c r="U67" s="4"/>
      <c r="V67" s="4"/>
      <c r="W67" s="4"/>
      <c r="X67" s="4"/>
      <c r="Y67" s="4"/>
    </row>
    <row r="68" spans="1:25" ht="15.75" customHeight="1">
      <c r="A68" s="4"/>
      <c r="B68" s="334" t="s">
        <v>248</v>
      </c>
      <c r="C68" s="5" t="s">
        <v>249</v>
      </c>
      <c r="D68" s="335">
        <f t="shared" ref="D68:M68" si="30">D67/D59</f>
        <v>1.4489916963226572</v>
      </c>
      <c r="E68" s="335">
        <f t="shared" si="30"/>
        <v>1.4280213529360286</v>
      </c>
      <c r="F68" s="335">
        <f t="shared" si="30"/>
        <v>1.5210369388769256</v>
      </c>
      <c r="G68" s="335">
        <f t="shared" si="30"/>
        <v>1.3863824659185058</v>
      </c>
      <c r="H68" s="335">
        <f t="shared" si="30"/>
        <v>1.4686892841129875</v>
      </c>
      <c r="I68" s="335">
        <f t="shared" ca="1" si="30"/>
        <v>1.4868964839576764</v>
      </c>
      <c r="J68" s="335">
        <f t="shared" ca="1" si="30"/>
        <v>1.5539559886742806</v>
      </c>
      <c r="K68" s="335">
        <f t="shared" ca="1" si="30"/>
        <v>1.6286388419985085</v>
      </c>
      <c r="L68" s="335">
        <f t="shared" ca="1" si="30"/>
        <v>1.6910020430811528</v>
      </c>
      <c r="M68" s="336">
        <f t="shared" ca="1" si="30"/>
        <v>1.7532152619048216</v>
      </c>
      <c r="N68" s="4"/>
      <c r="O68" s="4"/>
      <c r="P68" s="4"/>
      <c r="Q68" s="4"/>
      <c r="R68" s="4"/>
      <c r="S68" s="4"/>
      <c r="T68" s="4"/>
      <c r="U68" s="4"/>
      <c r="V68" s="4"/>
      <c r="W68" s="4"/>
      <c r="X68" s="4"/>
      <c r="Y68" s="4"/>
    </row>
    <row r="69" spans="1:25" ht="15.75" customHeight="1">
      <c r="A69" s="4"/>
      <c r="B69" s="26" t="s">
        <v>252</v>
      </c>
      <c r="C69" s="5" t="s">
        <v>23</v>
      </c>
      <c r="D69" s="62">
        <f t="shared" ref="D69:M69" si="31">SUM(D42,D33,D32)</f>
        <v>16400000</v>
      </c>
      <c r="E69" s="62">
        <f t="shared" si="31"/>
        <v>19044000</v>
      </c>
      <c r="F69" s="62">
        <f t="shared" si="31"/>
        <v>19798000</v>
      </c>
      <c r="G69" s="62">
        <f t="shared" si="31"/>
        <v>19807000</v>
      </c>
      <c r="H69" s="62">
        <f t="shared" si="31"/>
        <v>21461000</v>
      </c>
      <c r="I69" s="62">
        <f t="shared" ca="1" si="31"/>
        <v>22579104.076810274</v>
      </c>
      <c r="J69" s="62">
        <f t="shared" ca="1" si="31"/>
        <v>24289461.661459282</v>
      </c>
      <c r="K69" s="62">
        <f t="shared" ca="1" si="31"/>
        <v>26269738.670362525</v>
      </c>
      <c r="L69" s="62">
        <f t="shared" ca="1" si="31"/>
        <v>28130248.535994366</v>
      </c>
      <c r="M69" s="114">
        <f t="shared" ca="1" si="31"/>
        <v>30074390.314937808</v>
      </c>
      <c r="N69" s="4"/>
      <c r="O69" s="4"/>
      <c r="P69" s="4"/>
      <c r="Q69" s="4"/>
      <c r="R69" s="4"/>
      <c r="S69" s="4"/>
      <c r="T69" s="4"/>
      <c r="U69" s="4"/>
      <c r="V69" s="4"/>
      <c r="W69" s="4"/>
      <c r="X69" s="4"/>
      <c r="Y69" s="4"/>
    </row>
    <row r="70" spans="1:25" ht="15.75" customHeight="1">
      <c r="A70" s="4"/>
      <c r="B70" s="343" t="s">
        <v>254</v>
      </c>
      <c r="C70" s="108" t="s">
        <v>249</v>
      </c>
      <c r="D70" s="344">
        <f t="shared" ref="D70:M70" si="32">D69/D59</f>
        <v>1.6211941478845393</v>
      </c>
      <c r="E70" s="344">
        <f t="shared" si="32"/>
        <v>1.666579154633762</v>
      </c>
      <c r="F70" s="344">
        <f t="shared" si="32"/>
        <v>1.6397217160841477</v>
      </c>
      <c r="G70" s="344">
        <f t="shared" si="32"/>
        <v>1.4918279731867139</v>
      </c>
      <c r="H70" s="344">
        <f t="shared" si="32"/>
        <v>1.6037214168285756</v>
      </c>
      <c r="I70" s="344">
        <f t="shared" ca="1" si="32"/>
        <v>1.616244090563935</v>
      </c>
      <c r="J70" s="344">
        <f t="shared" ca="1" si="32"/>
        <v>1.6788532758938586</v>
      </c>
      <c r="K70" s="344">
        <f t="shared" ca="1" si="32"/>
        <v>1.7489422318661685</v>
      </c>
      <c r="L70" s="344">
        <f t="shared" ca="1" si="32"/>
        <v>1.8070834867399534</v>
      </c>
      <c r="M70" s="345">
        <f t="shared" ca="1" si="32"/>
        <v>1.865289986276808</v>
      </c>
      <c r="N70" s="4"/>
      <c r="O70" s="4"/>
      <c r="P70" s="4"/>
      <c r="Q70" s="4"/>
      <c r="R70" s="4"/>
      <c r="S70" s="4"/>
      <c r="T70" s="4"/>
      <c r="U70" s="4"/>
      <c r="V70" s="4"/>
      <c r="W70" s="4"/>
      <c r="X70" s="4"/>
      <c r="Y70" s="4"/>
    </row>
    <row r="71" spans="1:25" ht="15.75" customHeight="1">
      <c r="A71" s="4"/>
      <c r="B71" s="4"/>
      <c r="C71" s="6"/>
      <c r="D71" s="6"/>
      <c r="E71" s="6"/>
      <c r="F71" s="6"/>
      <c r="G71" s="6"/>
      <c r="H71" s="6"/>
      <c r="I71" s="4"/>
      <c r="J71" s="4"/>
      <c r="K71" s="4"/>
      <c r="L71" s="4"/>
      <c r="M71" s="4"/>
      <c r="N71" s="4"/>
      <c r="O71" s="4"/>
      <c r="P71" s="4"/>
      <c r="Q71" s="4"/>
      <c r="R71" s="4"/>
      <c r="S71" s="4"/>
      <c r="T71" s="4"/>
      <c r="U71" s="4"/>
      <c r="V71" s="4"/>
      <c r="W71" s="4"/>
      <c r="X71" s="4"/>
      <c r="Y71" s="4"/>
    </row>
    <row r="72" spans="1:25" ht="15.75" customHeight="1">
      <c r="A72" s="4"/>
      <c r="B72" s="4"/>
      <c r="C72" s="6"/>
      <c r="D72" s="6"/>
      <c r="E72" s="6"/>
      <c r="F72" s="6"/>
      <c r="G72" s="6"/>
      <c r="H72" s="6"/>
      <c r="I72" s="4"/>
      <c r="J72" s="4"/>
      <c r="K72" s="4"/>
      <c r="L72" s="4"/>
      <c r="M72" s="4"/>
      <c r="N72" s="4"/>
      <c r="O72" s="4"/>
      <c r="P72" s="4"/>
      <c r="Q72" s="4"/>
      <c r="R72" s="4"/>
      <c r="S72" s="4"/>
      <c r="T72" s="4"/>
      <c r="U72" s="4"/>
      <c r="V72" s="4"/>
      <c r="W72" s="4"/>
      <c r="X72" s="4"/>
      <c r="Y72" s="4"/>
    </row>
    <row r="73" spans="1:25" ht="15.75" customHeight="1">
      <c r="A73" s="4"/>
      <c r="B73" s="4"/>
      <c r="C73" s="6"/>
      <c r="D73" s="6"/>
      <c r="E73" s="6"/>
      <c r="F73" s="6"/>
      <c r="G73" s="6"/>
      <c r="H73" s="6"/>
      <c r="I73" s="4"/>
      <c r="J73" s="4"/>
      <c r="K73" s="4"/>
      <c r="L73" s="4"/>
      <c r="M73" s="4"/>
      <c r="N73" s="4"/>
      <c r="O73" s="4"/>
      <c r="P73" s="4"/>
      <c r="Q73" s="4"/>
      <c r="R73" s="4"/>
      <c r="S73" s="4"/>
      <c r="T73" s="4"/>
      <c r="U73" s="4"/>
      <c r="V73" s="4"/>
      <c r="W73" s="4"/>
      <c r="X73" s="4"/>
      <c r="Y73" s="4"/>
    </row>
    <row r="74" spans="1:25" ht="15.75" customHeight="1">
      <c r="A74" s="4"/>
      <c r="B74" s="4"/>
      <c r="C74" s="6"/>
      <c r="D74" s="6"/>
      <c r="E74" s="6"/>
      <c r="F74" s="6"/>
      <c r="G74" s="6"/>
      <c r="H74" s="6"/>
      <c r="I74" s="4"/>
      <c r="J74" s="4"/>
      <c r="K74" s="4"/>
      <c r="L74" s="4"/>
      <c r="M74" s="4"/>
      <c r="N74" s="4"/>
      <c r="O74" s="4"/>
      <c r="P74" s="4"/>
      <c r="Q74" s="4"/>
      <c r="R74" s="4"/>
      <c r="S74" s="4"/>
      <c r="T74" s="4"/>
      <c r="U74" s="4"/>
      <c r="V74" s="4"/>
      <c r="W74" s="4"/>
      <c r="X74" s="4"/>
      <c r="Y74" s="4"/>
    </row>
    <row r="75" spans="1:25" ht="15.75" customHeight="1">
      <c r="A75" s="4"/>
      <c r="B75" s="4"/>
      <c r="C75" s="6"/>
      <c r="D75" s="6"/>
      <c r="E75" s="6"/>
      <c r="F75" s="6"/>
      <c r="G75" s="6"/>
      <c r="H75" s="6"/>
      <c r="I75" s="4"/>
      <c r="J75" s="4"/>
      <c r="K75" s="4"/>
      <c r="L75" s="4"/>
      <c r="M75" s="4"/>
      <c r="N75" s="4"/>
      <c r="O75" s="4"/>
      <c r="P75" s="4"/>
      <c r="Q75" s="4"/>
      <c r="R75" s="4"/>
      <c r="S75" s="4"/>
      <c r="T75" s="4"/>
      <c r="U75" s="4"/>
      <c r="V75" s="4"/>
      <c r="W75" s="4"/>
      <c r="X75" s="4"/>
      <c r="Y75" s="4"/>
    </row>
    <row r="76" spans="1:25" ht="15.75" customHeight="1">
      <c r="A76" s="4"/>
      <c r="B76" s="4"/>
      <c r="C76" s="6"/>
      <c r="D76" s="6"/>
      <c r="E76" s="6"/>
      <c r="F76" s="6"/>
      <c r="G76" s="6"/>
      <c r="H76" s="6"/>
      <c r="I76" s="4"/>
      <c r="J76" s="4"/>
      <c r="K76" s="4"/>
      <c r="L76" s="4"/>
      <c r="M76" s="4"/>
      <c r="N76" s="4"/>
      <c r="O76" s="4"/>
      <c r="P76" s="4"/>
      <c r="Q76" s="4"/>
      <c r="R76" s="4"/>
      <c r="S76" s="4"/>
      <c r="T76" s="4"/>
      <c r="U76" s="4"/>
      <c r="V76" s="4"/>
      <c r="W76" s="4"/>
      <c r="X76" s="4"/>
      <c r="Y76" s="4"/>
    </row>
    <row r="77" spans="1:25" ht="15.75" customHeight="1">
      <c r="A77" s="4"/>
      <c r="B77" s="4"/>
      <c r="C77" s="6"/>
      <c r="D77" s="6"/>
      <c r="E77" s="6"/>
      <c r="F77" s="6"/>
      <c r="G77" s="6"/>
      <c r="H77" s="6"/>
      <c r="I77" s="4"/>
      <c r="J77" s="4"/>
      <c r="K77" s="4"/>
      <c r="L77" s="4"/>
      <c r="M77" s="4"/>
      <c r="N77" s="4"/>
      <c r="O77" s="4"/>
      <c r="P77" s="4"/>
      <c r="Q77" s="4"/>
      <c r="R77" s="4"/>
      <c r="S77" s="4"/>
      <c r="T77" s="4"/>
      <c r="U77" s="4"/>
      <c r="V77" s="4"/>
      <c r="W77" s="4"/>
      <c r="X77" s="4"/>
      <c r="Y77" s="4"/>
    </row>
    <row r="78" spans="1:25" ht="15.75" customHeight="1">
      <c r="A78" s="4"/>
      <c r="B78" s="4"/>
      <c r="C78" s="6"/>
      <c r="D78" s="6"/>
      <c r="E78" s="6"/>
      <c r="F78" s="6"/>
      <c r="G78" s="6"/>
      <c r="H78" s="6"/>
      <c r="I78" s="4"/>
      <c r="J78" s="4"/>
      <c r="K78" s="4"/>
      <c r="L78" s="4"/>
      <c r="M78" s="4"/>
      <c r="N78" s="4"/>
      <c r="O78" s="4"/>
      <c r="P78" s="4"/>
      <c r="Q78" s="4"/>
      <c r="R78" s="4"/>
      <c r="S78" s="4"/>
      <c r="T78" s="4"/>
      <c r="U78" s="4"/>
      <c r="V78" s="4"/>
      <c r="W78" s="4"/>
      <c r="X78" s="4"/>
      <c r="Y78" s="4"/>
    </row>
    <row r="79" spans="1:25" ht="15.75" customHeight="1">
      <c r="A79" s="4"/>
      <c r="B79" s="4"/>
      <c r="C79" s="6"/>
      <c r="D79" s="6"/>
      <c r="E79" s="6"/>
      <c r="F79" s="6"/>
      <c r="G79" s="6"/>
      <c r="H79" s="6"/>
      <c r="I79" s="4"/>
      <c r="J79" s="4"/>
      <c r="K79" s="4"/>
      <c r="L79" s="4"/>
      <c r="M79" s="4"/>
      <c r="N79" s="4"/>
      <c r="O79" s="4"/>
      <c r="P79" s="4"/>
      <c r="Q79" s="4"/>
      <c r="R79" s="4"/>
      <c r="S79" s="4"/>
      <c r="T79" s="4"/>
      <c r="U79" s="4"/>
      <c r="V79" s="4"/>
      <c r="W79" s="4"/>
      <c r="X79" s="4"/>
      <c r="Y79" s="4"/>
    </row>
    <row r="80" spans="1:25" ht="15.75" customHeight="1">
      <c r="A80" s="4"/>
      <c r="B80" s="4"/>
      <c r="C80" s="6"/>
      <c r="D80" s="6"/>
      <c r="E80" s="6"/>
      <c r="F80" s="6"/>
      <c r="G80" s="6"/>
      <c r="H80" s="6"/>
      <c r="I80" s="4"/>
      <c r="J80" s="4"/>
      <c r="K80" s="4"/>
      <c r="L80" s="4"/>
      <c r="M80" s="4"/>
      <c r="N80" s="4"/>
      <c r="O80" s="4"/>
      <c r="P80" s="4"/>
      <c r="Q80" s="4"/>
      <c r="R80" s="4"/>
      <c r="S80" s="4"/>
      <c r="T80" s="4"/>
      <c r="U80" s="4"/>
      <c r="V80" s="4"/>
      <c r="W80" s="4"/>
      <c r="X80" s="4"/>
      <c r="Y80" s="4"/>
    </row>
    <row r="81" spans="1:25" ht="15.75" customHeight="1">
      <c r="A81" s="4"/>
      <c r="B81" s="4"/>
      <c r="C81" s="6"/>
      <c r="D81" s="6"/>
      <c r="E81" s="6"/>
      <c r="F81" s="6"/>
      <c r="G81" s="6"/>
      <c r="H81" s="6"/>
      <c r="I81" s="4"/>
      <c r="J81" s="4"/>
      <c r="K81" s="4"/>
      <c r="L81" s="4"/>
      <c r="M81" s="4"/>
      <c r="N81" s="4"/>
      <c r="O81" s="4"/>
      <c r="P81" s="4"/>
      <c r="Q81" s="4"/>
      <c r="R81" s="4"/>
      <c r="S81" s="4"/>
      <c r="T81" s="4"/>
      <c r="U81" s="4"/>
      <c r="V81" s="4"/>
      <c r="W81" s="4"/>
      <c r="X81" s="4"/>
      <c r="Y81" s="4"/>
    </row>
    <row r="82" spans="1:25" ht="15.75" customHeight="1">
      <c r="A82" s="4"/>
      <c r="B82" s="4"/>
      <c r="C82" s="6"/>
      <c r="D82" s="6"/>
      <c r="E82" s="6"/>
      <c r="F82" s="6"/>
      <c r="G82" s="6"/>
      <c r="H82" s="6"/>
      <c r="I82" s="4"/>
      <c r="J82" s="4"/>
      <c r="K82" s="4"/>
      <c r="L82" s="4"/>
      <c r="M82" s="4"/>
      <c r="N82" s="4"/>
      <c r="O82" s="4"/>
      <c r="P82" s="4"/>
      <c r="Q82" s="4"/>
      <c r="R82" s="4"/>
      <c r="S82" s="4"/>
      <c r="T82" s="4"/>
      <c r="U82" s="4"/>
      <c r="V82" s="4"/>
      <c r="W82" s="4"/>
      <c r="X82" s="4"/>
      <c r="Y82" s="4"/>
    </row>
    <row r="83" spans="1:25" ht="15.75" customHeight="1">
      <c r="A83" s="4"/>
      <c r="B83" s="4"/>
      <c r="C83" s="6"/>
      <c r="D83" s="6"/>
      <c r="E83" s="6"/>
      <c r="F83" s="6"/>
      <c r="G83" s="6"/>
      <c r="H83" s="6"/>
      <c r="I83" s="4"/>
      <c r="J83" s="4"/>
      <c r="K83" s="4"/>
      <c r="L83" s="4"/>
      <c r="M83" s="4"/>
      <c r="N83" s="4"/>
      <c r="O83" s="4"/>
      <c r="P83" s="4"/>
      <c r="Q83" s="4"/>
      <c r="R83" s="4"/>
      <c r="S83" s="4"/>
      <c r="T83" s="4"/>
      <c r="U83" s="4"/>
      <c r="V83" s="4"/>
      <c r="W83" s="4"/>
      <c r="X83" s="4"/>
      <c r="Y83" s="4"/>
    </row>
    <row r="84" spans="1:25" ht="15.75" customHeight="1">
      <c r="A84" s="4"/>
      <c r="B84" s="4"/>
      <c r="C84" s="6"/>
      <c r="D84" s="6"/>
      <c r="E84" s="6"/>
      <c r="F84" s="6"/>
      <c r="G84" s="6"/>
      <c r="H84" s="6"/>
      <c r="I84" s="4"/>
      <c r="J84" s="4"/>
      <c r="K84" s="4"/>
      <c r="L84" s="4"/>
      <c r="M84" s="4"/>
      <c r="N84" s="4"/>
      <c r="O84" s="4"/>
      <c r="P84" s="4"/>
      <c r="Q84" s="4"/>
      <c r="R84" s="4"/>
      <c r="S84" s="4"/>
      <c r="T84" s="4"/>
      <c r="U84" s="4"/>
      <c r="V84" s="4"/>
      <c r="W84" s="4"/>
      <c r="X84" s="4"/>
      <c r="Y84" s="4"/>
    </row>
    <row r="85" spans="1:25" ht="15.75" customHeight="1">
      <c r="A85" s="4"/>
      <c r="B85" s="4"/>
      <c r="C85" s="6"/>
      <c r="D85" s="6"/>
      <c r="E85" s="6"/>
      <c r="F85" s="6"/>
      <c r="G85" s="6"/>
      <c r="H85" s="6"/>
      <c r="I85" s="4"/>
      <c r="J85" s="4"/>
      <c r="K85" s="4"/>
      <c r="L85" s="4"/>
      <c r="M85" s="4"/>
      <c r="N85" s="4"/>
      <c r="O85" s="4"/>
      <c r="P85" s="4"/>
      <c r="Q85" s="4"/>
      <c r="R85" s="4"/>
      <c r="S85" s="4"/>
      <c r="T85" s="4"/>
      <c r="U85" s="4"/>
      <c r="V85" s="4"/>
      <c r="W85" s="4"/>
      <c r="X85" s="4"/>
      <c r="Y85" s="4"/>
    </row>
    <row r="86" spans="1:25" ht="15.75" customHeight="1">
      <c r="A86" s="4"/>
      <c r="B86" s="4"/>
      <c r="C86" s="6"/>
      <c r="D86" s="6"/>
      <c r="E86" s="6"/>
      <c r="F86" s="6"/>
      <c r="G86" s="6"/>
      <c r="H86" s="6"/>
      <c r="I86" s="4"/>
      <c r="J86" s="4"/>
      <c r="K86" s="4"/>
      <c r="L86" s="4"/>
      <c r="M86" s="4"/>
      <c r="N86" s="4"/>
      <c r="O86" s="4"/>
      <c r="P86" s="4"/>
      <c r="Q86" s="4"/>
      <c r="R86" s="4"/>
      <c r="S86" s="4"/>
      <c r="T86" s="4"/>
      <c r="U86" s="4"/>
      <c r="V86" s="4"/>
      <c r="W86" s="4"/>
      <c r="X86" s="4"/>
      <c r="Y86" s="4"/>
    </row>
    <row r="87" spans="1:25" ht="15.75" customHeight="1">
      <c r="A87" s="4"/>
      <c r="B87" s="4"/>
      <c r="C87" s="6"/>
      <c r="D87" s="6"/>
      <c r="E87" s="6"/>
      <c r="F87" s="6"/>
      <c r="G87" s="6"/>
      <c r="H87" s="6"/>
      <c r="I87" s="4"/>
      <c r="J87" s="4"/>
      <c r="K87" s="4"/>
      <c r="L87" s="4"/>
      <c r="M87" s="4"/>
      <c r="N87" s="4"/>
      <c r="O87" s="4"/>
      <c r="P87" s="4"/>
      <c r="Q87" s="4"/>
      <c r="R87" s="4"/>
      <c r="S87" s="4"/>
      <c r="T87" s="4"/>
      <c r="U87" s="4"/>
      <c r="V87" s="4"/>
      <c r="W87" s="4"/>
      <c r="X87" s="4"/>
      <c r="Y87" s="4"/>
    </row>
    <row r="88" spans="1:25" ht="15.75" customHeight="1">
      <c r="A88" s="4"/>
      <c r="B88" s="4"/>
      <c r="C88" s="6"/>
      <c r="D88" s="6"/>
      <c r="E88" s="6"/>
      <c r="F88" s="6"/>
      <c r="G88" s="6"/>
      <c r="H88" s="6"/>
      <c r="I88" s="4"/>
      <c r="J88" s="4"/>
      <c r="K88" s="4"/>
      <c r="L88" s="4"/>
      <c r="M88" s="4"/>
      <c r="N88" s="4"/>
      <c r="O88" s="4"/>
      <c r="P88" s="4"/>
      <c r="Q88" s="4"/>
      <c r="R88" s="4"/>
      <c r="S88" s="4"/>
      <c r="T88" s="4"/>
      <c r="U88" s="4"/>
      <c r="V88" s="4"/>
      <c r="W88" s="4"/>
      <c r="X88" s="4"/>
      <c r="Y88" s="4"/>
    </row>
    <row r="89" spans="1:25" ht="15.75" customHeight="1">
      <c r="A89" s="4"/>
      <c r="B89" s="4"/>
      <c r="C89" s="6"/>
      <c r="D89" s="6"/>
      <c r="E89" s="6"/>
      <c r="F89" s="6"/>
      <c r="G89" s="6"/>
      <c r="H89" s="6"/>
      <c r="I89" s="4"/>
      <c r="J89" s="4"/>
      <c r="K89" s="4"/>
      <c r="L89" s="4"/>
      <c r="M89" s="4"/>
      <c r="N89" s="4"/>
      <c r="O89" s="4"/>
      <c r="P89" s="4"/>
      <c r="Q89" s="4"/>
      <c r="R89" s="4"/>
      <c r="S89" s="4"/>
      <c r="T89" s="4"/>
      <c r="U89" s="4"/>
      <c r="V89" s="4"/>
      <c r="W89" s="4"/>
      <c r="X89" s="4"/>
      <c r="Y89" s="4"/>
    </row>
    <row r="90" spans="1:25" ht="15.75" customHeight="1">
      <c r="A90" s="4"/>
      <c r="B90" s="4"/>
      <c r="C90" s="6"/>
      <c r="D90" s="6"/>
      <c r="E90" s="6"/>
      <c r="F90" s="6"/>
      <c r="G90" s="6"/>
      <c r="H90" s="6"/>
      <c r="I90" s="4"/>
      <c r="J90" s="4"/>
      <c r="K90" s="4"/>
      <c r="L90" s="4"/>
      <c r="M90" s="4"/>
      <c r="N90" s="4"/>
      <c r="O90" s="4"/>
      <c r="P90" s="4"/>
      <c r="Q90" s="4"/>
      <c r="R90" s="4"/>
      <c r="S90" s="4"/>
      <c r="T90" s="4"/>
      <c r="U90" s="4"/>
      <c r="V90" s="4"/>
      <c r="W90" s="4"/>
      <c r="X90" s="4"/>
      <c r="Y90" s="4"/>
    </row>
    <row r="91" spans="1:25" ht="15.75" customHeight="1">
      <c r="A91" s="4"/>
      <c r="B91" s="4"/>
      <c r="C91" s="6"/>
      <c r="D91" s="6"/>
      <c r="E91" s="6"/>
      <c r="F91" s="6"/>
      <c r="G91" s="6"/>
      <c r="H91" s="6"/>
      <c r="I91" s="4"/>
      <c r="J91" s="4"/>
      <c r="K91" s="4"/>
      <c r="L91" s="4"/>
      <c r="M91" s="4"/>
      <c r="N91" s="4"/>
      <c r="O91" s="4"/>
      <c r="P91" s="4"/>
      <c r="Q91" s="4"/>
      <c r="R91" s="4"/>
      <c r="S91" s="4"/>
      <c r="T91" s="4"/>
      <c r="U91" s="4"/>
      <c r="V91" s="4"/>
      <c r="W91" s="4"/>
      <c r="X91" s="4"/>
      <c r="Y91" s="4"/>
    </row>
    <row r="92" spans="1:25" ht="15.75" customHeight="1">
      <c r="A92" s="4"/>
      <c r="B92" s="4"/>
      <c r="C92" s="6"/>
      <c r="D92" s="6"/>
      <c r="E92" s="6"/>
      <c r="F92" s="6"/>
      <c r="G92" s="6"/>
      <c r="H92" s="6"/>
      <c r="I92" s="4"/>
      <c r="J92" s="4"/>
      <c r="K92" s="4"/>
      <c r="L92" s="4"/>
      <c r="M92" s="4"/>
      <c r="N92" s="4"/>
      <c r="O92" s="4"/>
      <c r="P92" s="4"/>
      <c r="Q92" s="4"/>
      <c r="R92" s="4"/>
      <c r="S92" s="4"/>
      <c r="T92" s="4"/>
      <c r="U92" s="4"/>
      <c r="V92" s="4"/>
      <c r="W92" s="4"/>
      <c r="X92" s="4"/>
      <c r="Y92" s="4"/>
    </row>
    <row r="93" spans="1:25" ht="15.75" customHeight="1">
      <c r="A93" s="4"/>
      <c r="B93" s="4"/>
      <c r="C93" s="6"/>
      <c r="D93" s="6"/>
      <c r="E93" s="6"/>
      <c r="F93" s="6"/>
      <c r="G93" s="6"/>
      <c r="H93" s="6"/>
      <c r="I93" s="4"/>
      <c r="J93" s="4"/>
      <c r="K93" s="4"/>
      <c r="L93" s="4"/>
      <c r="M93" s="4"/>
      <c r="N93" s="4"/>
      <c r="O93" s="4"/>
      <c r="P93" s="4"/>
      <c r="Q93" s="4"/>
      <c r="R93" s="4"/>
      <c r="S93" s="4"/>
      <c r="T93" s="4"/>
      <c r="U93" s="4"/>
      <c r="V93" s="4"/>
      <c r="W93" s="4"/>
      <c r="X93" s="4"/>
      <c r="Y93" s="4"/>
    </row>
    <row r="94" spans="1:25" ht="15.75" customHeight="1">
      <c r="A94" s="4"/>
      <c r="B94" s="4"/>
      <c r="C94" s="6"/>
      <c r="D94" s="6"/>
      <c r="E94" s="6"/>
      <c r="F94" s="6"/>
      <c r="G94" s="6"/>
      <c r="H94" s="6"/>
      <c r="I94" s="4"/>
      <c r="J94" s="4"/>
      <c r="K94" s="4"/>
      <c r="L94" s="4"/>
      <c r="M94" s="4"/>
      <c r="N94" s="4"/>
      <c r="O94" s="4"/>
      <c r="P94" s="4"/>
      <c r="Q94" s="4"/>
      <c r="R94" s="4"/>
      <c r="S94" s="4"/>
      <c r="T94" s="4"/>
      <c r="U94" s="4"/>
      <c r="V94" s="4"/>
      <c r="W94" s="4"/>
      <c r="X94" s="4"/>
      <c r="Y94" s="4"/>
    </row>
    <row r="95" spans="1:25" ht="15.75" customHeight="1">
      <c r="A95" s="4"/>
      <c r="B95" s="4"/>
      <c r="C95" s="6"/>
      <c r="D95" s="6"/>
      <c r="E95" s="6"/>
      <c r="F95" s="6"/>
      <c r="G95" s="6"/>
      <c r="H95" s="6"/>
      <c r="I95" s="4"/>
      <c r="J95" s="4"/>
      <c r="K95" s="4"/>
      <c r="L95" s="4"/>
      <c r="M95" s="4"/>
      <c r="N95" s="4"/>
      <c r="O95" s="4"/>
      <c r="P95" s="4"/>
      <c r="Q95" s="4"/>
      <c r="R95" s="4"/>
      <c r="S95" s="4"/>
      <c r="T95" s="4"/>
      <c r="U95" s="4"/>
      <c r="V95" s="4"/>
      <c r="W95" s="4"/>
      <c r="X95" s="4"/>
      <c r="Y95" s="4"/>
    </row>
    <row r="96" spans="1:25" ht="15.75" customHeight="1">
      <c r="A96" s="4"/>
      <c r="B96" s="4"/>
      <c r="C96" s="6"/>
      <c r="D96" s="6"/>
      <c r="E96" s="6"/>
      <c r="F96" s="6"/>
      <c r="G96" s="6"/>
      <c r="H96" s="6"/>
      <c r="I96" s="4"/>
      <c r="J96" s="4"/>
      <c r="K96" s="4"/>
      <c r="L96" s="4"/>
      <c r="M96" s="4"/>
      <c r="N96" s="4"/>
      <c r="O96" s="4"/>
      <c r="P96" s="4"/>
      <c r="Q96" s="4"/>
      <c r="R96" s="4"/>
      <c r="S96" s="4"/>
      <c r="T96" s="4"/>
      <c r="U96" s="4"/>
      <c r="V96" s="4"/>
      <c r="W96" s="4"/>
      <c r="X96" s="4"/>
      <c r="Y96" s="4"/>
    </row>
    <row r="97" spans="1:25" ht="15.75" customHeight="1">
      <c r="A97" s="4"/>
      <c r="B97" s="4"/>
      <c r="C97" s="6"/>
      <c r="D97" s="6"/>
      <c r="E97" s="6"/>
      <c r="F97" s="6"/>
      <c r="G97" s="6"/>
      <c r="H97" s="6"/>
      <c r="I97" s="4"/>
      <c r="J97" s="4"/>
      <c r="K97" s="4"/>
      <c r="L97" s="4"/>
      <c r="M97" s="4"/>
      <c r="N97" s="4"/>
      <c r="O97" s="4"/>
      <c r="P97" s="4"/>
      <c r="Q97" s="4"/>
      <c r="R97" s="4"/>
      <c r="S97" s="4"/>
      <c r="T97" s="4"/>
      <c r="U97" s="4"/>
      <c r="V97" s="4"/>
      <c r="W97" s="4"/>
      <c r="X97" s="4"/>
      <c r="Y97" s="4"/>
    </row>
    <row r="98" spans="1:25" ht="15.75" customHeight="1">
      <c r="A98" s="4"/>
      <c r="B98" s="4"/>
      <c r="C98" s="6"/>
      <c r="D98" s="6"/>
      <c r="E98" s="6"/>
      <c r="F98" s="6"/>
      <c r="G98" s="6"/>
      <c r="H98" s="6"/>
      <c r="I98" s="4"/>
      <c r="J98" s="4"/>
      <c r="K98" s="4"/>
      <c r="L98" s="4"/>
      <c r="M98" s="4"/>
      <c r="N98" s="4"/>
      <c r="O98" s="4"/>
      <c r="P98" s="4"/>
      <c r="Q98" s="4"/>
      <c r="R98" s="4"/>
      <c r="S98" s="4"/>
      <c r="T98" s="4"/>
      <c r="U98" s="4"/>
      <c r="V98" s="4"/>
      <c r="W98" s="4"/>
      <c r="X98" s="4"/>
      <c r="Y98" s="4"/>
    </row>
    <row r="99" spans="1:25" ht="15.75" customHeight="1">
      <c r="A99" s="4"/>
      <c r="B99" s="4"/>
      <c r="C99" s="6"/>
      <c r="D99" s="6"/>
      <c r="E99" s="6"/>
      <c r="F99" s="6"/>
      <c r="G99" s="6"/>
      <c r="H99" s="6"/>
      <c r="I99" s="4"/>
      <c r="J99" s="4"/>
      <c r="K99" s="4"/>
      <c r="L99" s="4"/>
      <c r="M99" s="4"/>
      <c r="N99" s="4"/>
      <c r="O99" s="4"/>
      <c r="P99" s="4"/>
      <c r="Q99" s="4"/>
      <c r="R99" s="4"/>
      <c r="S99" s="4"/>
      <c r="T99" s="4"/>
      <c r="U99" s="4"/>
      <c r="V99" s="4"/>
      <c r="W99" s="4"/>
      <c r="X99" s="4"/>
      <c r="Y99" s="4"/>
    </row>
    <row r="100" spans="1:25" ht="15.75" customHeight="1">
      <c r="A100" s="4"/>
      <c r="B100" s="4"/>
      <c r="C100" s="6"/>
      <c r="D100" s="6"/>
      <c r="E100" s="6"/>
      <c r="F100" s="6"/>
      <c r="G100" s="6"/>
      <c r="H100" s="6"/>
      <c r="I100" s="4"/>
      <c r="J100" s="4"/>
      <c r="K100" s="4"/>
      <c r="L100" s="4"/>
      <c r="M100" s="4"/>
      <c r="N100" s="4"/>
      <c r="O100" s="4"/>
      <c r="P100" s="4"/>
      <c r="Q100" s="4"/>
      <c r="R100" s="4"/>
      <c r="S100" s="4"/>
      <c r="T100" s="4"/>
      <c r="U100" s="4"/>
      <c r="V100" s="4"/>
      <c r="W100" s="4"/>
      <c r="X100" s="4"/>
      <c r="Y100" s="4"/>
    </row>
    <row r="101" spans="1:25" ht="15.75" customHeight="1">
      <c r="A101" s="4"/>
      <c r="B101" s="4"/>
      <c r="C101" s="6"/>
      <c r="D101" s="6"/>
      <c r="E101" s="6"/>
      <c r="F101" s="6"/>
      <c r="G101" s="6"/>
      <c r="H101" s="6"/>
      <c r="I101" s="4"/>
      <c r="J101" s="4"/>
      <c r="K101" s="4"/>
      <c r="L101" s="4"/>
      <c r="M101" s="4"/>
      <c r="N101" s="4"/>
      <c r="O101" s="4"/>
      <c r="P101" s="4"/>
      <c r="Q101" s="4"/>
      <c r="R101" s="4"/>
      <c r="S101" s="4"/>
      <c r="T101" s="4"/>
      <c r="U101" s="4"/>
      <c r="V101" s="4"/>
      <c r="W101" s="4"/>
      <c r="X101" s="4"/>
      <c r="Y101" s="4"/>
    </row>
    <row r="102" spans="1:25" ht="15.75" customHeight="1">
      <c r="A102" s="4"/>
      <c r="B102" s="4"/>
      <c r="C102" s="6"/>
      <c r="D102" s="6"/>
      <c r="E102" s="6"/>
      <c r="F102" s="6"/>
      <c r="G102" s="6"/>
      <c r="H102" s="6"/>
      <c r="I102" s="4"/>
      <c r="J102" s="4"/>
      <c r="K102" s="4"/>
      <c r="L102" s="4"/>
      <c r="M102" s="4"/>
      <c r="N102" s="4"/>
      <c r="O102" s="4"/>
      <c r="P102" s="4"/>
      <c r="Q102" s="4"/>
      <c r="R102" s="4"/>
      <c r="S102" s="4"/>
      <c r="T102" s="4"/>
      <c r="U102" s="4"/>
      <c r="V102" s="4"/>
      <c r="W102" s="4"/>
      <c r="X102" s="4"/>
      <c r="Y102" s="4"/>
    </row>
    <row r="103" spans="1:25" ht="15.75" customHeight="1">
      <c r="A103" s="4"/>
      <c r="B103" s="4"/>
      <c r="C103" s="6"/>
      <c r="D103" s="6"/>
      <c r="E103" s="6"/>
      <c r="F103" s="6"/>
      <c r="G103" s="6"/>
      <c r="H103" s="6"/>
      <c r="I103" s="4"/>
      <c r="J103" s="4"/>
      <c r="K103" s="4"/>
      <c r="L103" s="4"/>
      <c r="M103" s="4"/>
      <c r="N103" s="4"/>
      <c r="O103" s="4"/>
      <c r="P103" s="4"/>
      <c r="Q103" s="4"/>
      <c r="R103" s="4"/>
      <c r="S103" s="4"/>
      <c r="T103" s="4"/>
      <c r="U103" s="4"/>
      <c r="V103" s="4"/>
      <c r="W103" s="4"/>
      <c r="X103" s="4"/>
      <c r="Y103" s="4"/>
    </row>
    <row r="104" spans="1:25" ht="15.75" customHeight="1">
      <c r="A104" s="4"/>
      <c r="B104" s="4"/>
      <c r="C104" s="6"/>
      <c r="D104" s="6"/>
      <c r="E104" s="6"/>
      <c r="F104" s="6"/>
      <c r="G104" s="6"/>
      <c r="H104" s="6"/>
      <c r="I104" s="4"/>
      <c r="J104" s="4"/>
      <c r="K104" s="4"/>
      <c r="L104" s="4"/>
      <c r="M104" s="4"/>
      <c r="N104" s="4"/>
      <c r="O104" s="4"/>
      <c r="P104" s="4"/>
      <c r="Q104" s="4"/>
      <c r="R104" s="4"/>
      <c r="S104" s="4"/>
      <c r="T104" s="4"/>
      <c r="U104" s="4"/>
      <c r="V104" s="4"/>
      <c r="W104" s="4"/>
      <c r="X104" s="4"/>
      <c r="Y104" s="4"/>
    </row>
    <row r="105" spans="1:25" ht="15.75" customHeight="1">
      <c r="A105" s="4"/>
      <c r="B105" s="4"/>
      <c r="C105" s="6"/>
      <c r="D105" s="6"/>
      <c r="E105" s="6"/>
      <c r="F105" s="6"/>
      <c r="G105" s="6"/>
      <c r="H105" s="6"/>
      <c r="I105" s="4"/>
      <c r="J105" s="4"/>
      <c r="K105" s="4"/>
      <c r="L105" s="4"/>
      <c r="M105" s="4"/>
      <c r="N105" s="4"/>
      <c r="O105" s="4"/>
      <c r="P105" s="4"/>
      <c r="Q105" s="4"/>
      <c r="R105" s="4"/>
      <c r="S105" s="4"/>
      <c r="T105" s="4"/>
      <c r="U105" s="4"/>
      <c r="V105" s="4"/>
      <c r="W105" s="4"/>
      <c r="X105" s="4"/>
      <c r="Y105" s="4"/>
    </row>
    <row r="106" spans="1:25" ht="15.75" customHeight="1">
      <c r="A106" s="4"/>
      <c r="B106" s="4"/>
      <c r="C106" s="6"/>
      <c r="D106" s="6"/>
      <c r="E106" s="6"/>
      <c r="F106" s="6"/>
      <c r="G106" s="6"/>
      <c r="H106" s="6"/>
      <c r="I106" s="4"/>
      <c r="J106" s="4"/>
      <c r="K106" s="4"/>
      <c r="L106" s="4"/>
      <c r="M106" s="4"/>
      <c r="N106" s="4"/>
      <c r="O106" s="4"/>
      <c r="P106" s="4"/>
      <c r="Q106" s="4"/>
      <c r="R106" s="4"/>
      <c r="S106" s="4"/>
      <c r="T106" s="4"/>
      <c r="U106" s="4"/>
      <c r="V106" s="4"/>
      <c r="W106" s="4"/>
      <c r="X106" s="4"/>
      <c r="Y106" s="4"/>
    </row>
    <row r="107" spans="1:25" ht="15.75" customHeight="1">
      <c r="A107" s="4"/>
      <c r="B107" s="4"/>
      <c r="C107" s="6"/>
      <c r="D107" s="6"/>
      <c r="E107" s="6"/>
      <c r="F107" s="6"/>
      <c r="G107" s="6"/>
      <c r="H107" s="6"/>
      <c r="I107" s="4"/>
      <c r="J107" s="4"/>
      <c r="K107" s="4"/>
      <c r="L107" s="4"/>
      <c r="M107" s="4"/>
      <c r="N107" s="4"/>
      <c r="O107" s="4"/>
      <c r="P107" s="4"/>
      <c r="Q107" s="4"/>
      <c r="R107" s="4"/>
      <c r="S107" s="4"/>
      <c r="T107" s="4"/>
      <c r="U107" s="4"/>
      <c r="V107" s="4"/>
      <c r="W107" s="4"/>
      <c r="X107" s="4"/>
      <c r="Y107" s="4"/>
    </row>
    <row r="108" spans="1:25" ht="15.75" customHeight="1">
      <c r="A108" s="4"/>
      <c r="B108" s="4"/>
      <c r="C108" s="6"/>
      <c r="D108" s="6"/>
      <c r="E108" s="6"/>
      <c r="F108" s="6"/>
      <c r="G108" s="6"/>
      <c r="H108" s="6"/>
      <c r="I108" s="4"/>
      <c r="J108" s="4"/>
      <c r="K108" s="4"/>
      <c r="L108" s="4"/>
      <c r="M108" s="4"/>
      <c r="N108" s="4"/>
      <c r="O108" s="4"/>
      <c r="P108" s="4"/>
      <c r="Q108" s="4"/>
      <c r="R108" s="4"/>
      <c r="S108" s="4"/>
      <c r="T108" s="4"/>
      <c r="U108" s="4"/>
      <c r="V108" s="4"/>
      <c r="W108" s="4"/>
      <c r="X108" s="4"/>
      <c r="Y108" s="4"/>
    </row>
    <row r="109" spans="1:25" ht="15.75" customHeight="1">
      <c r="A109" s="4"/>
      <c r="B109" s="4"/>
      <c r="C109" s="6"/>
      <c r="D109" s="6"/>
      <c r="E109" s="6"/>
      <c r="F109" s="6"/>
      <c r="G109" s="6"/>
      <c r="H109" s="6"/>
      <c r="I109" s="4"/>
      <c r="J109" s="4"/>
      <c r="K109" s="4"/>
      <c r="L109" s="4"/>
      <c r="M109" s="4"/>
      <c r="N109" s="4"/>
      <c r="O109" s="4"/>
      <c r="P109" s="4"/>
      <c r="Q109" s="4"/>
      <c r="R109" s="4"/>
      <c r="S109" s="4"/>
      <c r="T109" s="4"/>
      <c r="U109" s="4"/>
      <c r="V109" s="4"/>
      <c r="W109" s="4"/>
      <c r="X109" s="4"/>
      <c r="Y109" s="4"/>
    </row>
    <row r="110" spans="1:25" ht="15.75" customHeight="1">
      <c r="A110" s="4"/>
      <c r="B110" s="4"/>
      <c r="C110" s="6"/>
      <c r="D110" s="6"/>
      <c r="E110" s="6"/>
      <c r="F110" s="6"/>
      <c r="G110" s="6"/>
      <c r="H110" s="6"/>
      <c r="I110" s="4"/>
      <c r="J110" s="4"/>
      <c r="K110" s="4"/>
      <c r="L110" s="4"/>
      <c r="M110" s="4"/>
      <c r="N110" s="4"/>
      <c r="O110" s="4"/>
      <c r="P110" s="4"/>
      <c r="Q110" s="4"/>
      <c r="R110" s="4"/>
      <c r="S110" s="4"/>
      <c r="T110" s="4"/>
      <c r="U110" s="4"/>
      <c r="V110" s="4"/>
      <c r="W110" s="4"/>
      <c r="X110" s="4"/>
      <c r="Y110" s="4"/>
    </row>
    <row r="111" spans="1:25" ht="15.75" customHeight="1">
      <c r="A111" s="4"/>
      <c r="B111" s="4"/>
      <c r="C111" s="6"/>
      <c r="D111" s="6"/>
      <c r="E111" s="6"/>
      <c r="F111" s="6"/>
      <c r="G111" s="6"/>
      <c r="H111" s="6"/>
      <c r="I111" s="4"/>
      <c r="J111" s="4"/>
      <c r="K111" s="4"/>
      <c r="L111" s="4"/>
      <c r="M111" s="4"/>
      <c r="N111" s="4"/>
      <c r="O111" s="4"/>
      <c r="P111" s="4"/>
      <c r="Q111" s="4"/>
      <c r="R111" s="4"/>
      <c r="S111" s="4"/>
      <c r="T111" s="4"/>
      <c r="U111" s="4"/>
      <c r="V111" s="4"/>
      <c r="W111" s="4"/>
      <c r="X111" s="4"/>
      <c r="Y111" s="4"/>
    </row>
    <row r="112" spans="1:25" ht="15.75" customHeight="1">
      <c r="A112" s="4"/>
      <c r="B112" s="4"/>
      <c r="C112" s="6"/>
      <c r="D112" s="6"/>
      <c r="E112" s="6"/>
      <c r="F112" s="6"/>
      <c r="G112" s="6"/>
      <c r="H112" s="6"/>
      <c r="I112" s="4"/>
      <c r="J112" s="4"/>
      <c r="K112" s="4"/>
      <c r="L112" s="4"/>
      <c r="M112" s="4"/>
      <c r="N112" s="4"/>
      <c r="O112" s="4"/>
      <c r="P112" s="4"/>
      <c r="Q112" s="4"/>
      <c r="R112" s="4"/>
      <c r="S112" s="4"/>
      <c r="T112" s="4"/>
      <c r="U112" s="4"/>
      <c r="V112" s="4"/>
      <c r="W112" s="4"/>
      <c r="X112" s="4"/>
      <c r="Y112" s="4"/>
    </row>
    <row r="113" spans="1:25" ht="15.75" customHeight="1">
      <c r="A113" s="4"/>
      <c r="B113" s="4"/>
      <c r="C113" s="6"/>
      <c r="D113" s="6"/>
      <c r="E113" s="6"/>
      <c r="F113" s="6"/>
      <c r="G113" s="6"/>
      <c r="H113" s="6"/>
      <c r="I113" s="4"/>
      <c r="J113" s="4"/>
      <c r="K113" s="4"/>
      <c r="L113" s="4"/>
      <c r="M113" s="4"/>
      <c r="N113" s="4"/>
      <c r="O113" s="4"/>
      <c r="P113" s="4"/>
      <c r="Q113" s="4"/>
      <c r="R113" s="4"/>
      <c r="S113" s="4"/>
      <c r="T113" s="4"/>
      <c r="U113" s="4"/>
      <c r="V113" s="4"/>
      <c r="W113" s="4"/>
      <c r="X113" s="4"/>
      <c r="Y113" s="4"/>
    </row>
    <row r="114" spans="1:25" ht="15.75" customHeight="1">
      <c r="A114" s="4"/>
      <c r="B114" s="4"/>
      <c r="C114" s="6"/>
      <c r="D114" s="6"/>
      <c r="E114" s="6"/>
      <c r="F114" s="6"/>
      <c r="G114" s="6"/>
      <c r="H114" s="6"/>
      <c r="I114" s="4"/>
      <c r="J114" s="4"/>
      <c r="K114" s="4"/>
      <c r="L114" s="4"/>
      <c r="M114" s="4"/>
      <c r="N114" s="4"/>
      <c r="O114" s="4"/>
      <c r="P114" s="4"/>
      <c r="Q114" s="4"/>
      <c r="R114" s="4"/>
      <c r="S114" s="4"/>
      <c r="T114" s="4"/>
      <c r="U114" s="4"/>
      <c r="V114" s="4"/>
      <c r="W114" s="4"/>
      <c r="X114" s="4"/>
      <c r="Y114" s="4"/>
    </row>
    <row r="115" spans="1:25" ht="15.75" customHeight="1">
      <c r="A115" s="4"/>
      <c r="B115" s="4"/>
      <c r="C115" s="6"/>
      <c r="D115" s="6"/>
      <c r="E115" s="6"/>
      <c r="F115" s="6"/>
      <c r="G115" s="6"/>
      <c r="H115" s="6"/>
      <c r="I115" s="4"/>
      <c r="J115" s="4"/>
      <c r="K115" s="4"/>
      <c r="L115" s="4"/>
      <c r="M115" s="4"/>
      <c r="N115" s="4"/>
      <c r="O115" s="4"/>
      <c r="P115" s="4"/>
      <c r="Q115" s="4"/>
      <c r="R115" s="4"/>
      <c r="S115" s="4"/>
      <c r="T115" s="4"/>
      <c r="U115" s="4"/>
      <c r="V115" s="4"/>
      <c r="W115" s="4"/>
      <c r="X115" s="4"/>
      <c r="Y115" s="4"/>
    </row>
    <row r="116" spans="1:25" ht="15.75" customHeight="1">
      <c r="A116" s="4"/>
      <c r="B116" s="4"/>
      <c r="C116" s="6"/>
      <c r="D116" s="6"/>
      <c r="E116" s="6"/>
      <c r="F116" s="6"/>
      <c r="G116" s="6"/>
      <c r="H116" s="6"/>
      <c r="I116" s="4"/>
      <c r="J116" s="4"/>
      <c r="K116" s="4"/>
      <c r="L116" s="4"/>
      <c r="M116" s="4"/>
      <c r="N116" s="4"/>
      <c r="O116" s="4"/>
      <c r="P116" s="4"/>
      <c r="Q116" s="4"/>
      <c r="R116" s="4"/>
      <c r="S116" s="4"/>
      <c r="T116" s="4"/>
      <c r="U116" s="4"/>
      <c r="V116" s="4"/>
      <c r="W116" s="4"/>
      <c r="X116" s="4"/>
      <c r="Y116" s="4"/>
    </row>
    <row r="117" spans="1:25" ht="15.75" customHeight="1">
      <c r="A117" s="4"/>
      <c r="B117" s="4"/>
      <c r="C117" s="6"/>
      <c r="D117" s="6"/>
      <c r="E117" s="6"/>
      <c r="F117" s="6"/>
      <c r="G117" s="6"/>
      <c r="H117" s="6"/>
      <c r="I117" s="4"/>
      <c r="J117" s="4"/>
      <c r="K117" s="4"/>
      <c r="L117" s="4"/>
      <c r="M117" s="4"/>
      <c r="N117" s="4"/>
      <c r="O117" s="4"/>
      <c r="P117" s="4"/>
      <c r="Q117" s="4"/>
      <c r="R117" s="4"/>
      <c r="S117" s="4"/>
      <c r="T117" s="4"/>
      <c r="U117" s="4"/>
      <c r="V117" s="4"/>
      <c r="W117" s="4"/>
      <c r="X117" s="4"/>
      <c r="Y117" s="4"/>
    </row>
    <row r="118" spans="1:25" ht="15.75" customHeight="1">
      <c r="A118" s="4"/>
      <c r="B118" s="4"/>
      <c r="C118" s="6"/>
      <c r="D118" s="6"/>
      <c r="E118" s="6"/>
      <c r="F118" s="6"/>
      <c r="G118" s="6"/>
      <c r="H118" s="6"/>
      <c r="I118" s="4"/>
      <c r="J118" s="4"/>
      <c r="K118" s="4"/>
      <c r="L118" s="4"/>
      <c r="M118" s="4"/>
      <c r="N118" s="4"/>
      <c r="O118" s="4"/>
      <c r="P118" s="4"/>
      <c r="Q118" s="4"/>
      <c r="R118" s="4"/>
      <c r="S118" s="4"/>
      <c r="T118" s="4"/>
      <c r="U118" s="4"/>
      <c r="V118" s="4"/>
      <c r="W118" s="4"/>
      <c r="X118" s="4"/>
      <c r="Y118" s="4"/>
    </row>
    <row r="119" spans="1:25" ht="15.75" customHeight="1">
      <c r="A119" s="4"/>
      <c r="B119" s="4"/>
      <c r="C119" s="6"/>
      <c r="D119" s="6"/>
      <c r="E119" s="6"/>
      <c r="F119" s="6"/>
      <c r="G119" s="6"/>
      <c r="H119" s="6"/>
      <c r="I119" s="4"/>
      <c r="J119" s="4"/>
      <c r="K119" s="4"/>
      <c r="L119" s="4"/>
      <c r="M119" s="4"/>
      <c r="N119" s="4"/>
      <c r="O119" s="4"/>
      <c r="P119" s="4"/>
      <c r="Q119" s="4"/>
      <c r="R119" s="4"/>
      <c r="S119" s="4"/>
      <c r="T119" s="4"/>
      <c r="U119" s="4"/>
      <c r="V119" s="4"/>
      <c r="W119" s="4"/>
      <c r="X119" s="4"/>
      <c r="Y119" s="4"/>
    </row>
    <row r="120" spans="1:25" ht="15.75" customHeight="1">
      <c r="A120" s="4"/>
      <c r="B120" s="4"/>
      <c r="C120" s="6"/>
      <c r="D120" s="6"/>
      <c r="E120" s="6"/>
      <c r="F120" s="6"/>
      <c r="G120" s="6"/>
      <c r="H120" s="6"/>
      <c r="I120" s="4"/>
      <c r="J120" s="4"/>
      <c r="K120" s="4"/>
      <c r="L120" s="4"/>
      <c r="M120" s="4"/>
      <c r="N120" s="4"/>
      <c r="O120" s="4"/>
      <c r="P120" s="4"/>
      <c r="Q120" s="4"/>
      <c r="R120" s="4"/>
      <c r="S120" s="4"/>
      <c r="T120" s="4"/>
      <c r="U120" s="4"/>
      <c r="V120" s="4"/>
      <c r="W120" s="4"/>
      <c r="X120" s="4"/>
      <c r="Y120" s="4"/>
    </row>
    <row r="121" spans="1:25" ht="15.75" customHeight="1">
      <c r="A121" s="4"/>
      <c r="B121" s="4"/>
      <c r="C121" s="6"/>
      <c r="D121" s="6"/>
      <c r="E121" s="6"/>
      <c r="F121" s="6"/>
      <c r="G121" s="6"/>
      <c r="H121" s="6"/>
      <c r="I121" s="4"/>
      <c r="J121" s="4"/>
      <c r="K121" s="4"/>
      <c r="L121" s="4"/>
      <c r="M121" s="4"/>
      <c r="N121" s="4"/>
      <c r="O121" s="4"/>
      <c r="P121" s="4"/>
      <c r="Q121" s="4"/>
      <c r="R121" s="4"/>
      <c r="S121" s="4"/>
      <c r="T121" s="4"/>
      <c r="U121" s="4"/>
      <c r="V121" s="4"/>
      <c r="W121" s="4"/>
      <c r="X121" s="4"/>
      <c r="Y121" s="4"/>
    </row>
    <row r="122" spans="1:25" ht="15.75" customHeight="1">
      <c r="A122" s="4"/>
      <c r="B122" s="4"/>
      <c r="C122" s="6"/>
      <c r="D122" s="6"/>
      <c r="E122" s="6"/>
      <c r="F122" s="6"/>
      <c r="G122" s="6"/>
      <c r="H122" s="6"/>
      <c r="I122" s="4"/>
      <c r="J122" s="4"/>
      <c r="K122" s="4"/>
      <c r="L122" s="4"/>
      <c r="M122" s="4"/>
      <c r="N122" s="4"/>
      <c r="O122" s="4"/>
      <c r="P122" s="4"/>
      <c r="Q122" s="4"/>
      <c r="R122" s="4"/>
      <c r="S122" s="4"/>
      <c r="T122" s="4"/>
      <c r="U122" s="4"/>
      <c r="V122" s="4"/>
      <c r="W122" s="4"/>
      <c r="X122" s="4"/>
      <c r="Y122" s="4"/>
    </row>
    <row r="123" spans="1:25" ht="15.75" customHeight="1">
      <c r="A123" s="4"/>
      <c r="B123" s="4"/>
      <c r="C123" s="6"/>
      <c r="D123" s="6"/>
      <c r="E123" s="6"/>
      <c r="F123" s="6"/>
      <c r="G123" s="6"/>
      <c r="H123" s="6"/>
      <c r="I123" s="4"/>
      <c r="J123" s="4"/>
      <c r="K123" s="4"/>
      <c r="L123" s="4"/>
      <c r="M123" s="4"/>
      <c r="N123" s="4"/>
      <c r="O123" s="4"/>
      <c r="P123" s="4"/>
      <c r="Q123" s="4"/>
      <c r="R123" s="4"/>
      <c r="S123" s="4"/>
      <c r="T123" s="4"/>
      <c r="U123" s="4"/>
      <c r="V123" s="4"/>
      <c r="W123" s="4"/>
      <c r="X123" s="4"/>
      <c r="Y123" s="4"/>
    </row>
    <row r="124" spans="1:25" ht="15.75" customHeight="1">
      <c r="A124" s="4"/>
      <c r="B124" s="4"/>
      <c r="C124" s="6"/>
      <c r="D124" s="6"/>
      <c r="E124" s="6"/>
      <c r="F124" s="6"/>
      <c r="G124" s="6"/>
      <c r="H124" s="6"/>
      <c r="I124" s="4"/>
      <c r="J124" s="4"/>
      <c r="K124" s="4"/>
      <c r="L124" s="4"/>
      <c r="M124" s="4"/>
      <c r="N124" s="4"/>
      <c r="O124" s="4"/>
      <c r="P124" s="4"/>
      <c r="Q124" s="4"/>
      <c r="R124" s="4"/>
      <c r="S124" s="4"/>
      <c r="T124" s="4"/>
      <c r="U124" s="4"/>
      <c r="V124" s="4"/>
      <c r="W124" s="4"/>
      <c r="X124" s="4"/>
      <c r="Y124" s="4"/>
    </row>
    <row r="125" spans="1:25" ht="15.75" customHeight="1">
      <c r="A125" s="4"/>
      <c r="B125" s="4"/>
      <c r="C125" s="6"/>
      <c r="D125" s="6"/>
      <c r="E125" s="6"/>
      <c r="F125" s="6"/>
      <c r="G125" s="6"/>
      <c r="H125" s="6"/>
      <c r="I125" s="4"/>
      <c r="J125" s="4"/>
      <c r="K125" s="4"/>
      <c r="L125" s="4"/>
      <c r="M125" s="4"/>
      <c r="N125" s="4"/>
      <c r="O125" s="4"/>
      <c r="P125" s="4"/>
      <c r="Q125" s="4"/>
      <c r="R125" s="4"/>
      <c r="S125" s="4"/>
      <c r="T125" s="4"/>
      <c r="U125" s="4"/>
      <c r="V125" s="4"/>
      <c r="W125" s="4"/>
      <c r="X125" s="4"/>
      <c r="Y125" s="4"/>
    </row>
    <row r="126" spans="1:25" ht="15.75" customHeight="1">
      <c r="A126" s="4"/>
      <c r="B126" s="4"/>
      <c r="C126" s="6"/>
      <c r="D126" s="6"/>
      <c r="E126" s="6"/>
      <c r="F126" s="6"/>
      <c r="G126" s="6"/>
      <c r="H126" s="6"/>
      <c r="I126" s="4"/>
      <c r="J126" s="4"/>
      <c r="K126" s="4"/>
      <c r="L126" s="4"/>
      <c r="M126" s="4"/>
      <c r="N126" s="4"/>
      <c r="O126" s="4"/>
      <c r="P126" s="4"/>
      <c r="Q126" s="4"/>
      <c r="R126" s="4"/>
      <c r="S126" s="4"/>
      <c r="T126" s="4"/>
      <c r="U126" s="4"/>
      <c r="V126" s="4"/>
      <c r="W126" s="4"/>
      <c r="X126" s="4"/>
      <c r="Y126" s="4"/>
    </row>
    <row r="127" spans="1:25" ht="15.75" customHeight="1">
      <c r="A127" s="4"/>
      <c r="B127" s="4"/>
      <c r="C127" s="6"/>
      <c r="D127" s="6"/>
      <c r="E127" s="6"/>
      <c r="F127" s="6"/>
      <c r="G127" s="6"/>
      <c r="H127" s="6"/>
      <c r="I127" s="4"/>
      <c r="J127" s="4"/>
      <c r="K127" s="4"/>
      <c r="L127" s="4"/>
      <c r="M127" s="4"/>
      <c r="N127" s="4"/>
      <c r="O127" s="4"/>
      <c r="P127" s="4"/>
      <c r="Q127" s="4"/>
      <c r="R127" s="4"/>
      <c r="S127" s="4"/>
      <c r="T127" s="4"/>
      <c r="U127" s="4"/>
      <c r="V127" s="4"/>
      <c r="W127" s="4"/>
      <c r="X127" s="4"/>
      <c r="Y127" s="4"/>
    </row>
    <row r="128" spans="1:25" ht="15.75" customHeight="1">
      <c r="A128" s="4"/>
      <c r="B128" s="4"/>
      <c r="C128" s="6"/>
      <c r="D128" s="6"/>
      <c r="E128" s="6"/>
      <c r="F128" s="6"/>
      <c r="G128" s="6"/>
      <c r="H128" s="6"/>
      <c r="I128" s="4"/>
      <c r="J128" s="4"/>
      <c r="K128" s="4"/>
      <c r="L128" s="4"/>
      <c r="M128" s="4"/>
      <c r="N128" s="4"/>
      <c r="O128" s="4"/>
      <c r="P128" s="4"/>
      <c r="Q128" s="4"/>
      <c r="R128" s="4"/>
      <c r="S128" s="4"/>
      <c r="T128" s="4"/>
      <c r="U128" s="4"/>
      <c r="V128" s="4"/>
      <c r="W128" s="4"/>
      <c r="X128" s="4"/>
      <c r="Y128" s="4"/>
    </row>
    <row r="129" spans="1:25" ht="15.75" customHeight="1">
      <c r="A129" s="4"/>
      <c r="B129" s="4"/>
      <c r="C129" s="6"/>
      <c r="D129" s="6"/>
      <c r="E129" s="6"/>
      <c r="F129" s="6"/>
      <c r="G129" s="6"/>
      <c r="H129" s="6"/>
      <c r="I129" s="4"/>
      <c r="J129" s="4"/>
      <c r="K129" s="4"/>
      <c r="L129" s="4"/>
      <c r="M129" s="4"/>
      <c r="N129" s="4"/>
      <c r="O129" s="4"/>
      <c r="P129" s="4"/>
      <c r="Q129" s="4"/>
      <c r="R129" s="4"/>
      <c r="S129" s="4"/>
      <c r="T129" s="4"/>
      <c r="U129" s="4"/>
      <c r="V129" s="4"/>
      <c r="W129" s="4"/>
      <c r="X129" s="4"/>
      <c r="Y129" s="4"/>
    </row>
    <row r="130" spans="1:25" ht="15.75" customHeight="1">
      <c r="A130" s="4"/>
      <c r="B130" s="4"/>
      <c r="C130" s="6"/>
      <c r="D130" s="6"/>
      <c r="E130" s="6"/>
      <c r="F130" s="6"/>
      <c r="G130" s="6"/>
      <c r="H130" s="6"/>
      <c r="I130" s="4"/>
      <c r="J130" s="4"/>
      <c r="K130" s="4"/>
      <c r="L130" s="4"/>
      <c r="M130" s="4"/>
      <c r="N130" s="4"/>
      <c r="O130" s="4"/>
      <c r="P130" s="4"/>
      <c r="Q130" s="4"/>
      <c r="R130" s="4"/>
      <c r="S130" s="4"/>
      <c r="T130" s="4"/>
      <c r="U130" s="4"/>
      <c r="V130" s="4"/>
      <c r="W130" s="4"/>
      <c r="X130" s="4"/>
      <c r="Y130" s="4"/>
    </row>
    <row r="131" spans="1:25" ht="15.75" customHeight="1">
      <c r="A131" s="4"/>
      <c r="B131" s="4"/>
      <c r="C131" s="6"/>
      <c r="D131" s="6"/>
      <c r="E131" s="6"/>
      <c r="F131" s="6"/>
      <c r="G131" s="6"/>
      <c r="H131" s="6"/>
      <c r="I131" s="4"/>
      <c r="J131" s="4"/>
      <c r="K131" s="4"/>
      <c r="L131" s="4"/>
      <c r="M131" s="4"/>
      <c r="N131" s="4"/>
      <c r="O131" s="4"/>
      <c r="P131" s="4"/>
      <c r="Q131" s="4"/>
      <c r="R131" s="4"/>
      <c r="S131" s="4"/>
      <c r="T131" s="4"/>
      <c r="U131" s="4"/>
      <c r="V131" s="4"/>
      <c r="W131" s="4"/>
      <c r="X131" s="4"/>
      <c r="Y131" s="4"/>
    </row>
    <row r="132" spans="1:25" ht="15.75" customHeight="1">
      <c r="A132" s="4"/>
      <c r="B132" s="4"/>
      <c r="C132" s="6"/>
      <c r="D132" s="6"/>
      <c r="E132" s="6"/>
      <c r="F132" s="6"/>
      <c r="G132" s="6"/>
      <c r="H132" s="6"/>
      <c r="I132" s="4"/>
      <c r="J132" s="4"/>
      <c r="K132" s="4"/>
      <c r="L132" s="4"/>
      <c r="M132" s="4"/>
      <c r="N132" s="4"/>
      <c r="O132" s="4"/>
      <c r="P132" s="4"/>
      <c r="Q132" s="4"/>
      <c r="R132" s="4"/>
      <c r="S132" s="4"/>
      <c r="T132" s="4"/>
      <c r="U132" s="4"/>
      <c r="V132" s="4"/>
      <c r="W132" s="4"/>
      <c r="X132" s="4"/>
      <c r="Y132" s="4"/>
    </row>
    <row r="133" spans="1:25" ht="15.75" customHeight="1">
      <c r="A133" s="4"/>
      <c r="B133" s="4"/>
      <c r="C133" s="6"/>
      <c r="D133" s="6"/>
      <c r="E133" s="6"/>
      <c r="F133" s="6"/>
      <c r="G133" s="6"/>
      <c r="H133" s="6"/>
      <c r="I133" s="4"/>
      <c r="J133" s="4"/>
      <c r="K133" s="4"/>
      <c r="L133" s="4"/>
      <c r="M133" s="4"/>
      <c r="N133" s="4"/>
      <c r="O133" s="4"/>
      <c r="P133" s="4"/>
      <c r="Q133" s="4"/>
      <c r="R133" s="4"/>
      <c r="S133" s="4"/>
      <c r="T133" s="4"/>
      <c r="U133" s="4"/>
      <c r="V133" s="4"/>
      <c r="W133" s="4"/>
      <c r="X133" s="4"/>
      <c r="Y133" s="4"/>
    </row>
    <row r="134" spans="1:25" ht="15.75" customHeight="1">
      <c r="A134" s="4"/>
      <c r="B134" s="4"/>
      <c r="C134" s="6"/>
      <c r="D134" s="6"/>
      <c r="E134" s="6"/>
      <c r="F134" s="6"/>
      <c r="G134" s="6"/>
      <c r="H134" s="6"/>
      <c r="I134" s="4"/>
      <c r="J134" s="4"/>
      <c r="K134" s="4"/>
      <c r="L134" s="4"/>
      <c r="M134" s="4"/>
      <c r="N134" s="4"/>
      <c r="O134" s="4"/>
      <c r="P134" s="4"/>
      <c r="Q134" s="4"/>
      <c r="R134" s="4"/>
      <c r="S134" s="4"/>
      <c r="T134" s="4"/>
      <c r="U134" s="4"/>
      <c r="V134" s="4"/>
      <c r="W134" s="4"/>
      <c r="X134" s="4"/>
      <c r="Y134" s="4"/>
    </row>
    <row r="135" spans="1:25" ht="15.75" customHeight="1">
      <c r="A135" s="4"/>
      <c r="B135" s="4"/>
      <c r="C135" s="6"/>
      <c r="D135" s="6"/>
      <c r="E135" s="6"/>
      <c r="F135" s="6"/>
      <c r="G135" s="6"/>
      <c r="H135" s="6"/>
      <c r="I135" s="4"/>
      <c r="J135" s="4"/>
      <c r="K135" s="4"/>
      <c r="L135" s="4"/>
      <c r="M135" s="4"/>
      <c r="N135" s="4"/>
      <c r="O135" s="4"/>
      <c r="P135" s="4"/>
      <c r="Q135" s="4"/>
      <c r="R135" s="4"/>
      <c r="S135" s="4"/>
      <c r="T135" s="4"/>
      <c r="U135" s="4"/>
      <c r="V135" s="4"/>
      <c r="W135" s="4"/>
      <c r="X135" s="4"/>
      <c r="Y135" s="4"/>
    </row>
    <row r="136" spans="1:25" ht="15.75" customHeight="1">
      <c r="A136" s="4"/>
      <c r="B136" s="4"/>
      <c r="C136" s="6"/>
      <c r="D136" s="6"/>
      <c r="E136" s="6"/>
      <c r="F136" s="6"/>
      <c r="G136" s="6"/>
      <c r="H136" s="6"/>
      <c r="I136" s="4"/>
      <c r="J136" s="4"/>
      <c r="K136" s="4"/>
      <c r="L136" s="4"/>
      <c r="M136" s="4"/>
      <c r="N136" s="4"/>
      <c r="O136" s="4"/>
      <c r="P136" s="4"/>
      <c r="Q136" s="4"/>
      <c r="R136" s="4"/>
      <c r="S136" s="4"/>
      <c r="T136" s="4"/>
      <c r="U136" s="4"/>
      <c r="V136" s="4"/>
      <c r="W136" s="4"/>
      <c r="X136" s="4"/>
      <c r="Y136" s="4"/>
    </row>
    <row r="137" spans="1:25" ht="15.75" customHeight="1">
      <c r="A137" s="4"/>
      <c r="B137" s="4"/>
      <c r="C137" s="6"/>
      <c r="D137" s="6"/>
      <c r="E137" s="6"/>
      <c r="F137" s="6"/>
      <c r="G137" s="6"/>
      <c r="H137" s="6"/>
      <c r="I137" s="4"/>
      <c r="J137" s="4"/>
      <c r="K137" s="4"/>
      <c r="L137" s="4"/>
      <c r="M137" s="4"/>
      <c r="N137" s="4"/>
      <c r="O137" s="4"/>
      <c r="P137" s="4"/>
      <c r="Q137" s="4"/>
      <c r="R137" s="4"/>
      <c r="S137" s="4"/>
      <c r="T137" s="4"/>
      <c r="U137" s="4"/>
      <c r="V137" s="4"/>
      <c r="W137" s="4"/>
      <c r="X137" s="4"/>
      <c r="Y137" s="4"/>
    </row>
    <row r="138" spans="1:25" ht="15.75" customHeight="1">
      <c r="A138" s="4"/>
      <c r="B138" s="4"/>
      <c r="C138" s="6"/>
      <c r="D138" s="6"/>
      <c r="E138" s="6"/>
      <c r="F138" s="6"/>
      <c r="G138" s="6"/>
      <c r="H138" s="6"/>
      <c r="I138" s="4"/>
      <c r="J138" s="4"/>
      <c r="K138" s="4"/>
      <c r="L138" s="4"/>
      <c r="M138" s="4"/>
      <c r="N138" s="4"/>
      <c r="O138" s="4"/>
      <c r="P138" s="4"/>
      <c r="Q138" s="4"/>
      <c r="R138" s="4"/>
      <c r="S138" s="4"/>
      <c r="T138" s="4"/>
      <c r="U138" s="4"/>
      <c r="V138" s="4"/>
      <c r="W138" s="4"/>
      <c r="X138" s="4"/>
      <c r="Y138" s="4"/>
    </row>
    <row r="139" spans="1:25" ht="15.75" customHeight="1">
      <c r="A139" s="4"/>
      <c r="B139" s="4"/>
      <c r="C139" s="6"/>
      <c r="D139" s="6"/>
      <c r="E139" s="6"/>
      <c r="F139" s="6"/>
      <c r="G139" s="6"/>
      <c r="H139" s="6"/>
      <c r="I139" s="4"/>
      <c r="J139" s="4"/>
      <c r="K139" s="4"/>
      <c r="L139" s="4"/>
      <c r="M139" s="4"/>
      <c r="N139" s="4"/>
      <c r="O139" s="4"/>
      <c r="P139" s="4"/>
      <c r="Q139" s="4"/>
      <c r="R139" s="4"/>
      <c r="S139" s="4"/>
      <c r="T139" s="4"/>
      <c r="U139" s="4"/>
      <c r="V139" s="4"/>
      <c r="W139" s="4"/>
      <c r="X139" s="4"/>
      <c r="Y139" s="4"/>
    </row>
    <row r="140" spans="1:25" ht="15.75" customHeight="1">
      <c r="A140" s="4"/>
      <c r="B140" s="4"/>
      <c r="C140" s="6"/>
      <c r="D140" s="6"/>
      <c r="E140" s="6"/>
      <c r="F140" s="6"/>
      <c r="G140" s="6"/>
      <c r="H140" s="6"/>
      <c r="I140" s="4"/>
      <c r="J140" s="4"/>
      <c r="K140" s="4"/>
      <c r="L140" s="4"/>
      <c r="M140" s="4"/>
      <c r="N140" s="4"/>
      <c r="O140" s="4"/>
      <c r="P140" s="4"/>
      <c r="Q140" s="4"/>
      <c r="R140" s="4"/>
      <c r="S140" s="4"/>
      <c r="T140" s="4"/>
      <c r="U140" s="4"/>
      <c r="V140" s="4"/>
      <c r="W140" s="4"/>
      <c r="X140" s="4"/>
      <c r="Y140" s="4"/>
    </row>
    <row r="141" spans="1:25" ht="15.75" customHeight="1">
      <c r="A141" s="4"/>
      <c r="B141" s="4"/>
      <c r="C141" s="6"/>
      <c r="D141" s="6"/>
      <c r="E141" s="6"/>
      <c r="F141" s="6"/>
      <c r="G141" s="6"/>
      <c r="H141" s="6"/>
      <c r="I141" s="4"/>
      <c r="J141" s="4"/>
      <c r="K141" s="4"/>
      <c r="L141" s="4"/>
      <c r="M141" s="4"/>
      <c r="N141" s="4"/>
      <c r="O141" s="4"/>
      <c r="P141" s="4"/>
      <c r="Q141" s="4"/>
      <c r="R141" s="4"/>
      <c r="S141" s="4"/>
      <c r="T141" s="4"/>
      <c r="U141" s="4"/>
      <c r="V141" s="4"/>
      <c r="W141" s="4"/>
      <c r="X141" s="4"/>
      <c r="Y141" s="4"/>
    </row>
    <row r="142" spans="1:25" ht="15.75" customHeight="1">
      <c r="A142" s="4"/>
      <c r="B142" s="4"/>
      <c r="C142" s="6"/>
      <c r="D142" s="6"/>
      <c r="E142" s="6"/>
      <c r="F142" s="6"/>
      <c r="G142" s="6"/>
      <c r="H142" s="6"/>
      <c r="I142" s="4"/>
      <c r="J142" s="4"/>
      <c r="K142" s="4"/>
      <c r="L142" s="4"/>
      <c r="M142" s="4"/>
      <c r="N142" s="4"/>
      <c r="O142" s="4"/>
      <c r="P142" s="4"/>
      <c r="Q142" s="4"/>
      <c r="R142" s="4"/>
      <c r="S142" s="4"/>
      <c r="T142" s="4"/>
      <c r="U142" s="4"/>
      <c r="V142" s="4"/>
      <c r="W142" s="4"/>
      <c r="X142" s="4"/>
      <c r="Y142" s="4"/>
    </row>
    <row r="143" spans="1:25" ht="15.75" customHeight="1">
      <c r="A143" s="4"/>
      <c r="B143" s="4"/>
      <c r="C143" s="6"/>
      <c r="D143" s="6"/>
      <c r="E143" s="6"/>
      <c r="F143" s="6"/>
      <c r="G143" s="6"/>
      <c r="H143" s="6"/>
      <c r="I143" s="4"/>
      <c r="J143" s="4"/>
      <c r="K143" s="4"/>
      <c r="L143" s="4"/>
      <c r="M143" s="4"/>
      <c r="N143" s="4"/>
      <c r="O143" s="4"/>
      <c r="P143" s="4"/>
      <c r="Q143" s="4"/>
      <c r="R143" s="4"/>
      <c r="S143" s="4"/>
      <c r="T143" s="4"/>
      <c r="U143" s="4"/>
      <c r="V143" s="4"/>
      <c r="W143" s="4"/>
      <c r="X143" s="4"/>
      <c r="Y143" s="4"/>
    </row>
    <row r="144" spans="1:25" ht="15.75" customHeight="1">
      <c r="A144" s="4"/>
      <c r="B144" s="4"/>
      <c r="C144" s="6"/>
      <c r="D144" s="6"/>
      <c r="E144" s="6"/>
      <c r="F144" s="6"/>
      <c r="G144" s="6"/>
      <c r="H144" s="6"/>
      <c r="I144" s="4"/>
      <c r="J144" s="4"/>
      <c r="K144" s="4"/>
      <c r="L144" s="4"/>
      <c r="M144" s="4"/>
      <c r="N144" s="4"/>
      <c r="O144" s="4"/>
      <c r="P144" s="4"/>
      <c r="Q144" s="4"/>
      <c r="R144" s="4"/>
      <c r="S144" s="4"/>
      <c r="T144" s="4"/>
      <c r="U144" s="4"/>
      <c r="V144" s="4"/>
      <c r="W144" s="4"/>
      <c r="X144" s="4"/>
      <c r="Y144" s="4"/>
    </row>
    <row r="145" spans="1:25" ht="15.75" customHeight="1">
      <c r="A145" s="4"/>
      <c r="B145" s="4"/>
      <c r="C145" s="6"/>
      <c r="D145" s="6"/>
      <c r="E145" s="6"/>
      <c r="F145" s="6"/>
      <c r="G145" s="6"/>
      <c r="H145" s="6"/>
      <c r="I145" s="4"/>
      <c r="J145" s="4"/>
      <c r="K145" s="4"/>
      <c r="L145" s="4"/>
      <c r="M145" s="4"/>
      <c r="N145" s="4"/>
      <c r="O145" s="4"/>
      <c r="P145" s="4"/>
      <c r="Q145" s="4"/>
      <c r="R145" s="4"/>
      <c r="S145" s="4"/>
      <c r="T145" s="4"/>
      <c r="U145" s="4"/>
      <c r="V145" s="4"/>
      <c r="W145" s="4"/>
      <c r="X145" s="4"/>
      <c r="Y145" s="4"/>
    </row>
    <row r="146" spans="1:25" ht="15.75" customHeight="1">
      <c r="A146" s="4"/>
      <c r="B146" s="4"/>
      <c r="C146" s="6"/>
      <c r="D146" s="6"/>
      <c r="E146" s="6"/>
      <c r="F146" s="6"/>
      <c r="G146" s="6"/>
      <c r="H146" s="6"/>
      <c r="I146" s="4"/>
      <c r="J146" s="4"/>
      <c r="K146" s="4"/>
      <c r="L146" s="4"/>
      <c r="M146" s="4"/>
      <c r="N146" s="4"/>
      <c r="O146" s="4"/>
      <c r="P146" s="4"/>
      <c r="Q146" s="4"/>
      <c r="R146" s="4"/>
      <c r="S146" s="4"/>
      <c r="T146" s="4"/>
      <c r="U146" s="4"/>
      <c r="V146" s="4"/>
      <c r="W146" s="4"/>
      <c r="X146" s="4"/>
      <c r="Y146" s="4"/>
    </row>
    <row r="147" spans="1:25" ht="15.75" customHeight="1">
      <c r="A147" s="4"/>
      <c r="B147" s="4"/>
      <c r="C147" s="6"/>
      <c r="D147" s="6"/>
      <c r="E147" s="6"/>
      <c r="F147" s="6"/>
      <c r="G147" s="6"/>
      <c r="H147" s="6"/>
      <c r="I147" s="4"/>
      <c r="J147" s="4"/>
      <c r="K147" s="4"/>
      <c r="L147" s="4"/>
      <c r="M147" s="4"/>
      <c r="N147" s="4"/>
      <c r="O147" s="4"/>
      <c r="P147" s="4"/>
      <c r="Q147" s="4"/>
      <c r="R147" s="4"/>
      <c r="S147" s="4"/>
      <c r="T147" s="4"/>
      <c r="U147" s="4"/>
      <c r="V147" s="4"/>
      <c r="W147" s="4"/>
      <c r="X147" s="4"/>
      <c r="Y147" s="4"/>
    </row>
    <row r="148" spans="1:25" ht="15.75" customHeight="1">
      <c r="A148" s="4"/>
      <c r="B148" s="4"/>
      <c r="C148" s="6"/>
      <c r="D148" s="6"/>
      <c r="E148" s="6"/>
      <c r="F148" s="6"/>
      <c r="G148" s="6"/>
      <c r="H148" s="6"/>
      <c r="I148" s="4"/>
      <c r="J148" s="4"/>
      <c r="K148" s="4"/>
      <c r="L148" s="4"/>
      <c r="M148" s="4"/>
      <c r="N148" s="4"/>
      <c r="O148" s="4"/>
      <c r="P148" s="4"/>
      <c r="Q148" s="4"/>
      <c r="R148" s="4"/>
      <c r="S148" s="4"/>
      <c r="T148" s="4"/>
      <c r="U148" s="4"/>
      <c r="V148" s="4"/>
      <c r="W148" s="4"/>
      <c r="X148" s="4"/>
      <c r="Y148" s="4"/>
    </row>
    <row r="149" spans="1:25" ht="15.75" customHeight="1">
      <c r="A149" s="4"/>
      <c r="B149" s="4"/>
      <c r="C149" s="6"/>
      <c r="D149" s="6"/>
      <c r="E149" s="6"/>
      <c r="F149" s="6"/>
      <c r="G149" s="6"/>
      <c r="H149" s="6"/>
      <c r="I149" s="4"/>
      <c r="J149" s="4"/>
      <c r="K149" s="4"/>
      <c r="L149" s="4"/>
      <c r="M149" s="4"/>
      <c r="N149" s="4"/>
      <c r="O149" s="4"/>
      <c r="P149" s="4"/>
      <c r="Q149" s="4"/>
      <c r="R149" s="4"/>
      <c r="S149" s="4"/>
      <c r="T149" s="4"/>
      <c r="U149" s="4"/>
      <c r="V149" s="4"/>
      <c r="W149" s="4"/>
      <c r="X149" s="4"/>
      <c r="Y149" s="4"/>
    </row>
    <row r="150" spans="1:25" ht="15.75" customHeight="1">
      <c r="A150" s="4"/>
      <c r="B150" s="4"/>
      <c r="C150" s="6"/>
      <c r="D150" s="6"/>
      <c r="E150" s="6"/>
      <c r="F150" s="6"/>
      <c r="G150" s="6"/>
      <c r="H150" s="6"/>
      <c r="I150" s="4"/>
      <c r="J150" s="4"/>
      <c r="K150" s="4"/>
      <c r="L150" s="4"/>
      <c r="M150" s="4"/>
      <c r="N150" s="4"/>
      <c r="O150" s="4"/>
      <c r="P150" s="4"/>
      <c r="Q150" s="4"/>
      <c r="R150" s="4"/>
      <c r="S150" s="4"/>
      <c r="T150" s="4"/>
      <c r="U150" s="4"/>
      <c r="V150" s="4"/>
      <c r="W150" s="4"/>
      <c r="X150" s="4"/>
      <c r="Y150" s="4"/>
    </row>
    <row r="151" spans="1:25" ht="15.75" customHeight="1">
      <c r="A151" s="4"/>
      <c r="B151" s="4"/>
      <c r="C151" s="6"/>
      <c r="D151" s="6"/>
      <c r="E151" s="6"/>
      <c r="F151" s="6"/>
      <c r="G151" s="6"/>
      <c r="H151" s="6"/>
      <c r="I151" s="4"/>
      <c r="J151" s="4"/>
      <c r="K151" s="4"/>
      <c r="L151" s="4"/>
      <c r="M151" s="4"/>
      <c r="N151" s="4"/>
      <c r="O151" s="4"/>
      <c r="P151" s="4"/>
      <c r="Q151" s="4"/>
      <c r="R151" s="4"/>
      <c r="S151" s="4"/>
      <c r="T151" s="4"/>
      <c r="U151" s="4"/>
      <c r="V151" s="4"/>
      <c r="W151" s="4"/>
      <c r="X151" s="4"/>
      <c r="Y151" s="4"/>
    </row>
    <row r="152" spans="1:25" ht="15.75" customHeight="1">
      <c r="A152" s="4"/>
      <c r="B152" s="4"/>
      <c r="C152" s="6"/>
      <c r="D152" s="6"/>
      <c r="E152" s="6"/>
      <c r="F152" s="6"/>
      <c r="G152" s="6"/>
      <c r="H152" s="6"/>
      <c r="I152" s="4"/>
      <c r="J152" s="4"/>
      <c r="K152" s="4"/>
      <c r="L152" s="4"/>
      <c r="M152" s="4"/>
      <c r="N152" s="4"/>
      <c r="O152" s="4"/>
      <c r="P152" s="4"/>
      <c r="Q152" s="4"/>
      <c r="R152" s="4"/>
      <c r="S152" s="4"/>
      <c r="T152" s="4"/>
      <c r="U152" s="4"/>
      <c r="V152" s="4"/>
      <c r="W152" s="4"/>
      <c r="X152" s="4"/>
      <c r="Y152" s="4"/>
    </row>
    <row r="153" spans="1:25" ht="15.75" customHeight="1">
      <c r="A153" s="4"/>
      <c r="B153" s="4"/>
      <c r="C153" s="6"/>
      <c r="D153" s="6"/>
      <c r="E153" s="6"/>
      <c r="F153" s="6"/>
      <c r="G153" s="6"/>
      <c r="H153" s="6"/>
      <c r="I153" s="4"/>
      <c r="J153" s="4"/>
      <c r="K153" s="4"/>
      <c r="L153" s="4"/>
      <c r="M153" s="4"/>
      <c r="N153" s="4"/>
      <c r="O153" s="4"/>
      <c r="P153" s="4"/>
      <c r="Q153" s="4"/>
      <c r="R153" s="4"/>
      <c r="S153" s="4"/>
      <c r="T153" s="4"/>
      <c r="U153" s="4"/>
      <c r="V153" s="4"/>
      <c r="W153" s="4"/>
      <c r="X153" s="4"/>
      <c r="Y153" s="4"/>
    </row>
    <row r="154" spans="1:25" ht="15.75" customHeight="1">
      <c r="A154" s="4"/>
      <c r="B154" s="4"/>
      <c r="C154" s="6"/>
      <c r="D154" s="6"/>
      <c r="E154" s="6"/>
      <c r="F154" s="6"/>
      <c r="G154" s="6"/>
      <c r="H154" s="6"/>
      <c r="I154" s="4"/>
      <c r="J154" s="4"/>
      <c r="K154" s="4"/>
      <c r="L154" s="4"/>
      <c r="M154" s="4"/>
      <c r="N154" s="4"/>
      <c r="O154" s="4"/>
      <c r="P154" s="4"/>
      <c r="Q154" s="4"/>
      <c r="R154" s="4"/>
      <c r="S154" s="4"/>
      <c r="T154" s="4"/>
      <c r="U154" s="4"/>
      <c r="V154" s="4"/>
      <c r="W154" s="4"/>
      <c r="X154" s="4"/>
      <c r="Y154" s="4"/>
    </row>
    <row r="155" spans="1:25" ht="15.75" customHeight="1">
      <c r="A155" s="4"/>
      <c r="B155" s="4"/>
      <c r="C155" s="6"/>
      <c r="D155" s="6"/>
      <c r="E155" s="6"/>
      <c r="F155" s="6"/>
      <c r="G155" s="6"/>
      <c r="H155" s="6"/>
      <c r="I155" s="4"/>
      <c r="J155" s="4"/>
      <c r="K155" s="4"/>
      <c r="L155" s="4"/>
      <c r="M155" s="4"/>
      <c r="N155" s="4"/>
      <c r="O155" s="4"/>
      <c r="P155" s="4"/>
      <c r="Q155" s="4"/>
      <c r="R155" s="4"/>
      <c r="S155" s="4"/>
      <c r="T155" s="4"/>
      <c r="U155" s="4"/>
      <c r="V155" s="4"/>
      <c r="W155" s="4"/>
      <c r="X155" s="4"/>
      <c r="Y155" s="4"/>
    </row>
    <row r="156" spans="1:25" ht="15.75" customHeight="1">
      <c r="A156" s="4"/>
      <c r="B156" s="4"/>
      <c r="C156" s="6"/>
      <c r="D156" s="6"/>
      <c r="E156" s="6"/>
      <c r="F156" s="6"/>
      <c r="G156" s="6"/>
      <c r="H156" s="6"/>
      <c r="I156" s="4"/>
      <c r="J156" s="4"/>
      <c r="K156" s="4"/>
      <c r="L156" s="4"/>
      <c r="M156" s="4"/>
      <c r="N156" s="4"/>
      <c r="O156" s="4"/>
      <c r="P156" s="4"/>
      <c r="Q156" s="4"/>
      <c r="R156" s="4"/>
      <c r="S156" s="4"/>
      <c r="T156" s="4"/>
      <c r="U156" s="4"/>
      <c r="V156" s="4"/>
      <c r="W156" s="4"/>
      <c r="X156" s="4"/>
      <c r="Y156" s="4"/>
    </row>
    <row r="157" spans="1:25" ht="15.75" customHeight="1">
      <c r="A157" s="4"/>
      <c r="B157" s="4"/>
      <c r="C157" s="6"/>
      <c r="D157" s="6"/>
      <c r="E157" s="6"/>
      <c r="F157" s="6"/>
      <c r="G157" s="6"/>
      <c r="H157" s="6"/>
      <c r="I157" s="4"/>
      <c r="J157" s="4"/>
      <c r="K157" s="4"/>
      <c r="L157" s="4"/>
      <c r="M157" s="4"/>
      <c r="N157" s="4"/>
      <c r="O157" s="4"/>
      <c r="P157" s="4"/>
      <c r="Q157" s="4"/>
      <c r="R157" s="4"/>
      <c r="S157" s="4"/>
      <c r="T157" s="4"/>
      <c r="U157" s="4"/>
      <c r="V157" s="4"/>
      <c r="W157" s="4"/>
      <c r="X157" s="4"/>
      <c r="Y157" s="4"/>
    </row>
    <row r="158" spans="1:25" ht="15.75" customHeight="1">
      <c r="A158" s="4"/>
      <c r="B158" s="4"/>
      <c r="C158" s="6"/>
      <c r="D158" s="6"/>
      <c r="E158" s="6"/>
      <c r="F158" s="6"/>
      <c r="G158" s="6"/>
      <c r="H158" s="6"/>
      <c r="I158" s="4"/>
      <c r="J158" s="4"/>
      <c r="K158" s="4"/>
      <c r="L158" s="4"/>
      <c r="M158" s="4"/>
      <c r="N158" s="4"/>
      <c r="O158" s="4"/>
      <c r="P158" s="4"/>
      <c r="Q158" s="4"/>
      <c r="R158" s="4"/>
      <c r="S158" s="4"/>
      <c r="T158" s="4"/>
      <c r="U158" s="4"/>
      <c r="V158" s="4"/>
      <c r="W158" s="4"/>
      <c r="X158" s="4"/>
      <c r="Y158" s="4"/>
    </row>
    <row r="159" spans="1:25" ht="15.75" customHeight="1">
      <c r="A159" s="4"/>
      <c r="B159" s="4"/>
      <c r="C159" s="6"/>
      <c r="D159" s="6"/>
      <c r="E159" s="6"/>
      <c r="F159" s="6"/>
      <c r="G159" s="6"/>
      <c r="H159" s="6"/>
      <c r="I159" s="4"/>
      <c r="J159" s="4"/>
      <c r="K159" s="4"/>
      <c r="L159" s="4"/>
      <c r="M159" s="4"/>
      <c r="N159" s="4"/>
      <c r="O159" s="4"/>
      <c r="P159" s="4"/>
      <c r="Q159" s="4"/>
      <c r="R159" s="4"/>
      <c r="S159" s="4"/>
      <c r="T159" s="4"/>
      <c r="U159" s="4"/>
      <c r="V159" s="4"/>
      <c r="W159" s="4"/>
      <c r="X159" s="4"/>
      <c r="Y159" s="4"/>
    </row>
    <row r="160" spans="1:25" ht="15.75" customHeight="1">
      <c r="A160" s="4"/>
      <c r="B160" s="4"/>
      <c r="C160" s="6"/>
      <c r="D160" s="6"/>
      <c r="E160" s="6"/>
      <c r="F160" s="6"/>
      <c r="G160" s="6"/>
      <c r="H160" s="6"/>
      <c r="I160" s="4"/>
      <c r="J160" s="4"/>
      <c r="K160" s="4"/>
      <c r="L160" s="4"/>
      <c r="M160" s="4"/>
      <c r="N160" s="4"/>
      <c r="O160" s="4"/>
      <c r="P160" s="4"/>
      <c r="Q160" s="4"/>
      <c r="R160" s="4"/>
      <c r="S160" s="4"/>
      <c r="T160" s="4"/>
      <c r="U160" s="4"/>
      <c r="V160" s="4"/>
      <c r="W160" s="4"/>
      <c r="X160" s="4"/>
      <c r="Y160" s="4"/>
    </row>
    <row r="161" spans="1:25" ht="15.75" customHeight="1">
      <c r="A161" s="4"/>
      <c r="B161" s="4"/>
      <c r="C161" s="6"/>
      <c r="D161" s="6"/>
      <c r="E161" s="6"/>
      <c r="F161" s="6"/>
      <c r="G161" s="6"/>
      <c r="H161" s="6"/>
      <c r="I161" s="4"/>
      <c r="J161" s="4"/>
      <c r="K161" s="4"/>
      <c r="L161" s="4"/>
      <c r="M161" s="4"/>
      <c r="N161" s="4"/>
      <c r="O161" s="4"/>
      <c r="P161" s="4"/>
      <c r="Q161" s="4"/>
      <c r="R161" s="4"/>
      <c r="S161" s="4"/>
      <c r="T161" s="4"/>
      <c r="U161" s="4"/>
      <c r="V161" s="4"/>
      <c r="W161" s="4"/>
      <c r="X161" s="4"/>
      <c r="Y161" s="4"/>
    </row>
    <row r="162" spans="1:25" ht="15.75" customHeight="1">
      <c r="A162" s="4"/>
      <c r="B162" s="4"/>
      <c r="C162" s="6"/>
      <c r="D162" s="6"/>
      <c r="E162" s="6"/>
      <c r="F162" s="6"/>
      <c r="G162" s="6"/>
      <c r="H162" s="6"/>
      <c r="I162" s="4"/>
      <c r="J162" s="4"/>
      <c r="K162" s="4"/>
      <c r="L162" s="4"/>
      <c r="M162" s="4"/>
      <c r="N162" s="4"/>
      <c r="O162" s="4"/>
      <c r="P162" s="4"/>
      <c r="Q162" s="4"/>
      <c r="R162" s="4"/>
      <c r="S162" s="4"/>
      <c r="T162" s="4"/>
      <c r="U162" s="4"/>
      <c r="V162" s="4"/>
      <c r="W162" s="4"/>
      <c r="X162" s="4"/>
      <c r="Y162" s="4"/>
    </row>
    <row r="163" spans="1:25" ht="15.75" customHeight="1">
      <c r="A163" s="4"/>
      <c r="B163" s="4"/>
      <c r="C163" s="6"/>
      <c r="D163" s="6"/>
      <c r="E163" s="6"/>
      <c r="F163" s="6"/>
      <c r="G163" s="6"/>
      <c r="H163" s="6"/>
      <c r="I163" s="4"/>
      <c r="J163" s="4"/>
      <c r="K163" s="4"/>
      <c r="L163" s="4"/>
      <c r="M163" s="4"/>
      <c r="N163" s="4"/>
      <c r="O163" s="4"/>
      <c r="P163" s="4"/>
      <c r="Q163" s="4"/>
      <c r="R163" s="4"/>
      <c r="S163" s="4"/>
      <c r="T163" s="4"/>
      <c r="U163" s="4"/>
      <c r="V163" s="4"/>
      <c r="W163" s="4"/>
      <c r="X163" s="4"/>
      <c r="Y163" s="4"/>
    </row>
    <row r="164" spans="1:25" ht="15.75" customHeight="1">
      <c r="A164" s="4"/>
      <c r="B164" s="4"/>
      <c r="C164" s="6"/>
      <c r="D164" s="6"/>
      <c r="E164" s="6"/>
      <c r="F164" s="6"/>
      <c r="G164" s="6"/>
      <c r="H164" s="6"/>
      <c r="I164" s="4"/>
      <c r="J164" s="4"/>
      <c r="K164" s="4"/>
      <c r="L164" s="4"/>
      <c r="M164" s="4"/>
      <c r="N164" s="4"/>
      <c r="O164" s="4"/>
      <c r="P164" s="4"/>
      <c r="Q164" s="4"/>
      <c r="R164" s="4"/>
      <c r="S164" s="4"/>
      <c r="T164" s="4"/>
      <c r="U164" s="4"/>
      <c r="V164" s="4"/>
      <c r="W164" s="4"/>
      <c r="X164" s="4"/>
      <c r="Y164" s="4"/>
    </row>
    <row r="165" spans="1:25" ht="15.75" customHeight="1">
      <c r="A165" s="4"/>
      <c r="B165" s="4"/>
      <c r="C165" s="6"/>
      <c r="D165" s="6"/>
      <c r="E165" s="6"/>
      <c r="F165" s="6"/>
      <c r="G165" s="6"/>
      <c r="H165" s="6"/>
      <c r="I165" s="4"/>
      <c r="J165" s="4"/>
      <c r="K165" s="4"/>
      <c r="L165" s="4"/>
      <c r="M165" s="4"/>
      <c r="N165" s="4"/>
      <c r="O165" s="4"/>
      <c r="P165" s="4"/>
      <c r="Q165" s="4"/>
      <c r="R165" s="4"/>
      <c r="S165" s="4"/>
      <c r="T165" s="4"/>
      <c r="U165" s="4"/>
      <c r="V165" s="4"/>
      <c r="W165" s="4"/>
      <c r="X165" s="4"/>
      <c r="Y165" s="4"/>
    </row>
    <row r="166" spans="1:25" ht="15.75" customHeight="1">
      <c r="A166" s="4"/>
      <c r="B166" s="4"/>
      <c r="C166" s="6"/>
      <c r="D166" s="6"/>
      <c r="E166" s="6"/>
      <c r="F166" s="6"/>
      <c r="G166" s="6"/>
      <c r="H166" s="6"/>
      <c r="I166" s="4"/>
      <c r="J166" s="4"/>
      <c r="K166" s="4"/>
      <c r="L166" s="4"/>
      <c r="M166" s="4"/>
      <c r="N166" s="4"/>
      <c r="O166" s="4"/>
      <c r="P166" s="4"/>
      <c r="Q166" s="4"/>
      <c r="R166" s="4"/>
      <c r="S166" s="4"/>
      <c r="T166" s="4"/>
      <c r="U166" s="4"/>
      <c r="V166" s="4"/>
      <c r="W166" s="4"/>
      <c r="X166" s="4"/>
      <c r="Y166" s="4"/>
    </row>
    <row r="167" spans="1:25" ht="15.75" customHeight="1">
      <c r="A167" s="4"/>
      <c r="B167" s="4"/>
      <c r="C167" s="6"/>
      <c r="D167" s="6"/>
      <c r="E167" s="6"/>
      <c r="F167" s="6"/>
      <c r="G167" s="6"/>
      <c r="H167" s="6"/>
      <c r="I167" s="4"/>
      <c r="J167" s="4"/>
      <c r="K167" s="4"/>
      <c r="L167" s="4"/>
      <c r="M167" s="4"/>
      <c r="N167" s="4"/>
      <c r="O167" s="4"/>
      <c r="P167" s="4"/>
      <c r="Q167" s="4"/>
      <c r="R167" s="4"/>
      <c r="S167" s="4"/>
      <c r="T167" s="4"/>
      <c r="U167" s="4"/>
      <c r="V167" s="4"/>
      <c r="W167" s="4"/>
      <c r="X167" s="4"/>
      <c r="Y167" s="4"/>
    </row>
    <row r="168" spans="1:25" ht="15.75" customHeight="1">
      <c r="A168" s="4"/>
      <c r="B168" s="4"/>
      <c r="C168" s="6"/>
      <c r="D168" s="6"/>
      <c r="E168" s="6"/>
      <c r="F168" s="6"/>
      <c r="G168" s="6"/>
      <c r="H168" s="6"/>
      <c r="I168" s="4"/>
      <c r="J168" s="4"/>
      <c r="K168" s="4"/>
      <c r="L168" s="4"/>
      <c r="M168" s="4"/>
      <c r="N168" s="4"/>
      <c r="O168" s="4"/>
      <c r="P168" s="4"/>
      <c r="Q168" s="4"/>
      <c r="R168" s="4"/>
      <c r="S168" s="4"/>
      <c r="T168" s="4"/>
      <c r="U168" s="4"/>
      <c r="V168" s="4"/>
      <c r="W168" s="4"/>
      <c r="X168" s="4"/>
      <c r="Y168" s="4"/>
    </row>
    <row r="169" spans="1:25" ht="15.75" customHeight="1">
      <c r="A169" s="4"/>
      <c r="B169" s="4"/>
      <c r="C169" s="6"/>
      <c r="D169" s="6"/>
      <c r="E169" s="6"/>
      <c r="F169" s="6"/>
      <c r="G169" s="6"/>
      <c r="H169" s="6"/>
      <c r="I169" s="4"/>
      <c r="J169" s="4"/>
      <c r="K169" s="4"/>
      <c r="L169" s="4"/>
      <c r="M169" s="4"/>
      <c r="N169" s="4"/>
      <c r="O169" s="4"/>
      <c r="P169" s="4"/>
      <c r="Q169" s="4"/>
      <c r="R169" s="4"/>
      <c r="S169" s="4"/>
      <c r="T169" s="4"/>
      <c r="U169" s="4"/>
      <c r="V169" s="4"/>
      <c r="W169" s="4"/>
      <c r="X169" s="4"/>
      <c r="Y169" s="4"/>
    </row>
    <row r="170" spans="1:25" ht="15.75" customHeight="1">
      <c r="A170" s="4"/>
      <c r="B170" s="4"/>
      <c r="C170" s="6"/>
      <c r="D170" s="6"/>
      <c r="E170" s="6"/>
      <c r="F170" s="6"/>
      <c r="G170" s="6"/>
      <c r="H170" s="6"/>
      <c r="I170" s="4"/>
      <c r="J170" s="4"/>
      <c r="K170" s="4"/>
      <c r="L170" s="4"/>
      <c r="M170" s="4"/>
      <c r="N170" s="4"/>
      <c r="O170" s="4"/>
      <c r="P170" s="4"/>
      <c r="Q170" s="4"/>
      <c r="R170" s="4"/>
      <c r="S170" s="4"/>
      <c r="T170" s="4"/>
      <c r="U170" s="4"/>
      <c r="V170" s="4"/>
      <c r="W170" s="4"/>
      <c r="X170" s="4"/>
      <c r="Y170" s="4"/>
    </row>
    <row r="171" spans="1:25" ht="15.75" customHeight="1">
      <c r="A171" s="4"/>
      <c r="B171" s="4"/>
      <c r="C171" s="6"/>
      <c r="D171" s="6"/>
      <c r="E171" s="6"/>
      <c r="F171" s="6"/>
      <c r="G171" s="6"/>
      <c r="H171" s="6"/>
      <c r="I171" s="4"/>
      <c r="J171" s="4"/>
      <c r="K171" s="4"/>
      <c r="L171" s="4"/>
      <c r="M171" s="4"/>
      <c r="N171" s="4"/>
      <c r="O171" s="4"/>
      <c r="P171" s="4"/>
      <c r="Q171" s="4"/>
      <c r="R171" s="4"/>
      <c r="S171" s="4"/>
      <c r="T171" s="4"/>
      <c r="U171" s="4"/>
      <c r="V171" s="4"/>
      <c r="W171" s="4"/>
      <c r="X171" s="4"/>
      <c r="Y171" s="4"/>
    </row>
    <row r="172" spans="1:25" ht="15.75" customHeight="1">
      <c r="A172" s="4"/>
      <c r="B172" s="4"/>
      <c r="C172" s="6"/>
      <c r="D172" s="6"/>
      <c r="E172" s="6"/>
      <c r="F172" s="6"/>
      <c r="G172" s="6"/>
      <c r="H172" s="6"/>
      <c r="I172" s="4"/>
      <c r="J172" s="4"/>
      <c r="K172" s="4"/>
      <c r="L172" s="4"/>
      <c r="M172" s="4"/>
      <c r="N172" s="4"/>
      <c r="O172" s="4"/>
      <c r="P172" s="4"/>
      <c r="Q172" s="4"/>
      <c r="R172" s="4"/>
      <c r="S172" s="4"/>
      <c r="T172" s="4"/>
      <c r="U172" s="4"/>
      <c r="V172" s="4"/>
      <c r="W172" s="4"/>
      <c r="X172" s="4"/>
      <c r="Y172" s="4"/>
    </row>
    <row r="173" spans="1:25" ht="15.75" customHeight="1">
      <c r="A173" s="4"/>
      <c r="B173" s="4"/>
      <c r="C173" s="6"/>
      <c r="D173" s="6"/>
      <c r="E173" s="6"/>
      <c r="F173" s="6"/>
      <c r="G173" s="6"/>
      <c r="H173" s="6"/>
      <c r="I173" s="4"/>
      <c r="J173" s="4"/>
      <c r="K173" s="4"/>
      <c r="L173" s="4"/>
      <c r="M173" s="4"/>
      <c r="N173" s="4"/>
      <c r="O173" s="4"/>
      <c r="P173" s="4"/>
      <c r="Q173" s="4"/>
      <c r="R173" s="4"/>
      <c r="S173" s="4"/>
      <c r="T173" s="4"/>
      <c r="U173" s="4"/>
      <c r="V173" s="4"/>
      <c r="W173" s="4"/>
      <c r="X173" s="4"/>
      <c r="Y173" s="4"/>
    </row>
    <row r="174" spans="1:25" ht="15.75" customHeight="1">
      <c r="A174" s="4"/>
      <c r="B174" s="4"/>
      <c r="C174" s="6"/>
      <c r="D174" s="6"/>
      <c r="E174" s="6"/>
      <c r="F174" s="6"/>
      <c r="G174" s="6"/>
      <c r="H174" s="6"/>
      <c r="I174" s="4"/>
      <c r="J174" s="4"/>
      <c r="K174" s="4"/>
      <c r="L174" s="4"/>
      <c r="M174" s="4"/>
      <c r="N174" s="4"/>
      <c r="O174" s="4"/>
      <c r="P174" s="4"/>
      <c r="Q174" s="4"/>
      <c r="R174" s="4"/>
      <c r="S174" s="4"/>
      <c r="T174" s="4"/>
      <c r="U174" s="4"/>
      <c r="V174" s="4"/>
      <c r="W174" s="4"/>
      <c r="X174" s="4"/>
      <c r="Y174" s="4"/>
    </row>
    <row r="175" spans="1:25" ht="15.75" customHeight="1">
      <c r="A175" s="4"/>
      <c r="B175" s="4"/>
      <c r="C175" s="6"/>
      <c r="D175" s="6"/>
      <c r="E175" s="6"/>
      <c r="F175" s="6"/>
      <c r="G175" s="6"/>
      <c r="H175" s="6"/>
      <c r="I175" s="4"/>
      <c r="J175" s="4"/>
      <c r="K175" s="4"/>
      <c r="L175" s="4"/>
      <c r="M175" s="4"/>
      <c r="N175" s="4"/>
      <c r="O175" s="4"/>
      <c r="P175" s="4"/>
      <c r="Q175" s="4"/>
      <c r="R175" s="4"/>
      <c r="S175" s="4"/>
      <c r="T175" s="4"/>
      <c r="U175" s="4"/>
      <c r="V175" s="4"/>
      <c r="W175" s="4"/>
      <c r="X175" s="4"/>
      <c r="Y175" s="4"/>
    </row>
    <row r="176" spans="1:25" ht="15.75" customHeight="1">
      <c r="A176" s="4"/>
      <c r="B176" s="4"/>
      <c r="C176" s="6"/>
      <c r="D176" s="6"/>
      <c r="E176" s="6"/>
      <c r="F176" s="6"/>
      <c r="G176" s="6"/>
      <c r="H176" s="6"/>
      <c r="I176" s="4"/>
      <c r="J176" s="4"/>
      <c r="K176" s="4"/>
      <c r="L176" s="4"/>
      <c r="M176" s="4"/>
      <c r="N176" s="4"/>
      <c r="O176" s="4"/>
      <c r="P176" s="4"/>
      <c r="Q176" s="4"/>
      <c r="R176" s="4"/>
      <c r="S176" s="4"/>
      <c r="T176" s="4"/>
      <c r="U176" s="4"/>
      <c r="V176" s="4"/>
      <c r="W176" s="4"/>
      <c r="X176" s="4"/>
      <c r="Y176" s="4"/>
    </row>
    <row r="177" spans="1:25" ht="15.75" customHeight="1">
      <c r="A177" s="4"/>
      <c r="B177" s="4"/>
      <c r="C177" s="6"/>
      <c r="D177" s="6"/>
      <c r="E177" s="6"/>
      <c r="F177" s="6"/>
      <c r="G177" s="6"/>
      <c r="H177" s="6"/>
      <c r="I177" s="4"/>
      <c r="J177" s="4"/>
      <c r="K177" s="4"/>
      <c r="L177" s="4"/>
      <c r="M177" s="4"/>
      <c r="N177" s="4"/>
      <c r="O177" s="4"/>
      <c r="P177" s="4"/>
      <c r="Q177" s="4"/>
      <c r="R177" s="4"/>
      <c r="S177" s="4"/>
      <c r="T177" s="4"/>
      <c r="U177" s="4"/>
      <c r="V177" s="4"/>
      <c r="W177" s="4"/>
      <c r="X177" s="4"/>
      <c r="Y177" s="4"/>
    </row>
    <row r="178" spans="1:25" ht="15.75" customHeight="1">
      <c r="A178" s="4"/>
      <c r="B178" s="4"/>
      <c r="C178" s="6"/>
      <c r="D178" s="6"/>
      <c r="E178" s="6"/>
      <c r="F178" s="6"/>
      <c r="G178" s="6"/>
      <c r="H178" s="6"/>
      <c r="I178" s="4"/>
      <c r="J178" s="4"/>
      <c r="K178" s="4"/>
      <c r="L178" s="4"/>
      <c r="M178" s="4"/>
      <c r="N178" s="4"/>
      <c r="O178" s="4"/>
      <c r="P178" s="4"/>
      <c r="Q178" s="4"/>
      <c r="R178" s="4"/>
      <c r="S178" s="4"/>
      <c r="T178" s="4"/>
      <c r="U178" s="4"/>
      <c r="V178" s="4"/>
      <c r="W178" s="4"/>
      <c r="X178" s="4"/>
      <c r="Y178" s="4"/>
    </row>
    <row r="179" spans="1:25" ht="15.75" customHeight="1">
      <c r="A179" s="4"/>
      <c r="B179" s="4"/>
      <c r="C179" s="6"/>
      <c r="D179" s="6"/>
      <c r="E179" s="6"/>
      <c r="F179" s="6"/>
      <c r="G179" s="6"/>
      <c r="H179" s="6"/>
      <c r="I179" s="4"/>
      <c r="J179" s="4"/>
      <c r="K179" s="4"/>
      <c r="L179" s="4"/>
      <c r="M179" s="4"/>
      <c r="N179" s="4"/>
      <c r="O179" s="4"/>
      <c r="P179" s="4"/>
      <c r="Q179" s="4"/>
      <c r="R179" s="4"/>
      <c r="S179" s="4"/>
      <c r="T179" s="4"/>
      <c r="U179" s="4"/>
      <c r="V179" s="4"/>
      <c r="W179" s="4"/>
      <c r="X179" s="4"/>
      <c r="Y179" s="4"/>
    </row>
    <row r="180" spans="1:25" ht="15.75" customHeight="1">
      <c r="A180" s="4"/>
      <c r="B180" s="4"/>
      <c r="C180" s="6"/>
      <c r="D180" s="6"/>
      <c r="E180" s="6"/>
      <c r="F180" s="6"/>
      <c r="G180" s="6"/>
      <c r="H180" s="6"/>
      <c r="I180" s="4"/>
      <c r="J180" s="4"/>
      <c r="K180" s="4"/>
      <c r="L180" s="4"/>
      <c r="M180" s="4"/>
      <c r="N180" s="4"/>
      <c r="O180" s="4"/>
      <c r="P180" s="4"/>
      <c r="Q180" s="4"/>
      <c r="R180" s="4"/>
      <c r="S180" s="4"/>
      <c r="T180" s="4"/>
      <c r="U180" s="4"/>
      <c r="V180" s="4"/>
      <c r="W180" s="4"/>
      <c r="X180" s="4"/>
      <c r="Y180" s="4"/>
    </row>
    <row r="181" spans="1:25" ht="15.75" customHeight="1">
      <c r="A181" s="4"/>
      <c r="B181" s="4"/>
      <c r="C181" s="6"/>
      <c r="D181" s="6"/>
      <c r="E181" s="6"/>
      <c r="F181" s="6"/>
      <c r="G181" s="6"/>
      <c r="H181" s="6"/>
      <c r="I181" s="4"/>
      <c r="J181" s="4"/>
      <c r="K181" s="4"/>
      <c r="L181" s="4"/>
      <c r="M181" s="4"/>
      <c r="N181" s="4"/>
      <c r="O181" s="4"/>
      <c r="P181" s="4"/>
      <c r="Q181" s="4"/>
      <c r="R181" s="4"/>
      <c r="S181" s="4"/>
      <c r="T181" s="4"/>
      <c r="U181" s="4"/>
      <c r="V181" s="4"/>
      <c r="W181" s="4"/>
      <c r="X181" s="4"/>
      <c r="Y181" s="4"/>
    </row>
    <row r="182" spans="1:25" ht="15.75" customHeight="1">
      <c r="A182" s="4"/>
      <c r="B182" s="4"/>
      <c r="C182" s="6"/>
      <c r="D182" s="6"/>
      <c r="E182" s="6"/>
      <c r="F182" s="6"/>
      <c r="G182" s="6"/>
      <c r="H182" s="6"/>
      <c r="I182" s="4"/>
      <c r="J182" s="4"/>
      <c r="K182" s="4"/>
      <c r="L182" s="4"/>
      <c r="M182" s="4"/>
      <c r="N182" s="4"/>
      <c r="O182" s="4"/>
      <c r="P182" s="4"/>
      <c r="Q182" s="4"/>
      <c r="R182" s="4"/>
      <c r="S182" s="4"/>
      <c r="T182" s="4"/>
      <c r="U182" s="4"/>
      <c r="V182" s="4"/>
      <c r="W182" s="4"/>
      <c r="X182" s="4"/>
      <c r="Y182" s="4"/>
    </row>
    <row r="183" spans="1:25" ht="15.75" customHeight="1">
      <c r="A183" s="4"/>
      <c r="B183" s="4"/>
      <c r="C183" s="6"/>
      <c r="D183" s="6"/>
      <c r="E183" s="6"/>
      <c r="F183" s="6"/>
      <c r="G183" s="6"/>
      <c r="H183" s="6"/>
      <c r="I183" s="4"/>
      <c r="J183" s="4"/>
      <c r="K183" s="4"/>
      <c r="L183" s="4"/>
      <c r="M183" s="4"/>
      <c r="N183" s="4"/>
      <c r="O183" s="4"/>
      <c r="P183" s="4"/>
      <c r="Q183" s="4"/>
      <c r="R183" s="4"/>
      <c r="S183" s="4"/>
      <c r="T183" s="4"/>
      <c r="U183" s="4"/>
      <c r="V183" s="4"/>
      <c r="W183" s="4"/>
      <c r="X183" s="4"/>
      <c r="Y183" s="4"/>
    </row>
    <row r="184" spans="1:25" ht="15.75" customHeight="1">
      <c r="A184" s="4"/>
      <c r="B184" s="4"/>
      <c r="C184" s="6"/>
      <c r="D184" s="6"/>
      <c r="E184" s="6"/>
      <c r="F184" s="6"/>
      <c r="G184" s="6"/>
      <c r="H184" s="6"/>
      <c r="I184" s="4"/>
      <c r="J184" s="4"/>
      <c r="K184" s="4"/>
      <c r="L184" s="4"/>
      <c r="M184" s="4"/>
      <c r="N184" s="4"/>
      <c r="O184" s="4"/>
      <c r="P184" s="4"/>
      <c r="Q184" s="4"/>
      <c r="R184" s="4"/>
      <c r="S184" s="4"/>
      <c r="T184" s="4"/>
      <c r="U184" s="4"/>
      <c r="V184" s="4"/>
      <c r="W184" s="4"/>
      <c r="X184" s="4"/>
      <c r="Y184" s="4"/>
    </row>
    <row r="185" spans="1:25" ht="15.75" customHeight="1">
      <c r="A185" s="4"/>
      <c r="B185" s="4"/>
      <c r="C185" s="6"/>
      <c r="D185" s="6"/>
      <c r="E185" s="6"/>
      <c r="F185" s="6"/>
      <c r="G185" s="6"/>
      <c r="H185" s="6"/>
      <c r="I185" s="4"/>
      <c r="J185" s="4"/>
      <c r="K185" s="4"/>
      <c r="L185" s="4"/>
      <c r="M185" s="4"/>
      <c r="N185" s="4"/>
      <c r="O185" s="4"/>
      <c r="P185" s="4"/>
      <c r="Q185" s="4"/>
      <c r="R185" s="4"/>
      <c r="S185" s="4"/>
      <c r="T185" s="4"/>
      <c r="U185" s="4"/>
      <c r="V185" s="4"/>
      <c r="W185" s="4"/>
      <c r="X185" s="4"/>
      <c r="Y185" s="4"/>
    </row>
    <row r="186" spans="1:25" ht="15.75" customHeight="1">
      <c r="A186" s="4"/>
      <c r="B186" s="4"/>
      <c r="C186" s="6"/>
      <c r="D186" s="6"/>
      <c r="E186" s="6"/>
      <c r="F186" s="6"/>
      <c r="G186" s="6"/>
      <c r="H186" s="6"/>
      <c r="I186" s="4"/>
      <c r="J186" s="4"/>
      <c r="K186" s="4"/>
      <c r="L186" s="4"/>
      <c r="M186" s="4"/>
      <c r="N186" s="4"/>
      <c r="O186" s="4"/>
      <c r="P186" s="4"/>
      <c r="Q186" s="4"/>
      <c r="R186" s="4"/>
      <c r="S186" s="4"/>
      <c r="T186" s="4"/>
      <c r="U186" s="4"/>
      <c r="V186" s="4"/>
      <c r="W186" s="4"/>
      <c r="X186" s="4"/>
      <c r="Y186" s="4"/>
    </row>
    <row r="187" spans="1:25" ht="15.75" customHeight="1">
      <c r="A187" s="4"/>
      <c r="B187" s="4"/>
      <c r="C187" s="6"/>
      <c r="D187" s="6"/>
      <c r="E187" s="6"/>
      <c r="F187" s="6"/>
      <c r="G187" s="6"/>
      <c r="H187" s="6"/>
      <c r="I187" s="4"/>
      <c r="J187" s="4"/>
      <c r="K187" s="4"/>
      <c r="L187" s="4"/>
      <c r="M187" s="4"/>
      <c r="N187" s="4"/>
      <c r="O187" s="4"/>
      <c r="P187" s="4"/>
      <c r="Q187" s="4"/>
      <c r="R187" s="4"/>
      <c r="S187" s="4"/>
      <c r="T187" s="4"/>
      <c r="U187" s="4"/>
      <c r="V187" s="4"/>
      <c r="W187" s="4"/>
      <c r="X187" s="4"/>
      <c r="Y187" s="4"/>
    </row>
    <row r="188" spans="1:25" ht="15.75" customHeight="1">
      <c r="A188" s="4"/>
      <c r="B188" s="4"/>
      <c r="C188" s="6"/>
      <c r="D188" s="6"/>
      <c r="E188" s="6"/>
      <c r="F188" s="6"/>
      <c r="G188" s="6"/>
      <c r="H188" s="6"/>
      <c r="I188" s="4"/>
      <c r="J188" s="4"/>
      <c r="K188" s="4"/>
      <c r="L188" s="4"/>
      <c r="M188" s="4"/>
      <c r="N188" s="4"/>
      <c r="O188" s="4"/>
      <c r="P188" s="4"/>
      <c r="Q188" s="4"/>
      <c r="R188" s="4"/>
      <c r="S188" s="4"/>
      <c r="T188" s="4"/>
      <c r="U188" s="4"/>
      <c r="V188" s="4"/>
      <c r="W188" s="4"/>
      <c r="X188" s="4"/>
      <c r="Y188" s="4"/>
    </row>
    <row r="189" spans="1:25" ht="15.75" customHeight="1">
      <c r="A189" s="4"/>
      <c r="B189" s="4"/>
      <c r="C189" s="6"/>
      <c r="D189" s="6"/>
      <c r="E189" s="6"/>
      <c r="F189" s="6"/>
      <c r="G189" s="6"/>
      <c r="H189" s="6"/>
      <c r="I189" s="4"/>
      <c r="J189" s="4"/>
      <c r="K189" s="4"/>
      <c r="L189" s="4"/>
      <c r="M189" s="4"/>
      <c r="N189" s="4"/>
      <c r="O189" s="4"/>
      <c r="P189" s="4"/>
      <c r="Q189" s="4"/>
      <c r="R189" s="4"/>
      <c r="S189" s="4"/>
      <c r="T189" s="4"/>
      <c r="U189" s="4"/>
      <c r="V189" s="4"/>
      <c r="W189" s="4"/>
      <c r="X189" s="4"/>
      <c r="Y189" s="4"/>
    </row>
    <row r="190" spans="1:25" ht="15.75" customHeight="1">
      <c r="A190" s="4"/>
      <c r="B190" s="4"/>
      <c r="C190" s="6"/>
      <c r="D190" s="6"/>
      <c r="E190" s="6"/>
      <c r="F190" s="6"/>
      <c r="G190" s="6"/>
      <c r="H190" s="6"/>
      <c r="I190" s="4"/>
      <c r="J190" s="4"/>
      <c r="K190" s="4"/>
      <c r="L190" s="4"/>
      <c r="M190" s="4"/>
      <c r="N190" s="4"/>
      <c r="O190" s="4"/>
      <c r="P190" s="4"/>
      <c r="Q190" s="4"/>
      <c r="R190" s="4"/>
      <c r="S190" s="4"/>
      <c r="T190" s="4"/>
      <c r="U190" s="4"/>
      <c r="V190" s="4"/>
      <c r="W190" s="4"/>
      <c r="X190" s="4"/>
      <c r="Y190" s="4"/>
    </row>
    <row r="191" spans="1:25" ht="15.75" customHeight="1">
      <c r="A191" s="4"/>
      <c r="B191" s="4"/>
      <c r="C191" s="6"/>
      <c r="D191" s="6"/>
      <c r="E191" s="6"/>
      <c r="F191" s="6"/>
      <c r="G191" s="6"/>
      <c r="H191" s="6"/>
      <c r="I191" s="4"/>
      <c r="J191" s="4"/>
      <c r="K191" s="4"/>
      <c r="L191" s="4"/>
      <c r="M191" s="4"/>
      <c r="N191" s="4"/>
      <c r="O191" s="4"/>
      <c r="P191" s="4"/>
      <c r="Q191" s="4"/>
      <c r="R191" s="4"/>
      <c r="S191" s="4"/>
      <c r="T191" s="4"/>
      <c r="U191" s="4"/>
      <c r="V191" s="4"/>
      <c r="W191" s="4"/>
      <c r="X191" s="4"/>
      <c r="Y191" s="4"/>
    </row>
    <row r="192" spans="1:25" ht="15.75" customHeight="1">
      <c r="A192" s="4"/>
      <c r="B192" s="4"/>
      <c r="C192" s="6"/>
      <c r="D192" s="6"/>
      <c r="E192" s="6"/>
      <c r="F192" s="6"/>
      <c r="G192" s="6"/>
      <c r="H192" s="6"/>
      <c r="I192" s="4"/>
      <c r="J192" s="4"/>
      <c r="K192" s="4"/>
      <c r="L192" s="4"/>
      <c r="M192" s="4"/>
      <c r="N192" s="4"/>
      <c r="O192" s="4"/>
      <c r="P192" s="4"/>
      <c r="Q192" s="4"/>
      <c r="R192" s="4"/>
      <c r="S192" s="4"/>
      <c r="T192" s="4"/>
      <c r="U192" s="4"/>
      <c r="V192" s="4"/>
      <c r="W192" s="4"/>
      <c r="X192" s="4"/>
      <c r="Y192" s="4"/>
    </row>
    <row r="193" spans="1:25" ht="15.75" customHeight="1">
      <c r="A193" s="4"/>
      <c r="B193" s="4"/>
      <c r="C193" s="6"/>
      <c r="D193" s="6"/>
      <c r="E193" s="6"/>
      <c r="F193" s="6"/>
      <c r="G193" s="6"/>
      <c r="H193" s="6"/>
      <c r="I193" s="4"/>
      <c r="J193" s="4"/>
      <c r="K193" s="4"/>
      <c r="L193" s="4"/>
      <c r="M193" s="4"/>
      <c r="N193" s="4"/>
      <c r="O193" s="4"/>
      <c r="P193" s="4"/>
      <c r="Q193" s="4"/>
      <c r="R193" s="4"/>
      <c r="S193" s="4"/>
      <c r="T193" s="4"/>
      <c r="U193" s="4"/>
      <c r="V193" s="4"/>
      <c r="W193" s="4"/>
      <c r="X193" s="4"/>
      <c r="Y193" s="4"/>
    </row>
    <row r="194" spans="1:25" ht="15.75" customHeight="1">
      <c r="A194" s="4"/>
      <c r="B194" s="4"/>
      <c r="C194" s="6"/>
      <c r="D194" s="6"/>
      <c r="E194" s="6"/>
      <c r="F194" s="6"/>
      <c r="G194" s="6"/>
      <c r="H194" s="6"/>
      <c r="I194" s="4"/>
      <c r="J194" s="4"/>
      <c r="K194" s="4"/>
      <c r="L194" s="4"/>
      <c r="M194" s="4"/>
      <c r="N194" s="4"/>
      <c r="O194" s="4"/>
      <c r="P194" s="4"/>
      <c r="Q194" s="4"/>
      <c r="R194" s="4"/>
      <c r="S194" s="4"/>
      <c r="T194" s="4"/>
      <c r="U194" s="4"/>
      <c r="V194" s="4"/>
      <c r="W194" s="4"/>
      <c r="X194" s="4"/>
      <c r="Y194" s="4"/>
    </row>
    <row r="195" spans="1:25" ht="15.75" customHeight="1">
      <c r="A195" s="4"/>
      <c r="B195" s="4"/>
      <c r="C195" s="6"/>
      <c r="D195" s="6"/>
      <c r="E195" s="6"/>
      <c r="F195" s="6"/>
      <c r="G195" s="6"/>
      <c r="H195" s="6"/>
      <c r="I195" s="4"/>
      <c r="J195" s="4"/>
      <c r="K195" s="4"/>
      <c r="L195" s="4"/>
      <c r="M195" s="4"/>
      <c r="N195" s="4"/>
      <c r="O195" s="4"/>
      <c r="P195" s="4"/>
      <c r="Q195" s="4"/>
      <c r="R195" s="4"/>
      <c r="S195" s="4"/>
      <c r="T195" s="4"/>
      <c r="U195" s="4"/>
      <c r="V195" s="4"/>
      <c r="W195" s="4"/>
      <c r="X195" s="4"/>
      <c r="Y195" s="4"/>
    </row>
    <row r="196" spans="1:25" ht="15.75" customHeight="1">
      <c r="A196" s="4"/>
      <c r="B196" s="4"/>
      <c r="C196" s="6"/>
      <c r="D196" s="6"/>
      <c r="E196" s="6"/>
      <c r="F196" s="6"/>
      <c r="G196" s="6"/>
      <c r="H196" s="6"/>
      <c r="I196" s="4"/>
      <c r="J196" s="4"/>
      <c r="K196" s="4"/>
      <c r="L196" s="4"/>
      <c r="M196" s="4"/>
      <c r="N196" s="4"/>
      <c r="O196" s="4"/>
      <c r="P196" s="4"/>
      <c r="Q196" s="4"/>
      <c r="R196" s="4"/>
      <c r="S196" s="4"/>
      <c r="T196" s="4"/>
      <c r="U196" s="4"/>
      <c r="V196" s="4"/>
      <c r="W196" s="4"/>
      <c r="X196" s="4"/>
      <c r="Y196" s="4"/>
    </row>
    <row r="197" spans="1:25" ht="15.75" customHeight="1">
      <c r="A197" s="4"/>
      <c r="B197" s="4"/>
      <c r="C197" s="6"/>
      <c r="D197" s="6"/>
      <c r="E197" s="6"/>
      <c r="F197" s="6"/>
      <c r="G197" s="6"/>
      <c r="H197" s="6"/>
      <c r="I197" s="4"/>
      <c r="J197" s="4"/>
      <c r="K197" s="4"/>
      <c r="L197" s="4"/>
      <c r="M197" s="4"/>
      <c r="N197" s="4"/>
      <c r="O197" s="4"/>
      <c r="P197" s="4"/>
      <c r="Q197" s="4"/>
      <c r="R197" s="4"/>
      <c r="S197" s="4"/>
      <c r="T197" s="4"/>
      <c r="U197" s="4"/>
      <c r="V197" s="4"/>
      <c r="W197" s="4"/>
      <c r="X197" s="4"/>
      <c r="Y197" s="4"/>
    </row>
    <row r="198" spans="1:25" ht="15.75" customHeight="1">
      <c r="A198" s="4"/>
      <c r="B198" s="4"/>
      <c r="C198" s="6"/>
      <c r="D198" s="6"/>
      <c r="E198" s="6"/>
      <c r="F198" s="6"/>
      <c r="G198" s="6"/>
      <c r="H198" s="6"/>
      <c r="I198" s="4"/>
      <c r="J198" s="4"/>
      <c r="K198" s="4"/>
      <c r="L198" s="4"/>
      <c r="M198" s="4"/>
      <c r="N198" s="4"/>
      <c r="O198" s="4"/>
      <c r="P198" s="4"/>
      <c r="Q198" s="4"/>
      <c r="R198" s="4"/>
      <c r="S198" s="4"/>
      <c r="T198" s="4"/>
      <c r="U198" s="4"/>
      <c r="V198" s="4"/>
      <c r="W198" s="4"/>
      <c r="X198" s="4"/>
      <c r="Y198" s="4"/>
    </row>
    <row r="199" spans="1:25" ht="15.75" customHeight="1">
      <c r="A199" s="4"/>
      <c r="B199" s="4"/>
      <c r="C199" s="6"/>
      <c r="D199" s="6"/>
      <c r="E199" s="6"/>
      <c r="F199" s="6"/>
      <c r="G199" s="6"/>
      <c r="H199" s="6"/>
      <c r="I199" s="4"/>
      <c r="J199" s="4"/>
      <c r="K199" s="4"/>
      <c r="L199" s="4"/>
      <c r="M199" s="4"/>
      <c r="N199" s="4"/>
      <c r="O199" s="4"/>
      <c r="P199" s="4"/>
      <c r="Q199" s="4"/>
      <c r="R199" s="4"/>
      <c r="S199" s="4"/>
      <c r="T199" s="4"/>
      <c r="U199" s="4"/>
      <c r="V199" s="4"/>
      <c r="W199" s="4"/>
      <c r="X199" s="4"/>
      <c r="Y199" s="4"/>
    </row>
    <row r="200" spans="1:25" ht="15.75" customHeight="1">
      <c r="A200" s="4"/>
      <c r="B200" s="4"/>
      <c r="C200" s="6"/>
      <c r="D200" s="6"/>
      <c r="E200" s="6"/>
      <c r="F200" s="6"/>
      <c r="G200" s="6"/>
      <c r="H200" s="6"/>
      <c r="I200" s="4"/>
      <c r="J200" s="4"/>
      <c r="K200" s="4"/>
      <c r="L200" s="4"/>
      <c r="M200" s="4"/>
      <c r="N200" s="4"/>
      <c r="O200" s="4"/>
      <c r="P200" s="4"/>
      <c r="Q200" s="4"/>
      <c r="R200" s="4"/>
      <c r="S200" s="4"/>
      <c r="T200" s="4"/>
      <c r="U200" s="4"/>
      <c r="V200" s="4"/>
      <c r="W200" s="4"/>
      <c r="X200" s="4"/>
      <c r="Y200" s="4"/>
    </row>
    <row r="201" spans="1:25" ht="15.75" customHeight="1">
      <c r="A201" s="4"/>
      <c r="B201" s="4"/>
      <c r="C201" s="6"/>
      <c r="D201" s="6"/>
      <c r="E201" s="6"/>
      <c r="F201" s="6"/>
      <c r="G201" s="6"/>
      <c r="H201" s="6"/>
      <c r="I201" s="4"/>
      <c r="J201" s="4"/>
      <c r="K201" s="4"/>
      <c r="L201" s="4"/>
      <c r="M201" s="4"/>
      <c r="N201" s="4"/>
      <c r="O201" s="4"/>
      <c r="P201" s="4"/>
      <c r="Q201" s="4"/>
      <c r="R201" s="4"/>
      <c r="S201" s="4"/>
      <c r="T201" s="4"/>
      <c r="U201" s="4"/>
      <c r="V201" s="4"/>
      <c r="W201" s="4"/>
      <c r="X201" s="4"/>
      <c r="Y201" s="4"/>
    </row>
    <row r="202" spans="1:25" ht="15.75" customHeight="1">
      <c r="A202" s="4"/>
      <c r="B202" s="4"/>
      <c r="C202" s="6"/>
      <c r="D202" s="6"/>
      <c r="E202" s="6"/>
      <c r="F202" s="6"/>
      <c r="G202" s="6"/>
      <c r="H202" s="6"/>
      <c r="I202" s="4"/>
      <c r="J202" s="4"/>
      <c r="K202" s="4"/>
      <c r="L202" s="4"/>
      <c r="M202" s="4"/>
      <c r="N202" s="4"/>
      <c r="O202" s="4"/>
      <c r="P202" s="4"/>
      <c r="Q202" s="4"/>
      <c r="R202" s="4"/>
      <c r="S202" s="4"/>
      <c r="T202" s="4"/>
      <c r="U202" s="4"/>
      <c r="V202" s="4"/>
      <c r="W202" s="4"/>
      <c r="X202" s="4"/>
      <c r="Y202" s="4"/>
    </row>
    <row r="203" spans="1:25" ht="15.75" customHeight="1">
      <c r="A203" s="4"/>
      <c r="B203" s="4"/>
      <c r="C203" s="6"/>
      <c r="D203" s="6"/>
      <c r="E203" s="6"/>
      <c r="F203" s="6"/>
      <c r="G203" s="6"/>
      <c r="H203" s="6"/>
      <c r="I203" s="4"/>
      <c r="J203" s="4"/>
      <c r="K203" s="4"/>
      <c r="L203" s="4"/>
      <c r="M203" s="4"/>
      <c r="N203" s="4"/>
      <c r="O203" s="4"/>
      <c r="P203" s="4"/>
      <c r="Q203" s="4"/>
      <c r="R203" s="4"/>
      <c r="S203" s="4"/>
      <c r="T203" s="4"/>
      <c r="U203" s="4"/>
      <c r="V203" s="4"/>
      <c r="W203" s="4"/>
      <c r="X203" s="4"/>
      <c r="Y203" s="4"/>
    </row>
    <row r="204" spans="1:25" ht="15.75" customHeight="1">
      <c r="A204" s="4"/>
      <c r="B204" s="4"/>
      <c r="C204" s="6"/>
      <c r="D204" s="6"/>
      <c r="E204" s="6"/>
      <c r="F204" s="6"/>
      <c r="G204" s="6"/>
      <c r="H204" s="6"/>
      <c r="I204" s="4"/>
      <c r="J204" s="4"/>
      <c r="K204" s="4"/>
      <c r="L204" s="4"/>
      <c r="M204" s="4"/>
      <c r="N204" s="4"/>
      <c r="O204" s="4"/>
      <c r="P204" s="4"/>
      <c r="Q204" s="4"/>
      <c r="R204" s="4"/>
      <c r="S204" s="4"/>
      <c r="T204" s="4"/>
      <c r="U204" s="4"/>
      <c r="V204" s="4"/>
      <c r="W204" s="4"/>
      <c r="X204" s="4"/>
      <c r="Y204" s="4"/>
    </row>
    <row r="205" spans="1:25" ht="15.75" customHeight="1">
      <c r="A205" s="4"/>
      <c r="B205" s="4"/>
      <c r="C205" s="6"/>
      <c r="D205" s="6"/>
      <c r="E205" s="6"/>
      <c r="F205" s="6"/>
      <c r="G205" s="6"/>
      <c r="H205" s="6"/>
      <c r="I205" s="4"/>
      <c r="J205" s="4"/>
      <c r="K205" s="4"/>
      <c r="L205" s="4"/>
      <c r="M205" s="4"/>
      <c r="N205" s="4"/>
      <c r="O205" s="4"/>
      <c r="P205" s="4"/>
      <c r="Q205" s="4"/>
      <c r="R205" s="4"/>
      <c r="S205" s="4"/>
      <c r="T205" s="4"/>
      <c r="U205" s="4"/>
      <c r="V205" s="4"/>
      <c r="W205" s="4"/>
      <c r="X205" s="4"/>
      <c r="Y205" s="4"/>
    </row>
    <row r="206" spans="1:25" ht="15.75" customHeight="1">
      <c r="A206" s="4"/>
      <c r="B206" s="4"/>
      <c r="C206" s="6"/>
      <c r="D206" s="6"/>
      <c r="E206" s="6"/>
      <c r="F206" s="6"/>
      <c r="G206" s="6"/>
      <c r="H206" s="6"/>
      <c r="I206" s="4"/>
      <c r="J206" s="4"/>
      <c r="K206" s="4"/>
      <c r="L206" s="4"/>
      <c r="M206" s="4"/>
      <c r="N206" s="4"/>
      <c r="O206" s="4"/>
      <c r="P206" s="4"/>
      <c r="Q206" s="4"/>
      <c r="R206" s="4"/>
      <c r="S206" s="4"/>
      <c r="T206" s="4"/>
      <c r="U206" s="4"/>
      <c r="V206" s="4"/>
      <c r="W206" s="4"/>
      <c r="X206" s="4"/>
      <c r="Y206" s="4"/>
    </row>
    <row r="207" spans="1:25" ht="15.75" customHeight="1">
      <c r="A207" s="4"/>
      <c r="B207" s="4"/>
      <c r="C207" s="6"/>
      <c r="D207" s="6"/>
      <c r="E207" s="6"/>
      <c r="F207" s="6"/>
      <c r="G207" s="6"/>
      <c r="H207" s="6"/>
      <c r="I207" s="4"/>
      <c r="J207" s="4"/>
      <c r="K207" s="4"/>
      <c r="L207" s="4"/>
      <c r="M207" s="4"/>
      <c r="N207" s="4"/>
      <c r="O207" s="4"/>
      <c r="P207" s="4"/>
      <c r="Q207" s="4"/>
      <c r="R207" s="4"/>
      <c r="S207" s="4"/>
      <c r="T207" s="4"/>
      <c r="U207" s="4"/>
      <c r="V207" s="4"/>
      <c r="W207" s="4"/>
      <c r="X207" s="4"/>
      <c r="Y207" s="4"/>
    </row>
    <row r="208" spans="1:25" ht="15.75" customHeight="1">
      <c r="A208" s="4"/>
      <c r="B208" s="4"/>
      <c r="C208" s="6"/>
      <c r="D208" s="6"/>
      <c r="E208" s="6"/>
      <c r="F208" s="6"/>
      <c r="G208" s="6"/>
      <c r="H208" s="6"/>
      <c r="I208" s="4"/>
      <c r="J208" s="4"/>
      <c r="K208" s="4"/>
      <c r="L208" s="4"/>
      <c r="M208" s="4"/>
      <c r="N208" s="4"/>
      <c r="O208" s="4"/>
      <c r="P208" s="4"/>
      <c r="Q208" s="4"/>
      <c r="R208" s="4"/>
      <c r="S208" s="4"/>
      <c r="T208" s="4"/>
      <c r="U208" s="4"/>
      <c r="V208" s="4"/>
      <c r="W208" s="4"/>
      <c r="X208" s="4"/>
      <c r="Y208" s="4"/>
    </row>
    <row r="209" spans="1:25" ht="15.75" customHeight="1">
      <c r="A209" s="4"/>
      <c r="B209" s="4"/>
      <c r="C209" s="6"/>
      <c r="D209" s="6"/>
      <c r="E209" s="6"/>
      <c r="F209" s="6"/>
      <c r="G209" s="6"/>
      <c r="H209" s="6"/>
      <c r="I209" s="4"/>
      <c r="J209" s="4"/>
      <c r="K209" s="4"/>
      <c r="L209" s="4"/>
      <c r="M209" s="4"/>
      <c r="N209" s="4"/>
      <c r="O209" s="4"/>
      <c r="P209" s="4"/>
      <c r="Q209" s="4"/>
      <c r="R209" s="4"/>
      <c r="S209" s="4"/>
      <c r="T209" s="4"/>
      <c r="U209" s="4"/>
      <c r="V209" s="4"/>
      <c r="W209" s="4"/>
      <c r="X209" s="4"/>
      <c r="Y209" s="4"/>
    </row>
    <row r="210" spans="1:25" ht="15.75" customHeight="1">
      <c r="A210" s="4"/>
      <c r="B210" s="4"/>
      <c r="C210" s="6"/>
      <c r="D210" s="6"/>
      <c r="E210" s="6"/>
      <c r="F210" s="6"/>
      <c r="G210" s="6"/>
      <c r="H210" s="6"/>
      <c r="I210" s="4"/>
      <c r="J210" s="4"/>
      <c r="K210" s="4"/>
      <c r="L210" s="4"/>
      <c r="M210" s="4"/>
      <c r="N210" s="4"/>
      <c r="O210" s="4"/>
      <c r="P210" s="4"/>
      <c r="Q210" s="4"/>
      <c r="R210" s="4"/>
      <c r="S210" s="4"/>
      <c r="T210" s="4"/>
      <c r="U210" s="4"/>
      <c r="V210" s="4"/>
      <c r="W210" s="4"/>
      <c r="X210" s="4"/>
      <c r="Y210" s="4"/>
    </row>
    <row r="211" spans="1:25" ht="15.75" customHeight="1">
      <c r="A211" s="4"/>
      <c r="B211" s="4"/>
      <c r="C211" s="6"/>
      <c r="D211" s="6"/>
      <c r="E211" s="6"/>
      <c r="F211" s="6"/>
      <c r="G211" s="6"/>
      <c r="H211" s="6"/>
      <c r="I211" s="4"/>
      <c r="J211" s="4"/>
      <c r="K211" s="4"/>
      <c r="L211" s="4"/>
      <c r="M211" s="4"/>
      <c r="N211" s="4"/>
      <c r="O211" s="4"/>
      <c r="P211" s="4"/>
      <c r="Q211" s="4"/>
      <c r="R211" s="4"/>
      <c r="S211" s="4"/>
      <c r="T211" s="4"/>
      <c r="U211" s="4"/>
      <c r="V211" s="4"/>
      <c r="W211" s="4"/>
      <c r="X211" s="4"/>
      <c r="Y211" s="4"/>
    </row>
    <row r="212" spans="1:25" ht="15.75" customHeight="1">
      <c r="A212" s="4"/>
      <c r="B212" s="4"/>
      <c r="C212" s="6"/>
      <c r="D212" s="6"/>
      <c r="E212" s="6"/>
      <c r="F212" s="6"/>
      <c r="G212" s="6"/>
      <c r="H212" s="6"/>
      <c r="I212" s="4"/>
      <c r="J212" s="4"/>
      <c r="K212" s="4"/>
      <c r="L212" s="4"/>
      <c r="M212" s="4"/>
      <c r="N212" s="4"/>
      <c r="O212" s="4"/>
      <c r="P212" s="4"/>
      <c r="Q212" s="4"/>
      <c r="R212" s="4"/>
      <c r="S212" s="4"/>
      <c r="T212" s="4"/>
      <c r="U212" s="4"/>
      <c r="V212" s="4"/>
      <c r="W212" s="4"/>
      <c r="X212" s="4"/>
      <c r="Y212" s="4"/>
    </row>
    <row r="213" spans="1:25" ht="15.75" customHeight="1">
      <c r="A213" s="4"/>
      <c r="B213" s="4"/>
      <c r="C213" s="6"/>
      <c r="D213" s="6"/>
      <c r="E213" s="6"/>
      <c r="F213" s="6"/>
      <c r="G213" s="6"/>
      <c r="H213" s="6"/>
      <c r="I213" s="4"/>
      <c r="J213" s="4"/>
      <c r="K213" s="4"/>
      <c r="L213" s="4"/>
      <c r="M213" s="4"/>
      <c r="N213" s="4"/>
      <c r="O213" s="4"/>
      <c r="P213" s="4"/>
      <c r="Q213" s="4"/>
      <c r="R213" s="4"/>
      <c r="S213" s="4"/>
      <c r="T213" s="4"/>
      <c r="U213" s="4"/>
      <c r="V213" s="4"/>
      <c r="W213" s="4"/>
      <c r="X213" s="4"/>
      <c r="Y213" s="4"/>
    </row>
    <row r="214" spans="1:25" ht="15.75" customHeight="1">
      <c r="A214" s="4"/>
      <c r="B214" s="4"/>
      <c r="C214" s="6"/>
      <c r="D214" s="6"/>
      <c r="E214" s="6"/>
      <c r="F214" s="6"/>
      <c r="G214" s="6"/>
      <c r="H214" s="6"/>
      <c r="I214" s="4"/>
      <c r="J214" s="4"/>
      <c r="K214" s="4"/>
      <c r="L214" s="4"/>
      <c r="M214" s="4"/>
      <c r="N214" s="4"/>
      <c r="O214" s="4"/>
      <c r="P214" s="4"/>
      <c r="Q214" s="4"/>
      <c r="R214" s="4"/>
      <c r="S214" s="4"/>
      <c r="T214" s="4"/>
      <c r="U214" s="4"/>
      <c r="V214" s="4"/>
      <c r="W214" s="4"/>
      <c r="X214" s="4"/>
      <c r="Y214" s="4"/>
    </row>
    <row r="215" spans="1:25" ht="15.75" customHeight="1">
      <c r="A215" s="4"/>
      <c r="B215" s="4"/>
      <c r="C215" s="6"/>
      <c r="D215" s="6"/>
      <c r="E215" s="6"/>
      <c r="F215" s="6"/>
      <c r="G215" s="6"/>
      <c r="H215" s="6"/>
      <c r="I215" s="4"/>
      <c r="J215" s="4"/>
      <c r="K215" s="4"/>
      <c r="L215" s="4"/>
      <c r="M215" s="4"/>
      <c r="N215" s="4"/>
      <c r="O215" s="4"/>
      <c r="P215" s="4"/>
      <c r="Q215" s="4"/>
      <c r="R215" s="4"/>
      <c r="S215" s="4"/>
      <c r="T215" s="4"/>
      <c r="U215" s="4"/>
      <c r="V215" s="4"/>
      <c r="W215" s="4"/>
      <c r="X215" s="4"/>
      <c r="Y215" s="4"/>
    </row>
    <row r="216" spans="1:25" ht="15.75" customHeight="1">
      <c r="A216" s="4"/>
      <c r="B216" s="4"/>
      <c r="C216" s="6"/>
      <c r="D216" s="6"/>
      <c r="E216" s="6"/>
      <c r="F216" s="6"/>
      <c r="G216" s="6"/>
      <c r="H216" s="6"/>
      <c r="I216" s="4"/>
      <c r="J216" s="4"/>
      <c r="K216" s="4"/>
      <c r="L216" s="4"/>
      <c r="M216" s="4"/>
      <c r="N216" s="4"/>
      <c r="O216" s="4"/>
      <c r="P216" s="4"/>
      <c r="Q216" s="4"/>
      <c r="R216" s="4"/>
      <c r="S216" s="4"/>
      <c r="T216" s="4"/>
      <c r="U216" s="4"/>
      <c r="V216" s="4"/>
      <c r="W216" s="4"/>
      <c r="X216" s="4"/>
      <c r="Y216" s="4"/>
    </row>
    <row r="217" spans="1:25" ht="15.75" customHeight="1">
      <c r="A217" s="4"/>
      <c r="B217" s="4"/>
      <c r="C217" s="6"/>
      <c r="D217" s="6"/>
      <c r="E217" s="6"/>
      <c r="F217" s="6"/>
      <c r="G217" s="6"/>
      <c r="H217" s="6"/>
      <c r="I217" s="4"/>
      <c r="J217" s="4"/>
      <c r="K217" s="4"/>
      <c r="L217" s="4"/>
      <c r="M217" s="4"/>
      <c r="N217" s="4"/>
      <c r="O217" s="4"/>
      <c r="P217" s="4"/>
      <c r="Q217" s="4"/>
      <c r="R217" s="4"/>
      <c r="S217" s="4"/>
      <c r="T217" s="4"/>
      <c r="U217" s="4"/>
      <c r="V217" s="4"/>
      <c r="W217" s="4"/>
      <c r="X217" s="4"/>
      <c r="Y217" s="4"/>
    </row>
    <row r="218" spans="1:25" ht="15.75" customHeight="1">
      <c r="A218" s="4"/>
      <c r="B218" s="4"/>
      <c r="C218" s="6"/>
      <c r="D218" s="6"/>
      <c r="E218" s="6"/>
      <c r="F218" s="6"/>
      <c r="G218" s="6"/>
      <c r="H218" s="6"/>
      <c r="I218" s="4"/>
      <c r="J218" s="4"/>
      <c r="K218" s="4"/>
      <c r="L218" s="4"/>
      <c r="M218" s="4"/>
      <c r="N218" s="4"/>
      <c r="O218" s="4"/>
      <c r="P218" s="4"/>
      <c r="Q218" s="4"/>
      <c r="R218" s="4"/>
      <c r="S218" s="4"/>
      <c r="T218" s="4"/>
      <c r="U218" s="4"/>
      <c r="V218" s="4"/>
      <c r="W218" s="4"/>
      <c r="X218" s="4"/>
      <c r="Y218" s="4"/>
    </row>
    <row r="219" spans="1:25" ht="15.75" customHeight="1">
      <c r="A219" s="4"/>
      <c r="B219" s="4"/>
      <c r="C219" s="6"/>
      <c r="D219" s="6"/>
      <c r="E219" s="6"/>
      <c r="F219" s="6"/>
      <c r="G219" s="6"/>
      <c r="H219" s="6"/>
      <c r="I219" s="4"/>
      <c r="J219" s="4"/>
      <c r="K219" s="4"/>
      <c r="L219" s="4"/>
      <c r="M219" s="4"/>
      <c r="N219" s="4"/>
      <c r="O219" s="4"/>
      <c r="P219" s="4"/>
      <c r="Q219" s="4"/>
      <c r="R219" s="4"/>
      <c r="S219" s="4"/>
      <c r="T219" s="4"/>
      <c r="U219" s="4"/>
      <c r="V219" s="4"/>
      <c r="W219" s="4"/>
      <c r="X219" s="4"/>
      <c r="Y219" s="4"/>
    </row>
    <row r="220" spans="1:25" ht="15.75" customHeight="1">
      <c r="A220" s="4"/>
      <c r="B220" s="4"/>
      <c r="C220" s="6"/>
      <c r="D220" s="6"/>
      <c r="E220" s="6"/>
      <c r="F220" s="6"/>
      <c r="G220" s="6"/>
      <c r="H220" s="6"/>
      <c r="I220" s="4"/>
      <c r="J220" s="4"/>
      <c r="K220" s="4"/>
      <c r="L220" s="4"/>
      <c r="M220" s="4"/>
      <c r="N220" s="4"/>
      <c r="O220" s="4"/>
      <c r="P220" s="4"/>
      <c r="Q220" s="4"/>
      <c r="R220" s="4"/>
      <c r="S220" s="4"/>
      <c r="T220" s="4"/>
      <c r="U220" s="4"/>
      <c r="V220" s="4"/>
      <c r="W220" s="4"/>
      <c r="X220" s="4"/>
      <c r="Y220" s="4"/>
    </row>
    <row r="221" spans="1:25" ht="15.75" customHeight="1">
      <c r="A221" s="4"/>
      <c r="B221" s="4"/>
      <c r="C221" s="6"/>
      <c r="D221" s="6"/>
      <c r="E221" s="6"/>
      <c r="F221" s="6"/>
      <c r="G221" s="6"/>
      <c r="H221" s="6"/>
      <c r="I221" s="4"/>
      <c r="J221" s="4"/>
      <c r="K221" s="4"/>
      <c r="L221" s="4"/>
      <c r="M221" s="4"/>
      <c r="N221" s="4"/>
      <c r="O221" s="4"/>
      <c r="P221" s="4"/>
      <c r="Q221" s="4"/>
      <c r="R221" s="4"/>
      <c r="S221" s="4"/>
      <c r="T221" s="4"/>
      <c r="U221" s="4"/>
      <c r="V221" s="4"/>
      <c r="W221" s="4"/>
      <c r="X221" s="4"/>
      <c r="Y221" s="4"/>
    </row>
    <row r="222" spans="1:25" ht="15.75" customHeight="1">
      <c r="A222" s="4"/>
      <c r="B222" s="4"/>
      <c r="C222" s="6"/>
      <c r="D222" s="6"/>
      <c r="E222" s="6"/>
      <c r="F222" s="6"/>
      <c r="G222" s="6"/>
      <c r="H222" s="6"/>
      <c r="I222" s="4"/>
      <c r="J222" s="4"/>
      <c r="K222" s="4"/>
      <c r="L222" s="4"/>
      <c r="M222" s="4"/>
      <c r="N222" s="4"/>
      <c r="O222" s="4"/>
      <c r="P222" s="4"/>
      <c r="Q222" s="4"/>
      <c r="R222" s="4"/>
      <c r="S222" s="4"/>
      <c r="T222" s="4"/>
      <c r="U222" s="4"/>
      <c r="V222" s="4"/>
      <c r="W222" s="4"/>
      <c r="X222" s="4"/>
      <c r="Y222" s="4"/>
    </row>
    <row r="223" spans="1:25" ht="15.75" customHeight="1">
      <c r="A223" s="4"/>
      <c r="B223" s="4"/>
      <c r="C223" s="6"/>
      <c r="D223" s="6"/>
      <c r="E223" s="6"/>
      <c r="F223" s="6"/>
      <c r="G223" s="6"/>
      <c r="H223" s="6"/>
      <c r="I223" s="4"/>
      <c r="J223" s="4"/>
      <c r="K223" s="4"/>
      <c r="L223" s="4"/>
      <c r="M223" s="4"/>
      <c r="N223" s="4"/>
      <c r="O223" s="4"/>
      <c r="P223" s="4"/>
      <c r="Q223" s="4"/>
      <c r="R223" s="4"/>
      <c r="S223" s="4"/>
      <c r="T223" s="4"/>
      <c r="U223" s="4"/>
      <c r="V223" s="4"/>
      <c r="W223" s="4"/>
      <c r="X223" s="4"/>
      <c r="Y223" s="4"/>
    </row>
    <row r="224" spans="1:25" ht="15.75" customHeight="1">
      <c r="A224" s="4"/>
      <c r="B224" s="4"/>
      <c r="C224" s="6"/>
      <c r="D224" s="6"/>
      <c r="E224" s="6"/>
      <c r="F224" s="6"/>
      <c r="G224" s="6"/>
      <c r="H224" s="6"/>
      <c r="I224" s="4"/>
      <c r="J224" s="4"/>
      <c r="K224" s="4"/>
      <c r="L224" s="4"/>
      <c r="M224" s="4"/>
      <c r="N224" s="4"/>
      <c r="O224" s="4"/>
      <c r="P224" s="4"/>
      <c r="Q224" s="4"/>
      <c r="R224" s="4"/>
      <c r="S224" s="4"/>
      <c r="T224" s="4"/>
      <c r="U224" s="4"/>
      <c r="V224" s="4"/>
      <c r="W224" s="4"/>
      <c r="X224" s="4"/>
      <c r="Y224" s="4"/>
    </row>
    <row r="225" spans="1:25" ht="15.75" customHeight="1">
      <c r="A225" s="4"/>
      <c r="B225" s="4"/>
      <c r="C225" s="6"/>
      <c r="D225" s="6"/>
      <c r="E225" s="6"/>
      <c r="F225" s="6"/>
      <c r="G225" s="6"/>
      <c r="H225" s="6"/>
      <c r="I225" s="4"/>
      <c r="J225" s="4"/>
      <c r="K225" s="4"/>
      <c r="L225" s="4"/>
      <c r="M225" s="4"/>
      <c r="N225" s="4"/>
      <c r="O225" s="4"/>
      <c r="P225" s="4"/>
      <c r="Q225" s="4"/>
      <c r="R225" s="4"/>
      <c r="S225" s="4"/>
      <c r="T225" s="4"/>
      <c r="U225" s="4"/>
      <c r="V225" s="4"/>
      <c r="W225" s="4"/>
      <c r="X225" s="4"/>
      <c r="Y225" s="4"/>
    </row>
    <row r="226" spans="1:25" ht="15.75" customHeight="1">
      <c r="A226" s="4"/>
      <c r="B226" s="4"/>
      <c r="C226" s="6"/>
      <c r="D226" s="6"/>
      <c r="E226" s="6"/>
      <c r="F226" s="6"/>
      <c r="G226" s="6"/>
      <c r="H226" s="6"/>
      <c r="I226" s="4"/>
      <c r="J226" s="4"/>
      <c r="K226" s="4"/>
      <c r="L226" s="4"/>
      <c r="M226" s="4"/>
      <c r="N226" s="4"/>
      <c r="O226" s="4"/>
      <c r="P226" s="4"/>
      <c r="Q226" s="4"/>
      <c r="R226" s="4"/>
      <c r="S226" s="4"/>
      <c r="T226" s="4"/>
      <c r="U226" s="4"/>
      <c r="V226" s="4"/>
      <c r="W226" s="4"/>
      <c r="X226" s="4"/>
      <c r="Y226" s="4"/>
    </row>
    <row r="227" spans="1:25" ht="15.75" customHeight="1">
      <c r="A227" s="4"/>
      <c r="B227" s="4"/>
      <c r="C227" s="6"/>
      <c r="D227" s="6"/>
      <c r="E227" s="6"/>
      <c r="F227" s="6"/>
      <c r="G227" s="6"/>
      <c r="H227" s="6"/>
      <c r="I227" s="4"/>
      <c r="J227" s="4"/>
      <c r="K227" s="4"/>
      <c r="L227" s="4"/>
      <c r="M227" s="4"/>
      <c r="N227" s="4"/>
      <c r="O227" s="4"/>
      <c r="P227" s="4"/>
      <c r="Q227" s="4"/>
      <c r="R227" s="4"/>
      <c r="S227" s="4"/>
      <c r="T227" s="4"/>
      <c r="U227" s="4"/>
      <c r="V227" s="4"/>
      <c r="W227" s="4"/>
      <c r="X227" s="4"/>
      <c r="Y227" s="4"/>
    </row>
    <row r="228" spans="1:25" ht="15.75" customHeight="1">
      <c r="A228" s="4"/>
      <c r="B228" s="4"/>
      <c r="C228" s="6"/>
      <c r="D228" s="6"/>
      <c r="E228" s="6"/>
      <c r="F228" s="6"/>
      <c r="G228" s="6"/>
      <c r="H228" s="6"/>
      <c r="I228" s="4"/>
      <c r="J228" s="4"/>
      <c r="K228" s="4"/>
      <c r="L228" s="4"/>
      <c r="M228" s="4"/>
      <c r="N228" s="4"/>
      <c r="O228" s="4"/>
      <c r="P228" s="4"/>
      <c r="Q228" s="4"/>
      <c r="R228" s="4"/>
      <c r="S228" s="4"/>
      <c r="T228" s="4"/>
      <c r="U228" s="4"/>
      <c r="V228" s="4"/>
      <c r="W228" s="4"/>
      <c r="X228" s="4"/>
      <c r="Y228" s="4"/>
    </row>
    <row r="229" spans="1:25" ht="15.75" customHeight="1">
      <c r="A229" s="4"/>
      <c r="B229" s="4"/>
      <c r="C229" s="6"/>
      <c r="D229" s="6"/>
      <c r="E229" s="6"/>
      <c r="F229" s="6"/>
      <c r="G229" s="6"/>
      <c r="H229" s="6"/>
      <c r="I229" s="4"/>
      <c r="J229" s="4"/>
      <c r="K229" s="4"/>
      <c r="L229" s="4"/>
      <c r="M229" s="4"/>
      <c r="N229" s="4"/>
      <c r="O229" s="4"/>
      <c r="P229" s="4"/>
      <c r="Q229" s="4"/>
      <c r="R229" s="4"/>
      <c r="S229" s="4"/>
      <c r="T229" s="4"/>
      <c r="U229" s="4"/>
      <c r="V229" s="4"/>
      <c r="W229" s="4"/>
      <c r="X229" s="4"/>
      <c r="Y229" s="4"/>
    </row>
    <row r="230" spans="1:25" ht="15.75" customHeight="1">
      <c r="A230" s="4"/>
      <c r="B230" s="4"/>
      <c r="C230" s="6"/>
      <c r="D230" s="6"/>
      <c r="E230" s="6"/>
      <c r="F230" s="6"/>
      <c r="G230" s="6"/>
      <c r="H230" s="6"/>
      <c r="I230" s="4"/>
      <c r="J230" s="4"/>
      <c r="K230" s="4"/>
      <c r="L230" s="4"/>
      <c r="M230" s="4"/>
      <c r="N230" s="4"/>
      <c r="O230" s="4"/>
      <c r="P230" s="4"/>
      <c r="Q230" s="4"/>
      <c r="R230" s="4"/>
      <c r="S230" s="4"/>
      <c r="T230" s="4"/>
      <c r="U230" s="4"/>
      <c r="V230" s="4"/>
      <c r="W230" s="4"/>
      <c r="X230" s="4"/>
      <c r="Y230" s="4"/>
    </row>
    <row r="231" spans="1:25" ht="15.75" customHeight="1">
      <c r="A231" s="4"/>
      <c r="B231" s="4"/>
      <c r="C231" s="6"/>
      <c r="D231" s="6"/>
      <c r="E231" s="6"/>
      <c r="F231" s="6"/>
      <c r="G231" s="6"/>
      <c r="H231" s="6"/>
      <c r="I231" s="4"/>
      <c r="J231" s="4"/>
      <c r="K231" s="4"/>
      <c r="L231" s="4"/>
      <c r="M231" s="4"/>
      <c r="N231" s="4"/>
      <c r="O231" s="4"/>
      <c r="P231" s="4"/>
      <c r="Q231" s="4"/>
      <c r="R231" s="4"/>
      <c r="S231" s="4"/>
      <c r="T231" s="4"/>
      <c r="U231" s="4"/>
      <c r="V231" s="4"/>
      <c r="W231" s="4"/>
      <c r="X231" s="4"/>
      <c r="Y231" s="4"/>
    </row>
    <row r="232" spans="1:25" ht="15.75" customHeight="1">
      <c r="A232" s="4"/>
      <c r="B232" s="4"/>
      <c r="C232" s="6"/>
      <c r="D232" s="6"/>
      <c r="E232" s="6"/>
      <c r="F232" s="6"/>
      <c r="G232" s="6"/>
      <c r="H232" s="6"/>
      <c r="I232" s="4"/>
      <c r="J232" s="4"/>
      <c r="K232" s="4"/>
      <c r="L232" s="4"/>
      <c r="M232" s="4"/>
      <c r="N232" s="4"/>
      <c r="O232" s="4"/>
      <c r="P232" s="4"/>
      <c r="Q232" s="4"/>
      <c r="R232" s="4"/>
      <c r="S232" s="4"/>
      <c r="T232" s="4"/>
      <c r="U232" s="4"/>
      <c r="V232" s="4"/>
      <c r="W232" s="4"/>
      <c r="X232" s="4"/>
      <c r="Y232" s="4"/>
    </row>
    <row r="233" spans="1:25" ht="15.75" customHeight="1">
      <c r="A233" s="4"/>
      <c r="B233" s="4"/>
      <c r="C233" s="6"/>
      <c r="D233" s="6"/>
      <c r="E233" s="6"/>
      <c r="F233" s="6"/>
      <c r="G233" s="6"/>
      <c r="H233" s="6"/>
      <c r="I233" s="4"/>
      <c r="J233" s="4"/>
      <c r="K233" s="4"/>
      <c r="L233" s="4"/>
      <c r="M233" s="4"/>
      <c r="N233" s="4"/>
      <c r="O233" s="4"/>
      <c r="P233" s="4"/>
      <c r="Q233" s="4"/>
      <c r="R233" s="4"/>
      <c r="S233" s="4"/>
      <c r="T233" s="4"/>
      <c r="U233" s="4"/>
      <c r="V233" s="4"/>
      <c r="W233" s="4"/>
      <c r="X233" s="4"/>
      <c r="Y233" s="4"/>
    </row>
    <row r="234" spans="1:25" ht="15.75" customHeight="1">
      <c r="A234" s="4"/>
      <c r="B234" s="4"/>
      <c r="C234" s="6"/>
      <c r="D234" s="6"/>
      <c r="E234" s="6"/>
      <c r="F234" s="6"/>
      <c r="G234" s="6"/>
      <c r="H234" s="6"/>
      <c r="I234" s="4"/>
      <c r="J234" s="4"/>
      <c r="K234" s="4"/>
      <c r="L234" s="4"/>
      <c r="M234" s="4"/>
      <c r="N234" s="4"/>
      <c r="O234" s="4"/>
      <c r="P234" s="4"/>
      <c r="Q234" s="4"/>
      <c r="R234" s="4"/>
      <c r="S234" s="4"/>
      <c r="T234" s="4"/>
      <c r="U234" s="4"/>
      <c r="V234" s="4"/>
      <c r="W234" s="4"/>
      <c r="X234" s="4"/>
      <c r="Y234" s="4"/>
    </row>
    <row r="235" spans="1:25" ht="15.75" customHeight="1">
      <c r="A235" s="4"/>
      <c r="B235" s="4"/>
      <c r="C235" s="6"/>
      <c r="D235" s="6"/>
      <c r="E235" s="6"/>
      <c r="F235" s="6"/>
      <c r="G235" s="6"/>
      <c r="H235" s="6"/>
      <c r="I235" s="4"/>
      <c r="J235" s="4"/>
      <c r="K235" s="4"/>
      <c r="L235" s="4"/>
      <c r="M235" s="4"/>
      <c r="N235" s="4"/>
      <c r="O235" s="4"/>
      <c r="P235" s="4"/>
      <c r="Q235" s="4"/>
      <c r="R235" s="4"/>
      <c r="S235" s="4"/>
      <c r="T235" s="4"/>
      <c r="U235" s="4"/>
      <c r="V235" s="4"/>
      <c r="W235" s="4"/>
      <c r="X235" s="4"/>
      <c r="Y235" s="4"/>
    </row>
    <row r="236" spans="1:25" ht="15.75" customHeight="1">
      <c r="A236" s="4"/>
      <c r="B236" s="4"/>
      <c r="C236" s="6"/>
      <c r="D236" s="6"/>
      <c r="E236" s="6"/>
      <c r="F236" s="6"/>
      <c r="G236" s="6"/>
      <c r="H236" s="6"/>
      <c r="I236" s="4"/>
      <c r="J236" s="4"/>
      <c r="K236" s="4"/>
      <c r="L236" s="4"/>
      <c r="M236" s="4"/>
      <c r="N236" s="4"/>
      <c r="O236" s="4"/>
      <c r="P236" s="4"/>
      <c r="Q236" s="4"/>
      <c r="R236" s="4"/>
      <c r="S236" s="4"/>
      <c r="T236" s="4"/>
      <c r="U236" s="4"/>
      <c r="V236" s="4"/>
      <c r="W236" s="4"/>
      <c r="X236" s="4"/>
      <c r="Y236" s="4"/>
    </row>
    <row r="237" spans="1:25" ht="15.75" customHeight="1">
      <c r="A237" s="4"/>
      <c r="B237" s="4"/>
      <c r="C237" s="6"/>
      <c r="D237" s="6"/>
      <c r="E237" s="6"/>
      <c r="F237" s="6"/>
      <c r="G237" s="6"/>
      <c r="H237" s="6"/>
      <c r="I237" s="4"/>
      <c r="J237" s="4"/>
      <c r="K237" s="4"/>
      <c r="L237" s="4"/>
      <c r="M237" s="4"/>
      <c r="N237" s="4"/>
      <c r="O237" s="4"/>
      <c r="P237" s="4"/>
      <c r="Q237" s="4"/>
      <c r="R237" s="4"/>
      <c r="S237" s="4"/>
      <c r="T237" s="4"/>
      <c r="U237" s="4"/>
      <c r="V237" s="4"/>
      <c r="W237" s="4"/>
      <c r="X237" s="4"/>
      <c r="Y237" s="4"/>
    </row>
    <row r="238" spans="1:25" ht="15.75" customHeight="1">
      <c r="A238" s="4"/>
      <c r="B238" s="4"/>
      <c r="C238" s="6"/>
      <c r="D238" s="6"/>
      <c r="E238" s="6"/>
      <c r="F238" s="6"/>
      <c r="G238" s="6"/>
      <c r="H238" s="6"/>
      <c r="I238" s="4"/>
      <c r="J238" s="4"/>
      <c r="K238" s="4"/>
      <c r="L238" s="4"/>
      <c r="M238" s="4"/>
      <c r="N238" s="4"/>
      <c r="O238" s="4"/>
      <c r="P238" s="4"/>
      <c r="Q238" s="4"/>
      <c r="R238" s="4"/>
      <c r="S238" s="4"/>
      <c r="T238" s="4"/>
      <c r="U238" s="4"/>
      <c r="V238" s="4"/>
      <c r="W238" s="4"/>
      <c r="X238" s="4"/>
      <c r="Y238" s="4"/>
    </row>
    <row r="239" spans="1:25" ht="15.75" customHeight="1">
      <c r="A239" s="4"/>
      <c r="B239" s="4"/>
      <c r="C239" s="6"/>
      <c r="D239" s="6"/>
      <c r="E239" s="6"/>
      <c r="F239" s="6"/>
      <c r="G239" s="6"/>
      <c r="H239" s="6"/>
      <c r="I239" s="4"/>
      <c r="J239" s="4"/>
      <c r="K239" s="4"/>
      <c r="L239" s="4"/>
      <c r="M239" s="4"/>
      <c r="N239" s="4"/>
      <c r="O239" s="4"/>
      <c r="P239" s="4"/>
      <c r="Q239" s="4"/>
      <c r="R239" s="4"/>
      <c r="S239" s="4"/>
      <c r="T239" s="4"/>
      <c r="U239" s="4"/>
      <c r="V239" s="4"/>
      <c r="W239" s="4"/>
      <c r="X239" s="4"/>
      <c r="Y239" s="4"/>
    </row>
    <row r="240" spans="1:25" ht="15.75" customHeight="1">
      <c r="A240" s="4"/>
      <c r="B240" s="4"/>
      <c r="C240" s="6"/>
      <c r="D240" s="6"/>
      <c r="E240" s="6"/>
      <c r="F240" s="6"/>
      <c r="G240" s="6"/>
      <c r="H240" s="6"/>
      <c r="I240" s="4"/>
      <c r="J240" s="4"/>
      <c r="K240" s="4"/>
      <c r="L240" s="4"/>
      <c r="M240" s="4"/>
      <c r="N240" s="4"/>
      <c r="O240" s="4"/>
      <c r="P240" s="4"/>
      <c r="Q240" s="4"/>
      <c r="R240" s="4"/>
      <c r="S240" s="4"/>
      <c r="T240" s="4"/>
      <c r="U240" s="4"/>
      <c r="V240" s="4"/>
      <c r="W240" s="4"/>
      <c r="X240" s="4"/>
      <c r="Y240" s="4"/>
    </row>
    <row r="241" spans="1:25" ht="15.75" customHeight="1">
      <c r="A241" s="4"/>
      <c r="B241" s="4"/>
      <c r="C241" s="6"/>
      <c r="D241" s="6"/>
      <c r="E241" s="6"/>
      <c r="F241" s="6"/>
      <c r="G241" s="6"/>
      <c r="H241" s="6"/>
      <c r="I241" s="4"/>
      <c r="J241" s="4"/>
      <c r="K241" s="4"/>
      <c r="L241" s="4"/>
      <c r="M241" s="4"/>
      <c r="N241" s="4"/>
      <c r="O241" s="4"/>
      <c r="P241" s="4"/>
      <c r="Q241" s="4"/>
      <c r="R241" s="4"/>
      <c r="S241" s="4"/>
      <c r="T241" s="4"/>
      <c r="U241" s="4"/>
      <c r="V241" s="4"/>
      <c r="W241" s="4"/>
      <c r="X241" s="4"/>
      <c r="Y241" s="4"/>
    </row>
    <row r="242" spans="1:25" ht="15.75" customHeight="1">
      <c r="A242" s="4"/>
      <c r="B242" s="4"/>
      <c r="C242" s="6"/>
      <c r="D242" s="6"/>
      <c r="E242" s="6"/>
      <c r="F242" s="6"/>
      <c r="G242" s="6"/>
      <c r="H242" s="6"/>
      <c r="I242" s="4"/>
      <c r="J242" s="4"/>
      <c r="K242" s="4"/>
      <c r="L242" s="4"/>
      <c r="M242" s="4"/>
      <c r="N242" s="4"/>
      <c r="O242" s="4"/>
      <c r="P242" s="4"/>
      <c r="Q242" s="4"/>
      <c r="R242" s="4"/>
      <c r="S242" s="4"/>
      <c r="T242" s="4"/>
      <c r="U242" s="4"/>
      <c r="V242" s="4"/>
      <c r="W242" s="4"/>
      <c r="X242" s="4"/>
      <c r="Y242" s="4"/>
    </row>
    <row r="243" spans="1:25" ht="15.75" customHeight="1">
      <c r="A243" s="4"/>
      <c r="B243" s="4"/>
      <c r="C243" s="6"/>
      <c r="D243" s="6"/>
      <c r="E243" s="6"/>
      <c r="F243" s="6"/>
      <c r="G243" s="6"/>
      <c r="H243" s="6"/>
      <c r="I243" s="4"/>
      <c r="J243" s="4"/>
      <c r="K243" s="4"/>
      <c r="L243" s="4"/>
      <c r="M243" s="4"/>
      <c r="N243" s="4"/>
      <c r="O243" s="4"/>
      <c r="P243" s="4"/>
      <c r="Q243" s="4"/>
      <c r="R243" s="4"/>
      <c r="S243" s="4"/>
      <c r="T243" s="4"/>
      <c r="U243" s="4"/>
      <c r="V243" s="4"/>
      <c r="W243" s="4"/>
      <c r="X243" s="4"/>
      <c r="Y243" s="4"/>
    </row>
    <row r="244" spans="1:25" ht="15.75" customHeight="1">
      <c r="A244" s="4"/>
      <c r="B244" s="4"/>
      <c r="C244" s="6"/>
      <c r="D244" s="6"/>
      <c r="E244" s="6"/>
      <c r="F244" s="6"/>
      <c r="G244" s="6"/>
      <c r="H244" s="6"/>
      <c r="I244" s="4"/>
      <c r="J244" s="4"/>
      <c r="K244" s="4"/>
      <c r="L244" s="4"/>
      <c r="M244" s="4"/>
      <c r="N244" s="4"/>
      <c r="O244" s="4"/>
      <c r="P244" s="4"/>
      <c r="Q244" s="4"/>
      <c r="R244" s="4"/>
      <c r="S244" s="4"/>
      <c r="T244" s="4"/>
      <c r="U244" s="4"/>
      <c r="V244" s="4"/>
      <c r="W244" s="4"/>
      <c r="X244" s="4"/>
      <c r="Y244" s="4"/>
    </row>
    <row r="245" spans="1:25" ht="15.75" customHeight="1">
      <c r="A245" s="4"/>
      <c r="B245" s="4"/>
      <c r="C245" s="6"/>
      <c r="D245" s="6"/>
      <c r="E245" s="6"/>
      <c r="F245" s="6"/>
      <c r="G245" s="6"/>
      <c r="H245" s="6"/>
      <c r="I245" s="4"/>
      <c r="J245" s="4"/>
      <c r="K245" s="4"/>
      <c r="L245" s="4"/>
      <c r="M245" s="4"/>
      <c r="N245" s="4"/>
      <c r="O245" s="4"/>
      <c r="P245" s="4"/>
      <c r="Q245" s="4"/>
      <c r="R245" s="4"/>
      <c r="S245" s="4"/>
      <c r="T245" s="4"/>
      <c r="U245" s="4"/>
      <c r="V245" s="4"/>
      <c r="W245" s="4"/>
      <c r="X245" s="4"/>
      <c r="Y245" s="4"/>
    </row>
    <row r="246" spans="1:25" ht="15.75" customHeight="1">
      <c r="A246" s="4"/>
      <c r="B246" s="4"/>
      <c r="C246" s="6"/>
      <c r="D246" s="6"/>
      <c r="E246" s="6"/>
      <c r="F246" s="6"/>
      <c r="G246" s="6"/>
      <c r="H246" s="6"/>
      <c r="I246" s="4"/>
      <c r="J246" s="4"/>
      <c r="K246" s="4"/>
      <c r="L246" s="4"/>
      <c r="M246" s="4"/>
      <c r="N246" s="4"/>
      <c r="O246" s="4"/>
      <c r="P246" s="4"/>
      <c r="Q246" s="4"/>
      <c r="R246" s="4"/>
      <c r="S246" s="4"/>
      <c r="T246" s="4"/>
      <c r="U246" s="4"/>
      <c r="V246" s="4"/>
      <c r="W246" s="4"/>
      <c r="X246" s="4"/>
      <c r="Y246" s="4"/>
    </row>
    <row r="247" spans="1:25" ht="15.75" customHeight="1">
      <c r="A247" s="4"/>
      <c r="B247" s="4"/>
      <c r="C247" s="6"/>
      <c r="D247" s="6"/>
      <c r="E247" s="6"/>
      <c r="F247" s="6"/>
      <c r="G247" s="6"/>
      <c r="H247" s="6"/>
      <c r="I247" s="4"/>
      <c r="J247" s="4"/>
      <c r="K247" s="4"/>
      <c r="L247" s="4"/>
      <c r="M247" s="4"/>
      <c r="N247" s="4"/>
      <c r="O247" s="4"/>
      <c r="P247" s="4"/>
      <c r="Q247" s="4"/>
      <c r="R247" s="4"/>
      <c r="S247" s="4"/>
      <c r="T247" s="4"/>
      <c r="U247" s="4"/>
      <c r="V247" s="4"/>
      <c r="W247" s="4"/>
      <c r="X247" s="4"/>
      <c r="Y247" s="4"/>
    </row>
    <row r="248" spans="1:25" ht="15.75" customHeight="1">
      <c r="A248" s="4"/>
      <c r="B248" s="4"/>
      <c r="C248" s="6"/>
      <c r="D248" s="6"/>
      <c r="E248" s="6"/>
      <c r="F248" s="6"/>
      <c r="G248" s="6"/>
      <c r="H248" s="6"/>
      <c r="I248" s="4"/>
      <c r="J248" s="4"/>
      <c r="K248" s="4"/>
      <c r="L248" s="4"/>
      <c r="M248" s="4"/>
      <c r="N248" s="4"/>
      <c r="O248" s="4"/>
      <c r="P248" s="4"/>
      <c r="Q248" s="4"/>
      <c r="R248" s="4"/>
      <c r="S248" s="4"/>
      <c r="T248" s="4"/>
      <c r="U248" s="4"/>
      <c r="V248" s="4"/>
      <c r="W248" s="4"/>
      <c r="X248" s="4"/>
      <c r="Y248" s="4"/>
    </row>
    <row r="249" spans="1:25" ht="15.75" customHeight="1">
      <c r="A249" s="4"/>
      <c r="B249" s="4"/>
      <c r="C249" s="6"/>
      <c r="D249" s="6"/>
      <c r="E249" s="6"/>
      <c r="F249" s="6"/>
      <c r="G249" s="6"/>
      <c r="H249" s="6"/>
      <c r="I249" s="4"/>
      <c r="J249" s="4"/>
      <c r="K249" s="4"/>
      <c r="L249" s="4"/>
      <c r="M249" s="4"/>
      <c r="N249" s="4"/>
      <c r="O249" s="4"/>
      <c r="P249" s="4"/>
      <c r="Q249" s="4"/>
      <c r="R249" s="4"/>
      <c r="S249" s="4"/>
      <c r="T249" s="4"/>
      <c r="U249" s="4"/>
      <c r="V249" s="4"/>
      <c r="W249" s="4"/>
      <c r="X249" s="4"/>
      <c r="Y249" s="4"/>
    </row>
    <row r="250" spans="1:25" ht="15.75" customHeight="1">
      <c r="A250" s="4"/>
      <c r="B250" s="4"/>
      <c r="C250" s="6"/>
      <c r="D250" s="6"/>
      <c r="E250" s="6"/>
      <c r="F250" s="6"/>
      <c r="G250" s="6"/>
      <c r="H250" s="6"/>
      <c r="I250" s="4"/>
      <c r="J250" s="4"/>
      <c r="K250" s="4"/>
      <c r="L250" s="4"/>
      <c r="M250" s="4"/>
      <c r="N250" s="4"/>
      <c r="O250" s="4"/>
      <c r="P250" s="4"/>
      <c r="Q250" s="4"/>
      <c r="R250" s="4"/>
      <c r="S250" s="4"/>
      <c r="T250" s="4"/>
      <c r="U250" s="4"/>
      <c r="V250" s="4"/>
      <c r="W250" s="4"/>
      <c r="X250" s="4"/>
      <c r="Y250" s="4"/>
    </row>
    <row r="251" spans="1:25" ht="15.75" customHeight="1">
      <c r="A251" s="4"/>
      <c r="B251" s="4"/>
      <c r="C251" s="6"/>
      <c r="D251" s="6"/>
      <c r="E251" s="6"/>
      <c r="F251" s="6"/>
      <c r="G251" s="6"/>
      <c r="H251" s="6"/>
      <c r="I251" s="4"/>
      <c r="J251" s="4"/>
      <c r="K251" s="4"/>
      <c r="L251" s="4"/>
      <c r="M251" s="4"/>
      <c r="N251" s="4"/>
      <c r="O251" s="4"/>
      <c r="P251" s="4"/>
      <c r="Q251" s="4"/>
      <c r="R251" s="4"/>
      <c r="S251" s="4"/>
      <c r="T251" s="4"/>
      <c r="U251" s="4"/>
      <c r="V251" s="4"/>
      <c r="W251" s="4"/>
      <c r="X251" s="4"/>
      <c r="Y251" s="4"/>
    </row>
    <row r="252" spans="1:25" ht="15.75" customHeight="1">
      <c r="A252" s="4"/>
      <c r="B252" s="4"/>
      <c r="C252" s="6"/>
      <c r="D252" s="6"/>
      <c r="E252" s="6"/>
      <c r="F252" s="6"/>
      <c r="G252" s="6"/>
      <c r="H252" s="6"/>
      <c r="I252" s="4"/>
      <c r="J252" s="4"/>
      <c r="K252" s="4"/>
      <c r="L252" s="4"/>
      <c r="M252" s="4"/>
      <c r="N252" s="4"/>
      <c r="O252" s="4"/>
      <c r="P252" s="4"/>
      <c r="Q252" s="4"/>
      <c r="R252" s="4"/>
      <c r="S252" s="4"/>
      <c r="T252" s="4"/>
      <c r="U252" s="4"/>
      <c r="V252" s="4"/>
      <c r="W252" s="4"/>
      <c r="X252" s="4"/>
      <c r="Y252" s="4"/>
    </row>
    <row r="253" spans="1:25" ht="15.75" customHeight="1">
      <c r="A253" s="4"/>
      <c r="B253" s="4"/>
      <c r="C253" s="6"/>
      <c r="D253" s="6"/>
      <c r="E253" s="6"/>
      <c r="F253" s="6"/>
      <c r="G253" s="6"/>
      <c r="H253" s="6"/>
      <c r="I253" s="4"/>
      <c r="J253" s="4"/>
      <c r="K253" s="4"/>
      <c r="L253" s="4"/>
      <c r="M253" s="4"/>
      <c r="N253" s="4"/>
      <c r="O253" s="4"/>
      <c r="P253" s="4"/>
      <c r="Q253" s="4"/>
      <c r="R253" s="4"/>
      <c r="S253" s="4"/>
      <c r="T253" s="4"/>
      <c r="U253" s="4"/>
      <c r="V253" s="4"/>
      <c r="W253" s="4"/>
      <c r="X253" s="4"/>
      <c r="Y253" s="4"/>
    </row>
    <row r="254" spans="1:25" ht="15.75" customHeight="1">
      <c r="A254" s="4"/>
      <c r="B254" s="4"/>
      <c r="C254" s="6"/>
      <c r="D254" s="6"/>
      <c r="E254" s="6"/>
      <c r="F254" s="6"/>
      <c r="G254" s="6"/>
      <c r="H254" s="6"/>
      <c r="I254" s="4"/>
      <c r="J254" s="4"/>
      <c r="K254" s="4"/>
      <c r="L254" s="4"/>
      <c r="M254" s="4"/>
      <c r="N254" s="4"/>
      <c r="O254" s="4"/>
      <c r="P254" s="4"/>
      <c r="Q254" s="4"/>
      <c r="R254" s="4"/>
      <c r="S254" s="4"/>
      <c r="T254" s="4"/>
      <c r="U254" s="4"/>
      <c r="V254" s="4"/>
      <c r="W254" s="4"/>
      <c r="X254" s="4"/>
      <c r="Y254" s="4"/>
    </row>
    <row r="255" spans="1:25" ht="15.75" customHeight="1">
      <c r="A255" s="4"/>
      <c r="B255" s="4"/>
      <c r="C255" s="6"/>
      <c r="D255" s="6"/>
      <c r="E255" s="6"/>
      <c r="F255" s="6"/>
      <c r="G255" s="6"/>
      <c r="H255" s="6"/>
      <c r="I255" s="4"/>
      <c r="J255" s="4"/>
      <c r="K255" s="4"/>
      <c r="L255" s="4"/>
      <c r="M255" s="4"/>
      <c r="N255" s="4"/>
      <c r="O255" s="4"/>
      <c r="P255" s="4"/>
      <c r="Q255" s="4"/>
      <c r="R255" s="4"/>
      <c r="S255" s="4"/>
      <c r="T255" s="4"/>
      <c r="U255" s="4"/>
      <c r="V255" s="4"/>
      <c r="W255" s="4"/>
      <c r="X255" s="4"/>
      <c r="Y255" s="4"/>
    </row>
    <row r="256" spans="1:25" ht="15.75" customHeight="1">
      <c r="A256" s="4"/>
      <c r="B256" s="4"/>
      <c r="C256" s="6"/>
      <c r="D256" s="6"/>
      <c r="E256" s="6"/>
      <c r="F256" s="6"/>
      <c r="G256" s="6"/>
      <c r="H256" s="6"/>
      <c r="I256" s="4"/>
      <c r="J256" s="4"/>
      <c r="K256" s="4"/>
      <c r="L256" s="4"/>
      <c r="M256" s="4"/>
      <c r="N256" s="4"/>
      <c r="O256" s="4"/>
      <c r="P256" s="4"/>
      <c r="Q256" s="4"/>
      <c r="R256" s="4"/>
      <c r="S256" s="4"/>
      <c r="T256" s="4"/>
      <c r="U256" s="4"/>
      <c r="V256" s="4"/>
      <c r="W256" s="4"/>
      <c r="X256" s="4"/>
      <c r="Y256" s="4"/>
    </row>
    <row r="257" spans="1:25" ht="15.75" customHeight="1">
      <c r="A257" s="4"/>
      <c r="B257" s="4"/>
      <c r="C257" s="6"/>
      <c r="D257" s="6"/>
      <c r="E257" s="6"/>
      <c r="F257" s="6"/>
      <c r="G257" s="6"/>
      <c r="H257" s="6"/>
      <c r="I257" s="4"/>
      <c r="J257" s="4"/>
      <c r="K257" s="4"/>
      <c r="L257" s="4"/>
      <c r="M257" s="4"/>
      <c r="N257" s="4"/>
      <c r="O257" s="4"/>
      <c r="P257" s="4"/>
      <c r="Q257" s="4"/>
      <c r="R257" s="4"/>
      <c r="S257" s="4"/>
      <c r="T257" s="4"/>
      <c r="U257" s="4"/>
      <c r="V257" s="4"/>
      <c r="W257" s="4"/>
      <c r="X257" s="4"/>
      <c r="Y257" s="4"/>
    </row>
    <row r="258" spans="1:25" ht="15.75" customHeight="1">
      <c r="A258" s="4"/>
      <c r="B258" s="4"/>
      <c r="C258" s="6"/>
      <c r="D258" s="6"/>
      <c r="E258" s="6"/>
      <c r="F258" s="6"/>
      <c r="G258" s="6"/>
      <c r="H258" s="6"/>
      <c r="I258" s="4"/>
      <c r="J258" s="4"/>
      <c r="K258" s="4"/>
      <c r="L258" s="4"/>
      <c r="M258" s="4"/>
      <c r="N258" s="4"/>
      <c r="O258" s="4"/>
      <c r="P258" s="4"/>
      <c r="Q258" s="4"/>
      <c r="R258" s="4"/>
      <c r="S258" s="4"/>
      <c r="T258" s="4"/>
      <c r="U258" s="4"/>
      <c r="V258" s="4"/>
      <c r="W258" s="4"/>
      <c r="X258" s="4"/>
      <c r="Y258" s="4"/>
    </row>
    <row r="259" spans="1:25" ht="15.75" customHeight="1">
      <c r="A259" s="4"/>
      <c r="B259" s="4"/>
      <c r="C259" s="6"/>
      <c r="D259" s="6"/>
      <c r="E259" s="6"/>
      <c r="F259" s="6"/>
      <c r="G259" s="6"/>
      <c r="H259" s="6"/>
      <c r="I259" s="4"/>
      <c r="J259" s="4"/>
      <c r="K259" s="4"/>
      <c r="L259" s="4"/>
      <c r="M259" s="4"/>
      <c r="N259" s="4"/>
      <c r="O259" s="4"/>
      <c r="P259" s="4"/>
      <c r="Q259" s="4"/>
      <c r="R259" s="4"/>
      <c r="S259" s="4"/>
      <c r="T259" s="4"/>
      <c r="U259" s="4"/>
      <c r="V259" s="4"/>
      <c r="W259" s="4"/>
      <c r="X259" s="4"/>
      <c r="Y259" s="4"/>
    </row>
    <row r="260" spans="1:25" ht="15.75" customHeight="1">
      <c r="A260" s="4"/>
      <c r="B260" s="4"/>
      <c r="C260" s="6"/>
      <c r="D260" s="6"/>
      <c r="E260" s="6"/>
      <c r="F260" s="6"/>
      <c r="G260" s="6"/>
      <c r="H260" s="6"/>
      <c r="I260" s="4"/>
      <c r="J260" s="4"/>
      <c r="K260" s="4"/>
      <c r="L260" s="4"/>
      <c r="M260" s="4"/>
      <c r="N260" s="4"/>
      <c r="O260" s="4"/>
      <c r="P260" s="4"/>
      <c r="Q260" s="4"/>
      <c r="R260" s="4"/>
      <c r="S260" s="4"/>
      <c r="T260" s="4"/>
      <c r="U260" s="4"/>
      <c r="V260" s="4"/>
      <c r="W260" s="4"/>
      <c r="X260" s="4"/>
      <c r="Y260" s="4"/>
    </row>
    <row r="261" spans="1:25" ht="15.75" customHeight="1">
      <c r="A261" s="4"/>
      <c r="B261" s="4"/>
      <c r="C261" s="6"/>
      <c r="D261" s="6"/>
      <c r="E261" s="6"/>
      <c r="F261" s="6"/>
      <c r="G261" s="6"/>
      <c r="H261" s="6"/>
      <c r="I261" s="4"/>
      <c r="J261" s="4"/>
      <c r="K261" s="4"/>
      <c r="L261" s="4"/>
      <c r="M261" s="4"/>
      <c r="N261" s="4"/>
      <c r="O261" s="4"/>
      <c r="P261" s="4"/>
      <c r="Q261" s="4"/>
      <c r="R261" s="4"/>
      <c r="S261" s="4"/>
      <c r="T261" s="4"/>
      <c r="U261" s="4"/>
      <c r="V261" s="4"/>
      <c r="W261" s="4"/>
      <c r="X261" s="4"/>
      <c r="Y261" s="4"/>
    </row>
    <row r="262" spans="1:25" ht="15.75" customHeight="1">
      <c r="A262" s="4"/>
      <c r="B262" s="4"/>
      <c r="C262" s="6"/>
      <c r="D262" s="6"/>
      <c r="E262" s="6"/>
      <c r="F262" s="6"/>
      <c r="G262" s="6"/>
      <c r="H262" s="6"/>
      <c r="I262" s="4"/>
      <c r="J262" s="4"/>
      <c r="K262" s="4"/>
      <c r="L262" s="4"/>
      <c r="M262" s="4"/>
      <c r="N262" s="4"/>
      <c r="O262" s="4"/>
      <c r="P262" s="4"/>
      <c r="Q262" s="4"/>
      <c r="R262" s="4"/>
      <c r="S262" s="4"/>
      <c r="T262" s="4"/>
      <c r="U262" s="4"/>
      <c r="V262" s="4"/>
      <c r="W262" s="4"/>
      <c r="X262" s="4"/>
      <c r="Y262" s="4"/>
    </row>
    <row r="263" spans="1:25" ht="15.75" customHeight="1">
      <c r="A263" s="4"/>
      <c r="B263" s="4"/>
      <c r="C263" s="6"/>
      <c r="D263" s="6"/>
      <c r="E263" s="6"/>
      <c r="F263" s="6"/>
      <c r="G263" s="6"/>
      <c r="H263" s="6"/>
      <c r="I263" s="4"/>
      <c r="J263" s="4"/>
      <c r="K263" s="4"/>
      <c r="L263" s="4"/>
      <c r="M263" s="4"/>
      <c r="N263" s="4"/>
      <c r="O263" s="4"/>
      <c r="P263" s="4"/>
      <c r="Q263" s="4"/>
      <c r="R263" s="4"/>
      <c r="S263" s="4"/>
      <c r="T263" s="4"/>
      <c r="U263" s="4"/>
      <c r="V263" s="4"/>
      <c r="W263" s="4"/>
      <c r="X263" s="4"/>
      <c r="Y263" s="4"/>
    </row>
    <row r="264" spans="1:25" ht="15.75" customHeight="1">
      <c r="A264" s="4"/>
      <c r="B264" s="4"/>
      <c r="C264" s="6"/>
      <c r="D264" s="6"/>
      <c r="E264" s="6"/>
      <c r="F264" s="6"/>
      <c r="G264" s="6"/>
      <c r="H264" s="6"/>
      <c r="I264" s="4"/>
      <c r="J264" s="4"/>
      <c r="K264" s="4"/>
      <c r="L264" s="4"/>
      <c r="M264" s="4"/>
      <c r="N264" s="4"/>
      <c r="O264" s="4"/>
      <c r="P264" s="4"/>
      <c r="Q264" s="4"/>
      <c r="R264" s="4"/>
      <c r="S264" s="4"/>
      <c r="T264" s="4"/>
      <c r="U264" s="4"/>
      <c r="V264" s="4"/>
      <c r="W264" s="4"/>
      <c r="X264" s="4"/>
      <c r="Y264" s="4"/>
    </row>
    <row r="265" spans="1:25" ht="15.75" customHeight="1">
      <c r="A265" s="4"/>
      <c r="B265" s="4"/>
      <c r="C265" s="6"/>
      <c r="D265" s="6"/>
      <c r="E265" s="6"/>
      <c r="F265" s="6"/>
      <c r="G265" s="6"/>
      <c r="H265" s="6"/>
      <c r="I265" s="4"/>
      <c r="J265" s="4"/>
      <c r="K265" s="4"/>
      <c r="L265" s="4"/>
      <c r="M265" s="4"/>
      <c r="N265" s="4"/>
      <c r="O265" s="4"/>
      <c r="P265" s="4"/>
      <c r="Q265" s="4"/>
      <c r="R265" s="4"/>
      <c r="S265" s="4"/>
      <c r="T265" s="4"/>
      <c r="U265" s="4"/>
      <c r="V265" s="4"/>
      <c r="W265" s="4"/>
      <c r="X265" s="4"/>
      <c r="Y265" s="4"/>
    </row>
    <row r="266" spans="1:25" ht="15.75" customHeight="1">
      <c r="A266" s="4"/>
      <c r="B266" s="4"/>
      <c r="C266" s="6"/>
      <c r="D266" s="6"/>
      <c r="E266" s="6"/>
      <c r="F266" s="6"/>
      <c r="G266" s="6"/>
      <c r="H266" s="6"/>
      <c r="I266" s="4"/>
      <c r="J266" s="4"/>
      <c r="K266" s="4"/>
      <c r="L266" s="4"/>
      <c r="M266" s="4"/>
      <c r="N266" s="4"/>
      <c r="O266" s="4"/>
      <c r="P266" s="4"/>
      <c r="Q266" s="4"/>
      <c r="R266" s="4"/>
      <c r="S266" s="4"/>
      <c r="T266" s="4"/>
      <c r="U266" s="4"/>
      <c r="V266" s="4"/>
      <c r="W266" s="4"/>
      <c r="X266" s="4"/>
      <c r="Y266" s="4"/>
    </row>
    <row r="267" spans="1:25" ht="15.75" customHeight="1">
      <c r="A267" s="4"/>
      <c r="B267" s="4"/>
      <c r="C267" s="6"/>
      <c r="D267" s="6"/>
      <c r="E267" s="6"/>
      <c r="F267" s="6"/>
      <c r="G267" s="6"/>
      <c r="H267" s="6"/>
      <c r="I267" s="4"/>
      <c r="J267" s="4"/>
      <c r="K267" s="4"/>
      <c r="L267" s="4"/>
      <c r="M267" s="4"/>
      <c r="N267" s="4"/>
      <c r="O267" s="4"/>
      <c r="P267" s="4"/>
      <c r="Q267" s="4"/>
      <c r="R267" s="4"/>
      <c r="S267" s="4"/>
      <c r="T267" s="4"/>
      <c r="U267" s="4"/>
      <c r="V267" s="4"/>
      <c r="W267" s="4"/>
      <c r="X267" s="4"/>
      <c r="Y267" s="4"/>
    </row>
    <row r="268" spans="1:25" ht="15.75" customHeight="1">
      <c r="A268" s="4"/>
      <c r="B268" s="4"/>
      <c r="C268" s="6"/>
      <c r="D268" s="6"/>
      <c r="E268" s="6"/>
      <c r="F268" s="6"/>
      <c r="G268" s="6"/>
      <c r="H268" s="6"/>
      <c r="I268" s="4"/>
      <c r="J268" s="4"/>
      <c r="K268" s="4"/>
      <c r="L268" s="4"/>
      <c r="M268" s="4"/>
      <c r="N268" s="4"/>
      <c r="O268" s="4"/>
      <c r="P268" s="4"/>
      <c r="Q268" s="4"/>
      <c r="R268" s="4"/>
      <c r="S268" s="4"/>
      <c r="T268" s="4"/>
      <c r="U268" s="4"/>
      <c r="V268" s="4"/>
      <c r="W268" s="4"/>
      <c r="X268" s="4"/>
      <c r="Y268" s="4"/>
    </row>
    <row r="269" spans="1:25" ht="15.75" customHeight="1">
      <c r="A269" s="4"/>
      <c r="B269" s="4"/>
      <c r="C269" s="6"/>
      <c r="D269" s="6"/>
      <c r="E269" s="6"/>
      <c r="F269" s="6"/>
      <c r="G269" s="6"/>
      <c r="H269" s="6"/>
      <c r="I269" s="4"/>
      <c r="J269" s="4"/>
      <c r="K269" s="4"/>
      <c r="L269" s="4"/>
      <c r="M269" s="4"/>
      <c r="N269" s="4"/>
      <c r="O269" s="4"/>
      <c r="P269" s="4"/>
      <c r="Q269" s="4"/>
      <c r="R269" s="4"/>
      <c r="S269" s="4"/>
      <c r="T269" s="4"/>
      <c r="U269" s="4"/>
      <c r="V269" s="4"/>
      <c r="W269" s="4"/>
      <c r="X269" s="4"/>
      <c r="Y269" s="4"/>
    </row>
    <row r="270" spans="1:25" ht="15.75" customHeight="1">
      <c r="A270" s="4"/>
      <c r="B270" s="4"/>
      <c r="C270" s="6"/>
      <c r="D270" s="6"/>
      <c r="E270" s="6"/>
      <c r="F270" s="6"/>
      <c r="G270" s="6"/>
      <c r="H270" s="6"/>
      <c r="I270" s="4"/>
      <c r="J270" s="4"/>
      <c r="K270" s="4"/>
      <c r="L270" s="4"/>
      <c r="M270" s="4"/>
      <c r="N270" s="4"/>
      <c r="O270" s="4"/>
      <c r="P270" s="4"/>
      <c r="Q270" s="4"/>
      <c r="R270" s="4"/>
      <c r="S270" s="4"/>
      <c r="T270" s="4"/>
      <c r="U270" s="4"/>
      <c r="V270" s="4"/>
      <c r="W270" s="4"/>
      <c r="X270" s="4"/>
      <c r="Y270" s="4"/>
    </row>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D2:H2"/>
    <mergeCell ref="I2:M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988"/>
  <sheetViews>
    <sheetView showGridLines="0" topLeftCell="A27" workbookViewId="0">
      <selection activeCell="H56" sqref="H56"/>
    </sheetView>
  </sheetViews>
  <sheetFormatPr defaultColWidth="10.08984375" defaultRowHeight="15" customHeight="1"/>
  <cols>
    <col min="1" max="1" width="2.453125" customWidth="1"/>
    <col min="2" max="2" width="38.453125" customWidth="1"/>
    <col min="3" max="6" width="10.08984375" customWidth="1"/>
  </cols>
  <sheetData>
    <row r="1" spans="1:26" ht="15" customHeight="1">
      <c r="A1" s="2" t="s">
        <v>0</v>
      </c>
      <c r="B1" s="4"/>
      <c r="C1" s="5"/>
      <c r="D1" s="6"/>
      <c r="E1" s="6"/>
      <c r="F1" s="6"/>
      <c r="G1" s="6"/>
      <c r="H1" s="6"/>
      <c r="I1" s="4"/>
      <c r="J1" s="4"/>
      <c r="K1" s="4"/>
      <c r="L1" s="4"/>
      <c r="M1" s="4"/>
      <c r="N1" s="4"/>
      <c r="O1" s="4"/>
      <c r="P1" s="4"/>
      <c r="Q1" s="4"/>
      <c r="R1" s="4"/>
      <c r="S1" s="4"/>
      <c r="T1" s="4"/>
      <c r="U1" s="4"/>
      <c r="V1" s="4"/>
      <c r="W1" s="4"/>
      <c r="X1" s="4"/>
      <c r="Y1" s="4"/>
      <c r="Z1" s="4"/>
    </row>
    <row r="2" spans="1:26" ht="15" customHeight="1">
      <c r="A2" s="8"/>
      <c r="B2" s="8"/>
      <c r="C2" s="9"/>
      <c r="D2" s="517" t="s">
        <v>2</v>
      </c>
      <c r="E2" s="518"/>
      <c r="F2" s="518"/>
      <c r="G2" s="518"/>
      <c r="H2" s="519"/>
      <c r="I2" s="517" t="s">
        <v>4</v>
      </c>
      <c r="J2" s="518"/>
      <c r="K2" s="518"/>
      <c r="L2" s="518"/>
      <c r="M2" s="519"/>
      <c r="N2" s="4"/>
      <c r="O2" s="4"/>
      <c r="P2" s="4"/>
      <c r="Q2" s="4"/>
      <c r="R2" s="4"/>
      <c r="S2" s="4"/>
      <c r="T2" s="4"/>
      <c r="U2" s="4"/>
      <c r="V2" s="4"/>
      <c r="W2" s="4"/>
      <c r="X2" s="4"/>
      <c r="Y2" s="4"/>
      <c r="Z2" s="4"/>
    </row>
    <row r="3" spans="1:26">
      <c r="A3" s="10" t="s">
        <v>200</v>
      </c>
      <c r="B3" s="11"/>
      <c r="C3" s="13" t="s">
        <v>7</v>
      </c>
      <c r="D3" s="14" t="s">
        <v>8</v>
      </c>
      <c r="E3" s="14" t="s">
        <v>9</v>
      </c>
      <c r="F3" s="14" t="s">
        <v>11</v>
      </c>
      <c r="G3" s="14" t="s">
        <v>12</v>
      </c>
      <c r="H3" s="14" t="s">
        <v>13</v>
      </c>
      <c r="I3" s="16" t="s">
        <v>14</v>
      </c>
      <c r="J3" s="17" t="s">
        <v>15</v>
      </c>
      <c r="K3" s="17" t="s">
        <v>16</v>
      </c>
      <c r="L3" s="17" t="s">
        <v>17</v>
      </c>
      <c r="M3" s="17" t="s">
        <v>18</v>
      </c>
      <c r="N3" s="4"/>
      <c r="O3" s="4"/>
      <c r="P3" s="4"/>
      <c r="Q3" s="4"/>
      <c r="R3" s="4"/>
      <c r="S3" s="4"/>
      <c r="T3" s="4"/>
      <c r="U3" s="4"/>
      <c r="V3" s="4"/>
      <c r="W3" s="4"/>
      <c r="X3" s="4"/>
      <c r="Y3" s="4"/>
      <c r="Z3" s="4"/>
    </row>
    <row r="4" spans="1:26" ht="15" customHeight="1">
      <c r="A4" s="4"/>
      <c r="B4" s="4"/>
      <c r="C4" s="5"/>
      <c r="D4" s="6"/>
      <c r="E4" s="6"/>
      <c r="F4" s="6"/>
      <c r="G4" s="6"/>
      <c r="H4" s="6"/>
      <c r="I4" s="19"/>
      <c r="J4" s="6"/>
      <c r="K4" s="6"/>
      <c r="L4" s="6"/>
      <c r="M4" s="6"/>
      <c r="N4" s="4"/>
      <c r="O4" s="4"/>
      <c r="P4" s="4"/>
      <c r="Q4" s="4"/>
      <c r="R4" s="4"/>
      <c r="S4" s="4"/>
      <c r="T4" s="4"/>
      <c r="U4" s="4"/>
      <c r="V4" s="4"/>
      <c r="W4" s="4"/>
      <c r="X4" s="4"/>
      <c r="Y4" s="4"/>
      <c r="Z4" s="4"/>
    </row>
    <row r="5" spans="1:26">
      <c r="A5" s="4"/>
      <c r="B5" s="134" t="s">
        <v>202</v>
      </c>
      <c r="C5" s="308"/>
      <c r="D5" s="58"/>
      <c r="E5" s="58"/>
      <c r="F5" s="58"/>
      <c r="G5" s="58"/>
      <c r="H5" s="58"/>
      <c r="I5" s="19"/>
      <c r="J5" s="6"/>
      <c r="K5" s="6"/>
      <c r="L5" s="6"/>
      <c r="M5" s="6"/>
      <c r="N5" s="4"/>
      <c r="O5" s="4"/>
      <c r="P5" s="4"/>
      <c r="Q5" s="4"/>
      <c r="R5" s="4"/>
      <c r="S5" s="4"/>
      <c r="T5" s="4"/>
      <c r="U5" s="4"/>
      <c r="V5" s="4"/>
      <c r="W5" s="4"/>
      <c r="X5" s="4"/>
      <c r="Y5" s="4"/>
      <c r="Z5" s="4"/>
    </row>
    <row r="6" spans="1:26">
      <c r="A6" s="4"/>
      <c r="B6" s="21" t="s">
        <v>77</v>
      </c>
      <c r="C6" s="126" t="s">
        <v>23</v>
      </c>
      <c r="D6" s="25">
        <f>'Income Statement'!D29</f>
        <v>561000</v>
      </c>
      <c r="E6" s="25">
        <f>'Income Statement'!E29</f>
        <v>1009000</v>
      </c>
      <c r="F6" s="25">
        <f>'Income Statement'!F29</f>
        <v>1045000</v>
      </c>
      <c r="G6" s="25">
        <f>'Income Statement'!G29</f>
        <v>568000</v>
      </c>
      <c r="H6" s="25">
        <f>'Income Statement'!H29</f>
        <v>1090000</v>
      </c>
      <c r="I6" s="285">
        <f>'Income Statement'!I29</f>
        <v>1159397.1248738756</v>
      </c>
      <c r="J6" s="30">
        <f ca="1">'Income Statement'!J29</f>
        <v>1094855.645998155</v>
      </c>
      <c r="K6" s="30">
        <f ca="1">'Income Statement'!K29</f>
        <v>1175756.8082144507</v>
      </c>
      <c r="L6" s="30">
        <f ca="1">'Income Statement'!L29</f>
        <v>1196229.7118789647</v>
      </c>
      <c r="M6" s="30">
        <f ca="1">'Income Statement'!M29</f>
        <v>1233527.7949556911</v>
      </c>
      <c r="N6" s="4"/>
      <c r="O6" s="4"/>
      <c r="P6" s="4"/>
      <c r="Q6" s="4"/>
      <c r="R6" s="4"/>
      <c r="S6" s="4"/>
      <c r="T6" s="4"/>
      <c r="U6" s="4"/>
      <c r="V6" s="4"/>
      <c r="W6" s="4"/>
      <c r="X6" s="4"/>
      <c r="Y6" s="4"/>
      <c r="Z6" s="4"/>
    </row>
    <row r="7" spans="1:26">
      <c r="A7" s="4"/>
      <c r="B7" s="4" t="s">
        <v>205</v>
      </c>
      <c r="C7" s="126"/>
      <c r="D7" s="6"/>
      <c r="E7" s="6"/>
      <c r="F7" s="6"/>
      <c r="G7" s="6"/>
      <c r="H7" s="62"/>
      <c r="I7" s="63"/>
      <c r="J7" s="62"/>
      <c r="K7" s="62"/>
      <c r="L7" s="62"/>
      <c r="M7" s="62"/>
      <c r="N7" s="4"/>
      <c r="O7" s="4"/>
      <c r="P7" s="4"/>
      <c r="Q7" s="4"/>
      <c r="R7" s="4"/>
      <c r="S7" s="4"/>
      <c r="T7" s="4"/>
      <c r="U7" s="4"/>
      <c r="V7" s="4"/>
      <c r="W7" s="4"/>
      <c r="X7" s="4"/>
      <c r="Y7" s="4"/>
      <c r="Z7" s="4"/>
    </row>
    <row r="8" spans="1:26" ht="15" customHeight="1">
      <c r="A8" s="4"/>
      <c r="B8" s="52" t="s">
        <v>208</v>
      </c>
      <c r="C8" s="5" t="s">
        <v>23</v>
      </c>
      <c r="D8" s="62">
        <v>915000</v>
      </c>
      <c r="E8" s="62">
        <v>959000</v>
      </c>
      <c r="F8" s="62">
        <v>1060000</v>
      </c>
      <c r="G8" s="62">
        <v>1165000</v>
      </c>
      <c r="H8" s="62">
        <v>1298000</v>
      </c>
      <c r="I8" s="56">
        <f>'Balance Assumptions'!I69</f>
        <v>1364861.8362500002</v>
      </c>
      <c r="J8" s="58">
        <f>'Balance Assumptions'!J69</f>
        <v>1500301.6499725</v>
      </c>
      <c r="K8" s="58">
        <f>'Balance Assumptions'!K69</f>
        <v>1637370.2797706875</v>
      </c>
      <c r="L8" s="58">
        <f>'Balance Assumptions'!L69</f>
        <v>1782123.6618433159</v>
      </c>
      <c r="M8" s="58">
        <f>'Balance Assumptions'!M69</f>
        <v>1931671.4864093882</v>
      </c>
      <c r="N8" s="4"/>
      <c r="O8" s="4"/>
      <c r="P8" s="4"/>
      <c r="Q8" s="4"/>
      <c r="R8" s="4"/>
      <c r="S8" s="4"/>
      <c r="T8" s="4"/>
      <c r="U8" s="4"/>
      <c r="V8" s="4"/>
      <c r="W8" s="4"/>
      <c r="X8" s="4"/>
      <c r="Y8" s="4"/>
      <c r="Z8" s="4"/>
    </row>
    <row r="9" spans="1:26" ht="15" customHeight="1">
      <c r="A9" s="4"/>
      <c r="B9" s="52" t="s">
        <v>209</v>
      </c>
      <c r="C9" s="5" t="s">
        <v>23</v>
      </c>
      <c r="D9" s="62">
        <v>-69000</v>
      </c>
      <c r="E9" s="62">
        <v>-61000</v>
      </c>
      <c r="F9" s="62">
        <v>-22000</v>
      </c>
      <c r="G9" s="62">
        <v>-8000</v>
      </c>
      <c r="H9" s="62">
        <v>5000</v>
      </c>
      <c r="I9" s="309">
        <v>0</v>
      </c>
      <c r="J9" s="195">
        <v>0</v>
      </c>
      <c r="K9" s="195">
        <v>0</v>
      </c>
      <c r="L9" s="195">
        <v>0</v>
      </c>
      <c r="M9" s="195">
        <v>0</v>
      </c>
      <c r="N9" s="4"/>
      <c r="O9" s="4"/>
      <c r="P9" s="4"/>
      <c r="Q9" s="4"/>
      <c r="R9" s="4"/>
      <c r="S9" s="4"/>
      <c r="T9" s="4"/>
      <c r="U9" s="4"/>
      <c r="V9" s="4"/>
      <c r="W9" s="4"/>
      <c r="X9" s="4"/>
      <c r="Y9" s="4"/>
      <c r="Z9" s="4"/>
    </row>
    <row r="10" spans="1:26" ht="15" customHeight="1">
      <c r="A10" s="4"/>
      <c r="B10" s="52" t="s">
        <v>210</v>
      </c>
      <c r="C10" s="5" t="s">
        <v>23</v>
      </c>
      <c r="D10" s="62">
        <v>-61000</v>
      </c>
      <c r="E10" s="62">
        <v>-52000</v>
      </c>
      <c r="F10" s="62">
        <v>-38000</v>
      </c>
      <c r="G10" s="62">
        <v>-53000</v>
      </c>
      <c r="H10" s="62">
        <v>-62000</v>
      </c>
      <c r="I10" s="309">
        <v>0</v>
      </c>
      <c r="J10" s="195">
        <v>0</v>
      </c>
      <c r="K10" s="195">
        <v>0</v>
      </c>
      <c r="L10" s="195">
        <v>0</v>
      </c>
      <c r="M10" s="195">
        <v>0</v>
      </c>
      <c r="N10" s="4"/>
      <c r="O10" s="4"/>
      <c r="P10" s="4"/>
      <c r="Q10" s="4"/>
      <c r="R10" s="4"/>
      <c r="S10" s="4"/>
      <c r="T10" s="4"/>
      <c r="U10" s="4"/>
      <c r="V10" s="4"/>
      <c r="W10" s="4"/>
      <c r="X10" s="4"/>
      <c r="Y10" s="4"/>
      <c r="Z10" s="4"/>
    </row>
    <row r="11" spans="1:26" ht="15" customHeight="1">
      <c r="A11" s="4"/>
      <c r="B11" s="52" t="s">
        <v>211</v>
      </c>
      <c r="C11" s="5" t="s">
        <v>23</v>
      </c>
      <c r="D11" s="62">
        <v>-37000</v>
      </c>
      <c r="E11" s="62">
        <v>152000</v>
      </c>
      <c r="F11" s="62">
        <v>97000</v>
      </c>
      <c r="G11" s="62">
        <v>-191000</v>
      </c>
      <c r="H11" s="62">
        <v>71000</v>
      </c>
      <c r="I11" s="309">
        <v>0</v>
      </c>
      <c r="J11" s="195">
        <v>0</v>
      </c>
      <c r="K11" s="195">
        <v>0</v>
      </c>
      <c r="L11" s="195">
        <v>0</v>
      </c>
      <c r="M11" s="195">
        <v>0</v>
      </c>
      <c r="N11" s="4"/>
      <c r="O11" s="4"/>
      <c r="P11" s="4"/>
      <c r="Q11" s="4"/>
      <c r="R11" s="4"/>
      <c r="S11" s="4"/>
      <c r="T11" s="4"/>
      <c r="U11" s="4"/>
      <c r="V11" s="4"/>
      <c r="W11" s="4"/>
      <c r="X11" s="4"/>
      <c r="Y11" s="4"/>
      <c r="Z11" s="4"/>
    </row>
    <row r="12" spans="1:26" ht="15" customHeight="1">
      <c r="A12" s="4"/>
      <c r="B12" s="52" t="s">
        <v>212</v>
      </c>
      <c r="C12" s="5" t="s">
        <v>23</v>
      </c>
      <c r="D12" s="62">
        <v>-23000</v>
      </c>
      <c r="E12" s="62">
        <v>-48000</v>
      </c>
      <c r="F12" s="62">
        <v>-68000</v>
      </c>
      <c r="G12" s="62">
        <v>-46000</v>
      </c>
      <c r="H12" s="62">
        <v>-40000</v>
      </c>
      <c r="I12" s="309">
        <v>0</v>
      </c>
      <c r="J12" s="195">
        <v>0</v>
      </c>
      <c r="K12" s="195">
        <v>0</v>
      </c>
      <c r="L12" s="195">
        <v>0</v>
      </c>
      <c r="M12" s="195">
        <v>0</v>
      </c>
      <c r="N12" s="4"/>
      <c r="O12" s="4"/>
      <c r="P12" s="4"/>
      <c r="Q12" s="4"/>
      <c r="R12" s="4"/>
      <c r="S12" s="4"/>
      <c r="T12" s="4"/>
      <c r="U12" s="4"/>
      <c r="V12" s="4"/>
      <c r="W12" s="4"/>
      <c r="X12" s="4"/>
      <c r="Y12" s="4"/>
      <c r="Z12" s="4"/>
    </row>
    <row r="13" spans="1:26" ht="15" customHeight="1">
      <c r="A13" s="4"/>
      <c r="B13" s="52" t="s">
        <v>214</v>
      </c>
      <c r="C13" s="5" t="s">
        <v>23</v>
      </c>
      <c r="D13" s="62">
        <v>-166000</v>
      </c>
      <c r="E13" s="62">
        <v>-162000</v>
      </c>
      <c r="F13" s="62">
        <v>-88000</v>
      </c>
      <c r="G13" s="62">
        <v>451000</v>
      </c>
      <c r="H13" s="62">
        <v>-158000</v>
      </c>
      <c r="I13" s="309">
        <v>0</v>
      </c>
      <c r="J13" s="195">
        <v>0</v>
      </c>
      <c r="K13" s="195">
        <v>0</v>
      </c>
      <c r="L13" s="195">
        <v>0</v>
      </c>
      <c r="M13" s="195">
        <v>0</v>
      </c>
      <c r="N13" s="4"/>
      <c r="O13" s="4"/>
      <c r="P13" s="4"/>
      <c r="Q13" s="4"/>
      <c r="R13" s="4"/>
      <c r="S13" s="4"/>
      <c r="T13" s="4"/>
      <c r="U13" s="4"/>
      <c r="V13" s="4"/>
      <c r="W13" s="4"/>
      <c r="X13" s="4"/>
      <c r="Y13" s="4"/>
      <c r="Z13" s="4"/>
    </row>
    <row r="14" spans="1:26" ht="15" customHeight="1">
      <c r="A14" s="4"/>
      <c r="B14" s="52" t="s">
        <v>216</v>
      </c>
      <c r="C14" s="5" t="s">
        <v>23</v>
      </c>
      <c r="D14" s="62">
        <v>404000</v>
      </c>
      <c r="E14" s="62">
        <v>206000</v>
      </c>
      <c r="F14" s="62">
        <v>-666000</v>
      </c>
      <c r="G14" s="62">
        <v>228000</v>
      </c>
      <c r="H14" s="62">
        <v>13000</v>
      </c>
      <c r="I14" s="309">
        <v>0</v>
      </c>
      <c r="J14" s="195">
        <v>0</v>
      </c>
      <c r="K14" s="195">
        <v>0</v>
      </c>
      <c r="L14" s="195">
        <v>0</v>
      </c>
      <c r="M14" s="195">
        <v>0</v>
      </c>
      <c r="N14" s="4"/>
      <c r="O14" s="4"/>
      <c r="P14" s="4"/>
      <c r="Q14" s="4"/>
      <c r="R14" s="4"/>
      <c r="S14" s="4"/>
      <c r="T14" s="4"/>
      <c r="U14" s="4"/>
      <c r="V14" s="4"/>
      <c r="W14" s="4"/>
      <c r="X14" s="4"/>
      <c r="Y14" s="4"/>
      <c r="Z14" s="4"/>
    </row>
    <row r="15" spans="1:26" ht="15" customHeight="1">
      <c r="A15" s="4"/>
      <c r="B15" s="52" t="s">
        <v>217</v>
      </c>
      <c r="C15" s="5" t="s">
        <v>23</v>
      </c>
      <c r="D15" s="62">
        <v>-176000</v>
      </c>
      <c r="E15" s="62">
        <v>-471000</v>
      </c>
      <c r="F15" s="62">
        <v>554000</v>
      </c>
      <c r="G15" s="62">
        <v>-226000</v>
      </c>
      <c r="H15" s="62">
        <v>296000</v>
      </c>
      <c r="I15" s="309">
        <v>0</v>
      </c>
      <c r="J15" s="195">
        <v>0</v>
      </c>
      <c r="K15" s="195">
        <v>0</v>
      </c>
      <c r="L15" s="195">
        <v>0</v>
      </c>
      <c r="M15" s="195">
        <v>0</v>
      </c>
      <c r="N15" s="4"/>
      <c r="O15" s="4"/>
      <c r="P15" s="4"/>
      <c r="Q15" s="4"/>
      <c r="R15" s="4"/>
      <c r="S15" s="4"/>
      <c r="T15" s="4"/>
      <c r="U15" s="4"/>
      <c r="V15" s="4"/>
      <c r="W15" s="4"/>
      <c r="X15" s="4"/>
      <c r="Y15" s="4"/>
      <c r="Z15" s="4"/>
    </row>
    <row r="16" spans="1:26" ht="15" customHeight="1">
      <c r="A16" s="4"/>
      <c r="B16" s="52" t="s">
        <v>218</v>
      </c>
      <c r="C16" s="5" t="s">
        <v>23</v>
      </c>
      <c r="D16" s="62">
        <v>-107000</v>
      </c>
      <c r="E16" s="62">
        <v>-445000</v>
      </c>
      <c r="F16" s="62">
        <v>434000</v>
      </c>
      <c r="G16" s="62">
        <v>175000</v>
      </c>
      <c r="H16" s="62">
        <v>-65000</v>
      </c>
      <c r="I16" s="309">
        <v>0</v>
      </c>
      <c r="J16" s="195">
        <v>0</v>
      </c>
      <c r="K16" s="195">
        <v>0</v>
      </c>
      <c r="L16" s="195">
        <v>0</v>
      </c>
      <c r="M16" s="195">
        <v>0</v>
      </c>
      <c r="N16" s="4"/>
      <c r="O16" s="4"/>
      <c r="P16" s="4"/>
      <c r="Q16" s="4"/>
      <c r="R16" s="4"/>
      <c r="S16" s="4"/>
      <c r="T16" s="4"/>
      <c r="U16" s="4"/>
      <c r="V16" s="4"/>
      <c r="W16" s="4"/>
      <c r="X16" s="4"/>
      <c r="Y16" s="4"/>
      <c r="Z16" s="4"/>
    </row>
    <row r="17" spans="1:26" ht="15" customHeight="1">
      <c r="A17" s="4"/>
      <c r="B17" s="52" t="s">
        <v>65</v>
      </c>
      <c r="C17" s="5" t="s">
        <v>23</v>
      </c>
      <c r="D17" s="62">
        <v>0</v>
      </c>
      <c r="E17" s="62">
        <v>73000</v>
      </c>
      <c r="F17" s="62">
        <v>0</v>
      </c>
      <c r="G17" s="62">
        <v>214000</v>
      </c>
      <c r="H17" s="62">
        <v>75000</v>
      </c>
      <c r="I17" s="56">
        <f>'Income Statement'!I14</f>
        <v>0</v>
      </c>
      <c r="J17" s="58">
        <f>'Income Statement'!J14</f>
        <v>0</v>
      </c>
      <c r="K17" s="58">
        <f>'Income Statement'!K14</f>
        <v>0</v>
      </c>
      <c r="L17" s="58">
        <f>'Income Statement'!L14</f>
        <v>0</v>
      </c>
      <c r="M17" s="58">
        <f>'Income Statement'!M14</f>
        <v>0</v>
      </c>
      <c r="N17" s="4"/>
      <c r="O17" s="4"/>
      <c r="P17" s="4"/>
      <c r="Q17" s="4"/>
      <c r="R17" s="4"/>
      <c r="S17" s="4"/>
      <c r="T17" s="4"/>
      <c r="U17" s="4"/>
      <c r="V17" s="4"/>
      <c r="W17" s="4"/>
      <c r="X17" s="4"/>
      <c r="Y17" s="4"/>
      <c r="Z17" s="4"/>
    </row>
    <row r="18" spans="1:26" ht="15" customHeight="1">
      <c r="A18" s="4"/>
      <c r="B18" s="52" t="s">
        <v>221</v>
      </c>
      <c r="C18" s="5" t="s">
        <v>23</v>
      </c>
      <c r="D18" s="62">
        <v>0</v>
      </c>
      <c r="E18" s="62">
        <v>0</v>
      </c>
      <c r="F18" s="62">
        <v>0</v>
      </c>
      <c r="G18" s="62">
        <v>-191000</v>
      </c>
      <c r="H18" s="62">
        <v>-4000</v>
      </c>
      <c r="I18" s="309">
        <v>0</v>
      </c>
      <c r="J18" s="195">
        <v>0</v>
      </c>
      <c r="K18" s="195">
        <v>0</v>
      </c>
      <c r="L18" s="195">
        <v>0</v>
      </c>
      <c r="M18" s="195">
        <v>0</v>
      </c>
      <c r="N18" s="4"/>
      <c r="O18" s="4"/>
      <c r="P18" s="4"/>
      <c r="Q18" s="4"/>
      <c r="R18" s="4"/>
      <c r="S18" s="4"/>
      <c r="T18" s="4"/>
      <c r="U18" s="4"/>
      <c r="V18" s="4"/>
      <c r="W18" s="4"/>
      <c r="X18" s="4"/>
      <c r="Y18" s="4"/>
      <c r="Z18" s="4"/>
    </row>
    <row r="19" spans="1:26" ht="15" customHeight="1">
      <c r="A19" s="4"/>
      <c r="B19" s="52" t="s">
        <v>222</v>
      </c>
      <c r="C19" s="5" t="s">
        <v>23</v>
      </c>
      <c r="D19" s="62">
        <v>96000</v>
      </c>
      <c r="E19" s="62">
        <v>-13000</v>
      </c>
      <c r="F19" s="62">
        <v>28000</v>
      </c>
      <c r="G19" s="62">
        <v>108000</v>
      </c>
      <c r="H19" s="62">
        <v>40000</v>
      </c>
      <c r="I19" s="309">
        <v>0</v>
      </c>
      <c r="J19" s="195">
        <v>0</v>
      </c>
      <c r="K19" s="195">
        <v>0</v>
      </c>
      <c r="L19" s="195">
        <v>0</v>
      </c>
      <c r="M19" s="195">
        <v>0</v>
      </c>
      <c r="N19" s="4"/>
      <c r="O19" s="4"/>
      <c r="P19" s="4"/>
      <c r="Q19" s="4"/>
      <c r="R19" s="4"/>
      <c r="S19" s="4"/>
      <c r="T19" s="4"/>
      <c r="U19" s="4"/>
      <c r="V19" s="4"/>
      <c r="W19" s="4"/>
      <c r="X19" s="4"/>
      <c r="Y19" s="4"/>
      <c r="Z19" s="4"/>
    </row>
    <row r="20" spans="1:26" ht="15.75" customHeight="1">
      <c r="A20" s="4"/>
      <c r="B20" s="21" t="s">
        <v>223</v>
      </c>
      <c r="C20" s="126" t="s">
        <v>23</v>
      </c>
      <c r="D20" s="25">
        <f t="shared" ref="D20:M20" si="0">SUM(D6:D19)</f>
        <v>1337000</v>
      </c>
      <c r="E20" s="25">
        <f t="shared" si="0"/>
        <v>1147000</v>
      </c>
      <c r="F20" s="25">
        <f t="shared" si="0"/>
        <v>2336000</v>
      </c>
      <c r="G20" s="25">
        <f t="shared" si="0"/>
        <v>2194000</v>
      </c>
      <c r="H20" s="25">
        <f t="shared" si="0"/>
        <v>2559000</v>
      </c>
      <c r="I20" s="135">
        <f t="shared" si="0"/>
        <v>2524258.9611238758</v>
      </c>
      <c r="J20" s="25">
        <f t="shared" ca="1" si="0"/>
        <v>2595157.295970655</v>
      </c>
      <c r="K20" s="25">
        <f t="shared" ca="1" si="0"/>
        <v>2813127.0879851384</v>
      </c>
      <c r="L20" s="25">
        <f t="shared" ca="1" si="0"/>
        <v>2978353.3737222804</v>
      </c>
      <c r="M20" s="25">
        <f t="shared" ca="1" si="0"/>
        <v>3165199.2813650793</v>
      </c>
      <c r="N20" s="4"/>
      <c r="O20" s="4"/>
      <c r="P20" s="4"/>
      <c r="Q20" s="4"/>
      <c r="R20" s="4"/>
      <c r="S20" s="4"/>
      <c r="T20" s="4"/>
      <c r="U20" s="4"/>
      <c r="V20" s="4"/>
      <c r="W20" s="4"/>
      <c r="X20" s="4"/>
      <c r="Y20" s="4"/>
      <c r="Z20" s="4"/>
    </row>
    <row r="21" spans="1:26" ht="15" customHeight="1">
      <c r="A21" s="4"/>
      <c r="B21" s="52"/>
      <c r="C21" s="5"/>
      <c r="D21" s="310"/>
      <c r="E21" s="310"/>
      <c r="F21" s="310"/>
      <c r="G21" s="310"/>
      <c r="H21" s="310"/>
      <c r="I21" s="63"/>
      <c r="J21" s="62"/>
      <c r="K21" s="62"/>
      <c r="L21" s="62"/>
      <c r="M21" s="62"/>
      <c r="N21" s="4"/>
      <c r="O21" s="4"/>
      <c r="P21" s="4"/>
      <c r="Q21" s="4"/>
      <c r="R21" s="4"/>
      <c r="S21" s="4"/>
      <c r="T21" s="4"/>
      <c r="U21" s="4"/>
      <c r="V21" s="4"/>
      <c r="W21" s="4"/>
      <c r="X21" s="4"/>
      <c r="Y21" s="4"/>
      <c r="Z21" s="4"/>
    </row>
    <row r="22" spans="1:26" ht="15.75" customHeight="1">
      <c r="A22" s="4"/>
      <c r="B22" s="21" t="s">
        <v>227</v>
      </c>
      <c r="C22" s="126"/>
      <c r="D22" s="134"/>
      <c r="E22" s="134"/>
      <c r="F22" s="134"/>
      <c r="G22" s="134"/>
      <c r="H22" s="25"/>
      <c r="I22" s="135"/>
      <c r="J22" s="25"/>
      <c r="K22" s="25"/>
      <c r="L22" s="25"/>
      <c r="M22" s="25"/>
      <c r="N22" s="4"/>
      <c r="O22" s="4"/>
      <c r="P22" s="4"/>
      <c r="Q22" s="4"/>
      <c r="R22" s="4"/>
      <c r="S22" s="4"/>
      <c r="T22" s="4"/>
      <c r="U22" s="4"/>
      <c r="V22" s="4"/>
      <c r="W22" s="4"/>
      <c r="X22" s="4"/>
      <c r="Y22" s="4"/>
      <c r="Z22" s="4"/>
    </row>
    <row r="23" spans="1:26" ht="15" customHeight="1">
      <c r="A23" s="4"/>
      <c r="B23" s="52" t="s">
        <v>64</v>
      </c>
      <c r="C23" s="5" t="s">
        <v>23</v>
      </c>
      <c r="D23" s="62">
        <v>-84000</v>
      </c>
      <c r="E23" s="62">
        <v>-214000</v>
      </c>
      <c r="F23" s="62">
        <v>-31000</v>
      </c>
      <c r="G23" s="62">
        <v>38000</v>
      </c>
      <c r="H23" s="62">
        <v>-63000</v>
      </c>
      <c r="I23" s="56">
        <f>-('Balance Sheet'!I9-'Balance Sheet'!H9)</f>
        <v>-92881.73949282337</v>
      </c>
      <c r="J23" s="58">
        <f>-('Balance Sheet'!J9-'Balance Sheet'!I9)</f>
        <v>-11505.691242076457</v>
      </c>
      <c r="K23" s="58">
        <f>-('Balance Sheet'!K9-'Balance Sheet'!J9)</f>
        <v>-53113.28062940808</v>
      </c>
      <c r="L23" s="58">
        <f>-('Balance Sheet'!L9-'Balance Sheet'!K9)</f>
        <v>-56304.281692430028</v>
      </c>
      <c r="M23" s="58">
        <f>-('Balance Sheet'!M9-'Balance Sheet'!L9)</f>
        <v>-59692.017410630709</v>
      </c>
      <c r="N23" s="311"/>
      <c r="O23" s="4"/>
      <c r="P23" s="4"/>
      <c r="Q23" s="4"/>
      <c r="R23" s="4"/>
      <c r="S23" s="4"/>
      <c r="T23" s="4"/>
      <c r="U23" s="4"/>
      <c r="V23" s="4"/>
      <c r="W23" s="4"/>
      <c r="X23" s="4"/>
      <c r="Y23" s="4"/>
      <c r="Z23" s="4"/>
    </row>
    <row r="24" spans="1:26" ht="15" customHeight="1">
      <c r="A24" s="4"/>
      <c r="B24" s="52" t="s">
        <v>67</v>
      </c>
      <c r="C24" s="5" t="s">
        <v>23</v>
      </c>
      <c r="D24" s="62">
        <v>-364000</v>
      </c>
      <c r="E24" s="62">
        <v>-636000</v>
      </c>
      <c r="F24" s="62">
        <v>653000</v>
      </c>
      <c r="G24" s="62">
        <v>-154000</v>
      </c>
      <c r="H24" s="62">
        <v>-703000</v>
      </c>
      <c r="I24" s="56">
        <f>-('Balance Sheet'!I12-'Balance Sheet'!H12)</f>
        <v>143869.20148102567</v>
      </c>
      <c r="J24" s="58">
        <f>-('Balance Sheet'!J12-'Balance Sheet'!I12)</f>
        <v>-28895.496196909342</v>
      </c>
      <c r="K24" s="58">
        <f>-('Balance Sheet'!K12-'Balance Sheet'!J12)</f>
        <v>-133389.16942424932</v>
      </c>
      <c r="L24" s="58">
        <f>-('Balance Sheet'!L12-'Balance Sheet'!K12)</f>
        <v>-141403.07811872941</v>
      </c>
      <c r="M24" s="58">
        <f>-('Balance Sheet'!M12-'Balance Sheet'!L12)</f>
        <v>-149911.0679910304</v>
      </c>
      <c r="N24" s="312"/>
      <c r="O24" s="4"/>
      <c r="P24" s="4"/>
      <c r="Q24" s="4"/>
      <c r="R24" s="4"/>
      <c r="S24" s="4"/>
      <c r="T24" s="4"/>
      <c r="U24" s="4"/>
      <c r="V24" s="4"/>
      <c r="W24" s="4"/>
      <c r="X24" s="4"/>
      <c r="Y24" s="4"/>
      <c r="Z24" s="4"/>
    </row>
    <row r="25" spans="1:26" ht="15" customHeight="1">
      <c r="A25" s="4"/>
      <c r="B25" s="52" t="s">
        <v>76</v>
      </c>
      <c r="C25" s="5" t="s">
        <v>23</v>
      </c>
      <c r="D25" s="62">
        <v>289000</v>
      </c>
      <c r="E25" s="62">
        <v>423000</v>
      </c>
      <c r="F25" s="62">
        <v>-538000</v>
      </c>
      <c r="G25" s="62">
        <v>536000</v>
      </c>
      <c r="H25" s="62">
        <v>-40000</v>
      </c>
      <c r="I25" s="56">
        <f>('Balance Sheet'!I34-'Balance Sheet'!H34)</f>
        <v>12818.946472027572</v>
      </c>
      <c r="J25" s="58">
        <f>('Balance Sheet'!J34-'Balance Sheet'!I34)</f>
        <v>37887.963479632512</v>
      </c>
      <c r="K25" s="58">
        <f>('Balance Sheet'!K34-'Balance Sheet'!J34)</f>
        <v>101874.73744583246</v>
      </c>
      <c r="L25" s="58">
        <f>('Balance Sheet'!L34-'Balance Sheet'!K34)</f>
        <v>126739.24575340701</v>
      </c>
      <c r="M25" s="58">
        <f>('Balance Sheet'!M34-'Balance Sheet'!L34)</f>
        <v>132754.36566696223</v>
      </c>
      <c r="N25" s="312"/>
      <c r="O25" s="4"/>
      <c r="P25" s="4"/>
      <c r="Q25" s="4"/>
      <c r="R25" s="4"/>
      <c r="S25" s="4"/>
      <c r="T25" s="4"/>
      <c r="U25" s="4"/>
      <c r="V25" s="4"/>
      <c r="W25" s="4"/>
      <c r="X25" s="4"/>
      <c r="Y25" s="4"/>
      <c r="Z25" s="4"/>
    </row>
    <row r="26" spans="1:26" ht="15" customHeight="1">
      <c r="A26" s="4"/>
      <c r="B26" s="106" t="s">
        <v>78</v>
      </c>
      <c r="C26" s="108" t="s">
        <v>23</v>
      </c>
      <c r="D26" s="110">
        <v>7000</v>
      </c>
      <c r="E26" s="110">
        <v>193000</v>
      </c>
      <c r="F26" s="110">
        <v>-179000</v>
      </c>
      <c r="G26" s="110">
        <v>32000</v>
      </c>
      <c r="H26" s="110">
        <v>49000</v>
      </c>
      <c r="I26" s="117">
        <f>'Balance Sheet'!I37-'Balance Sheet'!H37</f>
        <v>17653.440030138474</v>
      </c>
      <c r="J26" s="119">
        <f>'Balance Sheet'!J37-'Balance Sheet'!I37</f>
        <v>6957.8585172159364</v>
      </c>
      <c r="K26" s="119">
        <f>'Balance Sheet'!K37-'Balance Sheet'!J37</f>
        <v>32119.295071393601</v>
      </c>
      <c r="L26" s="119">
        <f>'Balance Sheet'!L37-'Balance Sheet'!K37</f>
        <v>34048.995204802137</v>
      </c>
      <c r="M26" s="119">
        <f>'Balance Sheet'!M37-'Balance Sheet'!L37</f>
        <v>36097.667059888947</v>
      </c>
      <c r="N26" s="311"/>
      <c r="O26" s="4"/>
      <c r="Q26" s="4"/>
      <c r="R26" s="4"/>
      <c r="S26" s="4"/>
      <c r="T26" s="4"/>
      <c r="U26" s="4"/>
      <c r="V26" s="4"/>
      <c r="W26" s="4"/>
      <c r="X26" s="4"/>
      <c r="Y26" s="4"/>
      <c r="Z26" s="4"/>
    </row>
    <row r="27" spans="1:26" ht="15.75" customHeight="1">
      <c r="A27" s="4"/>
      <c r="B27" s="21" t="s">
        <v>235</v>
      </c>
      <c r="C27" s="126" t="s">
        <v>23</v>
      </c>
      <c r="D27" s="25">
        <f t="shared" ref="D27:M27" si="1">SUM(D23:D26,D20)</f>
        <v>1185000</v>
      </c>
      <c r="E27" s="25">
        <f t="shared" si="1"/>
        <v>913000</v>
      </c>
      <c r="F27" s="25">
        <f t="shared" si="1"/>
        <v>2241000</v>
      </c>
      <c r="G27" s="25">
        <f t="shared" si="1"/>
        <v>2646000</v>
      </c>
      <c r="H27" s="25">
        <f t="shared" si="1"/>
        <v>1802000</v>
      </c>
      <c r="I27" s="135">
        <f t="shared" si="1"/>
        <v>2605718.8096142439</v>
      </c>
      <c r="J27" s="25">
        <f t="shared" ca="1" si="1"/>
        <v>2599601.9305285178</v>
      </c>
      <c r="K27" s="25">
        <f t="shared" ca="1" si="1"/>
        <v>2760618.670448707</v>
      </c>
      <c r="L27" s="25">
        <f t="shared" ca="1" si="1"/>
        <v>2941434.2548693302</v>
      </c>
      <c r="M27" s="25">
        <f t="shared" ca="1" si="1"/>
        <v>3124448.2286902694</v>
      </c>
      <c r="N27" s="4"/>
      <c r="O27" s="4"/>
      <c r="P27" s="4"/>
      <c r="Q27" s="4"/>
      <c r="R27" s="4"/>
      <c r="S27" s="4"/>
      <c r="T27" s="4"/>
      <c r="U27" s="4"/>
      <c r="V27" s="4"/>
      <c r="W27" s="4"/>
      <c r="X27" s="4"/>
      <c r="Y27" s="4"/>
      <c r="Z27" s="4"/>
    </row>
    <row r="28" spans="1:26" ht="15.75" customHeight="1">
      <c r="A28" s="4"/>
      <c r="B28" s="134"/>
      <c r="C28" s="5"/>
      <c r="D28" s="322"/>
      <c r="E28" s="322"/>
      <c r="F28" s="322"/>
      <c r="G28" s="322"/>
      <c r="H28" s="322"/>
      <c r="I28" s="63"/>
      <c r="J28" s="62"/>
      <c r="K28" s="62"/>
      <c r="L28" s="62"/>
      <c r="M28" s="62"/>
      <c r="N28" s="4"/>
      <c r="O28" s="4"/>
      <c r="P28" s="4"/>
      <c r="Q28" s="4"/>
      <c r="R28" s="4"/>
      <c r="S28" s="4"/>
      <c r="T28" s="4"/>
      <c r="U28" s="4"/>
      <c r="V28" s="4"/>
      <c r="W28" s="4"/>
      <c r="X28" s="4"/>
      <c r="Y28" s="4"/>
      <c r="Z28" s="4"/>
    </row>
    <row r="29" spans="1:26" ht="15.75" customHeight="1">
      <c r="A29" s="4"/>
      <c r="B29" s="134" t="s">
        <v>238</v>
      </c>
      <c r="C29" s="5"/>
      <c r="D29" s="6"/>
      <c r="E29" s="6"/>
      <c r="F29" s="6"/>
      <c r="G29" s="6"/>
      <c r="H29" s="62"/>
      <c r="I29" s="63"/>
      <c r="J29" s="62"/>
      <c r="K29" s="62"/>
      <c r="L29" s="62"/>
      <c r="M29" s="62"/>
      <c r="N29" s="4"/>
      <c r="O29" s="4"/>
      <c r="P29" s="4"/>
      <c r="Q29" s="4"/>
      <c r="R29" s="4"/>
      <c r="S29" s="4"/>
      <c r="T29" s="4"/>
      <c r="U29" s="4"/>
      <c r="V29" s="4"/>
      <c r="W29" s="4"/>
      <c r="X29" s="4"/>
      <c r="Y29" s="4"/>
      <c r="Z29" s="4"/>
    </row>
    <row r="30" spans="1:26" ht="15.75" customHeight="1">
      <c r="A30" s="4"/>
      <c r="B30" s="52" t="s">
        <v>240</v>
      </c>
      <c r="C30" s="5" t="s">
        <v>23</v>
      </c>
      <c r="D30" s="62">
        <v>-2359000</v>
      </c>
      <c r="E30" s="62">
        <v>-2596000</v>
      </c>
      <c r="F30" s="62">
        <v>-2937000</v>
      </c>
      <c r="G30" s="62">
        <v>-3151000</v>
      </c>
      <c r="H30" s="62">
        <v>-3532000</v>
      </c>
      <c r="I30" s="56">
        <f>-'Balance Assumptions'!I49</f>
        <v>-4025533.5</v>
      </c>
      <c r="J30" s="58">
        <f>-'Balance Assumptions'!J49</f>
        <v>-3713884.4269999997</v>
      </c>
      <c r="K30" s="58">
        <f>-'Balance Assumptions'!K49</f>
        <v>-4118608.7043249998</v>
      </c>
      <c r="L30" s="58">
        <f>-'Balance Assumptions'!L49</f>
        <v>-4153013.1283966247</v>
      </c>
      <c r="M30" s="58">
        <f>-'Balance Assumptions'!M49</f>
        <v>-4392576.8468075171</v>
      </c>
      <c r="N30" s="4"/>
      <c r="O30" s="4"/>
      <c r="P30" s="4"/>
      <c r="Q30" s="4"/>
      <c r="R30" s="4"/>
      <c r="S30" s="4"/>
      <c r="T30" s="4"/>
      <c r="U30" s="4"/>
      <c r="V30" s="4"/>
      <c r="W30" s="4"/>
      <c r="X30" s="4"/>
      <c r="Y30" s="4"/>
      <c r="Z30" s="4"/>
    </row>
    <row r="31" spans="1:26" ht="15.75" customHeight="1">
      <c r="A31" s="4"/>
      <c r="B31" s="52" t="s">
        <v>243</v>
      </c>
      <c r="C31" s="5" t="s">
        <v>23</v>
      </c>
      <c r="D31" s="62">
        <v>0</v>
      </c>
      <c r="E31" s="62">
        <v>0</v>
      </c>
      <c r="F31" s="62">
        <v>0</v>
      </c>
      <c r="G31" s="62">
        <v>7000</v>
      </c>
      <c r="H31" s="62">
        <v>48000</v>
      </c>
      <c r="I31" s="56">
        <f>'Balance Sheet'!H13+'Balance Sheet'!H25-'Balance Sheet'!H38-'Balance Sheet'!H48</f>
        <v>872000</v>
      </c>
      <c r="J31" s="58">
        <f>'Balance Sheet'!I13+'Balance Sheet'!I25-'Balance Sheet'!I38-'Balance Sheet'!I48</f>
        <v>0</v>
      </c>
      <c r="K31" s="58">
        <f>'Balance Sheet'!J13+'Balance Sheet'!J25-'Balance Sheet'!J38-'Balance Sheet'!J48</f>
        <v>0</v>
      </c>
      <c r="L31" s="58">
        <f>'Balance Sheet'!K13+'Balance Sheet'!K25-'Balance Sheet'!K38-'Balance Sheet'!K48</f>
        <v>0</v>
      </c>
      <c r="M31" s="58">
        <f>'Balance Sheet'!L13+'Balance Sheet'!L25-'Balance Sheet'!L38-'Balance Sheet'!L48</f>
        <v>0</v>
      </c>
      <c r="N31" s="36" t="s">
        <v>245</v>
      </c>
      <c r="O31" s="4"/>
      <c r="P31" s="4"/>
      <c r="Q31" s="4"/>
      <c r="R31" s="4"/>
      <c r="S31" s="4"/>
      <c r="T31" s="4"/>
      <c r="U31" s="4"/>
      <c r="V31" s="4"/>
      <c r="W31" s="4"/>
      <c r="X31" s="4"/>
      <c r="Y31" s="4"/>
      <c r="Z31" s="4"/>
    </row>
    <row r="32" spans="1:26" ht="15.75" customHeight="1">
      <c r="A32" s="4"/>
      <c r="B32" s="52" t="s">
        <v>246</v>
      </c>
      <c r="C32" s="5" t="s">
        <v>23</v>
      </c>
      <c r="D32" s="62">
        <v>0</v>
      </c>
      <c r="E32" s="62">
        <v>0</v>
      </c>
      <c r="F32" s="62">
        <v>0</v>
      </c>
      <c r="G32" s="62">
        <v>927000</v>
      </c>
      <c r="H32" s="62">
        <v>0</v>
      </c>
      <c r="I32" s="56">
        <v>0</v>
      </c>
      <c r="J32" s="58">
        <v>0</v>
      </c>
      <c r="K32" s="58">
        <v>0</v>
      </c>
      <c r="L32" s="58">
        <v>0</v>
      </c>
      <c r="M32" s="58">
        <v>0</v>
      </c>
      <c r="N32" s="4"/>
      <c r="O32" s="4"/>
      <c r="P32" s="4"/>
      <c r="Q32" s="4"/>
      <c r="R32" s="4"/>
      <c r="S32" s="4"/>
      <c r="T32" s="4"/>
      <c r="U32" s="4"/>
      <c r="V32" s="4"/>
      <c r="W32" s="4"/>
      <c r="X32" s="4"/>
      <c r="Y32" s="4"/>
      <c r="Z32" s="4"/>
    </row>
    <row r="33" spans="1:26" ht="15.75" customHeight="1">
      <c r="A33" s="4"/>
      <c r="B33" s="106" t="s">
        <v>251</v>
      </c>
      <c r="C33" s="108" t="s">
        <v>23</v>
      </c>
      <c r="D33" s="110">
        <v>27000</v>
      </c>
      <c r="E33" s="110">
        <v>27000</v>
      </c>
      <c r="F33" s="110">
        <v>20000</v>
      </c>
      <c r="G33" s="110">
        <v>-1000</v>
      </c>
      <c r="H33" s="110">
        <v>2000</v>
      </c>
      <c r="I33" s="117">
        <v>0</v>
      </c>
      <c r="J33" s="119">
        <v>0</v>
      </c>
      <c r="K33" s="119">
        <v>0</v>
      </c>
      <c r="L33" s="119">
        <v>0</v>
      </c>
      <c r="M33" s="119">
        <v>0</v>
      </c>
      <c r="N33" s="4"/>
      <c r="O33" s="4"/>
      <c r="P33" s="4"/>
      <c r="Q33" s="4"/>
      <c r="R33" s="4"/>
      <c r="S33" s="4"/>
      <c r="T33" s="4"/>
      <c r="U33" s="4"/>
      <c r="V33" s="4"/>
      <c r="W33" s="4"/>
      <c r="X33" s="4"/>
      <c r="Y33" s="4"/>
      <c r="Z33" s="4"/>
    </row>
    <row r="34" spans="1:26" ht="15.75" customHeight="1">
      <c r="A34" s="4"/>
      <c r="B34" s="21" t="s">
        <v>253</v>
      </c>
      <c r="C34" s="126" t="s">
        <v>23</v>
      </c>
      <c r="D34" s="25">
        <f t="shared" ref="D34:M34" si="2">SUM(D30:D33)</f>
        <v>-2332000</v>
      </c>
      <c r="E34" s="25">
        <f t="shared" si="2"/>
        <v>-2569000</v>
      </c>
      <c r="F34" s="25">
        <f t="shared" si="2"/>
        <v>-2917000</v>
      </c>
      <c r="G34" s="25">
        <f t="shared" si="2"/>
        <v>-2218000</v>
      </c>
      <c r="H34" s="25">
        <f t="shared" si="2"/>
        <v>-3482000</v>
      </c>
      <c r="I34" s="135">
        <f t="shared" si="2"/>
        <v>-3153533.5</v>
      </c>
      <c r="J34" s="25">
        <f t="shared" si="2"/>
        <v>-3713884.4269999997</v>
      </c>
      <c r="K34" s="25">
        <f t="shared" si="2"/>
        <v>-4118608.7043249998</v>
      </c>
      <c r="L34" s="25">
        <f t="shared" si="2"/>
        <v>-4153013.1283966247</v>
      </c>
      <c r="M34" s="25">
        <f t="shared" si="2"/>
        <v>-4392576.8468075171</v>
      </c>
      <c r="N34" s="4"/>
      <c r="O34" s="4"/>
      <c r="P34" s="4"/>
      <c r="Q34" s="4"/>
      <c r="R34" s="4"/>
      <c r="S34" s="4"/>
      <c r="T34" s="4"/>
      <c r="U34" s="4"/>
      <c r="V34" s="4"/>
      <c r="W34" s="4"/>
      <c r="X34" s="4"/>
      <c r="Y34" s="4"/>
      <c r="Z34" s="4"/>
    </row>
    <row r="35" spans="1:26" ht="15.75" customHeight="1">
      <c r="A35" s="4"/>
      <c r="B35" s="4"/>
      <c r="C35" s="5"/>
      <c r="D35" s="6"/>
      <c r="E35" s="6"/>
      <c r="F35" s="6"/>
      <c r="G35" s="6"/>
      <c r="H35" s="62"/>
      <c r="I35" s="63"/>
      <c r="J35" s="62"/>
      <c r="K35" s="62"/>
      <c r="L35" s="62"/>
      <c r="M35" s="62"/>
      <c r="N35" s="4"/>
      <c r="O35" s="4"/>
      <c r="P35" s="4"/>
      <c r="Q35" s="4"/>
      <c r="R35" s="4"/>
      <c r="S35" s="4"/>
      <c r="T35" s="4"/>
      <c r="U35" s="4"/>
      <c r="V35" s="4"/>
      <c r="W35" s="4"/>
      <c r="X35" s="4"/>
      <c r="Y35" s="4"/>
      <c r="Z35" s="4"/>
    </row>
    <row r="36" spans="1:26" ht="15.75" customHeight="1">
      <c r="A36" s="4"/>
      <c r="B36" s="134" t="s">
        <v>256</v>
      </c>
      <c r="C36" s="5"/>
      <c r="D36" s="6"/>
      <c r="E36" s="6"/>
      <c r="F36" s="6"/>
      <c r="G36" s="6"/>
      <c r="H36" s="62"/>
      <c r="I36" s="63"/>
      <c r="J36" s="62"/>
      <c r="K36" s="62"/>
      <c r="L36" s="62"/>
      <c r="M36" s="62"/>
      <c r="N36" s="4"/>
      <c r="O36" s="4"/>
      <c r="P36" s="4"/>
      <c r="Q36" s="4"/>
      <c r="R36" s="4"/>
      <c r="S36" s="4"/>
      <c r="T36" s="4"/>
      <c r="U36" s="4"/>
      <c r="V36" s="4"/>
      <c r="W36" s="4"/>
      <c r="X36" s="4"/>
      <c r="Y36" s="4"/>
      <c r="Z36" s="4"/>
    </row>
    <row r="37" spans="1:26" ht="15.75" customHeight="1">
      <c r="A37" s="4"/>
      <c r="B37" s="52" t="s">
        <v>257</v>
      </c>
      <c r="C37" s="5" t="s">
        <v>23</v>
      </c>
      <c r="D37" s="62">
        <v>-155000</v>
      </c>
      <c r="E37" s="62">
        <v>1028000</v>
      </c>
      <c r="F37" s="62">
        <v>-66000</v>
      </c>
      <c r="G37" s="62">
        <v>56000</v>
      </c>
      <c r="H37" s="62">
        <v>-78000</v>
      </c>
      <c r="I37" s="56">
        <v>0</v>
      </c>
      <c r="J37" s="58">
        <v>0</v>
      </c>
      <c r="K37" s="58">
        <v>0</v>
      </c>
      <c r="L37" s="58">
        <v>0</v>
      </c>
      <c r="M37" s="58">
        <v>0</v>
      </c>
      <c r="N37" s="4"/>
      <c r="O37" s="4"/>
      <c r="P37" s="4"/>
      <c r="Q37" s="4"/>
      <c r="R37" s="4"/>
      <c r="S37" s="4"/>
      <c r="T37" s="4"/>
      <c r="U37" s="4"/>
      <c r="V37" s="4"/>
      <c r="W37" s="4"/>
      <c r="X37" s="4"/>
      <c r="Y37" s="4"/>
      <c r="Z37" s="4"/>
    </row>
    <row r="38" spans="1:26" ht="15.75" customHeight="1">
      <c r="A38" s="4"/>
      <c r="B38" s="52" t="s">
        <v>258</v>
      </c>
      <c r="C38" s="5" t="s">
        <v>23</v>
      </c>
      <c r="D38" s="62">
        <v>640000</v>
      </c>
      <c r="E38" s="62">
        <v>544000</v>
      </c>
      <c r="F38" s="62">
        <v>548000</v>
      </c>
      <c r="G38" s="62">
        <v>0</v>
      </c>
      <c r="H38" s="62">
        <v>598000</v>
      </c>
      <c r="I38" s="56">
        <v>0</v>
      </c>
      <c r="J38" s="58">
        <v>0</v>
      </c>
      <c r="K38" s="58">
        <v>0</v>
      </c>
      <c r="L38" s="58">
        <v>0</v>
      </c>
      <c r="M38" s="58">
        <v>0</v>
      </c>
      <c r="N38" s="4"/>
      <c r="O38" s="4"/>
      <c r="P38" s="4"/>
      <c r="Q38" s="4"/>
      <c r="R38" s="4"/>
      <c r="S38" s="4"/>
      <c r="T38" s="4"/>
      <c r="U38" s="4"/>
      <c r="V38" s="4"/>
      <c r="W38" s="4"/>
      <c r="X38" s="4"/>
      <c r="Y38" s="4"/>
      <c r="Z38" s="4"/>
    </row>
    <row r="39" spans="1:26" ht="15.75" customHeight="1">
      <c r="A39" s="4"/>
      <c r="B39" s="52" t="s">
        <v>260</v>
      </c>
      <c r="C39" s="5" t="s">
        <v>23</v>
      </c>
      <c r="D39" s="62">
        <v>-377000</v>
      </c>
      <c r="E39" s="62">
        <v>-680000</v>
      </c>
      <c r="F39" s="62">
        <v>-1086000</v>
      </c>
      <c r="G39" s="62">
        <v>0</v>
      </c>
      <c r="H39" s="62">
        <v>0</v>
      </c>
      <c r="I39" s="56">
        <v>0</v>
      </c>
      <c r="J39" s="58">
        <v>0</v>
      </c>
      <c r="K39" s="58">
        <v>0</v>
      </c>
      <c r="L39" s="58">
        <v>0</v>
      </c>
      <c r="M39" s="58">
        <v>0</v>
      </c>
      <c r="N39" s="328"/>
      <c r="O39" s="4"/>
      <c r="P39" s="4"/>
      <c r="Q39" s="4"/>
      <c r="R39" s="4"/>
      <c r="S39" s="4"/>
      <c r="T39" s="4"/>
      <c r="U39" s="4"/>
      <c r="V39" s="4"/>
      <c r="W39" s="4"/>
      <c r="X39" s="4"/>
      <c r="Y39" s="4"/>
      <c r="Z39" s="4"/>
    </row>
    <row r="40" spans="1:26" ht="15.75" customHeight="1">
      <c r="A40" s="4"/>
      <c r="B40" s="52" t="s">
        <v>262</v>
      </c>
      <c r="C40" s="5" t="s">
        <v>23</v>
      </c>
      <c r="D40" s="62">
        <v>2554000</v>
      </c>
      <c r="E40" s="62">
        <v>784000</v>
      </c>
      <c r="F40" s="62">
        <v>1932000</v>
      </c>
      <c r="G40" s="62">
        <v>1361000</v>
      </c>
      <c r="H40" s="62">
        <v>2016000</v>
      </c>
      <c r="I40" s="56">
        <f ca="1">'Debt Schedule'!I5</f>
        <v>1118104.0768102738</v>
      </c>
      <c r="J40" s="58">
        <f ca="1">'Debt Schedule'!J5</f>
        <v>1710357.5846490078</v>
      </c>
      <c r="K40" s="58">
        <f ca="1">'Debt Schedule'!K5</f>
        <v>1980277.0089032445</v>
      </c>
      <c r="L40" s="58">
        <f ca="1">'Debt Schedule'!L5</f>
        <v>1860509.8656318425</v>
      </c>
      <c r="M40" s="58">
        <f ca="1">'Debt Schedule'!M5</f>
        <v>1944141.7789434413</v>
      </c>
      <c r="N40" s="328"/>
      <c r="O40" s="4"/>
      <c r="P40" s="4"/>
      <c r="Q40" s="4"/>
      <c r="R40" s="4"/>
      <c r="S40" s="4"/>
      <c r="T40" s="4"/>
      <c r="U40" s="4"/>
      <c r="V40" s="4"/>
      <c r="W40" s="4"/>
      <c r="X40" s="4"/>
      <c r="Y40" s="4"/>
      <c r="Z40" s="4"/>
    </row>
    <row r="41" spans="1:26" ht="15.75" customHeight="1">
      <c r="A41" s="4"/>
      <c r="B41" s="52" t="s">
        <v>263</v>
      </c>
      <c r="C41" s="5" t="s">
        <v>23</v>
      </c>
      <c r="D41" s="62">
        <v>-1660000</v>
      </c>
      <c r="E41" s="62">
        <v>-367000</v>
      </c>
      <c r="F41" s="62">
        <v>-151000</v>
      </c>
      <c r="G41" s="62">
        <v>-1086000</v>
      </c>
      <c r="H41" s="62">
        <v>-201000</v>
      </c>
      <c r="I41" s="56">
        <v>0</v>
      </c>
      <c r="J41" s="58">
        <v>0</v>
      </c>
      <c r="K41" s="58">
        <v>0</v>
      </c>
      <c r="L41" s="58">
        <v>0</v>
      </c>
      <c r="M41" s="58">
        <v>0</v>
      </c>
      <c r="N41" s="4"/>
      <c r="O41" s="4"/>
      <c r="P41" s="4"/>
      <c r="Q41" s="4"/>
      <c r="R41" s="4"/>
      <c r="S41" s="4"/>
      <c r="T41" s="4"/>
      <c r="U41" s="4"/>
      <c r="V41" s="4"/>
      <c r="W41" s="4"/>
      <c r="X41" s="4"/>
      <c r="Y41" s="4"/>
      <c r="Z41" s="4"/>
    </row>
    <row r="42" spans="1:26" ht="15.75" customHeight="1">
      <c r="A42" s="4"/>
      <c r="B42" s="52" t="s">
        <v>264</v>
      </c>
      <c r="C42" s="5" t="s">
        <v>23</v>
      </c>
      <c r="D42" s="62">
        <v>82000</v>
      </c>
      <c r="E42" s="62">
        <v>511000</v>
      </c>
      <c r="F42" s="62">
        <v>-96000</v>
      </c>
      <c r="G42" s="62">
        <v>-825000</v>
      </c>
      <c r="H42" s="62">
        <v>119000</v>
      </c>
      <c r="I42" s="56">
        <v>0</v>
      </c>
      <c r="J42" s="58">
        <v>0</v>
      </c>
      <c r="K42" s="58">
        <v>0</v>
      </c>
      <c r="L42" s="58">
        <v>0</v>
      </c>
      <c r="M42" s="58">
        <v>0</v>
      </c>
      <c r="N42" s="4"/>
      <c r="O42" s="4"/>
      <c r="P42" s="4"/>
      <c r="Q42" s="4"/>
      <c r="R42" s="4"/>
      <c r="S42" s="4"/>
      <c r="T42" s="4"/>
      <c r="U42" s="4"/>
      <c r="V42" s="4"/>
      <c r="W42" s="4"/>
      <c r="X42" s="4"/>
      <c r="Y42" s="4"/>
      <c r="Z42" s="4"/>
    </row>
    <row r="43" spans="1:26" ht="15.75" customHeight="1">
      <c r="A43" s="4"/>
      <c r="B43" s="52" t="s">
        <v>266</v>
      </c>
      <c r="C43" s="5" t="s">
        <v>23</v>
      </c>
      <c r="D43" s="62">
        <v>317000</v>
      </c>
      <c r="E43" s="62">
        <v>277000</v>
      </c>
      <c r="F43" s="62">
        <v>424000</v>
      </c>
      <c r="G43" s="62">
        <v>284000</v>
      </c>
      <c r="H43" s="62">
        <v>47000</v>
      </c>
      <c r="I43" s="56">
        <v>400000</v>
      </c>
      <c r="J43" s="58">
        <v>400000</v>
      </c>
      <c r="K43" s="58">
        <v>400000</v>
      </c>
      <c r="L43" s="58">
        <v>400000</v>
      </c>
      <c r="M43" s="58">
        <v>400000</v>
      </c>
      <c r="N43" s="36" t="s">
        <v>267</v>
      </c>
      <c r="O43" s="4"/>
      <c r="P43" s="4"/>
      <c r="Q43" s="4"/>
      <c r="R43" s="4"/>
      <c r="S43" s="4"/>
      <c r="T43" s="4"/>
      <c r="U43" s="4"/>
      <c r="V43" s="4"/>
      <c r="W43" s="4"/>
      <c r="X43" s="4"/>
      <c r="Y43" s="4"/>
      <c r="Z43" s="4"/>
    </row>
    <row r="44" spans="1:26" ht="15.75" customHeight="1">
      <c r="A44" s="4"/>
      <c r="B44" s="52" t="s">
        <v>268</v>
      </c>
      <c r="C44" s="5" t="s">
        <v>23</v>
      </c>
      <c r="D44" s="62">
        <v>416000</v>
      </c>
      <c r="E44" s="62">
        <v>0</v>
      </c>
      <c r="F44" s="62">
        <v>0</v>
      </c>
      <c r="G44" s="62">
        <v>0</v>
      </c>
      <c r="H44" s="62">
        <v>0</v>
      </c>
      <c r="I44" s="56">
        <v>0</v>
      </c>
      <c r="J44" s="58">
        <v>0</v>
      </c>
      <c r="K44" s="58">
        <v>0</v>
      </c>
      <c r="L44" s="58">
        <v>0</v>
      </c>
      <c r="M44" s="58">
        <v>0</v>
      </c>
      <c r="N44" s="4"/>
      <c r="O44" s="4"/>
      <c r="P44" s="4"/>
      <c r="Q44" s="4"/>
      <c r="R44" s="4"/>
      <c r="S44" s="4"/>
      <c r="T44" s="4"/>
      <c r="U44" s="4"/>
      <c r="V44" s="4"/>
      <c r="W44" s="4"/>
      <c r="X44" s="4"/>
      <c r="Y44" s="4"/>
      <c r="Z44" s="4"/>
    </row>
    <row r="45" spans="1:26" ht="15.75" customHeight="1">
      <c r="A45" s="4"/>
      <c r="B45" s="52" t="s">
        <v>270</v>
      </c>
      <c r="C45" s="5" t="s">
        <v>23</v>
      </c>
      <c r="D45" s="62">
        <v>-443000</v>
      </c>
      <c r="E45" s="62">
        <v>-472000</v>
      </c>
      <c r="F45" s="62">
        <v>-488000</v>
      </c>
      <c r="G45" s="62">
        <v>-538000</v>
      </c>
      <c r="H45" s="62">
        <v>-576000</v>
      </c>
      <c r="I45" s="56">
        <f ca="1">-'Income Statement'!I43</f>
        <v>-895289.38642451772</v>
      </c>
      <c r="J45" s="58">
        <f ca="1">-'Income Statement'!J43</f>
        <v>-921075.0881775259</v>
      </c>
      <c r="K45" s="58">
        <f ca="1">-'Income Statement'!K43</f>
        <v>-947286.97502695164</v>
      </c>
      <c r="L45" s="58">
        <f ca="1">-'Income Statement'!L43</f>
        <v>-973930.99210454815</v>
      </c>
      <c r="M45" s="58">
        <f ca="1">-'Income Statement'!M43</f>
        <v>-1001013.1608261938</v>
      </c>
      <c r="N45" s="4"/>
      <c r="O45" s="4"/>
      <c r="P45" s="4"/>
      <c r="Q45" s="4"/>
      <c r="R45" s="4"/>
      <c r="S45" s="4"/>
      <c r="T45" s="4"/>
      <c r="U45" s="4"/>
      <c r="V45" s="4"/>
      <c r="W45" s="4"/>
      <c r="X45" s="4"/>
      <c r="Y45" s="4"/>
      <c r="Z45" s="4"/>
    </row>
    <row r="46" spans="1:26" ht="15.75" customHeight="1">
      <c r="A46" s="4"/>
      <c r="B46" s="52" t="s">
        <v>271</v>
      </c>
      <c r="C46" s="5" t="s">
        <v>23</v>
      </c>
      <c r="D46" s="62">
        <v>-50000</v>
      </c>
      <c r="E46" s="62">
        <v>-63000</v>
      </c>
      <c r="F46" s="62">
        <v>-66000</v>
      </c>
      <c r="G46" s="62">
        <v>-73000</v>
      </c>
      <c r="H46" s="62">
        <v>-75000</v>
      </c>
      <c r="I46" s="56">
        <f>-'Income Statement'!I46</f>
        <v>-75000</v>
      </c>
      <c r="J46" s="58">
        <f>-'Income Statement'!J46</f>
        <v>-75000</v>
      </c>
      <c r="K46" s="58">
        <f>-'Income Statement'!K46</f>
        <v>-75000</v>
      </c>
      <c r="L46" s="58">
        <f>-'Income Statement'!L46</f>
        <v>-75000</v>
      </c>
      <c r="M46" s="58">
        <f>-'Income Statement'!M46</f>
        <v>-75000</v>
      </c>
      <c r="N46" s="4"/>
      <c r="O46" s="4"/>
      <c r="P46" s="4"/>
      <c r="Q46" s="4"/>
      <c r="R46" s="4"/>
      <c r="S46" s="4"/>
      <c r="T46" s="4"/>
      <c r="U46" s="4"/>
      <c r="V46" s="4"/>
      <c r="W46" s="4"/>
      <c r="X46" s="4"/>
      <c r="Y46" s="4"/>
      <c r="Z46" s="4"/>
    </row>
    <row r="47" spans="1:26" ht="15.75" customHeight="1">
      <c r="A47" s="4"/>
      <c r="B47" s="106" t="s">
        <v>273</v>
      </c>
      <c r="C47" s="108" t="s">
        <v>23</v>
      </c>
      <c r="D47" s="110">
        <v>-13000</v>
      </c>
      <c r="E47" s="110">
        <v>-7000</v>
      </c>
      <c r="F47" s="110">
        <v>-12000</v>
      </c>
      <c r="G47" s="110">
        <v>3000</v>
      </c>
      <c r="H47" s="110">
        <v>-9000</v>
      </c>
      <c r="I47" s="117">
        <v>0</v>
      </c>
      <c r="J47" s="119">
        <v>0</v>
      </c>
      <c r="K47" s="119">
        <v>0</v>
      </c>
      <c r="L47" s="119">
        <v>0</v>
      </c>
      <c r="M47" s="119">
        <v>0</v>
      </c>
      <c r="N47" s="4"/>
      <c r="O47" s="4"/>
      <c r="P47" s="4"/>
      <c r="Q47" s="4"/>
      <c r="R47" s="4"/>
      <c r="S47" s="4"/>
      <c r="T47" s="4"/>
      <c r="U47" s="4"/>
      <c r="V47" s="4"/>
      <c r="W47" s="4"/>
      <c r="X47" s="4"/>
      <c r="Y47" s="4"/>
      <c r="Z47" s="4"/>
    </row>
    <row r="48" spans="1:26" ht="15.75" customHeight="1">
      <c r="A48" s="4"/>
      <c r="B48" s="21" t="s">
        <v>274</v>
      </c>
      <c r="C48" s="126" t="s">
        <v>23</v>
      </c>
      <c r="D48" s="25">
        <f t="shared" ref="D48:M48" si="3">SUM(D37:D47)</f>
        <v>1311000</v>
      </c>
      <c r="E48" s="25">
        <f t="shared" si="3"/>
        <v>1555000</v>
      </c>
      <c r="F48" s="25">
        <f t="shared" si="3"/>
        <v>939000</v>
      </c>
      <c r="G48" s="25">
        <f t="shared" si="3"/>
        <v>-818000</v>
      </c>
      <c r="H48" s="25">
        <f t="shared" si="3"/>
        <v>1841000</v>
      </c>
      <c r="I48" s="135">
        <f t="shared" ca="1" si="3"/>
        <v>547814.69038575608</v>
      </c>
      <c r="J48" s="25">
        <f t="shared" ca="1" si="3"/>
        <v>1114282.4964714819</v>
      </c>
      <c r="K48" s="25">
        <f t="shared" ca="1" si="3"/>
        <v>1357990.0338762929</v>
      </c>
      <c r="L48" s="25">
        <f t="shared" ca="1" si="3"/>
        <v>1211578.8735272945</v>
      </c>
      <c r="M48" s="25">
        <f t="shared" ca="1" si="3"/>
        <v>1268128.6181172477</v>
      </c>
      <c r="N48" s="4"/>
      <c r="O48" s="4"/>
      <c r="P48" s="4"/>
      <c r="Q48" s="4"/>
      <c r="R48" s="4"/>
      <c r="S48" s="4"/>
      <c r="T48" s="4"/>
      <c r="U48" s="4"/>
      <c r="V48" s="4"/>
      <c r="W48" s="4"/>
      <c r="X48" s="4"/>
      <c r="Y48" s="4"/>
      <c r="Z48" s="4"/>
    </row>
    <row r="49" spans="1:26" ht="15.75" customHeight="1">
      <c r="A49" s="4"/>
      <c r="B49" s="4"/>
      <c r="C49" s="5"/>
      <c r="D49" s="6"/>
      <c r="E49" s="6"/>
      <c r="F49" s="6"/>
      <c r="G49" s="6"/>
      <c r="H49" s="62"/>
      <c r="I49" s="63"/>
      <c r="J49" s="62"/>
      <c r="K49" s="62"/>
      <c r="L49" s="62"/>
      <c r="M49" s="62"/>
      <c r="N49" s="4"/>
      <c r="O49" s="4"/>
      <c r="P49" s="4"/>
      <c r="Q49" s="4"/>
      <c r="R49" s="4"/>
      <c r="S49" s="4"/>
      <c r="T49" s="4"/>
      <c r="U49" s="4"/>
      <c r="V49" s="4"/>
      <c r="W49" s="4"/>
      <c r="X49" s="4"/>
      <c r="Y49" s="4"/>
      <c r="Z49" s="4"/>
    </row>
    <row r="50" spans="1:26" ht="15.75" customHeight="1">
      <c r="A50" s="4"/>
      <c r="B50" s="21" t="s">
        <v>277</v>
      </c>
      <c r="C50" s="126" t="s">
        <v>23</v>
      </c>
      <c r="D50" s="25">
        <f t="shared" ref="D50:M50" si="4">D27+D34+D48</f>
        <v>164000</v>
      </c>
      <c r="E50" s="25">
        <f t="shared" si="4"/>
        <v>-101000</v>
      </c>
      <c r="F50" s="25">
        <f t="shared" si="4"/>
        <v>263000</v>
      </c>
      <c r="G50" s="25">
        <f t="shared" si="4"/>
        <v>-390000</v>
      </c>
      <c r="H50" s="25">
        <f t="shared" si="4"/>
        <v>161000</v>
      </c>
      <c r="I50" s="25">
        <f t="shared" ca="1" si="4"/>
        <v>0</v>
      </c>
      <c r="J50" s="25">
        <f t="shared" ca="1" si="4"/>
        <v>0</v>
      </c>
      <c r="K50" s="25">
        <f t="shared" ca="1" si="4"/>
        <v>0</v>
      </c>
      <c r="L50" s="25">
        <f t="shared" ca="1" si="4"/>
        <v>0</v>
      </c>
      <c r="M50" s="25">
        <f t="shared" ca="1" si="4"/>
        <v>0</v>
      </c>
      <c r="N50" s="4"/>
      <c r="O50" s="4"/>
      <c r="P50" s="4"/>
      <c r="Q50" s="4"/>
      <c r="R50" s="4"/>
      <c r="S50" s="4"/>
      <c r="T50" s="4"/>
      <c r="U50" s="4"/>
      <c r="V50" s="4"/>
      <c r="W50" s="4"/>
      <c r="X50" s="4"/>
      <c r="Y50" s="4"/>
      <c r="Z50" s="4"/>
    </row>
    <row r="51" spans="1:26" ht="15.75" customHeight="1">
      <c r="A51" s="4"/>
      <c r="B51" s="4" t="s">
        <v>280</v>
      </c>
      <c r="C51" s="5" t="s">
        <v>23</v>
      </c>
      <c r="D51" s="62">
        <v>220000</v>
      </c>
      <c r="E51" s="53">
        <v>394000</v>
      </c>
      <c r="F51" s="53">
        <v>310000</v>
      </c>
      <c r="G51" s="53">
        <v>567000</v>
      </c>
      <c r="H51" s="53">
        <v>196000</v>
      </c>
      <c r="I51" s="62">
        <f t="shared" ref="I51:M51" si="5">H55</f>
        <v>349000</v>
      </c>
      <c r="J51" s="62">
        <f t="shared" ca="1" si="5"/>
        <v>349000</v>
      </c>
      <c r="K51" s="62">
        <f t="shared" ca="1" si="5"/>
        <v>349000</v>
      </c>
      <c r="L51" s="62">
        <f t="shared" ca="1" si="5"/>
        <v>349000</v>
      </c>
      <c r="M51" s="62">
        <f t="shared" ca="1" si="5"/>
        <v>349000</v>
      </c>
      <c r="N51" s="4"/>
      <c r="O51" s="4"/>
      <c r="P51" s="4"/>
      <c r="Q51" s="4"/>
      <c r="R51" s="4"/>
      <c r="S51" s="4"/>
      <c r="T51" s="4"/>
      <c r="U51" s="4"/>
      <c r="V51" s="4"/>
      <c r="W51" s="4"/>
      <c r="X51" s="4"/>
      <c r="Y51" s="4"/>
      <c r="Z51" s="4"/>
    </row>
    <row r="52" spans="1:26" ht="15.75" customHeight="1">
      <c r="A52" s="4"/>
      <c r="B52" s="4" t="s">
        <v>282</v>
      </c>
      <c r="C52" s="5" t="s">
        <v>23</v>
      </c>
      <c r="D52" s="62">
        <v>-1000</v>
      </c>
      <c r="E52" s="62">
        <v>16000</v>
      </c>
      <c r="F52" s="62">
        <v>-7000</v>
      </c>
      <c r="G52" s="62">
        <v>23000</v>
      </c>
      <c r="H52" s="62">
        <v>-11000</v>
      </c>
      <c r="I52" s="58">
        <v>0</v>
      </c>
      <c r="J52" s="58">
        <v>0</v>
      </c>
      <c r="K52" s="58">
        <v>0</v>
      </c>
      <c r="L52" s="58">
        <v>0</v>
      </c>
      <c r="M52" s="58">
        <v>0</v>
      </c>
      <c r="N52" s="4"/>
      <c r="O52" s="4"/>
      <c r="P52" s="4"/>
      <c r="Q52" s="4"/>
      <c r="R52" s="4"/>
      <c r="S52" s="4"/>
      <c r="T52" s="4"/>
      <c r="U52" s="4"/>
      <c r="V52" s="4"/>
      <c r="W52" s="4"/>
      <c r="X52" s="4"/>
      <c r="Y52" s="4"/>
      <c r="Z52" s="4"/>
    </row>
    <row r="53" spans="1:26" ht="15.75" customHeight="1">
      <c r="A53" s="4"/>
      <c r="B53" s="4" t="s">
        <v>284</v>
      </c>
      <c r="C53" s="5" t="s">
        <v>23</v>
      </c>
      <c r="D53" s="62">
        <v>11000</v>
      </c>
      <c r="E53" s="62">
        <v>1000</v>
      </c>
      <c r="F53" s="62">
        <v>1000</v>
      </c>
      <c r="G53" s="62">
        <v>4000</v>
      </c>
      <c r="H53" s="62">
        <v>1000</v>
      </c>
      <c r="I53" s="58">
        <f>-('Balance Sheet'!I8-'Balance Sheet'!H8)</f>
        <v>0</v>
      </c>
      <c r="J53" s="58">
        <f>-('Balance Sheet'!J8-'Balance Sheet'!I8)</f>
        <v>0</v>
      </c>
      <c r="K53" s="58">
        <f>-('Balance Sheet'!K8-'Balance Sheet'!J8)</f>
        <v>0</v>
      </c>
      <c r="L53" s="58">
        <f>-('Balance Sheet'!L8-'Balance Sheet'!K8)</f>
        <v>0</v>
      </c>
      <c r="M53" s="58">
        <f>-('Balance Sheet'!M8-'Balance Sheet'!L8)</f>
        <v>0</v>
      </c>
      <c r="N53" s="4"/>
      <c r="O53" s="4"/>
      <c r="P53" s="4"/>
      <c r="Q53" s="4"/>
      <c r="R53" s="4"/>
      <c r="S53" s="4"/>
      <c r="T53" s="4"/>
      <c r="U53" s="4"/>
      <c r="V53" s="4"/>
      <c r="W53" s="4"/>
      <c r="X53" s="4"/>
      <c r="Y53" s="4"/>
      <c r="Z53" s="4"/>
    </row>
    <row r="54" spans="1:26" ht="15.75" customHeight="1">
      <c r="A54" s="4"/>
      <c r="B54" s="4" t="s">
        <v>285</v>
      </c>
      <c r="C54" s="5" t="s">
        <v>23</v>
      </c>
      <c r="D54" s="62">
        <v>0</v>
      </c>
      <c r="E54" s="62">
        <v>0</v>
      </c>
      <c r="F54" s="62">
        <v>0</v>
      </c>
      <c r="G54" s="62">
        <v>-8000</v>
      </c>
      <c r="H54" s="62">
        <v>2000</v>
      </c>
      <c r="I54" s="58">
        <v>0</v>
      </c>
      <c r="J54" s="58">
        <v>0</v>
      </c>
      <c r="K54" s="58">
        <v>0</v>
      </c>
      <c r="L54" s="58">
        <v>0</v>
      </c>
      <c r="M54" s="58">
        <v>0</v>
      </c>
      <c r="N54" s="4"/>
      <c r="O54" s="4"/>
      <c r="P54" s="4"/>
      <c r="Q54" s="4"/>
      <c r="R54" s="4"/>
      <c r="S54" s="4"/>
      <c r="T54" s="4"/>
      <c r="U54" s="4"/>
      <c r="V54" s="4"/>
      <c r="W54" s="4"/>
      <c r="X54" s="4"/>
      <c r="Y54" s="4"/>
      <c r="Z54" s="4"/>
    </row>
    <row r="55" spans="1:26" ht="15.75" customHeight="1">
      <c r="A55" s="4"/>
      <c r="B55" s="4" t="s">
        <v>286</v>
      </c>
      <c r="C55" s="5" t="s">
        <v>23</v>
      </c>
      <c r="D55" s="53">
        <v>394000</v>
      </c>
      <c r="E55" s="53">
        <v>310000</v>
      </c>
      <c r="F55" s="53">
        <v>567000</v>
      </c>
      <c r="G55" s="53">
        <v>196000</v>
      </c>
      <c r="H55" s="53">
        <v>349000</v>
      </c>
      <c r="I55" s="62">
        <f t="shared" ref="I55:M55" ca="1" si="6">SUM(I50,I51:I54)</f>
        <v>349000</v>
      </c>
      <c r="J55" s="62">
        <f t="shared" ca="1" si="6"/>
        <v>349000</v>
      </c>
      <c r="K55" s="62">
        <f t="shared" ca="1" si="6"/>
        <v>349000</v>
      </c>
      <c r="L55" s="62">
        <f t="shared" ca="1" si="6"/>
        <v>349000</v>
      </c>
      <c r="M55" s="62">
        <f t="shared" ca="1" si="6"/>
        <v>349000</v>
      </c>
      <c r="N55" s="4"/>
      <c r="O55" s="4"/>
      <c r="P55" s="4"/>
      <c r="Q55" s="4"/>
      <c r="R55" s="4"/>
      <c r="S55" s="4"/>
      <c r="T55" s="4"/>
      <c r="U55" s="4"/>
      <c r="V55" s="4"/>
      <c r="W55" s="4"/>
      <c r="X55" s="4"/>
      <c r="Y55" s="4"/>
      <c r="Z55" s="4"/>
    </row>
    <row r="56" spans="1:26" ht="15.75" customHeight="1">
      <c r="A56" s="4"/>
      <c r="B56" s="7"/>
      <c r="C56" s="363" t="s">
        <v>288</v>
      </c>
      <c r="D56" s="364">
        <f t="shared" ref="D56:H56" si="7">SUM(D50,D51:D54)</f>
        <v>394000</v>
      </c>
      <c r="E56" s="364">
        <f t="shared" si="7"/>
        <v>310000</v>
      </c>
      <c r="F56" s="364">
        <f t="shared" si="7"/>
        <v>567000</v>
      </c>
      <c r="G56" s="364">
        <f t="shared" si="7"/>
        <v>196000</v>
      </c>
      <c r="H56" s="364">
        <f t="shared" si="7"/>
        <v>349000</v>
      </c>
      <c r="I56" s="364"/>
      <c r="J56" s="4"/>
      <c r="K56" s="4"/>
      <c r="L56" s="4"/>
      <c r="M56" s="4"/>
      <c r="N56" s="4"/>
      <c r="O56" s="4"/>
      <c r="P56" s="4"/>
      <c r="Q56" s="4"/>
      <c r="R56" s="4"/>
      <c r="S56" s="4"/>
      <c r="T56" s="4"/>
      <c r="U56" s="4"/>
      <c r="V56" s="4"/>
      <c r="W56" s="4"/>
      <c r="X56" s="4"/>
      <c r="Y56" s="4"/>
      <c r="Z56" s="4"/>
    </row>
    <row r="57" spans="1:26" ht="15.75" customHeight="1">
      <c r="A57" s="4"/>
      <c r="B57" s="4"/>
      <c r="C57" s="5"/>
      <c r="D57" s="6"/>
      <c r="E57" s="6"/>
      <c r="F57" s="6"/>
      <c r="G57" s="6"/>
      <c r="H57" s="6"/>
      <c r="I57" s="4"/>
      <c r="J57" s="4"/>
      <c r="K57" s="4"/>
      <c r="L57" s="4"/>
      <c r="M57" s="4"/>
      <c r="N57" s="4"/>
      <c r="O57" s="4"/>
      <c r="P57" s="4"/>
      <c r="Q57" s="4"/>
      <c r="R57" s="4"/>
      <c r="S57" s="4"/>
      <c r="T57" s="4"/>
      <c r="U57" s="4"/>
      <c r="V57" s="4"/>
      <c r="W57" s="4"/>
      <c r="X57" s="4"/>
      <c r="Y57" s="4"/>
      <c r="Z57" s="4"/>
    </row>
    <row r="58" spans="1:26" ht="15.75" customHeight="1">
      <c r="A58" s="4"/>
      <c r="B58" s="4"/>
      <c r="C58" s="5"/>
      <c r="D58" s="6"/>
      <c r="E58" s="6"/>
      <c r="F58" s="6"/>
      <c r="G58" s="6"/>
      <c r="H58" s="6"/>
      <c r="I58" s="4"/>
      <c r="J58" s="4"/>
      <c r="K58" s="4"/>
      <c r="L58" s="4"/>
      <c r="M58" s="4"/>
      <c r="N58" s="4"/>
      <c r="O58" s="4"/>
      <c r="P58" s="4"/>
      <c r="Q58" s="4"/>
      <c r="R58" s="4"/>
      <c r="S58" s="4"/>
      <c r="T58" s="4"/>
      <c r="U58" s="4"/>
      <c r="V58" s="4"/>
      <c r="W58" s="4"/>
      <c r="X58" s="4"/>
      <c r="Y58" s="4"/>
      <c r="Z58" s="4"/>
    </row>
    <row r="59" spans="1:26" ht="15.75" customHeight="1">
      <c r="A59" s="4"/>
      <c r="B59" s="4"/>
      <c r="C59" s="5"/>
      <c r="D59" s="6"/>
      <c r="E59" s="6"/>
      <c r="F59" s="6"/>
      <c r="G59" s="6"/>
      <c r="H59" s="6"/>
      <c r="I59" s="4"/>
      <c r="J59" s="4"/>
      <c r="K59" s="4"/>
      <c r="L59" s="4"/>
      <c r="M59" s="4"/>
      <c r="N59" s="4"/>
      <c r="O59" s="4"/>
      <c r="P59" s="4"/>
      <c r="Q59" s="4"/>
      <c r="R59" s="4"/>
      <c r="S59" s="4"/>
      <c r="T59" s="4"/>
      <c r="U59" s="4"/>
      <c r="V59" s="4"/>
      <c r="W59" s="4"/>
      <c r="X59" s="4"/>
      <c r="Y59" s="4"/>
      <c r="Z59" s="4"/>
    </row>
    <row r="60" spans="1:26" ht="15.75" customHeight="1">
      <c r="A60" s="4"/>
      <c r="B60" s="4"/>
      <c r="C60" s="5"/>
      <c r="D60" s="6"/>
      <c r="E60" s="6"/>
      <c r="F60" s="6"/>
      <c r="G60" s="6"/>
      <c r="H60" s="6"/>
      <c r="I60" s="4"/>
      <c r="J60" s="4"/>
      <c r="K60" s="4"/>
      <c r="L60" s="4"/>
      <c r="M60" s="4"/>
      <c r="N60" s="4"/>
      <c r="O60" s="4"/>
      <c r="P60" s="4"/>
      <c r="Q60" s="4"/>
      <c r="R60" s="4"/>
      <c r="S60" s="4"/>
      <c r="T60" s="4"/>
      <c r="U60" s="4"/>
      <c r="V60" s="4"/>
      <c r="W60" s="4"/>
      <c r="X60" s="4"/>
      <c r="Y60" s="4"/>
      <c r="Z60" s="4"/>
    </row>
    <row r="61" spans="1:26" ht="15.75" customHeight="1">
      <c r="A61" s="4"/>
      <c r="B61" s="4"/>
      <c r="C61" s="5"/>
      <c r="D61" s="6"/>
      <c r="E61" s="6"/>
      <c r="F61" s="6"/>
      <c r="G61" s="6"/>
      <c r="H61" s="6"/>
      <c r="I61" s="4"/>
      <c r="J61" s="4"/>
      <c r="K61" s="4"/>
      <c r="L61" s="4"/>
      <c r="M61" s="4"/>
      <c r="N61" s="4"/>
      <c r="O61" s="4"/>
      <c r="P61" s="4"/>
      <c r="Q61" s="4"/>
      <c r="R61" s="4"/>
      <c r="S61" s="4"/>
      <c r="T61" s="4"/>
      <c r="U61" s="4"/>
      <c r="V61" s="4"/>
      <c r="W61" s="4"/>
      <c r="X61" s="4"/>
      <c r="Y61" s="4"/>
      <c r="Z61" s="4"/>
    </row>
    <row r="62" spans="1:26" ht="15.75" customHeight="1">
      <c r="A62" s="4"/>
      <c r="B62" s="4"/>
      <c r="C62" s="5"/>
      <c r="D62" s="6"/>
      <c r="E62" s="6"/>
      <c r="F62" s="6"/>
      <c r="G62" s="6"/>
      <c r="H62" s="6"/>
      <c r="I62" s="4"/>
      <c r="J62" s="4"/>
      <c r="K62" s="4"/>
      <c r="L62" s="4"/>
      <c r="M62" s="4"/>
      <c r="N62" s="4"/>
      <c r="O62" s="4"/>
      <c r="P62" s="4"/>
      <c r="Q62" s="4"/>
      <c r="R62" s="4"/>
      <c r="S62" s="4"/>
      <c r="T62" s="4"/>
      <c r="U62" s="4"/>
      <c r="V62" s="4"/>
      <c r="W62" s="4"/>
      <c r="X62" s="4"/>
      <c r="Y62" s="4"/>
      <c r="Z62" s="4"/>
    </row>
    <row r="63" spans="1:26" ht="15.75" customHeight="1">
      <c r="A63" s="4"/>
      <c r="B63" s="4"/>
      <c r="C63" s="5"/>
      <c r="D63" s="6"/>
      <c r="E63" s="6"/>
      <c r="F63" s="6"/>
      <c r="G63" s="6"/>
      <c r="H63" s="6"/>
      <c r="I63" s="4"/>
      <c r="J63" s="4"/>
      <c r="K63" s="4"/>
      <c r="L63" s="4"/>
      <c r="M63" s="4"/>
      <c r="N63" s="4"/>
      <c r="O63" s="4"/>
      <c r="P63" s="4"/>
      <c r="Q63" s="4"/>
      <c r="R63" s="4"/>
      <c r="S63" s="4"/>
      <c r="T63" s="4"/>
      <c r="U63" s="4"/>
      <c r="V63" s="4"/>
      <c r="W63" s="4"/>
      <c r="X63" s="4"/>
      <c r="Y63" s="4"/>
      <c r="Z63" s="4"/>
    </row>
    <row r="64" spans="1:26" ht="15.75" customHeight="1">
      <c r="A64" s="4"/>
      <c r="B64" s="4"/>
      <c r="C64" s="5"/>
      <c r="D64" s="6"/>
      <c r="E64" s="6"/>
      <c r="F64" s="6"/>
      <c r="G64" s="6"/>
      <c r="H64" s="6"/>
      <c r="I64" s="4"/>
      <c r="J64" s="4"/>
      <c r="K64" s="4"/>
      <c r="L64" s="4"/>
      <c r="M64" s="4"/>
      <c r="N64" s="4"/>
      <c r="O64" s="4"/>
      <c r="P64" s="4"/>
      <c r="Q64" s="4"/>
      <c r="R64" s="4"/>
      <c r="S64" s="4"/>
      <c r="T64" s="4"/>
      <c r="U64" s="4"/>
      <c r="V64" s="4"/>
      <c r="W64" s="4"/>
      <c r="X64" s="4"/>
      <c r="Y64" s="4"/>
      <c r="Z64" s="4"/>
    </row>
    <row r="65" spans="1:26" ht="15.75" customHeight="1">
      <c r="A65" s="4"/>
      <c r="B65" s="4"/>
      <c r="C65" s="5"/>
      <c r="D65" s="6"/>
      <c r="E65" s="6"/>
      <c r="F65" s="6"/>
      <c r="G65" s="6"/>
      <c r="H65" s="6"/>
      <c r="I65" s="4"/>
      <c r="J65" s="4"/>
      <c r="K65" s="4"/>
      <c r="L65" s="4"/>
      <c r="M65" s="4"/>
      <c r="N65" s="4"/>
      <c r="O65" s="4"/>
      <c r="P65" s="4"/>
      <c r="Q65" s="4"/>
      <c r="R65" s="4"/>
      <c r="S65" s="4"/>
      <c r="T65" s="4"/>
      <c r="U65" s="4"/>
      <c r="V65" s="4"/>
      <c r="W65" s="4"/>
      <c r="X65" s="4"/>
      <c r="Y65" s="4"/>
      <c r="Z65" s="4"/>
    </row>
    <row r="66" spans="1:26" ht="15.75" customHeight="1">
      <c r="A66" s="4"/>
      <c r="B66" s="4"/>
      <c r="C66" s="5"/>
      <c r="D66" s="6"/>
      <c r="E66" s="6"/>
      <c r="F66" s="6"/>
      <c r="G66" s="6"/>
      <c r="H66" s="6"/>
      <c r="I66" s="4"/>
      <c r="J66" s="4"/>
      <c r="K66" s="4"/>
      <c r="L66" s="4"/>
      <c r="M66" s="4"/>
      <c r="N66" s="4"/>
      <c r="O66" s="4"/>
      <c r="P66" s="4"/>
      <c r="Q66" s="4"/>
      <c r="R66" s="4"/>
      <c r="S66" s="4"/>
      <c r="T66" s="4"/>
      <c r="U66" s="4"/>
      <c r="V66" s="4"/>
      <c r="W66" s="4"/>
      <c r="X66" s="4"/>
      <c r="Y66" s="4"/>
      <c r="Z66" s="4"/>
    </row>
    <row r="67" spans="1:26" ht="15.75" customHeight="1">
      <c r="A67" s="4"/>
      <c r="B67" s="4"/>
      <c r="C67" s="5"/>
      <c r="D67" s="6"/>
      <c r="E67" s="6"/>
      <c r="F67" s="6"/>
      <c r="G67" s="6"/>
      <c r="H67" s="6"/>
      <c r="I67" s="4"/>
      <c r="J67" s="4"/>
      <c r="K67" s="4"/>
      <c r="L67" s="4"/>
      <c r="M67" s="4"/>
      <c r="N67" s="4"/>
      <c r="O67" s="4"/>
      <c r="P67" s="4"/>
      <c r="Q67" s="4"/>
      <c r="R67" s="4"/>
      <c r="S67" s="4"/>
      <c r="T67" s="4"/>
      <c r="U67" s="4"/>
      <c r="V67" s="4"/>
      <c r="W67" s="4"/>
      <c r="X67" s="4"/>
      <c r="Y67" s="4"/>
      <c r="Z67" s="4"/>
    </row>
    <row r="68" spans="1:26" ht="15.75" customHeight="1">
      <c r="A68" s="4"/>
      <c r="B68" s="4"/>
      <c r="C68" s="5"/>
      <c r="D68" s="6"/>
      <c r="E68" s="6"/>
      <c r="F68" s="6"/>
      <c r="G68" s="6"/>
      <c r="H68" s="6"/>
      <c r="I68" s="4"/>
      <c r="J68" s="4"/>
      <c r="K68" s="4"/>
      <c r="L68" s="4"/>
      <c r="M68" s="4"/>
      <c r="N68" s="4"/>
      <c r="O68" s="4"/>
      <c r="P68" s="4"/>
      <c r="Q68" s="4"/>
      <c r="R68" s="4"/>
      <c r="S68" s="4"/>
      <c r="T68" s="4"/>
      <c r="U68" s="4"/>
      <c r="V68" s="4"/>
      <c r="W68" s="4"/>
      <c r="X68" s="4"/>
      <c r="Y68" s="4"/>
      <c r="Z68" s="4"/>
    </row>
    <row r="69" spans="1:26" ht="15.75" customHeight="1">
      <c r="A69" s="4"/>
      <c r="B69" s="4"/>
      <c r="C69" s="5"/>
      <c r="D69" s="6"/>
      <c r="E69" s="6"/>
      <c r="F69" s="6"/>
      <c r="G69" s="6"/>
      <c r="H69" s="6"/>
      <c r="I69" s="4"/>
      <c r="J69" s="4"/>
      <c r="K69" s="4"/>
      <c r="L69" s="4"/>
      <c r="M69" s="4"/>
      <c r="N69" s="4"/>
      <c r="O69" s="4"/>
      <c r="P69" s="4"/>
      <c r="Q69" s="4"/>
      <c r="R69" s="4"/>
      <c r="S69" s="4"/>
      <c r="T69" s="4"/>
      <c r="U69" s="4"/>
      <c r="V69" s="4"/>
      <c r="W69" s="4"/>
      <c r="X69" s="4"/>
      <c r="Y69" s="4"/>
      <c r="Z69" s="4"/>
    </row>
    <row r="70" spans="1:26" ht="15.75" customHeight="1">
      <c r="A70" s="4"/>
      <c r="B70" s="4"/>
      <c r="C70" s="5"/>
      <c r="D70" s="6"/>
      <c r="E70" s="6"/>
      <c r="F70" s="6"/>
      <c r="G70" s="6"/>
      <c r="H70" s="6"/>
      <c r="I70" s="4"/>
      <c r="J70" s="4"/>
      <c r="K70" s="4"/>
      <c r="L70" s="4"/>
      <c r="M70" s="4"/>
      <c r="N70" s="4"/>
      <c r="O70" s="4"/>
      <c r="P70" s="4"/>
      <c r="Q70" s="4"/>
      <c r="R70" s="4"/>
      <c r="S70" s="4"/>
      <c r="T70" s="4"/>
      <c r="U70" s="4"/>
      <c r="V70" s="4"/>
      <c r="W70" s="4"/>
      <c r="X70" s="4"/>
      <c r="Y70" s="4"/>
      <c r="Z70" s="4"/>
    </row>
    <row r="71" spans="1:26" ht="15.75" customHeight="1">
      <c r="A71" s="4"/>
      <c r="B71" s="4"/>
      <c r="C71" s="5"/>
      <c r="D71" s="6"/>
      <c r="E71" s="6"/>
      <c r="F71" s="6"/>
      <c r="G71" s="6"/>
      <c r="H71" s="6"/>
      <c r="I71" s="4"/>
      <c r="J71" s="4"/>
      <c r="K71" s="4"/>
      <c r="L71" s="4"/>
      <c r="M71" s="4"/>
      <c r="N71" s="4"/>
      <c r="O71" s="4"/>
      <c r="P71" s="4"/>
      <c r="Q71" s="4"/>
      <c r="R71" s="4"/>
      <c r="S71" s="4"/>
      <c r="T71" s="4"/>
      <c r="U71" s="4"/>
      <c r="V71" s="4"/>
      <c r="W71" s="4"/>
      <c r="X71" s="4"/>
      <c r="Y71" s="4"/>
      <c r="Z71" s="4"/>
    </row>
    <row r="72" spans="1:26" ht="15.75" customHeight="1">
      <c r="A72" s="4"/>
      <c r="B72" s="4"/>
      <c r="C72" s="5"/>
      <c r="D72" s="6"/>
      <c r="E72" s="6"/>
      <c r="F72" s="6"/>
      <c r="G72" s="6"/>
      <c r="H72" s="6"/>
      <c r="I72" s="4"/>
      <c r="J72" s="4"/>
      <c r="K72" s="4"/>
      <c r="L72" s="4"/>
      <c r="M72" s="4"/>
      <c r="N72" s="4"/>
      <c r="O72" s="4"/>
      <c r="P72" s="4"/>
      <c r="Q72" s="4"/>
      <c r="R72" s="4"/>
      <c r="S72" s="4"/>
      <c r="T72" s="4"/>
      <c r="U72" s="4"/>
      <c r="V72" s="4"/>
      <c r="W72" s="4"/>
      <c r="X72" s="4"/>
      <c r="Y72" s="4"/>
      <c r="Z72" s="4"/>
    </row>
    <row r="73" spans="1:26" ht="15.75" customHeight="1">
      <c r="A73" s="4"/>
      <c r="B73" s="4"/>
      <c r="C73" s="5"/>
      <c r="D73" s="6"/>
      <c r="E73" s="6"/>
      <c r="F73" s="6"/>
      <c r="G73" s="6"/>
      <c r="H73" s="6"/>
      <c r="I73" s="4"/>
      <c r="J73" s="4"/>
      <c r="K73" s="4"/>
      <c r="L73" s="4"/>
      <c r="M73" s="4"/>
      <c r="N73" s="4"/>
      <c r="O73" s="4"/>
      <c r="P73" s="4"/>
      <c r="Q73" s="4"/>
      <c r="R73" s="4"/>
      <c r="S73" s="4"/>
      <c r="T73" s="4"/>
      <c r="U73" s="4"/>
      <c r="V73" s="4"/>
      <c r="W73" s="4"/>
      <c r="X73" s="4"/>
      <c r="Y73" s="4"/>
      <c r="Z73" s="4"/>
    </row>
    <row r="74" spans="1:26" ht="15.75" customHeight="1">
      <c r="A74" s="4"/>
      <c r="B74" s="4"/>
      <c r="C74" s="5"/>
      <c r="D74" s="6"/>
      <c r="E74" s="6"/>
      <c r="F74" s="6"/>
      <c r="G74" s="6"/>
      <c r="H74" s="6"/>
      <c r="I74" s="4"/>
      <c r="J74" s="4"/>
      <c r="K74" s="4"/>
      <c r="L74" s="4"/>
      <c r="M74" s="4"/>
      <c r="N74" s="4"/>
      <c r="O74" s="4"/>
      <c r="P74" s="4"/>
      <c r="Q74" s="4"/>
      <c r="R74" s="4"/>
      <c r="S74" s="4"/>
      <c r="T74" s="4"/>
      <c r="U74" s="4"/>
      <c r="V74" s="4"/>
      <c r="W74" s="4"/>
      <c r="X74" s="4"/>
      <c r="Y74" s="4"/>
      <c r="Z74" s="4"/>
    </row>
    <row r="75" spans="1:26" ht="15.75" customHeight="1">
      <c r="A75" s="4"/>
      <c r="B75" s="4"/>
      <c r="C75" s="5"/>
      <c r="D75" s="6"/>
      <c r="E75" s="6"/>
      <c r="F75" s="6"/>
      <c r="G75" s="6"/>
      <c r="H75" s="6"/>
      <c r="I75" s="4"/>
      <c r="J75" s="4"/>
      <c r="K75" s="4"/>
      <c r="L75" s="4"/>
      <c r="M75" s="4"/>
      <c r="N75" s="4"/>
      <c r="O75" s="4"/>
      <c r="P75" s="4"/>
      <c r="Q75" s="4"/>
      <c r="R75" s="4"/>
      <c r="S75" s="4"/>
      <c r="T75" s="4"/>
      <c r="U75" s="4"/>
      <c r="V75" s="4"/>
      <c r="W75" s="4"/>
      <c r="X75" s="4"/>
      <c r="Y75" s="4"/>
      <c r="Z75" s="4"/>
    </row>
    <row r="76" spans="1:26" ht="15.75" customHeight="1">
      <c r="A76" s="4"/>
      <c r="B76" s="4"/>
      <c r="C76" s="5"/>
      <c r="D76" s="6"/>
      <c r="E76" s="6"/>
      <c r="F76" s="6"/>
      <c r="G76" s="6"/>
      <c r="H76" s="6"/>
      <c r="I76" s="4"/>
      <c r="J76" s="4"/>
      <c r="K76" s="4"/>
      <c r="L76" s="4"/>
      <c r="M76" s="4"/>
      <c r="N76" s="4"/>
      <c r="O76" s="4"/>
      <c r="P76" s="4"/>
      <c r="Q76" s="4"/>
      <c r="R76" s="4"/>
      <c r="S76" s="4"/>
      <c r="T76" s="4"/>
      <c r="U76" s="4"/>
      <c r="V76" s="4"/>
      <c r="W76" s="4"/>
      <c r="X76" s="4"/>
      <c r="Y76" s="4"/>
      <c r="Z76" s="4"/>
    </row>
    <row r="77" spans="1:26" ht="15.75" customHeight="1">
      <c r="A77" s="4"/>
      <c r="B77" s="4"/>
      <c r="C77" s="5"/>
      <c r="D77" s="6"/>
      <c r="E77" s="6"/>
      <c r="F77" s="6"/>
      <c r="G77" s="6"/>
      <c r="H77" s="6"/>
      <c r="I77" s="4"/>
      <c r="J77" s="4"/>
      <c r="K77" s="4"/>
      <c r="L77" s="4"/>
      <c r="M77" s="4"/>
      <c r="N77" s="4"/>
      <c r="O77" s="4"/>
      <c r="P77" s="4"/>
      <c r="Q77" s="4"/>
      <c r="R77" s="4"/>
      <c r="S77" s="4"/>
      <c r="T77" s="4"/>
      <c r="U77" s="4"/>
      <c r="V77" s="4"/>
      <c r="W77" s="4"/>
      <c r="X77" s="4"/>
      <c r="Y77" s="4"/>
      <c r="Z77" s="4"/>
    </row>
    <row r="78" spans="1:26" ht="15.75" customHeight="1">
      <c r="A78" s="4"/>
      <c r="B78" s="4"/>
      <c r="C78" s="5"/>
      <c r="D78" s="6"/>
      <c r="E78" s="6"/>
      <c r="F78" s="6"/>
      <c r="G78" s="6"/>
      <c r="H78" s="6"/>
      <c r="I78" s="4"/>
      <c r="J78" s="4"/>
      <c r="K78" s="4"/>
      <c r="L78" s="4"/>
      <c r="M78" s="4"/>
      <c r="N78" s="4"/>
      <c r="O78" s="4"/>
      <c r="P78" s="4"/>
      <c r="Q78" s="4"/>
      <c r="R78" s="4"/>
      <c r="S78" s="4"/>
      <c r="T78" s="4"/>
      <c r="U78" s="4"/>
      <c r="V78" s="4"/>
      <c r="W78" s="4"/>
      <c r="X78" s="4"/>
      <c r="Y78" s="4"/>
      <c r="Z78" s="4"/>
    </row>
    <row r="79" spans="1:26" ht="15.75" customHeight="1">
      <c r="A79" s="4"/>
      <c r="B79" s="4"/>
      <c r="C79" s="5"/>
      <c r="D79" s="6"/>
      <c r="E79" s="6"/>
      <c r="F79" s="6"/>
      <c r="G79" s="6"/>
      <c r="H79" s="6"/>
      <c r="I79" s="4"/>
      <c r="J79" s="4"/>
      <c r="K79" s="4"/>
      <c r="L79" s="4"/>
      <c r="M79" s="4"/>
      <c r="N79" s="4"/>
      <c r="O79" s="4"/>
      <c r="P79" s="4"/>
      <c r="Q79" s="4"/>
      <c r="R79" s="4"/>
      <c r="S79" s="4"/>
      <c r="T79" s="4"/>
      <c r="U79" s="4"/>
      <c r="V79" s="4"/>
      <c r="W79" s="4"/>
      <c r="X79" s="4"/>
      <c r="Y79" s="4"/>
      <c r="Z79" s="4"/>
    </row>
    <row r="80" spans="1:26" ht="15.75" customHeight="1">
      <c r="A80" s="4"/>
      <c r="B80" s="4"/>
      <c r="C80" s="5"/>
      <c r="D80" s="6"/>
      <c r="E80" s="6"/>
      <c r="F80" s="6"/>
      <c r="G80" s="6"/>
      <c r="H80" s="6"/>
      <c r="I80" s="4"/>
      <c r="J80" s="4"/>
      <c r="K80" s="4"/>
      <c r="L80" s="4"/>
      <c r="M80" s="4"/>
      <c r="N80" s="4"/>
      <c r="O80" s="4"/>
      <c r="P80" s="4"/>
      <c r="Q80" s="4"/>
      <c r="R80" s="4"/>
      <c r="S80" s="4"/>
      <c r="T80" s="4"/>
      <c r="U80" s="4"/>
      <c r="V80" s="4"/>
      <c r="W80" s="4"/>
      <c r="X80" s="4"/>
      <c r="Y80" s="4"/>
      <c r="Z80" s="4"/>
    </row>
    <row r="81" spans="1:26" ht="15.75" customHeight="1">
      <c r="A81" s="4"/>
      <c r="B81" s="4"/>
      <c r="C81" s="5"/>
      <c r="D81" s="6"/>
      <c r="E81" s="6"/>
      <c r="F81" s="6"/>
      <c r="G81" s="6"/>
      <c r="H81" s="6"/>
      <c r="I81" s="4"/>
      <c r="J81" s="4"/>
      <c r="K81" s="4"/>
      <c r="L81" s="4"/>
      <c r="M81" s="4"/>
      <c r="N81" s="4"/>
      <c r="O81" s="4"/>
      <c r="P81" s="4"/>
      <c r="Q81" s="4"/>
      <c r="R81" s="4"/>
      <c r="S81" s="4"/>
      <c r="T81" s="4"/>
      <c r="U81" s="4"/>
      <c r="V81" s="4"/>
      <c r="W81" s="4"/>
      <c r="X81" s="4"/>
      <c r="Y81" s="4"/>
      <c r="Z81" s="4"/>
    </row>
    <row r="82" spans="1:26" ht="15.75" customHeight="1">
      <c r="A82" s="4"/>
      <c r="B82" s="4"/>
      <c r="C82" s="5"/>
      <c r="D82" s="6"/>
      <c r="E82" s="6"/>
      <c r="F82" s="6"/>
      <c r="G82" s="6"/>
      <c r="H82" s="6"/>
      <c r="I82" s="4"/>
      <c r="J82" s="4"/>
      <c r="K82" s="4"/>
      <c r="L82" s="4"/>
      <c r="M82" s="4"/>
      <c r="N82" s="4"/>
      <c r="O82" s="4"/>
      <c r="P82" s="4"/>
      <c r="Q82" s="4"/>
      <c r="R82" s="4"/>
      <c r="S82" s="4"/>
      <c r="T82" s="4"/>
      <c r="U82" s="4"/>
      <c r="V82" s="4"/>
      <c r="W82" s="4"/>
      <c r="X82" s="4"/>
      <c r="Y82" s="4"/>
      <c r="Z82" s="4"/>
    </row>
    <row r="83" spans="1:26" ht="15.75" customHeight="1">
      <c r="A83" s="4"/>
      <c r="B83" s="4"/>
      <c r="C83" s="5"/>
      <c r="D83" s="6"/>
      <c r="E83" s="6"/>
      <c r="F83" s="6"/>
      <c r="G83" s="6"/>
      <c r="H83" s="6"/>
      <c r="I83" s="4"/>
      <c r="J83" s="4"/>
      <c r="K83" s="4"/>
      <c r="L83" s="4"/>
      <c r="M83" s="4"/>
      <c r="N83" s="4"/>
      <c r="O83" s="4"/>
      <c r="P83" s="4"/>
      <c r="Q83" s="4"/>
      <c r="R83" s="4"/>
      <c r="S83" s="4"/>
      <c r="T83" s="4"/>
      <c r="U83" s="4"/>
      <c r="V83" s="4"/>
      <c r="W83" s="4"/>
      <c r="X83" s="4"/>
      <c r="Y83" s="4"/>
      <c r="Z83" s="4"/>
    </row>
    <row r="84" spans="1:26" ht="15.75" customHeight="1">
      <c r="A84" s="4"/>
      <c r="B84" s="4"/>
      <c r="C84" s="5"/>
      <c r="D84" s="6"/>
      <c r="E84" s="6"/>
      <c r="F84" s="6"/>
      <c r="G84" s="6"/>
      <c r="H84" s="6"/>
      <c r="I84" s="4"/>
      <c r="J84" s="4"/>
      <c r="K84" s="4"/>
      <c r="L84" s="4"/>
      <c r="M84" s="4"/>
      <c r="N84" s="4"/>
      <c r="O84" s="4"/>
      <c r="P84" s="4"/>
      <c r="Q84" s="4"/>
      <c r="R84" s="4"/>
      <c r="S84" s="4"/>
      <c r="T84" s="4"/>
      <c r="U84" s="4"/>
      <c r="V84" s="4"/>
      <c r="W84" s="4"/>
      <c r="X84" s="4"/>
      <c r="Y84" s="4"/>
      <c r="Z84" s="4"/>
    </row>
    <row r="85" spans="1:26" ht="15.75" customHeight="1">
      <c r="A85" s="4"/>
      <c r="B85" s="4"/>
      <c r="C85" s="5"/>
      <c r="D85" s="6"/>
      <c r="E85" s="6"/>
      <c r="F85" s="6"/>
      <c r="G85" s="6"/>
      <c r="H85" s="6"/>
      <c r="I85" s="4"/>
      <c r="J85" s="4"/>
      <c r="K85" s="4"/>
      <c r="L85" s="4"/>
      <c r="M85" s="4"/>
      <c r="N85" s="4"/>
      <c r="O85" s="4"/>
      <c r="P85" s="4"/>
      <c r="Q85" s="4"/>
      <c r="R85" s="4"/>
      <c r="S85" s="4"/>
      <c r="T85" s="4"/>
      <c r="U85" s="4"/>
      <c r="V85" s="4"/>
      <c r="W85" s="4"/>
      <c r="X85" s="4"/>
      <c r="Y85" s="4"/>
      <c r="Z85" s="4"/>
    </row>
    <row r="86" spans="1:26" ht="15.75" customHeight="1">
      <c r="A86" s="4"/>
      <c r="B86" s="4"/>
      <c r="C86" s="5"/>
      <c r="D86" s="6"/>
      <c r="E86" s="6"/>
      <c r="F86" s="6"/>
      <c r="G86" s="6"/>
      <c r="H86" s="6"/>
      <c r="I86" s="4"/>
      <c r="J86" s="4"/>
      <c r="K86" s="4"/>
      <c r="L86" s="4"/>
      <c r="M86" s="4"/>
      <c r="N86" s="4"/>
      <c r="O86" s="4"/>
      <c r="P86" s="4"/>
      <c r="Q86" s="4"/>
      <c r="R86" s="4"/>
      <c r="S86" s="4"/>
      <c r="T86" s="4"/>
      <c r="U86" s="4"/>
      <c r="V86" s="4"/>
      <c r="W86" s="4"/>
      <c r="X86" s="4"/>
      <c r="Y86" s="4"/>
      <c r="Z86" s="4"/>
    </row>
    <row r="87" spans="1:26" ht="15.75" customHeight="1">
      <c r="A87" s="4"/>
      <c r="B87" s="4"/>
      <c r="C87" s="5"/>
      <c r="D87" s="6"/>
      <c r="E87" s="6"/>
      <c r="F87" s="6"/>
      <c r="G87" s="6"/>
      <c r="H87" s="6"/>
      <c r="I87" s="4"/>
      <c r="J87" s="4"/>
      <c r="K87" s="4"/>
      <c r="L87" s="4"/>
      <c r="M87" s="4"/>
      <c r="N87" s="4"/>
      <c r="O87" s="4"/>
      <c r="P87" s="4"/>
      <c r="Q87" s="4"/>
      <c r="R87" s="4"/>
      <c r="S87" s="4"/>
      <c r="T87" s="4"/>
      <c r="U87" s="4"/>
      <c r="V87" s="4"/>
      <c r="W87" s="4"/>
      <c r="X87" s="4"/>
      <c r="Y87" s="4"/>
      <c r="Z87" s="4"/>
    </row>
    <row r="88" spans="1:26" ht="15.75" customHeight="1">
      <c r="A88" s="4"/>
      <c r="B88" s="4"/>
      <c r="C88" s="5"/>
      <c r="D88" s="6"/>
      <c r="E88" s="6"/>
      <c r="F88" s="6"/>
      <c r="G88" s="6"/>
      <c r="H88" s="6"/>
      <c r="I88" s="4"/>
      <c r="J88" s="4"/>
      <c r="K88" s="4"/>
      <c r="L88" s="4"/>
      <c r="M88" s="4"/>
      <c r="N88" s="4"/>
      <c r="O88" s="4"/>
      <c r="P88" s="4"/>
      <c r="Q88" s="4"/>
      <c r="R88" s="4"/>
      <c r="S88" s="4"/>
      <c r="T88" s="4"/>
      <c r="U88" s="4"/>
      <c r="V88" s="4"/>
      <c r="W88" s="4"/>
      <c r="X88" s="4"/>
      <c r="Y88" s="4"/>
      <c r="Z88" s="4"/>
    </row>
    <row r="89" spans="1:26" ht="15.75" customHeight="1">
      <c r="A89" s="4"/>
      <c r="B89" s="4"/>
      <c r="C89" s="5"/>
      <c r="D89" s="6"/>
      <c r="E89" s="6"/>
      <c r="F89" s="6"/>
      <c r="G89" s="6"/>
      <c r="H89" s="6"/>
      <c r="I89" s="4"/>
      <c r="J89" s="4"/>
      <c r="K89" s="4"/>
      <c r="L89" s="4"/>
      <c r="M89" s="4"/>
      <c r="N89" s="4"/>
      <c r="O89" s="4"/>
      <c r="P89" s="4"/>
      <c r="Q89" s="4"/>
      <c r="R89" s="4"/>
      <c r="S89" s="4"/>
      <c r="T89" s="4"/>
      <c r="U89" s="4"/>
      <c r="V89" s="4"/>
      <c r="W89" s="4"/>
      <c r="X89" s="4"/>
      <c r="Y89" s="4"/>
      <c r="Z89" s="4"/>
    </row>
    <row r="90" spans="1:26" ht="15.75" customHeight="1">
      <c r="A90" s="4"/>
      <c r="B90" s="4"/>
      <c r="C90" s="5"/>
      <c r="D90" s="6"/>
      <c r="E90" s="6"/>
      <c r="F90" s="6"/>
      <c r="G90" s="6"/>
      <c r="H90" s="6"/>
      <c r="I90" s="4"/>
      <c r="J90" s="4"/>
      <c r="K90" s="4"/>
      <c r="L90" s="4"/>
      <c r="M90" s="4"/>
      <c r="N90" s="4"/>
      <c r="O90" s="4"/>
      <c r="P90" s="4"/>
      <c r="Q90" s="4"/>
      <c r="R90" s="4"/>
      <c r="S90" s="4"/>
      <c r="T90" s="4"/>
      <c r="U90" s="4"/>
      <c r="V90" s="4"/>
      <c r="W90" s="4"/>
      <c r="X90" s="4"/>
      <c r="Y90" s="4"/>
      <c r="Z90" s="4"/>
    </row>
    <row r="91" spans="1:26" ht="15.75" customHeight="1">
      <c r="A91" s="4"/>
      <c r="B91" s="4"/>
      <c r="C91" s="5"/>
      <c r="D91" s="6"/>
      <c r="E91" s="6"/>
      <c r="F91" s="6"/>
      <c r="G91" s="6"/>
      <c r="H91" s="6"/>
      <c r="I91" s="4"/>
      <c r="J91" s="4"/>
      <c r="K91" s="4"/>
      <c r="L91" s="4"/>
      <c r="M91" s="4"/>
      <c r="N91" s="4"/>
      <c r="O91" s="4"/>
      <c r="P91" s="4"/>
      <c r="Q91" s="4"/>
      <c r="R91" s="4"/>
      <c r="S91" s="4"/>
      <c r="T91" s="4"/>
      <c r="U91" s="4"/>
      <c r="V91" s="4"/>
      <c r="W91" s="4"/>
      <c r="X91" s="4"/>
      <c r="Y91" s="4"/>
      <c r="Z91" s="4"/>
    </row>
    <row r="92" spans="1:26" ht="15.75" customHeight="1">
      <c r="A92" s="4"/>
      <c r="B92" s="4"/>
      <c r="C92" s="5"/>
      <c r="D92" s="6"/>
      <c r="E92" s="6"/>
      <c r="F92" s="6"/>
      <c r="G92" s="6"/>
      <c r="H92" s="6"/>
      <c r="I92" s="4"/>
      <c r="J92" s="4"/>
      <c r="K92" s="4"/>
      <c r="L92" s="4"/>
      <c r="M92" s="4"/>
      <c r="N92" s="4"/>
      <c r="O92" s="4"/>
      <c r="P92" s="4"/>
      <c r="Q92" s="4"/>
      <c r="R92" s="4"/>
      <c r="S92" s="4"/>
      <c r="T92" s="4"/>
      <c r="U92" s="4"/>
      <c r="V92" s="4"/>
      <c r="W92" s="4"/>
      <c r="X92" s="4"/>
      <c r="Y92" s="4"/>
      <c r="Z92" s="4"/>
    </row>
    <row r="93" spans="1:26" ht="15.75" customHeight="1">
      <c r="A93" s="4"/>
      <c r="B93" s="4"/>
      <c r="C93" s="5"/>
      <c r="D93" s="6"/>
      <c r="E93" s="6"/>
      <c r="F93" s="6"/>
      <c r="G93" s="6"/>
      <c r="H93" s="6"/>
      <c r="I93" s="4"/>
      <c r="J93" s="4"/>
      <c r="K93" s="4"/>
      <c r="L93" s="4"/>
      <c r="M93" s="4"/>
      <c r="N93" s="4"/>
      <c r="O93" s="4"/>
      <c r="P93" s="4"/>
      <c r="Q93" s="4"/>
      <c r="R93" s="4"/>
      <c r="S93" s="4"/>
      <c r="T93" s="4"/>
      <c r="U93" s="4"/>
      <c r="V93" s="4"/>
      <c r="W93" s="4"/>
      <c r="X93" s="4"/>
      <c r="Y93" s="4"/>
      <c r="Z93" s="4"/>
    </row>
    <row r="94" spans="1:26" ht="15.75" customHeight="1">
      <c r="A94" s="4"/>
      <c r="B94" s="4"/>
      <c r="C94" s="5"/>
      <c r="D94" s="6"/>
      <c r="E94" s="6"/>
      <c r="F94" s="6"/>
      <c r="G94" s="6"/>
      <c r="H94" s="6"/>
      <c r="I94" s="4"/>
      <c r="J94" s="4"/>
      <c r="K94" s="4"/>
      <c r="L94" s="4"/>
      <c r="M94" s="4"/>
      <c r="N94" s="4"/>
      <c r="O94" s="4"/>
      <c r="P94" s="4"/>
      <c r="Q94" s="4"/>
      <c r="R94" s="4"/>
      <c r="S94" s="4"/>
      <c r="T94" s="4"/>
      <c r="U94" s="4"/>
      <c r="V94" s="4"/>
      <c r="W94" s="4"/>
      <c r="X94" s="4"/>
      <c r="Y94" s="4"/>
      <c r="Z94" s="4"/>
    </row>
    <row r="95" spans="1:26" ht="15.75" customHeight="1">
      <c r="A95" s="4"/>
      <c r="B95" s="4"/>
      <c r="C95" s="5"/>
      <c r="D95" s="6"/>
      <c r="E95" s="6"/>
      <c r="F95" s="6"/>
      <c r="G95" s="6"/>
      <c r="H95" s="6"/>
      <c r="I95" s="4"/>
      <c r="J95" s="4"/>
      <c r="K95" s="4"/>
      <c r="L95" s="4"/>
      <c r="M95" s="4"/>
      <c r="N95" s="4"/>
      <c r="O95" s="4"/>
      <c r="P95" s="4"/>
      <c r="Q95" s="4"/>
      <c r="R95" s="4"/>
      <c r="S95" s="4"/>
      <c r="T95" s="4"/>
      <c r="U95" s="4"/>
      <c r="V95" s="4"/>
      <c r="W95" s="4"/>
      <c r="X95" s="4"/>
      <c r="Y95" s="4"/>
      <c r="Z95" s="4"/>
    </row>
    <row r="96" spans="1:26" ht="15.75" customHeight="1">
      <c r="A96" s="4"/>
      <c r="B96" s="4"/>
      <c r="C96" s="5"/>
      <c r="D96" s="6"/>
      <c r="E96" s="6"/>
      <c r="F96" s="6"/>
      <c r="G96" s="6"/>
      <c r="H96" s="6"/>
      <c r="I96" s="4"/>
      <c r="J96" s="4"/>
      <c r="K96" s="4"/>
      <c r="L96" s="4"/>
      <c r="M96" s="4"/>
      <c r="N96" s="4"/>
      <c r="O96" s="4"/>
      <c r="P96" s="4"/>
      <c r="Q96" s="4"/>
      <c r="R96" s="4"/>
      <c r="S96" s="4"/>
      <c r="T96" s="4"/>
      <c r="U96" s="4"/>
      <c r="V96" s="4"/>
      <c r="W96" s="4"/>
      <c r="X96" s="4"/>
      <c r="Y96" s="4"/>
      <c r="Z96" s="4"/>
    </row>
    <row r="97" spans="1:26" ht="15.75" customHeight="1">
      <c r="A97" s="4"/>
      <c r="B97" s="4"/>
      <c r="C97" s="5"/>
      <c r="D97" s="6"/>
      <c r="E97" s="6"/>
      <c r="F97" s="6"/>
      <c r="G97" s="6"/>
      <c r="H97" s="6"/>
      <c r="I97" s="4"/>
      <c r="J97" s="4"/>
      <c r="K97" s="4"/>
      <c r="L97" s="4"/>
      <c r="M97" s="4"/>
      <c r="N97" s="4"/>
      <c r="O97" s="4"/>
      <c r="P97" s="4"/>
      <c r="Q97" s="4"/>
      <c r="R97" s="4"/>
      <c r="S97" s="4"/>
      <c r="T97" s="4"/>
      <c r="U97" s="4"/>
      <c r="V97" s="4"/>
      <c r="W97" s="4"/>
      <c r="X97" s="4"/>
      <c r="Y97" s="4"/>
      <c r="Z97" s="4"/>
    </row>
    <row r="98" spans="1:26" ht="15.75" customHeight="1">
      <c r="A98" s="4"/>
      <c r="B98" s="4"/>
      <c r="C98" s="5"/>
      <c r="D98" s="6"/>
      <c r="E98" s="6"/>
      <c r="F98" s="6"/>
      <c r="G98" s="6"/>
      <c r="H98" s="6"/>
      <c r="I98" s="4"/>
      <c r="J98" s="4"/>
      <c r="K98" s="4"/>
      <c r="L98" s="4"/>
      <c r="M98" s="4"/>
      <c r="N98" s="4"/>
      <c r="O98" s="4"/>
      <c r="P98" s="4"/>
      <c r="Q98" s="4"/>
      <c r="R98" s="4"/>
      <c r="S98" s="4"/>
      <c r="T98" s="4"/>
      <c r="U98" s="4"/>
      <c r="V98" s="4"/>
      <c r="W98" s="4"/>
      <c r="X98" s="4"/>
      <c r="Y98" s="4"/>
      <c r="Z98" s="4"/>
    </row>
    <row r="99" spans="1:26" ht="15.75" customHeight="1">
      <c r="A99" s="4"/>
      <c r="B99" s="4"/>
      <c r="C99" s="5"/>
      <c r="D99" s="6"/>
      <c r="E99" s="6"/>
      <c r="F99" s="6"/>
      <c r="G99" s="6"/>
      <c r="H99" s="6"/>
      <c r="I99" s="4"/>
      <c r="J99" s="4"/>
      <c r="K99" s="4"/>
      <c r="L99" s="4"/>
      <c r="M99" s="4"/>
      <c r="N99" s="4"/>
      <c r="O99" s="4"/>
      <c r="P99" s="4"/>
      <c r="Q99" s="4"/>
      <c r="R99" s="4"/>
      <c r="S99" s="4"/>
      <c r="T99" s="4"/>
      <c r="U99" s="4"/>
      <c r="V99" s="4"/>
      <c r="W99" s="4"/>
      <c r="X99" s="4"/>
      <c r="Y99" s="4"/>
      <c r="Z99" s="4"/>
    </row>
    <row r="100" spans="1:26" ht="15.75" customHeight="1">
      <c r="A100" s="4"/>
      <c r="B100" s="4"/>
      <c r="C100" s="5"/>
      <c r="D100" s="6"/>
      <c r="E100" s="6"/>
      <c r="F100" s="6"/>
      <c r="G100" s="6"/>
      <c r="H100" s="6"/>
      <c r="I100" s="4"/>
      <c r="J100" s="4"/>
      <c r="K100" s="4"/>
      <c r="L100" s="4"/>
      <c r="M100" s="4"/>
      <c r="N100" s="4"/>
      <c r="O100" s="4"/>
      <c r="P100" s="4"/>
      <c r="Q100" s="4"/>
      <c r="R100" s="4"/>
      <c r="S100" s="4"/>
      <c r="T100" s="4"/>
      <c r="U100" s="4"/>
      <c r="V100" s="4"/>
      <c r="W100" s="4"/>
      <c r="X100" s="4"/>
      <c r="Y100" s="4"/>
      <c r="Z100" s="4"/>
    </row>
    <row r="101" spans="1:26" ht="15.75" customHeight="1">
      <c r="A101" s="4"/>
      <c r="B101" s="4"/>
      <c r="C101" s="5"/>
      <c r="D101" s="6"/>
      <c r="E101" s="6"/>
      <c r="F101" s="6"/>
      <c r="G101" s="6"/>
      <c r="H101" s="6"/>
      <c r="I101" s="4"/>
      <c r="J101" s="4"/>
      <c r="K101" s="4"/>
      <c r="L101" s="4"/>
      <c r="M101" s="4"/>
      <c r="N101" s="4"/>
      <c r="O101" s="4"/>
      <c r="P101" s="4"/>
      <c r="Q101" s="4"/>
      <c r="R101" s="4"/>
      <c r="S101" s="4"/>
      <c r="T101" s="4"/>
      <c r="U101" s="4"/>
      <c r="V101" s="4"/>
      <c r="W101" s="4"/>
      <c r="X101" s="4"/>
      <c r="Y101" s="4"/>
      <c r="Z101" s="4"/>
    </row>
    <row r="102" spans="1:26" ht="15.75" customHeight="1">
      <c r="A102" s="4"/>
      <c r="B102" s="4"/>
      <c r="C102" s="5"/>
      <c r="D102" s="6"/>
      <c r="E102" s="6"/>
      <c r="F102" s="6"/>
      <c r="G102" s="6"/>
      <c r="H102" s="6"/>
      <c r="I102" s="4"/>
      <c r="J102" s="4"/>
      <c r="K102" s="4"/>
      <c r="L102" s="4"/>
      <c r="M102" s="4"/>
      <c r="N102" s="4"/>
      <c r="O102" s="4"/>
      <c r="P102" s="4"/>
      <c r="Q102" s="4"/>
      <c r="R102" s="4"/>
      <c r="S102" s="4"/>
      <c r="T102" s="4"/>
      <c r="U102" s="4"/>
      <c r="V102" s="4"/>
      <c r="W102" s="4"/>
      <c r="X102" s="4"/>
      <c r="Y102" s="4"/>
      <c r="Z102" s="4"/>
    </row>
    <row r="103" spans="1:26" ht="15.75" customHeight="1">
      <c r="A103" s="4"/>
      <c r="B103" s="4"/>
      <c r="C103" s="5"/>
      <c r="D103" s="6"/>
      <c r="E103" s="6"/>
      <c r="F103" s="6"/>
      <c r="G103" s="6"/>
      <c r="H103" s="6"/>
      <c r="I103" s="4"/>
      <c r="J103" s="4"/>
      <c r="K103" s="4"/>
      <c r="L103" s="4"/>
      <c r="M103" s="4"/>
      <c r="N103" s="4"/>
      <c r="O103" s="4"/>
      <c r="P103" s="4"/>
      <c r="Q103" s="4"/>
      <c r="R103" s="4"/>
      <c r="S103" s="4"/>
      <c r="T103" s="4"/>
      <c r="U103" s="4"/>
      <c r="V103" s="4"/>
      <c r="W103" s="4"/>
      <c r="X103" s="4"/>
      <c r="Y103" s="4"/>
      <c r="Z103" s="4"/>
    </row>
    <row r="104" spans="1:26" ht="15.75" customHeight="1">
      <c r="A104" s="4"/>
      <c r="B104" s="4"/>
      <c r="C104" s="5"/>
      <c r="D104" s="6"/>
      <c r="E104" s="6"/>
      <c r="F104" s="6"/>
      <c r="G104" s="6"/>
      <c r="H104" s="6"/>
      <c r="I104" s="4"/>
      <c r="J104" s="4"/>
      <c r="K104" s="4"/>
      <c r="L104" s="4"/>
      <c r="M104" s="4"/>
      <c r="N104" s="4"/>
      <c r="O104" s="4"/>
      <c r="P104" s="4"/>
      <c r="Q104" s="4"/>
      <c r="R104" s="4"/>
      <c r="S104" s="4"/>
      <c r="T104" s="4"/>
      <c r="U104" s="4"/>
      <c r="V104" s="4"/>
      <c r="W104" s="4"/>
      <c r="X104" s="4"/>
      <c r="Y104" s="4"/>
      <c r="Z104" s="4"/>
    </row>
    <row r="105" spans="1:26" ht="15.75" customHeight="1">
      <c r="A105" s="4"/>
      <c r="B105" s="4"/>
      <c r="C105" s="5"/>
      <c r="D105" s="6"/>
      <c r="E105" s="6"/>
      <c r="F105" s="6"/>
      <c r="G105" s="6"/>
      <c r="H105" s="6"/>
      <c r="I105" s="4"/>
      <c r="J105" s="4"/>
      <c r="K105" s="4"/>
      <c r="L105" s="4"/>
      <c r="M105" s="4"/>
      <c r="N105" s="4"/>
      <c r="O105" s="4"/>
      <c r="P105" s="4"/>
      <c r="Q105" s="4"/>
      <c r="R105" s="4"/>
      <c r="S105" s="4"/>
      <c r="T105" s="4"/>
      <c r="U105" s="4"/>
      <c r="V105" s="4"/>
      <c r="W105" s="4"/>
      <c r="X105" s="4"/>
      <c r="Y105" s="4"/>
      <c r="Z105" s="4"/>
    </row>
    <row r="106" spans="1:26" ht="15.75" customHeight="1">
      <c r="A106" s="4"/>
      <c r="B106" s="4"/>
      <c r="C106" s="5"/>
      <c r="D106" s="6"/>
      <c r="E106" s="6"/>
      <c r="F106" s="6"/>
      <c r="G106" s="6"/>
      <c r="H106" s="6"/>
      <c r="I106" s="4"/>
      <c r="J106" s="4"/>
      <c r="K106" s="4"/>
      <c r="L106" s="4"/>
      <c r="M106" s="4"/>
      <c r="N106" s="4"/>
      <c r="O106" s="4"/>
      <c r="P106" s="4"/>
      <c r="Q106" s="4"/>
      <c r="R106" s="4"/>
      <c r="S106" s="4"/>
      <c r="T106" s="4"/>
      <c r="U106" s="4"/>
      <c r="V106" s="4"/>
      <c r="W106" s="4"/>
      <c r="X106" s="4"/>
      <c r="Y106" s="4"/>
      <c r="Z106" s="4"/>
    </row>
    <row r="107" spans="1:26" ht="15.75" customHeight="1">
      <c r="A107" s="4"/>
      <c r="B107" s="4"/>
      <c r="C107" s="5"/>
      <c r="D107" s="6"/>
      <c r="E107" s="6"/>
      <c r="F107" s="6"/>
      <c r="G107" s="6"/>
      <c r="H107" s="6"/>
      <c r="I107" s="4"/>
      <c r="J107" s="4"/>
      <c r="K107" s="4"/>
      <c r="L107" s="4"/>
      <c r="M107" s="4"/>
      <c r="N107" s="4"/>
      <c r="O107" s="4"/>
      <c r="P107" s="4"/>
      <c r="Q107" s="4"/>
      <c r="R107" s="4"/>
      <c r="S107" s="4"/>
      <c r="T107" s="4"/>
      <c r="U107" s="4"/>
      <c r="V107" s="4"/>
      <c r="W107" s="4"/>
      <c r="X107" s="4"/>
      <c r="Y107" s="4"/>
      <c r="Z107" s="4"/>
    </row>
    <row r="108" spans="1:26" ht="15.75" customHeight="1">
      <c r="A108" s="4"/>
      <c r="B108" s="4"/>
      <c r="C108" s="5"/>
      <c r="D108" s="6"/>
      <c r="E108" s="6"/>
      <c r="F108" s="6"/>
      <c r="G108" s="6"/>
      <c r="H108" s="6"/>
      <c r="I108" s="4"/>
      <c r="J108" s="4"/>
      <c r="K108" s="4"/>
      <c r="L108" s="4"/>
      <c r="M108" s="4"/>
      <c r="N108" s="4"/>
      <c r="O108" s="4"/>
      <c r="P108" s="4"/>
      <c r="Q108" s="4"/>
      <c r="R108" s="4"/>
      <c r="S108" s="4"/>
      <c r="T108" s="4"/>
      <c r="U108" s="4"/>
      <c r="V108" s="4"/>
      <c r="W108" s="4"/>
      <c r="X108" s="4"/>
      <c r="Y108" s="4"/>
      <c r="Z108" s="4"/>
    </row>
    <row r="109" spans="1:26" ht="15.75" customHeight="1">
      <c r="A109" s="4"/>
      <c r="B109" s="4"/>
      <c r="C109" s="5"/>
      <c r="D109" s="6"/>
      <c r="E109" s="6"/>
      <c r="F109" s="6"/>
      <c r="G109" s="6"/>
      <c r="H109" s="6"/>
      <c r="I109" s="4"/>
      <c r="J109" s="4"/>
      <c r="K109" s="4"/>
      <c r="L109" s="4"/>
      <c r="M109" s="4"/>
      <c r="N109" s="4"/>
      <c r="O109" s="4"/>
      <c r="P109" s="4"/>
      <c r="Q109" s="4"/>
      <c r="R109" s="4"/>
      <c r="S109" s="4"/>
      <c r="T109" s="4"/>
      <c r="U109" s="4"/>
      <c r="V109" s="4"/>
      <c r="W109" s="4"/>
      <c r="X109" s="4"/>
      <c r="Y109" s="4"/>
      <c r="Z109" s="4"/>
    </row>
    <row r="110" spans="1:26" ht="15.75" customHeight="1">
      <c r="A110" s="4"/>
      <c r="B110" s="4"/>
      <c r="C110" s="5"/>
      <c r="D110" s="6"/>
      <c r="E110" s="6"/>
      <c r="F110" s="6"/>
      <c r="G110" s="6"/>
      <c r="H110" s="6"/>
      <c r="I110" s="4"/>
      <c r="J110" s="4"/>
      <c r="K110" s="4"/>
      <c r="L110" s="4"/>
      <c r="M110" s="4"/>
      <c r="N110" s="4"/>
      <c r="O110" s="4"/>
      <c r="P110" s="4"/>
      <c r="Q110" s="4"/>
      <c r="R110" s="4"/>
      <c r="S110" s="4"/>
      <c r="T110" s="4"/>
      <c r="U110" s="4"/>
      <c r="V110" s="4"/>
      <c r="W110" s="4"/>
      <c r="X110" s="4"/>
      <c r="Y110" s="4"/>
      <c r="Z110" s="4"/>
    </row>
    <row r="111" spans="1:26" ht="15.75" customHeight="1">
      <c r="A111" s="4"/>
      <c r="B111" s="4"/>
      <c r="C111" s="5"/>
      <c r="D111" s="6"/>
      <c r="E111" s="6"/>
      <c r="F111" s="6"/>
      <c r="G111" s="6"/>
      <c r="H111" s="6"/>
      <c r="I111" s="4"/>
      <c r="J111" s="4"/>
      <c r="K111" s="4"/>
      <c r="L111" s="4"/>
      <c r="M111" s="4"/>
      <c r="N111" s="4"/>
      <c r="O111" s="4"/>
      <c r="P111" s="4"/>
      <c r="Q111" s="4"/>
      <c r="R111" s="4"/>
      <c r="S111" s="4"/>
      <c r="T111" s="4"/>
      <c r="U111" s="4"/>
      <c r="V111" s="4"/>
      <c r="W111" s="4"/>
      <c r="X111" s="4"/>
      <c r="Y111" s="4"/>
      <c r="Z111" s="4"/>
    </row>
    <row r="112" spans="1:26" ht="15.75" customHeight="1">
      <c r="A112" s="4"/>
      <c r="B112" s="4"/>
      <c r="C112" s="5"/>
      <c r="D112" s="6"/>
      <c r="E112" s="6"/>
      <c r="F112" s="6"/>
      <c r="G112" s="6"/>
      <c r="H112" s="6"/>
      <c r="I112" s="4"/>
      <c r="J112" s="4"/>
      <c r="K112" s="4"/>
      <c r="L112" s="4"/>
      <c r="M112" s="4"/>
      <c r="N112" s="4"/>
      <c r="O112" s="4"/>
      <c r="P112" s="4"/>
      <c r="Q112" s="4"/>
      <c r="R112" s="4"/>
      <c r="S112" s="4"/>
      <c r="T112" s="4"/>
      <c r="U112" s="4"/>
      <c r="V112" s="4"/>
      <c r="W112" s="4"/>
      <c r="X112" s="4"/>
      <c r="Y112" s="4"/>
      <c r="Z112" s="4"/>
    </row>
    <row r="113" spans="1:26" ht="15.75" customHeight="1">
      <c r="A113" s="4"/>
      <c r="B113" s="4"/>
      <c r="C113" s="5"/>
      <c r="D113" s="6"/>
      <c r="E113" s="6"/>
      <c r="F113" s="6"/>
      <c r="G113" s="6"/>
      <c r="H113" s="6"/>
      <c r="I113" s="4"/>
      <c r="J113" s="4"/>
      <c r="K113" s="4"/>
      <c r="L113" s="4"/>
      <c r="M113" s="4"/>
      <c r="N113" s="4"/>
      <c r="O113" s="4"/>
      <c r="P113" s="4"/>
      <c r="Q113" s="4"/>
      <c r="R113" s="4"/>
      <c r="S113" s="4"/>
      <c r="T113" s="4"/>
      <c r="U113" s="4"/>
      <c r="V113" s="4"/>
      <c r="W113" s="4"/>
      <c r="X113" s="4"/>
      <c r="Y113" s="4"/>
      <c r="Z113" s="4"/>
    </row>
    <row r="114" spans="1:26" ht="15.75" customHeight="1">
      <c r="A114" s="4"/>
      <c r="B114" s="4"/>
      <c r="C114" s="5"/>
      <c r="D114" s="6"/>
      <c r="E114" s="6"/>
      <c r="F114" s="6"/>
      <c r="G114" s="6"/>
      <c r="H114" s="6"/>
      <c r="I114" s="4"/>
      <c r="J114" s="4"/>
      <c r="K114" s="4"/>
      <c r="L114" s="4"/>
      <c r="M114" s="4"/>
      <c r="N114" s="4"/>
      <c r="O114" s="4"/>
      <c r="P114" s="4"/>
      <c r="Q114" s="4"/>
      <c r="R114" s="4"/>
      <c r="S114" s="4"/>
      <c r="T114" s="4"/>
      <c r="U114" s="4"/>
      <c r="V114" s="4"/>
      <c r="W114" s="4"/>
      <c r="X114" s="4"/>
      <c r="Y114" s="4"/>
      <c r="Z114" s="4"/>
    </row>
    <row r="115" spans="1:26" ht="15.75" customHeight="1">
      <c r="A115" s="4"/>
      <c r="B115" s="4"/>
      <c r="C115" s="5"/>
      <c r="D115" s="6"/>
      <c r="E115" s="6"/>
      <c r="F115" s="6"/>
      <c r="G115" s="6"/>
      <c r="H115" s="6"/>
      <c r="I115" s="4"/>
      <c r="J115" s="4"/>
      <c r="K115" s="4"/>
      <c r="L115" s="4"/>
      <c r="M115" s="4"/>
      <c r="N115" s="4"/>
      <c r="O115" s="4"/>
      <c r="P115" s="4"/>
      <c r="Q115" s="4"/>
      <c r="R115" s="4"/>
      <c r="S115" s="4"/>
      <c r="T115" s="4"/>
      <c r="U115" s="4"/>
      <c r="V115" s="4"/>
      <c r="W115" s="4"/>
      <c r="X115" s="4"/>
      <c r="Y115" s="4"/>
      <c r="Z115" s="4"/>
    </row>
    <row r="116" spans="1:26" ht="15.75" customHeight="1">
      <c r="A116" s="4"/>
      <c r="B116" s="4"/>
      <c r="C116" s="5"/>
      <c r="D116" s="6"/>
      <c r="E116" s="6"/>
      <c r="F116" s="6"/>
      <c r="G116" s="6"/>
      <c r="H116" s="6"/>
      <c r="I116" s="4"/>
      <c r="J116" s="4"/>
      <c r="K116" s="4"/>
      <c r="L116" s="4"/>
      <c r="M116" s="4"/>
      <c r="N116" s="4"/>
      <c r="O116" s="4"/>
      <c r="P116" s="4"/>
      <c r="Q116" s="4"/>
      <c r="R116" s="4"/>
      <c r="S116" s="4"/>
      <c r="T116" s="4"/>
      <c r="U116" s="4"/>
      <c r="V116" s="4"/>
      <c r="W116" s="4"/>
      <c r="X116" s="4"/>
      <c r="Y116" s="4"/>
      <c r="Z116" s="4"/>
    </row>
    <row r="117" spans="1:26" ht="15.75" customHeight="1">
      <c r="A117" s="4"/>
      <c r="B117" s="4"/>
      <c r="C117" s="5"/>
      <c r="D117" s="6"/>
      <c r="E117" s="6"/>
      <c r="F117" s="6"/>
      <c r="G117" s="6"/>
      <c r="H117" s="6"/>
      <c r="I117" s="4"/>
      <c r="J117" s="4"/>
      <c r="K117" s="4"/>
      <c r="L117" s="4"/>
      <c r="M117" s="4"/>
      <c r="N117" s="4"/>
      <c r="O117" s="4"/>
      <c r="P117" s="4"/>
      <c r="Q117" s="4"/>
      <c r="R117" s="4"/>
      <c r="S117" s="4"/>
      <c r="T117" s="4"/>
      <c r="U117" s="4"/>
      <c r="V117" s="4"/>
      <c r="W117" s="4"/>
      <c r="X117" s="4"/>
      <c r="Y117" s="4"/>
      <c r="Z117" s="4"/>
    </row>
    <row r="118" spans="1:26" ht="15.75" customHeight="1">
      <c r="A118" s="4"/>
      <c r="B118" s="4"/>
      <c r="C118" s="5"/>
      <c r="D118" s="6"/>
      <c r="E118" s="6"/>
      <c r="F118" s="6"/>
      <c r="G118" s="6"/>
      <c r="H118" s="6"/>
      <c r="I118" s="4"/>
      <c r="J118" s="4"/>
      <c r="K118" s="4"/>
      <c r="L118" s="4"/>
      <c r="M118" s="4"/>
      <c r="N118" s="4"/>
      <c r="O118" s="4"/>
      <c r="P118" s="4"/>
      <c r="Q118" s="4"/>
      <c r="R118" s="4"/>
      <c r="S118" s="4"/>
      <c r="T118" s="4"/>
      <c r="U118" s="4"/>
      <c r="V118" s="4"/>
      <c r="W118" s="4"/>
      <c r="X118" s="4"/>
      <c r="Y118" s="4"/>
      <c r="Z118" s="4"/>
    </row>
    <row r="119" spans="1:26" ht="15.75" customHeight="1">
      <c r="A119" s="4"/>
      <c r="B119" s="4"/>
      <c r="C119" s="5"/>
      <c r="D119" s="6"/>
      <c r="E119" s="6"/>
      <c r="F119" s="6"/>
      <c r="G119" s="6"/>
      <c r="H119" s="6"/>
      <c r="I119" s="4"/>
      <c r="J119" s="4"/>
      <c r="K119" s="4"/>
      <c r="L119" s="4"/>
      <c r="M119" s="4"/>
      <c r="N119" s="4"/>
      <c r="O119" s="4"/>
      <c r="P119" s="4"/>
      <c r="Q119" s="4"/>
      <c r="R119" s="4"/>
      <c r="S119" s="4"/>
      <c r="T119" s="4"/>
      <c r="U119" s="4"/>
      <c r="V119" s="4"/>
      <c r="W119" s="4"/>
      <c r="X119" s="4"/>
      <c r="Y119" s="4"/>
      <c r="Z119" s="4"/>
    </row>
    <row r="120" spans="1:26" ht="15.75" customHeight="1">
      <c r="A120" s="4"/>
      <c r="B120" s="4"/>
      <c r="C120" s="5"/>
      <c r="D120" s="6"/>
      <c r="E120" s="6"/>
      <c r="F120" s="6"/>
      <c r="G120" s="6"/>
      <c r="H120" s="6"/>
      <c r="I120" s="4"/>
      <c r="J120" s="4"/>
      <c r="K120" s="4"/>
      <c r="L120" s="4"/>
      <c r="M120" s="4"/>
      <c r="N120" s="4"/>
      <c r="O120" s="4"/>
      <c r="P120" s="4"/>
      <c r="Q120" s="4"/>
      <c r="R120" s="4"/>
      <c r="S120" s="4"/>
      <c r="T120" s="4"/>
      <c r="U120" s="4"/>
      <c r="V120" s="4"/>
      <c r="W120" s="4"/>
      <c r="X120" s="4"/>
      <c r="Y120" s="4"/>
      <c r="Z120" s="4"/>
    </row>
    <row r="121" spans="1:26" ht="15.75" customHeight="1">
      <c r="A121" s="4"/>
      <c r="B121" s="4"/>
      <c r="C121" s="5"/>
      <c r="D121" s="6"/>
      <c r="E121" s="6"/>
      <c r="F121" s="6"/>
      <c r="G121" s="6"/>
      <c r="H121" s="6"/>
      <c r="I121" s="4"/>
      <c r="J121" s="4"/>
      <c r="K121" s="4"/>
      <c r="L121" s="4"/>
      <c r="M121" s="4"/>
      <c r="N121" s="4"/>
      <c r="O121" s="4"/>
      <c r="P121" s="4"/>
      <c r="Q121" s="4"/>
      <c r="R121" s="4"/>
      <c r="S121" s="4"/>
      <c r="T121" s="4"/>
      <c r="U121" s="4"/>
      <c r="V121" s="4"/>
      <c r="W121" s="4"/>
      <c r="X121" s="4"/>
      <c r="Y121" s="4"/>
      <c r="Z121" s="4"/>
    </row>
    <row r="122" spans="1:26" ht="15.75" customHeight="1">
      <c r="A122" s="4"/>
      <c r="B122" s="4"/>
      <c r="C122" s="5"/>
      <c r="D122" s="6"/>
      <c r="E122" s="6"/>
      <c r="F122" s="6"/>
      <c r="G122" s="6"/>
      <c r="H122" s="6"/>
      <c r="I122" s="4"/>
      <c r="J122" s="4"/>
      <c r="K122" s="4"/>
      <c r="L122" s="4"/>
      <c r="M122" s="4"/>
      <c r="N122" s="4"/>
      <c r="O122" s="4"/>
      <c r="P122" s="4"/>
      <c r="Q122" s="4"/>
      <c r="R122" s="4"/>
      <c r="S122" s="4"/>
      <c r="T122" s="4"/>
      <c r="U122" s="4"/>
      <c r="V122" s="4"/>
      <c r="W122" s="4"/>
      <c r="X122" s="4"/>
      <c r="Y122" s="4"/>
      <c r="Z122" s="4"/>
    </row>
    <row r="123" spans="1:26" ht="15.75" customHeight="1">
      <c r="A123" s="4"/>
      <c r="B123" s="4"/>
      <c r="C123" s="5"/>
      <c r="D123" s="6"/>
      <c r="E123" s="6"/>
      <c r="F123" s="6"/>
      <c r="G123" s="6"/>
      <c r="H123" s="6"/>
      <c r="I123" s="4"/>
      <c r="J123" s="4"/>
      <c r="K123" s="4"/>
      <c r="L123" s="4"/>
      <c r="M123" s="4"/>
      <c r="N123" s="4"/>
      <c r="O123" s="4"/>
      <c r="P123" s="4"/>
      <c r="Q123" s="4"/>
      <c r="R123" s="4"/>
      <c r="S123" s="4"/>
      <c r="T123" s="4"/>
      <c r="U123" s="4"/>
      <c r="V123" s="4"/>
      <c r="W123" s="4"/>
      <c r="X123" s="4"/>
      <c r="Y123" s="4"/>
      <c r="Z123" s="4"/>
    </row>
    <row r="124" spans="1:26" ht="15.75" customHeight="1">
      <c r="A124" s="4"/>
      <c r="B124" s="4"/>
      <c r="C124" s="5"/>
      <c r="D124" s="6"/>
      <c r="E124" s="6"/>
      <c r="F124" s="6"/>
      <c r="G124" s="6"/>
      <c r="H124" s="6"/>
      <c r="I124" s="4"/>
      <c r="J124" s="4"/>
      <c r="K124" s="4"/>
      <c r="L124" s="4"/>
      <c r="M124" s="4"/>
      <c r="N124" s="4"/>
      <c r="O124" s="4"/>
      <c r="P124" s="4"/>
      <c r="Q124" s="4"/>
      <c r="R124" s="4"/>
      <c r="S124" s="4"/>
      <c r="T124" s="4"/>
      <c r="U124" s="4"/>
      <c r="V124" s="4"/>
      <c r="W124" s="4"/>
      <c r="X124" s="4"/>
      <c r="Y124" s="4"/>
      <c r="Z124" s="4"/>
    </row>
    <row r="125" spans="1:26" ht="15.75" customHeight="1">
      <c r="A125" s="4"/>
      <c r="B125" s="4"/>
      <c r="C125" s="5"/>
      <c r="D125" s="6"/>
      <c r="E125" s="6"/>
      <c r="F125" s="6"/>
      <c r="G125" s="6"/>
      <c r="H125" s="6"/>
      <c r="I125" s="4"/>
      <c r="J125" s="4"/>
      <c r="K125" s="4"/>
      <c r="L125" s="4"/>
      <c r="M125" s="4"/>
      <c r="N125" s="4"/>
      <c r="O125" s="4"/>
      <c r="P125" s="4"/>
      <c r="Q125" s="4"/>
      <c r="R125" s="4"/>
      <c r="S125" s="4"/>
      <c r="T125" s="4"/>
      <c r="U125" s="4"/>
      <c r="V125" s="4"/>
      <c r="W125" s="4"/>
      <c r="X125" s="4"/>
      <c r="Y125" s="4"/>
      <c r="Z125" s="4"/>
    </row>
    <row r="126" spans="1:26" ht="15.75" customHeight="1">
      <c r="A126" s="4"/>
      <c r="B126" s="4"/>
      <c r="C126" s="5"/>
      <c r="D126" s="6"/>
      <c r="E126" s="6"/>
      <c r="F126" s="6"/>
      <c r="G126" s="6"/>
      <c r="H126" s="6"/>
      <c r="I126" s="4"/>
      <c r="J126" s="4"/>
      <c r="K126" s="4"/>
      <c r="L126" s="4"/>
      <c r="M126" s="4"/>
      <c r="N126" s="4"/>
      <c r="O126" s="4"/>
      <c r="P126" s="4"/>
      <c r="Q126" s="4"/>
      <c r="R126" s="4"/>
      <c r="S126" s="4"/>
      <c r="T126" s="4"/>
      <c r="U126" s="4"/>
      <c r="V126" s="4"/>
      <c r="W126" s="4"/>
      <c r="X126" s="4"/>
      <c r="Y126" s="4"/>
      <c r="Z126" s="4"/>
    </row>
    <row r="127" spans="1:26" ht="15.75" customHeight="1">
      <c r="A127" s="4"/>
      <c r="B127" s="4"/>
      <c r="C127" s="5"/>
      <c r="D127" s="6"/>
      <c r="E127" s="6"/>
      <c r="F127" s="6"/>
      <c r="G127" s="6"/>
      <c r="H127" s="6"/>
      <c r="I127" s="4"/>
      <c r="J127" s="4"/>
      <c r="K127" s="4"/>
      <c r="L127" s="4"/>
      <c r="M127" s="4"/>
      <c r="N127" s="4"/>
      <c r="O127" s="4"/>
      <c r="P127" s="4"/>
      <c r="Q127" s="4"/>
      <c r="R127" s="4"/>
      <c r="S127" s="4"/>
      <c r="T127" s="4"/>
      <c r="U127" s="4"/>
      <c r="V127" s="4"/>
      <c r="W127" s="4"/>
      <c r="X127" s="4"/>
      <c r="Y127" s="4"/>
      <c r="Z127" s="4"/>
    </row>
    <row r="128" spans="1:26" ht="15.75" customHeight="1">
      <c r="A128" s="4"/>
      <c r="B128" s="4"/>
      <c r="C128" s="5"/>
      <c r="D128" s="6"/>
      <c r="E128" s="6"/>
      <c r="F128" s="6"/>
      <c r="G128" s="6"/>
      <c r="H128" s="6"/>
      <c r="I128" s="4"/>
      <c r="J128" s="4"/>
      <c r="K128" s="4"/>
      <c r="L128" s="4"/>
      <c r="M128" s="4"/>
      <c r="N128" s="4"/>
      <c r="O128" s="4"/>
      <c r="P128" s="4"/>
      <c r="Q128" s="4"/>
      <c r="R128" s="4"/>
      <c r="S128" s="4"/>
      <c r="T128" s="4"/>
      <c r="U128" s="4"/>
      <c r="V128" s="4"/>
      <c r="W128" s="4"/>
      <c r="X128" s="4"/>
      <c r="Y128" s="4"/>
      <c r="Z128" s="4"/>
    </row>
    <row r="129" spans="1:26" ht="15.75" customHeight="1">
      <c r="A129" s="4"/>
      <c r="B129" s="4"/>
      <c r="C129" s="5"/>
      <c r="D129" s="6"/>
      <c r="E129" s="6"/>
      <c r="F129" s="6"/>
      <c r="G129" s="6"/>
      <c r="H129" s="6"/>
      <c r="I129" s="4"/>
      <c r="J129" s="4"/>
      <c r="K129" s="4"/>
      <c r="L129" s="4"/>
      <c r="M129" s="4"/>
      <c r="N129" s="4"/>
      <c r="O129" s="4"/>
      <c r="P129" s="4"/>
      <c r="Q129" s="4"/>
      <c r="R129" s="4"/>
      <c r="S129" s="4"/>
      <c r="T129" s="4"/>
      <c r="U129" s="4"/>
      <c r="V129" s="4"/>
      <c r="W129" s="4"/>
      <c r="X129" s="4"/>
      <c r="Y129" s="4"/>
      <c r="Z129" s="4"/>
    </row>
    <row r="130" spans="1:26" ht="15.75" customHeight="1">
      <c r="A130" s="4"/>
      <c r="B130" s="4"/>
      <c r="C130" s="5"/>
      <c r="D130" s="6"/>
      <c r="E130" s="6"/>
      <c r="F130" s="6"/>
      <c r="G130" s="6"/>
      <c r="H130" s="6"/>
      <c r="I130" s="4"/>
      <c r="J130" s="4"/>
      <c r="K130" s="4"/>
      <c r="L130" s="4"/>
      <c r="M130" s="4"/>
      <c r="N130" s="4"/>
      <c r="O130" s="4"/>
      <c r="P130" s="4"/>
      <c r="Q130" s="4"/>
      <c r="R130" s="4"/>
      <c r="S130" s="4"/>
      <c r="T130" s="4"/>
      <c r="U130" s="4"/>
      <c r="V130" s="4"/>
      <c r="W130" s="4"/>
      <c r="X130" s="4"/>
      <c r="Y130" s="4"/>
      <c r="Z130" s="4"/>
    </row>
    <row r="131" spans="1:26" ht="15.75" customHeight="1">
      <c r="A131" s="4"/>
      <c r="B131" s="4"/>
      <c r="C131" s="5"/>
      <c r="D131" s="6"/>
      <c r="E131" s="6"/>
      <c r="F131" s="6"/>
      <c r="G131" s="6"/>
      <c r="H131" s="6"/>
      <c r="I131" s="4"/>
      <c r="J131" s="4"/>
      <c r="K131" s="4"/>
      <c r="L131" s="4"/>
      <c r="M131" s="4"/>
      <c r="N131" s="4"/>
      <c r="O131" s="4"/>
      <c r="P131" s="4"/>
      <c r="Q131" s="4"/>
      <c r="R131" s="4"/>
      <c r="S131" s="4"/>
      <c r="T131" s="4"/>
      <c r="U131" s="4"/>
      <c r="V131" s="4"/>
      <c r="W131" s="4"/>
      <c r="X131" s="4"/>
      <c r="Y131" s="4"/>
      <c r="Z131" s="4"/>
    </row>
    <row r="132" spans="1:26" ht="15.75" customHeight="1">
      <c r="A132" s="4"/>
      <c r="B132" s="4"/>
      <c r="C132" s="5"/>
      <c r="D132" s="6"/>
      <c r="E132" s="6"/>
      <c r="F132" s="6"/>
      <c r="G132" s="6"/>
      <c r="H132" s="6"/>
      <c r="I132" s="4"/>
      <c r="J132" s="4"/>
      <c r="K132" s="4"/>
      <c r="L132" s="4"/>
      <c r="M132" s="4"/>
      <c r="N132" s="4"/>
      <c r="O132" s="4"/>
      <c r="P132" s="4"/>
      <c r="Q132" s="4"/>
      <c r="R132" s="4"/>
      <c r="S132" s="4"/>
      <c r="T132" s="4"/>
      <c r="U132" s="4"/>
      <c r="V132" s="4"/>
      <c r="W132" s="4"/>
      <c r="X132" s="4"/>
      <c r="Y132" s="4"/>
      <c r="Z132" s="4"/>
    </row>
    <row r="133" spans="1:26" ht="15.75" customHeight="1">
      <c r="A133" s="4"/>
      <c r="B133" s="4"/>
      <c r="C133" s="5"/>
      <c r="D133" s="6"/>
      <c r="E133" s="6"/>
      <c r="F133" s="6"/>
      <c r="G133" s="6"/>
      <c r="H133" s="6"/>
      <c r="I133" s="4"/>
      <c r="J133" s="4"/>
      <c r="K133" s="4"/>
      <c r="L133" s="4"/>
      <c r="M133" s="4"/>
      <c r="N133" s="4"/>
      <c r="O133" s="4"/>
      <c r="P133" s="4"/>
      <c r="Q133" s="4"/>
      <c r="R133" s="4"/>
      <c r="S133" s="4"/>
      <c r="T133" s="4"/>
      <c r="U133" s="4"/>
      <c r="V133" s="4"/>
      <c r="W133" s="4"/>
      <c r="X133" s="4"/>
      <c r="Y133" s="4"/>
      <c r="Z133" s="4"/>
    </row>
    <row r="134" spans="1:26" ht="15.75" customHeight="1">
      <c r="A134" s="4"/>
      <c r="B134" s="4"/>
      <c r="C134" s="5"/>
      <c r="D134" s="6"/>
      <c r="E134" s="6"/>
      <c r="F134" s="6"/>
      <c r="G134" s="6"/>
      <c r="H134" s="6"/>
      <c r="I134" s="4"/>
      <c r="J134" s="4"/>
      <c r="K134" s="4"/>
      <c r="L134" s="4"/>
      <c r="M134" s="4"/>
      <c r="N134" s="4"/>
      <c r="O134" s="4"/>
      <c r="P134" s="4"/>
      <c r="Q134" s="4"/>
      <c r="R134" s="4"/>
      <c r="S134" s="4"/>
      <c r="T134" s="4"/>
      <c r="U134" s="4"/>
      <c r="V134" s="4"/>
      <c r="W134" s="4"/>
      <c r="X134" s="4"/>
      <c r="Y134" s="4"/>
      <c r="Z134" s="4"/>
    </row>
    <row r="135" spans="1:26" ht="15.75" customHeight="1">
      <c r="A135" s="4"/>
      <c r="B135" s="4"/>
      <c r="C135" s="5"/>
      <c r="D135" s="6"/>
      <c r="E135" s="6"/>
      <c r="F135" s="6"/>
      <c r="G135" s="6"/>
      <c r="H135" s="6"/>
      <c r="I135" s="4"/>
      <c r="J135" s="4"/>
      <c r="K135" s="4"/>
      <c r="L135" s="4"/>
      <c r="M135" s="4"/>
      <c r="N135" s="4"/>
      <c r="O135" s="4"/>
      <c r="P135" s="4"/>
      <c r="Q135" s="4"/>
      <c r="R135" s="4"/>
      <c r="S135" s="4"/>
      <c r="T135" s="4"/>
      <c r="U135" s="4"/>
      <c r="V135" s="4"/>
      <c r="W135" s="4"/>
      <c r="X135" s="4"/>
      <c r="Y135" s="4"/>
      <c r="Z135" s="4"/>
    </row>
    <row r="136" spans="1:26" ht="15.75" customHeight="1">
      <c r="A136" s="4"/>
      <c r="B136" s="4"/>
      <c r="C136" s="5"/>
      <c r="D136" s="6"/>
      <c r="E136" s="6"/>
      <c r="F136" s="6"/>
      <c r="G136" s="6"/>
      <c r="H136" s="6"/>
      <c r="I136" s="4"/>
      <c r="J136" s="4"/>
      <c r="K136" s="4"/>
      <c r="L136" s="4"/>
      <c r="M136" s="4"/>
      <c r="N136" s="4"/>
      <c r="O136" s="4"/>
      <c r="P136" s="4"/>
      <c r="Q136" s="4"/>
      <c r="R136" s="4"/>
      <c r="S136" s="4"/>
      <c r="T136" s="4"/>
      <c r="U136" s="4"/>
      <c r="V136" s="4"/>
      <c r="W136" s="4"/>
      <c r="X136" s="4"/>
      <c r="Y136" s="4"/>
      <c r="Z136" s="4"/>
    </row>
    <row r="137" spans="1:26" ht="15.75" customHeight="1">
      <c r="A137" s="4"/>
      <c r="B137" s="4"/>
      <c r="C137" s="5"/>
      <c r="D137" s="6"/>
      <c r="E137" s="6"/>
      <c r="F137" s="6"/>
      <c r="G137" s="6"/>
      <c r="H137" s="6"/>
      <c r="I137" s="4"/>
      <c r="J137" s="4"/>
      <c r="K137" s="4"/>
      <c r="L137" s="4"/>
      <c r="M137" s="4"/>
      <c r="N137" s="4"/>
      <c r="O137" s="4"/>
      <c r="P137" s="4"/>
      <c r="Q137" s="4"/>
      <c r="R137" s="4"/>
      <c r="S137" s="4"/>
      <c r="T137" s="4"/>
      <c r="U137" s="4"/>
      <c r="V137" s="4"/>
      <c r="W137" s="4"/>
      <c r="X137" s="4"/>
      <c r="Y137" s="4"/>
      <c r="Z137" s="4"/>
    </row>
    <row r="138" spans="1:26" ht="15.75" customHeight="1">
      <c r="A138" s="4"/>
      <c r="B138" s="4"/>
      <c r="C138" s="5"/>
      <c r="D138" s="6"/>
      <c r="E138" s="6"/>
      <c r="F138" s="6"/>
      <c r="G138" s="6"/>
      <c r="H138" s="6"/>
      <c r="I138" s="4"/>
      <c r="J138" s="4"/>
      <c r="K138" s="4"/>
      <c r="L138" s="4"/>
      <c r="M138" s="4"/>
      <c r="N138" s="4"/>
      <c r="O138" s="4"/>
      <c r="P138" s="4"/>
      <c r="Q138" s="4"/>
      <c r="R138" s="4"/>
      <c r="S138" s="4"/>
      <c r="T138" s="4"/>
      <c r="U138" s="4"/>
      <c r="V138" s="4"/>
      <c r="W138" s="4"/>
      <c r="X138" s="4"/>
      <c r="Y138" s="4"/>
      <c r="Z138" s="4"/>
    </row>
    <row r="139" spans="1:26" ht="15.75" customHeight="1">
      <c r="A139" s="4"/>
      <c r="B139" s="4"/>
      <c r="C139" s="5"/>
      <c r="D139" s="6"/>
      <c r="E139" s="6"/>
      <c r="F139" s="6"/>
      <c r="G139" s="6"/>
      <c r="H139" s="6"/>
      <c r="I139" s="4"/>
      <c r="J139" s="4"/>
      <c r="K139" s="4"/>
      <c r="L139" s="4"/>
      <c r="M139" s="4"/>
      <c r="N139" s="4"/>
      <c r="O139" s="4"/>
      <c r="P139" s="4"/>
      <c r="Q139" s="4"/>
      <c r="R139" s="4"/>
      <c r="S139" s="4"/>
      <c r="T139" s="4"/>
      <c r="U139" s="4"/>
      <c r="V139" s="4"/>
      <c r="W139" s="4"/>
      <c r="X139" s="4"/>
      <c r="Y139" s="4"/>
      <c r="Z139" s="4"/>
    </row>
    <row r="140" spans="1:26" ht="15.75" customHeight="1">
      <c r="A140" s="4"/>
      <c r="B140" s="4"/>
      <c r="C140" s="5"/>
      <c r="D140" s="6"/>
      <c r="E140" s="6"/>
      <c r="F140" s="6"/>
      <c r="G140" s="6"/>
      <c r="H140" s="6"/>
      <c r="I140" s="4"/>
      <c r="J140" s="4"/>
      <c r="K140" s="4"/>
      <c r="L140" s="4"/>
      <c r="M140" s="4"/>
      <c r="N140" s="4"/>
      <c r="O140" s="4"/>
      <c r="P140" s="4"/>
      <c r="Q140" s="4"/>
      <c r="R140" s="4"/>
      <c r="S140" s="4"/>
      <c r="T140" s="4"/>
      <c r="U140" s="4"/>
      <c r="V140" s="4"/>
      <c r="W140" s="4"/>
      <c r="X140" s="4"/>
      <c r="Y140" s="4"/>
      <c r="Z140" s="4"/>
    </row>
    <row r="141" spans="1:26" ht="15.75" customHeight="1">
      <c r="A141" s="4"/>
      <c r="B141" s="4"/>
      <c r="C141" s="5"/>
      <c r="D141" s="6"/>
      <c r="E141" s="6"/>
      <c r="F141" s="6"/>
      <c r="G141" s="6"/>
      <c r="H141" s="6"/>
      <c r="I141" s="4"/>
      <c r="J141" s="4"/>
      <c r="K141" s="4"/>
      <c r="L141" s="4"/>
      <c r="M141" s="4"/>
      <c r="N141" s="4"/>
      <c r="O141" s="4"/>
      <c r="P141" s="4"/>
      <c r="Q141" s="4"/>
      <c r="R141" s="4"/>
      <c r="S141" s="4"/>
      <c r="T141" s="4"/>
      <c r="U141" s="4"/>
      <c r="V141" s="4"/>
      <c r="W141" s="4"/>
      <c r="X141" s="4"/>
      <c r="Y141" s="4"/>
      <c r="Z141" s="4"/>
    </row>
    <row r="142" spans="1:26" ht="15.75" customHeight="1">
      <c r="A142" s="4"/>
      <c r="B142" s="4"/>
      <c r="C142" s="5"/>
      <c r="D142" s="6"/>
      <c r="E142" s="6"/>
      <c r="F142" s="6"/>
      <c r="G142" s="6"/>
      <c r="H142" s="6"/>
      <c r="I142" s="4"/>
      <c r="J142" s="4"/>
      <c r="K142" s="4"/>
      <c r="L142" s="4"/>
      <c r="M142" s="4"/>
      <c r="N142" s="4"/>
      <c r="O142" s="4"/>
      <c r="P142" s="4"/>
      <c r="Q142" s="4"/>
      <c r="R142" s="4"/>
      <c r="S142" s="4"/>
      <c r="T142" s="4"/>
      <c r="U142" s="4"/>
      <c r="V142" s="4"/>
      <c r="W142" s="4"/>
      <c r="X142" s="4"/>
      <c r="Y142" s="4"/>
      <c r="Z142" s="4"/>
    </row>
    <row r="143" spans="1:26" ht="15.75" customHeight="1">
      <c r="A143" s="4"/>
      <c r="B143" s="4"/>
      <c r="C143" s="5"/>
      <c r="D143" s="6"/>
      <c r="E143" s="6"/>
      <c r="F143" s="6"/>
      <c r="G143" s="6"/>
      <c r="H143" s="6"/>
      <c r="I143" s="4"/>
      <c r="J143" s="4"/>
      <c r="K143" s="4"/>
      <c r="L143" s="4"/>
      <c r="M143" s="4"/>
      <c r="N143" s="4"/>
      <c r="O143" s="4"/>
      <c r="P143" s="4"/>
      <c r="Q143" s="4"/>
      <c r="R143" s="4"/>
      <c r="S143" s="4"/>
      <c r="T143" s="4"/>
      <c r="U143" s="4"/>
      <c r="V143" s="4"/>
      <c r="W143" s="4"/>
      <c r="X143" s="4"/>
      <c r="Y143" s="4"/>
      <c r="Z143" s="4"/>
    </row>
    <row r="144" spans="1:26" ht="15.75" customHeight="1">
      <c r="A144" s="4"/>
      <c r="B144" s="4"/>
      <c r="C144" s="5"/>
      <c r="D144" s="6"/>
      <c r="E144" s="6"/>
      <c r="F144" s="6"/>
      <c r="G144" s="6"/>
      <c r="H144" s="6"/>
      <c r="I144" s="4"/>
      <c r="J144" s="4"/>
      <c r="K144" s="4"/>
      <c r="L144" s="4"/>
      <c r="M144" s="4"/>
      <c r="N144" s="4"/>
      <c r="O144" s="4"/>
      <c r="P144" s="4"/>
      <c r="Q144" s="4"/>
      <c r="R144" s="4"/>
      <c r="S144" s="4"/>
      <c r="T144" s="4"/>
      <c r="U144" s="4"/>
      <c r="V144" s="4"/>
      <c r="W144" s="4"/>
      <c r="X144" s="4"/>
      <c r="Y144" s="4"/>
      <c r="Z144" s="4"/>
    </row>
    <row r="145" spans="1:26" ht="15.75" customHeight="1">
      <c r="A145" s="4"/>
      <c r="B145" s="4"/>
      <c r="C145" s="5"/>
      <c r="D145" s="6"/>
      <c r="E145" s="6"/>
      <c r="F145" s="6"/>
      <c r="G145" s="6"/>
      <c r="H145" s="6"/>
      <c r="I145" s="4"/>
      <c r="J145" s="4"/>
      <c r="K145" s="4"/>
      <c r="L145" s="4"/>
      <c r="M145" s="4"/>
      <c r="N145" s="4"/>
      <c r="O145" s="4"/>
      <c r="P145" s="4"/>
      <c r="Q145" s="4"/>
      <c r="R145" s="4"/>
      <c r="S145" s="4"/>
      <c r="T145" s="4"/>
      <c r="U145" s="4"/>
      <c r="V145" s="4"/>
      <c r="W145" s="4"/>
      <c r="X145" s="4"/>
      <c r="Y145" s="4"/>
      <c r="Z145" s="4"/>
    </row>
    <row r="146" spans="1:26" ht="15.75" customHeight="1">
      <c r="A146" s="4"/>
      <c r="B146" s="4"/>
      <c r="C146" s="5"/>
      <c r="D146" s="6"/>
      <c r="E146" s="6"/>
      <c r="F146" s="6"/>
      <c r="G146" s="6"/>
      <c r="H146" s="6"/>
      <c r="I146" s="4"/>
      <c r="J146" s="4"/>
      <c r="K146" s="4"/>
      <c r="L146" s="4"/>
      <c r="M146" s="4"/>
      <c r="N146" s="4"/>
      <c r="O146" s="4"/>
      <c r="P146" s="4"/>
      <c r="Q146" s="4"/>
      <c r="R146" s="4"/>
      <c r="S146" s="4"/>
      <c r="T146" s="4"/>
      <c r="U146" s="4"/>
      <c r="V146" s="4"/>
      <c r="W146" s="4"/>
      <c r="X146" s="4"/>
      <c r="Y146" s="4"/>
      <c r="Z146" s="4"/>
    </row>
    <row r="147" spans="1:26" ht="15.75" customHeight="1">
      <c r="A147" s="4"/>
      <c r="B147" s="4"/>
      <c r="C147" s="5"/>
      <c r="D147" s="6"/>
      <c r="E147" s="6"/>
      <c r="F147" s="6"/>
      <c r="G147" s="6"/>
      <c r="H147" s="6"/>
      <c r="I147" s="4"/>
      <c r="J147" s="4"/>
      <c r="K147" s="4"/>
      <c r="L147" s="4"/>
      <c r="M147" s="4"/>
      <c r="N147" s="4"/>
      <c r="O147" s="4"/>
      <c r="P147" s="4"/>
      <c r="Q147" s="4"/>
      <c r="R147" s="4"/>
      <c r="S147" s="4"/>
      <c r="T147" s="4"/>
      <c r="U147" s="4"/>
      <c r="V147" s="4"/>
      <c r="W147" s="4"/>
      <c r="X147" s="4"/>
      <c r="Y147" s="4"/>
      <c r="Z147" s="4"/>
    </row>
    <row r="148" spans="1:26" ht="15.75" customHeight="1">
      <c r="A148" s="4"/>
      <c r="B148" s="4"/>
      <c r="C148" s="5"/>
      <c r="D148" s="6"/>
      <c r="E148" s="6"/>
      <c r="F148" s="6"/>
      <c r="G148" s="6"/>
      <c r="H148" s="6"/>
      <c r="I148" s="4"/>
      <c r="J148" s="4"/>
      <c r="K148" s="4"/>
      <c r="L148" s="4"/>
      <c r="M148" s="4"/>
      <c r="N148" s="4"/>
      <c r="O148" s="4"/>
      <c r="P148" s="4"/>
      <c r="Q148" s="4"/>
      <c r="R148" s="4"/>
      <c r="S148" s="4"/>
      <c r="T148" s="4"/>
      <c r="U148" s="4"/>
      <c r="V148" s="4"/>
      <c r="W148" s="4"/>
      <c r="X148" s="4"/>
      <c r="Y148" s="4"/>
      <c r="Z148" s="4"/>
    </row>
    <row r="149" spans="1:26" ht="15.75" customHeight="1">
      <c r="A149" s="4"/>
      <c r="B149" s="4"/>
      <c r="C149" s="5"/>
      <c r="D149" s="6"/>
      <c r="E149" s="6"/>
      <c r="F149" s="6"/>
      <c r="G149" s="6"/>
      <c r="H149" s="6"/>
      <c r="I149" s="4"/>
      <c r="J149" s="4"/>
      <c r="K149" s="4"/>
      <c r="L149" s="4"/>
      <c r="M149" s="4"/>
      <c r="N149" s="4"/>
      <c r="O149" s="4"/>
      <c r="P149" s="4"/>
      <c r="Q149" s="4"/>
      <c r="R149" s="4"/>
      <c r="S149" s="4"/>
      <c r="T149" s="4"/>
      <c r="U149" s="4"/>
      <c r="V149" s="4"/>
      <c r="W149" s="4"/>
      <c r="X149" s="4"/>
      <c r="Y149" s="4"/>
      <c r="Z149" s="4"/>
    </row>
    <row r="150" spans="1:26" ht="15.75" customHeight="1">
      <c r="A150" s="4"/>
      <c r="B150" s="4"/>
      <c r="C150" s="5"/>
      <c r="D150" s="6"/>
      <c r="E150" s="6"/>
      <c r="F150" s="6"/>
      <c r="G150" s="6"/>
      <c r="H150" s="6"/>
      <c r="I150" s="4"/>
      <c r="J150" s="4"/>
      <c r="K150" s="4"/>
      <c r="L150" s="4"/>
      <c r="M150" s="4"/>
      <c r="N150" s="4"/>
      <c r="O150" s="4"/>
      <c r="P150" s="4"/>
      <c r="Q150" s="4"/>
      <c r="R150" s="4"/>
      <c r="S150" s="4"/>
      <c r="T150" s="4"/>
      <c r="U150" s="4"/>
      <c r="V150" s="4"/>
      <c r="W150" s="4"/>
      <c r="X150" s="4"/>
      <c r="Y150" s="4"/>
      <c r="Z150" s="4"/>
    </row>
    <row r="151" spans="1:26" ht="15.75" customHeight="1">
      <c r="A151" s="4"/>
      <c r="B151" s="4"/>
      <c r="C151" s="5"/>
      <c r="D151" s="6"/>
      <c r="E151" s="6"/>
      <c r="F151" s="6"/>
      <c r="G151" s="6"/>
      <c r="H151" s="6"/>
      <c r="I151" s="4"/>
      <c r="J151" s="4"/>
      <c r="K151" s="4"/>
      <c r="L151" s="4"/>
      <c r="M151" s="4"/>
      <c r="N151" s="4"/>
      <c r="O151" s="4"/>
      <c r="P151" s="4"/>
      <c r="Q151" s="4"/>
      <c r="R151" s="4"/>
      <c r="S151" s="4"/>
      <c r="T151" s="4"/>
      <c r="U151" s="4"/>
      <c r="V151" s="4"/>
      <c r="W151" s="4"/>
      <c r="X151" s="4"/>
      <c r="Y151" s="4"/>
      <c r="Z151" s="4"/>
    </row>
    <row r="152" spans="1:26" ht="15.75" customHeight="1">
      <c r="A152" s="4"/>
      <c r="B152" s="4"/>
      <c r="C152" s="5"/>
      <c r="D152" s="6"/>
      <c r="E152" s="6"/>
      <c r="F152" s="6"/>
      <c r="G152" s="6"/>
      <c r="H152" s="6"/>
      <c r="I152" s="4"/>
      <c r="J152" s="4"/>
      <c r="K152" s="4"/>
      <c r="L152" s="4"/>
      <c r="M152" s="4"/>
      <c r="N152" s="4"/>
      <c r="O152" s="4"/>
      <c r="P152" s="4"/>
      <c r="Q152" s="4"/>
      <c r="R152" s="4"/>
      <c r="S152" s="4"/>
      <c r="T152" s="4"/>
      <c r="U152" s="4"/>
      <c r="V152" s="4"/>
      <c r="W152" s="4"/>
      <c r="X152" s="4"/>
      <c r="Y152" s="4"/>
      <c r="Z152" s="4"/>
    </row>
    <row r="153" spans="1:26" ht="15.75" customHeight="1">
      <c r="A153" s="4"/>
      <c r="B153" s="4"/>
      <c r="C153" s="5"/>
      <c r="D153" s="6"/>
      <c r="E153" s="6"/>
      <c r="F153" s="6"/>
      <c r="G153" s="6"/>
      <c r="H153" s="6"/>
      <c r="I153" s="4"/>
      <c r="J153" s="4"/>
      <c r="K153" s="4"/>
      <c r="L153" s="4"/>
      <c r="M153" s="4"/>
      <c r="N153" s="4"/>
      <c r="O153" s="4"/>
      <c r="P153" s="4"/>
      <c r="Q153" s="4"/>
      <c r="R153" s="4"/>
      <c r="S153" s="4"/>
      <c r="T153" s="4"/>
      <c r="U153" s="4"/>
      <c r="V153" s="4"/>
      <c r="W153" s="4"/>
      <c r="X153" s="4"/>
      <c r="Y153" s="4"/>
      <c r="Z153" s="4"/>
    </row>
    <row r="154" spans="1:26" ht="15.75" customHeight="1">
      <c r="A154" s="4"/>
      <c r="B154" s="4"/>
      <c r="C154" s="5"/>
      <c r="D154" s="6"/>
      <c r="E154" s="6"/>
      <c r="F154" s="6"/>
      <c r="G154" s="6"/>
      <c r="H154" s="6"/>
      <c r="I154" s="4"/>
      <c r="J154" s="4"/>
      <c r="K154" s="4"/>
      <c r="L154" s="4"/>
      <c r="M154" s="4"/>
      <c r="N154" s="4"/>
      <c r="O154" s="4"/>
      <c r="P154" s="4"/>
      <c r="Q154" s="4"/>
      <c r="R154" s="4"/>
      <c r="S154" s="4"/>
      <c r="T154" s="4"/>
      <c r="U154" s="4"/>
      <c r="V154" s="4"/>
      <c r="W154" s="4"/>
      <c r="X154" s="4"/>
      <c r="Y154" s="4"/>
      <c r="Z154" s="4"/>
    </row>
    <row r="155" spans="1:26" ht="15.75" customHeight="1">
      <c r="A155" s="4"/>
      <c r="B155" s="4"/>
      <c r="C155" s="5"/>
      <c r="D155" s="6"/>
      <c r="E155" s="6"/>
      <c r="F155" s="6"/>
      <c r="G155" s="6"/>
      <c r="H155" s="6"/>
      <c r="I155" s="4"/>
      <c r="J155" s="4"/>
      <c r="K155" s="4"/>
      <c r="L155" s="4"/>
      <c r="M155" s="4"/>
      <c r="N155" s="4"/>
      <c r="O155" s="4"/>
      <c r="P155" s="4"/>
      <c r="Q155" s="4"/>
      <c r="R155" s="4"/>
      <c r="S155" s="4"/>
      <c r="T155" s="4"/>
      <c r="U155" s="4"/>
      <c r="V155" s="4"/>
      <c r="W155" s="4"/>
      <c r="X155" s="4"/>
      <c r="Y155" s="4"/>
      <c r="Z155" s="4"/>
    </row>
    <row r="156" spans="1:26" ht="15.75" customHeight="1">
      <c r="A156" s="4"/>
      <c r="B156" s="4"/>
      <c r="C156" s="5"/>
      <c r="D156" s="6"/>
      <c r="E156" s="6"/>
      <c r="F156" s="6"/>
      <c r="G156" s="6"/>
      <c r="H156" s="6"/>
      <c r="I156" s="4"/>
      <c r="J156" s="4"/>
      <c r="K156" s="4"/>
      <c r="L156" s="4"/>
      <c r="M156" s="4"/>
      <c r="N156" s="4"/>
      <c r="O156" s="4"/>
      <c r="P156" s="4"/>
      <c r="Q156" s="4"/>
      <c r="R156" s="4"/>
      <c r="S156" s="4"/>
      <c r="T156" s="4"/>
      <c r="U156" s="4"/>
      <c r="V156" s="4"/>
      <c r="W156" s="4"/>
      <c r="X156" s="4"/>
      <c r="Y156" s="4"/>
      <c r="Z156" s="4"/>
    </row>
    <row r="157" spans="1:26" ht="15.75" customHeight="1">
      <c r="A157" s="4"/>
      <c r="B157" s="4"/>
      <c r="C157" s="5"/>
      <c r="D157" s="6"/>
      <c r="E157" s="6"/>
      <c r="F157" s="6"/>
      <c r="G157" s="6"/>
      <c r="H157" s="6"/>
      <c r="I157" s="4"/>
      <c r="J157" s="4"/>
      <c r="K157" s="4"/>
      <c r="L157" s="4"/>
      <c r="M157" s="4"/>
      <c r="N157" s="4"/>
      <c r="O157" s="4"/>
      <c r="P157" s="4"/>
      <c r="Q157" s="4"/>
      <c r="R157" s="4"/>
      <c r="S157" s="4"/>
      <c r="T157" s="4"/>
      <c r="U157" s="4"/>
      <c r="V157" s="4"/>
      <c r="W157" s="4"/>
      <c r="X157" s="4"/>
      <c r="Y157" s="4"/>
      <c r="Z157" s="4"/>
    </row>
    <row r="158" spans="1:26" ht="15.75" customHeight="1">
      <c r="A158" s="4"/>
      <c r="B158" s="4"/>
      <c r="C158" s="5"/>
      <c r="D158" s="6"/>
      <c r="E158" s="6"/>
      <c r="F158" s="6"/>
      <c r="G158" s="6"/>
      <c r="H158" s="6"/>
      <c r="I158" s="4"/>
      <c r="J158" s="4"/>
      <c r="K158" s="4"/>
      <c r="L158" s="4"/>
      <c r="M158" s="4"/>
      <c r="N158" s="4"/>
      <c r="O158" s="4"/>
      <c r="P158" s="4"/>
      <c r="Q158" s="4"/>
      <c r="R158" s="4"/>
      <c r="S158" s="4"/>
      <c r="T158" s="4"/>
      <c r="U158" s="4"/>
      <c r="V158" s="4"/>
      <c r="W158" s="4"/>
      <c r="X158" s="4"/>
      <c r="Y158" s="4"/>
      <c r="Z158" s="4"/>
    </row>
    <row r="159" spans="1:26" ht="15.75" customHeight="1">
      <c r="A159" s="4"/>
      <c r="B159" s="4"/>
      <c r="C159" s="5"/>
      <c r="D159" s="6"/>
      <c r="E159" s="6"/>
      <c r="F159" s="6"/>
      <c r="G159" s="6"/>
      <c r="H159" s="6"/>
      <c r="I159" s="4"/>
      <c r="J159" s="4"/>
      <c r="K159" s="4"/>
      <c r="L159" s="4"/>
      <c r="M159" s="4"/>
      <c r="N159" s="4"/>
      <c r="O159" s="4"/>
      <c r="P159" s="4"/>
      <c r="Q159" s="4"/>
      <c r="R159" s="4"/>
      <c r="S159" s="4"/>
      <c r="T159" s="4"/>
      <c r="U159" s="4"/>
      <c r="V159" s="4"/>
      <c r="W159" s="4"/>
      <c r="X159" s="4"/>
      <c r="Y159" s="4"/>
      <c r="Z159" s="4"/>
    </row>
    <row r="160" spans="1:26" ht="15.75" customHeight="1">
      <c r="A160" s="4"/>
      <c r="B160" s="4"/>
      <c r="C160" s="5"/>
      <c r="D160" s="6"/>
      <c r="E160" s="6"/>
      <c r="F160" s="6"/>
      <c r="G160" s="6"/>
      <c r="H160" s="6"/>
      <c r="I160" s="4"/>
      <c r="J160" s="4"/>
      <c r="K160" s="4"/>
      <c r="L160" s="4"/>
      <c r="M160" s="4"/>
      <c r="N160" s="4"/>
      <c r="O160" s="4"/>
      <c r="P160" s="4"/>
      <c r="Q160" s="4"/>
      <c r="R160" s="4"/>
      <c r="S160" s="4"/>
      <c r="T160" s="4"/>
      <c r="U160" s="4"/>
      <c r="V160" s="4"/>
      <c r="W160" s="4"/>
      <c r="X160" s="4"/>
      <c r="Y160" s="4"/>
      <c r="Z160" s="4"/>
    </row>
    <row r="161" spans="1:26" ht="15.75" customHeight="1">
      <c r="A161" s="4"/>
      <c r="B161" s="4"/>
      <c r="C161" s="5"/>
      <c r="D161" s="6"/>
      <c r="E161" s="6"/>
      <c r="F161" s="6"/>
      <c r="G161" s="6"/>
      <c r="H161" s="6"/>
      <c r="I161" s="4"/>
      <c r="J161" s="4"/>
      <c r="K161" s="4"/>
      <c r="L161" s="4"/>
      <c r="M161" s="4"/>
      <c r="N161" s="4"/>
      <c r="O161" s="4"/>
      <c r="P161" s="4"/>
      <c r="Q161" s="4"/>
      <c r="R161" s="4"/>
      <c r="S161" s="4"/>
      <c r="T161" s="4"/>
      <c r="U161" s="4"/>
      <c r="V161" s="4"/>
      <c r="W161" s="4"/>
      <c r="X161" s="4"/>
      <c r="Y161" s="4"/>
      <c r="Z161" s="4"/>
    </row>
    <row r="162" spans="1:26" ht="15.75" customHeight="1">
      <c r="A162" s="4"/>
      <c r="B162" s="4"/>
      <c r="C162" s="5"/>
      <c r="D162" s="6"/>
      <c r="E162" s="6"/>
      <c r="F162" s="6"/>
      <c r="G162" s="6"/>
      <c r="H162" s="6"/>
      <c r="I162" s="4"/>
      <c r="J162" s="4"/>
      <c r="K162" s="4"/>
      <c r="L162" s="4"/>
      <c r="M162" s="4"/>
      <c r="N162" s="4"/>
      <c r="O162" s="4"/>
      <c r="P162" s="4"/>
      <c r="Q162" s="4"/>
      <c r="R162" s="4"/>
      <c r="S162" s="4"/>
      <c r="T162" s="4"/>
      <c r="U162" s="4"/>
      <c r="V162" s="4"/>
      <c r="W162" s="4"/>
      <c r="X162" s="4"/>
      <c r="Y162" s="4"/>
      <c r="Z162" s="4"/>
    </row>
    <row r="163" spans="1:26" ht="15.75" customHeight="1">
      <c r="A163" s="4"/>
      <c r="B163" s="4"/>
      <c r="C163" s="5"/>
      <c r="D163" s="6"/>
      <c r="E163" s="6"/>
      <c r="F163" s="6"/>
      <c r="G163" s="6"/>
      <c r="H163" s="6"/>
      <c r="I163" s="4"/>
      <c r="J163" s="4"/>
      <c r="K163" s="4"/>
      <c r="L163" s="4"/>
      <c r="M163" s="4"/>
      <c r="N163" s="4"/>
      <c r="O163" s="4"/>
      <c r="P163" s="4"/>
      <c r="Q163" s="4"/>
      <c r="R163" s="4"/>
      <c r="S163" s="4"/>
      <c r="T163" s="4"/>
      <c r="U163" s="4"/>
      <c r="V163" s="4"/>
      <c r="W163" s="4"/>
      <c r="X163" s="4"/>
      <c r="Y163" s="4"/>
      <c r="Z163" s="4"/>
    </row>
    <row r="164" spans="1:26" ht="15.75" customHeight="1">
      <c r="A164" s="4"/>
      <c r="B164" s="4"/>
      <c r="C164" s="5"/>
      <c r="D164" s="6"/>
      <c r="E164" s="6"/>
      <c r="F164" s="6"/>
      <c r="G164" s="6"/>
      <c r="H164" s="6"/>
      <c r="I164" s="4"/>
      <c r="J164" s="4"/>
      <c r="K164" s="4"/>
      <c r="L164" s="4"/>
      <c r="M164" s="4"/>
      <c r="N164" s="4"/>
      <c r="O164" s="4"/>
      <c r="P164" s="4"/>
      <c r="Q164" s="4"/>
      <c r="R164" s="4"/>
      <c r="S164" s="4"/>
      <c r="T164" s="4"/>
      <c r="U164" s="4"/>
      <c r="V164" s="4"/>
      <c r="W164" s="4"/>
      <c r="X164" s="4"/>
      <c r="Y164" s="4"/>
      <c r="Z164" s="4"/>
    </row>
    <row r="165" spans="1:26" ht="15.75" customHeight="1">
      <c r="A165" s="4"/>
      <c r="B165" s="4"/>
      <c r="C165" s="5"/>
      <c r="D165" s="6"/>
      <c r="E165" s="6"/>
      <c r="F165" s="6"/>
      <c r="G165" s="6"/>
      <c r="H165" s="6"/>
      <c r="I165" s="4"/>
      <c r="J165" s="4"/>
      <c r="K165" s="4"/>
      <c r="L165" s="4"/>
      <c r="M165" s="4"/>
      <c r="N165" s="4"/>
      <c r="O165" s="4"/>
      <c r="P165" s="4"/>
      <c r="Q165" s="4"/>
      <c r="R165" s="4"/>
      <c r="S165" s="4"/>
      <c r="T165" s="4"/>
      <c r="U165" s="4"/>
      <c r="V165" s="4"/>
      <c r="W165" s="4"/>
      <c r="X165" s="4"/>
      <c r="Y165" s="4"/>
      <c r="Z165" s="4"/>
    </row>
    <row r="166" spans="1:26" ht="15.75" customHeight="1">
      <c r="A166" s="4"/>
      <c r="B166" s="4"/>
      <c r="C166" s="5"/>
      <c r="D166" s="6"/>
      <c r="E166" s="6"/>
      <c r="F166" s="6"/>
      <c r="G166" s="6"/>
      <c r="H166" s="6"/>
      <c r="I166" s="4"/>
      <c r="J166" s="4"/>
      <c r="K166" s="4"/>
      <c r="L166" s="4"/>
      <c r="M166" s="4"/>
      <c r="N166" s="4"/>
      <c r="O166" s="4"/>
      <c r="P166" s="4"/>
      <c r="Q166" s="4"/>
      <c r="R166" s="4"/>
      <c r="S166" s="4"/>
      <c r="T166" s="4"/>
      <c r="U166" s="4"/>
      <c r="V166" s="4"/>
      <c r="W166" s="4"/>
      <c r="X166" s="4"/>
      <c r="Y166" s="4"/>
      <c r="Z166" s="4"/>
    </row>
    <row r="167" spans="1:26" ht="15.75" customHeight="1">
      <c r="A167" s="4"/>
      <c r="B167" s="4"/>
      <c r="C167" s="5"/>
      <c r="D167" s="6"/>
      <c r="E167" s="6"/>
      <c r="F167" s="6"/>
      <c r="G167" s="6"/>
      <c r="H167" s="6"/>
      <c r="I167" s="4"/>
      <c r="J167" s="4"/>
      <c r="K167" s="4"/>
      <c r="L167" s="4"/>
      <c r="M167" s="4"/>
      <c r="N167" s="4"/>
      <c r="O167" s="4"/>
      <c r="P167" s="4"/>
      <c r="Q167" s="4"/>
      <c r="R167" s="4"/>
      <c r="S167" s="4"/>
      <c r="T167" s="4"/>
      <c r="U167" s="4"/>
      <c r="V167" s="4"/>
      <c r="W167" s="4"/>
      <c r="X167" s="4"/>
      <c r="Y167" s="4"/>
      <c r="Z167" s="4"/>
    </row>
    <row r="168" spans="1:26" ht="15.75" customHeight="1">
      <c r="A168" s="4"/>
      <c r="B168" s="4"/>
      <c r="C168" s="5"/>
      <c r="D168" s="6"/>
      <c r="E168" s="6"/>
      <c r="F168" s="6"/>
      <c r="G168" s="6"/>
      <c r="H168" s="6"/>
      <c r="I168" s="4"/>
      <c r="J168" s="4"/>
      <c r="K168" s="4"/>
      <c r="L168" s="4"/>
      <c r="M168" s="4"/>
      <c r="N168" s="4"/>
      <c r="O168" s="4"/>
      <c r="P168" s="4"/>
      <c r="Q168" s="4"/>
      <c r="R168" s="4"/>
      <c r="S168" s="4"/>
      <c r="T168" s="4"/>
      <c r="U168" s="4"/>
      <c r="V168" s="4"/>
      <c r="W168" s="4"/>
      <c r="X168" s="4"/>
      <c r="Y168" s="4"/>
      <c r="Z168" s="4"/>
    </row>
    <row r="169" spans="1:26" ht="15.75" customHeight="1">
      <c r="A169" s="4"/>
      <c r="B169" s="4"/>
      <c r="C169" s="5"/>
      <c r="D169" s="6"/>
      <c r="E169" s="6"/>
      <c r="F169" s="6"/>
      <c r="G169" s="6"/>
      <c r="H169" s="6"/>
      <c r="I169" s="4"/>
      <c r="J169" s="4"/>
      <c r="K169" s="4"/>
      <c r="L169" s="4"/>
      <c r="M169" s="4"/>
      <c r="N169" s="4"/>
      <c r="O169" s="4"/>
      <c r="P169" s="4"/>
      <c r="Q169" s="4"/>
      <c r="R169" s="4"/>
      <c r="S169" s="4"/>
      <c r="T169" s="4"/>
      <c r="U169" s="4"/>
      <c r="V169" s="4"/>
      <c r="W169" s="4"/>
      <c r="X169" s="4"/>
      <c r="Y169" s="4"/>
      <c r="Z169" s="4"/>
    </row>
    <row r="170" spans="1:26" ht="15.75" customHeight="1">
      <c r="A170" s="4"/>
      <c r="B170" s="4"/>
      <c r="C170" s="5"/>
      <c r="D170" s="6"/>
      <c r="E170" s="6"/>
      <c r="F170" s="6"/>
      <c r="G170" s="6"/>
      <c r="H170" s="6"/>
      <c r="I170" s="4"/>
      <c r="J170" s="4"/>
      <c r="K170" s="4"/>
      <c r="L170" s="4"/>
      <c r="M170" s="4"/>
      <c r="N170" s="4"/>
      <c r="O170" s="4"/>
      <c r="P170" s="4"/>
      <c r="Q170" s="4"/>
      <c r="R170" s="4"/>
      <c r="S170" s="4"/>
      <c r="T170" s="4"/>
      <c r="U170" s="4"/>
      <c r="V170" s="4"/>
      <c r="W170" s="4"/>
      <c r="X170" s="4"/>
      <c r="Y170" s="4"/>
      <c r="Z170" s="4"/>
    </row>
    <row r="171" spans="1:26" ht="15.75" customHeight="1">
      <c r="A171" s="4"/>
      <c r="B171" s="4"/>
      <c r="C171" s="5"/>
      <c r="D171" s="6"/>
      <c r="E171" s="6"/>
      <c r="F171" s="6"/>
      <c r="G171" s="6"/>
      <c r="H171" s="6"/>
      <c r="I171" s="4"/>
      <c r="J171" s="4"/>
      <c r="K171" s="4"/>
      <c r="L171" s="4"/>
      <c r="M171" s="4"/>
      <c r="N171" s="4"/>
      <c r="O171" s="4"/>
      <c r="P171" s="4"/>
      <c r="Q171" s="4"/>
      <c r="R171" s="4"/>
      <c r="S171" s="4"/>
      <c r="T171" s="4"/>
      <c r="U171" s="4"/>
      <c r="V171" s="4"/>
      <c r="W171" s="4"/>
      <c r="X171" s="4"/>
      <c r="Y171" s="4"/>
      <c r="Z171" s="4"/>
    </row>
    <row r="172" spans="1:26" ht="15.75" customHeight="1">
      <c r="A172" s="4"/>
      <c r="B172" s="4"/>
      <c r="C172" s="5"/>
      <c r="D172" s="6"/>
      <c r="E172" s="6"/>
      <c r="F172" s="6"/>
      <c r="G172" s="6"/>
      <c r="H172" s="6"/>
      <c r="I172" s="4"/>
      <c r="J172" s="4"/>
      <c r="K172" s="4"/>
      <c r="L172" s="4"/>
      <c r="M172" s="4"/>
      <c r="N172" s="4"/>
      <c r="O172" s="4"/>
      <c r="P172" s="4"/>
      <c r="Q172" s="4"/>
      <c r="R172" s="4"/>
      <c r="S172" s="4"/>
      <c r="T172" s="4"/>
      <c r="U172" s="4"/>
      <c r="V172" s="4"/>
      <c r="W172" s="4"/>
      <c r="X172" s="4"/>
      <c r="Y172" s="4"/>
      <c r="Z172" s="4"/>
    </row>
    <row r="173" spans="1:26" ht="15.75" customHeight="1">
      <c r="A173" s="4"/>
      <c r="B173" s="4"/>
      <c r="C173" s="5"/>
      <c r="D173" s="6"/>
      <c r="E173" s="6"/>
      <c r="F173" s="6"/>
      <c r="G173" s="6"/>
      <c r="H173" s="6"/>
      <c r="I173" s="4"/>
      <c r="J173" s="4"/>
      <c r="K173" s="4"/>
      <c r="L173" s="4"/>
      <c r="M173" s="4"/>
      <c r="N173" s="4"/>
      <c r="O173" s="4"/>
      <c r="P173" s="4"/>
      <c r="Q173" s="4"/>
      <c r="R173" s="4"/>
      <c r="S173" s="4"/>
      <c r="T173" s="4"/>
      <c r="U173" s="4"/>
      <c r="V173" s="4"/>
      <c r="W173" s="4"/>
      <c r="X173" s="4"/>
      <c r="Y173" s="4"/>
      <c r="Z173" s="4"/>
    </row>
    <row r="174" spans="1:26" ht="15.75" customHeight="1">
      <c r="A174" s="4"/>
      <c r="B174" s="4"/>
      <c r="C174" s="5"/>
      <c r="D174" s="6"/>
      <c r="E174" s="6"/>
      <c r="F174" s="6"/>
      <c r="G174" s="6"/>
      <c r="H174" s="6"/>
      <c r="I174" s="4"/>
      <c r="J174" s="4"/>
      <c r="K174" s="4"/>
      <c r="L174" s="4"/>
      <c r="M174" s="4"/>
      <c r="N174" s="4"/>
      <c r="O174" s="4"/>
      <c r="P174" s="4"/>
      <c r="Q174" s="4"/>
      <c r="R174" s="4"/>
      <c r="S174" s="4"/>
      <c r="T174" s="4"/>
      <c r="U174" s="4"/>
      <c r="V174" s="4"/>
      <c r="W174" s="4"/>
      <c r="X174" s="4"/>
      <c r="Y174" s="4"/>
      <c r="Z174" s="4"/>
    </row>
    <row r="175" spans="1:26" ht="15.75" customHeight="1">
      <c r="A175" s="4"/>
      <c r="B175" s="4"/>
      <c r="C175" s="5"/>
      <c r="D175" s="6"/>
      <c r="E175" s="6"/>
      <c r="F175" s="6"/>
      <c r="G175" s="6"/>
      <c r="H175" s="6"/>
      <c r="I175" s="4"/>
      <c r="J175" s="4"/>
      <c r="K175" s="4"/>
      <c r="L175" s="4"/>
      <c r="M175" s="4"/>
      <c r="N175" s="4"/>
      <c r="O175" s="4"/>
      <c r="P175" s="4"/>
      <c r="Q175" s="4"/>
      <c r="R175" s="4"/>
      <c r="S175" s="4"/>
      <c r="T175" s="4"/>
      <c r="U175" s="4"/>
      <c r="V175" s="4"/>
      <c r="W175" s="4"/>
      <c r="X175" s="4"/>
      <c r="Y175" s="4"/>
      <c r="Z175" s="4"/>
    </row>
    <row r="176" spans="1:26" ht="15.75" customHeight="1">
      <c r="A176" s="4"/>
      <c r="B176" s="4"/>
      <c r="C176" s="5"/>
      <c r="D176" s="6"/>
      <c r="E176" s="6"/>
      <c r="F176" s="6"/>
      <c r="G176" s="6"/>
      <c r="H176" s="6"/>
      <c r="I176" s="4"/>
      <c r="J176" s="4"/>
      <c r="K176" s="4"/>
      <c r="L176" s="4"/>
      <c r="M176" s="4"/>
      <c r="N176" s="4"/>
      <c r="O176" s="4"/>
      <c r="P176" s="4"/>
      <c r="Q176" s="4"/>
      <c r="R176" s="4"/>
      <c r="S176" s="4"/>
      <c r="T176" s="4"/>
      <c r="U176" s="4"/>
      <c r="V176" s="4"/>
      <c r="W176" s="4"/>
      <c r="X176" s="4"/>
      <c r="Y176" s="4"/>
      <c r="Z176" s="4"/>
    </row>
    <row r="177" spans="1:26" ht="15.75" customHeight="1">
      <c r="A177" s="4"/>
      <c r="B177" s="4"/>
      <c r="C177" s="5"/>
      <c r="D177" s="6"/>
      <c r="E177" s="6"/>
      <c r="F177" s="6"/>
      <c r="G177" s="6"/>
      <c r="H177" s="6"/>
      <c r="I177" s="4"/>
      <c r="J177" s="4"/>
      <c r="K177" s="4"/>
      <c r="L177" s="4"/>
      <c r="M177" s="4"/>
      <c r="N177" s="4"/>
      <c r="O177" s="4"/>
      <c r="P177" s="4"/>
      <c r="Q177" s="4"/>
      <c r="R177" s="4"/>
      <c r="S177" s="4"/>
      <c r="T177" s="4"/>
      <c r="U177" s="4"/>
      <c r="V177" s="4"/>
      <c r="W177" s="4"/>
      <c r="X177" s="4"/>
      <c r="Y177" s="4"/>
      <c r="Z177" s="4"/>
    </row>
    <row r="178" spans="1:26" ht="15.75" customHeight="1">
      <c r="A178" s="4"/>
      <c r="B178" s="4"/>
      <c r="C178" s="5"/>
      <c r="D178" s="6"/>
      <c r="E178" s="6"/>
      <c r="F178" s="6"/>
      <c r="G178" s="6"/>
      <c r="H178" s="6"/>
      <c r="I178" s="4"/>
      <c r="J178" s="4"/>
      <c r="K178" s="4"/>
      <c r="L178" s="4"/>
      <c r="M178" s="4"/>
      <c r="N178" s="4"/>
      <c r="O178" s="4"/>
      <c r="P178" s="4"/>
      <c r="Q178" s="4"/>
      <c r="R178" s="4"/>
      <c r="S178" s="4"/>
      <c r="T178" s="4"/>
      <c r="U178" s="4"/>
      <c r="V178" s="4"/>
      <c r="W178" s="4"/>
      <c r="X178" s="4"/>
      <c r="Y178" s="4"/>
      <c r="Z178" s="4"/>
    </row>
    <row r="179" spans="1:26" ht="15.75" customHeight="1">
      <c r="A179" s="4"/>
      <c r="B179" s="4"/>
      <c r="C179" s="5"/>
      <c r="D179" s="6"/>
      <c r="E179" s="6"/>
      <c r="F179" s="6"/>
      <c r="G179" s="6"/>
      <c r="H179" s="6"/>
      <c r="I179" s="4"/>
      <c r="J179" s="4"/>
      <c r="K179" s="4"/>
      <c r="L179" s="4"/>
      <c r="M179" s="4"/>
      <c r="N179" s="4"/>
      <c r="O179" s="4"/>
      <c r="P179" s="4"/>
      <c r="Q179" s="4"/>
      <c r="R179" s="4"/>
      <c r="S179" s="4"/>
      <c r="T179" s="4"/>
      <c r="U179" s="4"/>
      <c r="V179" s="4"/>
      <c r="W179" s="4"/>
      <c r="X179" s="4"/>
      <c r="Y179" s="4"/>
      <c r="Z179" s="4"/>
    </row>
    <row r="180" spans="1:26" ht="15.75" customHeight="1">
      <c r="A180" s="4"/>
      <c r="B180" s="4"/>
      <c r="C180" s="5"/>
      <c r="D180" s="6"/>
      <c r="E180" s="6"/>
      <c r="F180" s="6"/>
      <c r="G180" s="6"/>
      <c r="H180" s="6"/>
      <c r="I180" s="4"/>
      <c r="J180" s="4"/>
      <c r="K180" s="4"/>
      <c r="L180" s="4"/>
      <c r="M180" s="4"/>
      <c r="N180" s="4"/>
      <c r="O180" s="4"/>
      <c r="P180" s="4"/>
      <c r="Q180" s="4"/>
      <c r="R180" s="4"/>
      <c r="S180" s="4"/>
      <c r="T180" s="4"/>
      <c r="U180" s="4"/>
      <c r="V180" s="4"/>
      <c r="W180" s="4"/>
      <c r="X180" s="4"/>
      <c r="Y180" s="4"/>
      <c r="Z180" s="4"/>
    </row>
    <row r="181" spans="1:26" ht="15.75" customHeight="1">
      <c r="A181" s="4"/>
      <c r="B181" s="4"/>
      <c r="C181" s="5"/>
      <c r="D181" s="6"/>
      <c r="E181" s="6"/>
      <c r="F181" s="6"/>
      <c r="G181" s="6"/>
      <c r="H181" s="6"/>
      <c r="I181" s="4"/>
      <c r="J181" s="4"/>
      <c r="K181" s="4"/>
      <c r="L181" s="4"/>
      <c r="M181" s="4"/>
      <c r="N181" s="4"/>
      <c r="O181" s="4"/>
      <c r="P181" s="4"/>
      <c r="Q181" s="4"/>
      <c r="R181" s="4"/>
      <c r="S181" s="4"/>
      <c r="T181" s="4"/>
      <c r="U181" s="4"/>
      <c r="V181" s="4"/>
      <c r="W181" s="4"/>
      <c r="X181" s="4"/>
      <c r="Y181" s="4"/>
      <c r="Z181" s="4"/>
    </row>
    <row r="182" spans="1:26" ht="15.75" customHeight="1">
      <c r="A182" s="4"/>
      <c r="B182" s="4"/>
      <c r="C182" s="5"/>
      <c r="D182" s="6"/>
      <c r="E182" s="6"/>
      <c r="F182" s="6"/>
      <c r="G182" s="6"/>
      <c r="H182" s="6"/>
      <c r="I182" s="4"/>
      <c r="J182" s="4"/>
      <c r="K182" s="4"/>
      <c r="L182" s="4"/>
      <c r="M182" s="4"/>
      <c r="N182" s="4"/>
      <c r="O182" s="4"/>
      <c r="P182" s="4"/>
      <c r="Q182" s="4"/>
      <c r="R182" s="4"/>
      <c r="S182" s="4"/>
      <c r="T182" s="4"/>
      <c r="U182" s="4"/>
      <c r="V182" s="4"/>
      <c r="W182" s="4"/>
      <c r="X182" s="4"/>
      <c r="Y182" s="4"/>
      <c r="Z182" s="4"/>
    </row>
    <row r="183" spans="1:26" ht="15.75" customHeight="1">
      <c r="A183" s="4"/>
      <c r="B183" s="4"/>
      <c r="C183" s="5"/>
      <c r="D183" s="6"/>
      <c r="E183" s="6"/>
      <c r="F183" s="6"/>
      <c r="G183" s="6"/>
      <c r="H183" s="6"/>
      <c r="I183" s="4"/>
      <c r="J183" s="4"/>
      <c r="K183" s="4"/>
      <c r="L183" s="4"/>
      <c r="M183" s="4"/>
      <c r="N183" s="4"/>
      <c r="O183" s="4"/>
      <c r="P183" s="4"/>
      <c r="Q183" s="4"/>
      <c r="R183" s="4"/>
      <c r="S183" s="4"/>
      <c r="T183" s="4"/>
      <c r="U183" s="4"/>
      <c r="V183" s="4"/>
      <c r="W183" s="4"/>
      <c r="X183" s="4"/>
      <c r="Y183" s="4"/>
      <c r="Z183" s="4"/>
    </row>
    <row r="184" spans="1:26" ht="15.75" customHeight="1">
      <c r="A184" s="4"/>
      <c r="B184" s="4"/>
      <c r="C184" s="5"/>
      <c r="D184" s="6"/>
      <c r="E184" s="6"/>
      <c r="F184" s="6"/>
      <c r="G184" s="6"/>
      <c r="H184" s="6"/>
      <c r="I184" s="4"/>
      <c r="J184" s="4"/>
      <c r="K184" s="4"/>
      <c r="L184" s="4"/>
      <c r="M184" s="4"/>
      <c r="N184" s="4"/>
      <c r="O184" s="4"/>
      <c r="P184" s="4"/>
      <c r="Q184" s="4"/>
      <c r="R184" s="4"/>
      <c r="S184" s="4"/>
      <c r="T184" s="4"/>
      <c r="U184" s="4"/>
      <c r="V184" s="4"/>
      <c r="W184" s="4"/>
      <c r="X184" s="4"/>
      <c r="Y184" s="4"/>
      <c r="Z184" s="4"/>
    </row>
    <row r="185" spans="1:26" ht="15.75" customHeight="1">
      <c r="A185" s="4"/>
      <c r="B185" s="4"/>
      <c r="C185" s="5"/>
      <c r="D185" s="6"/>
      <c r="E185" s="6"/>
      <c r="F185" s="6"/>
      <c r="G185" s="6"/>
      <c r="H185" s="6"/>
      <c r="I185" s="4"/>
      <c r="J185" s="4"/>
      <c r="K185" s="4"/>
      <c r="L185" s="4"/>
      <c r="M185" s="4"/>
      <c r="N185" s="4"/>
      <c r="O185" s="4"/>
      <c r="P185" s="4"/>
      <c r="Q185" s="4"/>
      <c r="R185" s="4"/>
      <c r="S185" s="4"/>
      <c r="T185" s="4"/>
      <c r="U185" s="4"/>
      <c r="V185" s="4"/>
      <c r="W185" s="4"/>
      <c r="X185" s="4"/>
      <c r="Y185" s="4"/>
      <c r="Z185" s="4"/>
    </row>
    <row r="186" spans="1:26" ht="15.75" customHeight="1">
      <c r="A186" s="4"/>
      <c r="B186" s="4"/>
      <c r="C186" s="5"/>
      <c r="D186" s="6"/>
      <c r="E186" s="6"/>
      <c r="F186" s="6"/>
      <c r="G186" s="6"/>
      <c r="H186" s="6"/>
      <c r="I186" s="4"/>
      <c r="J186" s="4"/>
      <c r="K186" s="4"/>
      <c r="L186" s="4"/>
      <c r="M186" s="4"/>
      <c r="N186" s="4"/>
      <c r="O186" s="4"/>
      <c r="P186" s="4"/>
      <c r="Q186" s="4"/>
      <c r="R186" s="4"/>
      <c r="S186" s="4"/>
      <c r="T186" s="4"/>
      <c r="U186" s="4"/>
      <c r="V186" s="4"/>
      <c r="W186" s="4"/>
      <c r="X186" s="4"/>
      <c r="Y186" s="4"/>
      <c r="Z186" s="4"/>
    </row>
    <row r="187" spans="1:26" ht="15.75" customHeight="1">
      <c r="A187" s="4"/>
      <c r="B187" s="4"/>
      <c r="C187" s="5"/>
      <c r="D187" s="6"/>
      <c r="E187" s="6"/>
      <c r="F187" s="6"/>
      <c r="G187" s="6"/>
      <c r="H187" s="6"/>
      <c r="I187" s="4"/>
      <c r="J187" s="4"/>
      <c r="K187" s="4"/>
      <c r="L187" s="4"/>
      <c r="M187" s="4"/>
      <c r="N187" s="4"/>
      <c r="O187" s="4"/>
      <c r="P187" s="4"/>
      <c r="Q187" s="4"/>
      <c r="R187" s="4"/>
      <c r="S187" s="4"/>
      <c r="T187" s="4"/>
      <c r="U187" s="4"/>
      <c r="V187" s="4"/>
      <c r="W187" s="4"/>
      <c r="X187" s="4"/>
      <c r="Y187" s="4"/>
      <c r="Z187" s="4"/>
    </row>
    <row r="188" spans="1:26" ht="15.75" customHeight="1">
      <c r="A188" s="4"/>
      <c r="B188" s="4"/>
      <c r="C188" s="5"/>
      <c r="D188" s="6"/>
      <c r="E188" s="6"/>
      <c r="F188" s="6"/>
      <c r="G188" s="6"/>
      <c r="H188" s="6"/>
      <c r="I188" s="4"/>
      <c r="J188" s="4"/>
      <c r="K188" s="4"/>
      <c r="L188" s="4"/>
      <c r="M188" s="4"/>
      <c r="N188" s="4"/>
      <c r="O188" s="4"/>
      <c r="P188" s="4"/>
      <c r="Q188" s="4"/>
      <c r="R188" s="4"/>
      <c r="S188" s="4"/>
      <c r="T188" s="4"/>
      <c r="U188" s="4"/>
      <c r="V188" s="4"/>
      <c r="W188" s="4"/>
      <c r="X188" s="4"/>
      <c r="Y188" s="4"/>
      <c r="Z188" s="4"/>
    </row>
    <row r="189" spans="1:26" ht="15.75" customHeight="1">
      <c r="A189" s="4"/>
      <c r="B189" s="4"/>
      <c r="C189" s="5"/>
      <c r="D189" s="6"/>
      <c r="E189" s="6"/>
      <c r="F189" s="6"/>
      <c r="G189" s="6"/>
      <c r="H189" s="6"/>
      <c r="I189" s="4"/>
      <c r="J189" s="4"/>
      <c r="K189" s="4"/>
      <c r="L189" s="4"/>
      <c r="M189" s="4"/>
      <c r="N189" s="4"/>
      <c r="O189" s="4"/>
      <c r="P189" s="4"/>
      <c r="Q189" s="4"/>
      <c r="R189" s="4"/>
      <c r="S189" s="4"/>
      <c r="T189" s="4"/>
      <c r="U189" s="4"/>
      <c r="V189" s="4"/>
      <c r="W189" s="4"/>
      <c r="X189" s="4"/>
      <c r="Y189" s="4"/>
      <c r="Z189" s="4"/>
    </row>
    <row r="190" spans="1:26" ht="15.75" customHeight="1">
      <c r="A190" s="4"/>
      <c r="B190" s="4"/>
      <c r="C190" s="5"/>
      <c r="D190" s="6"/>
      <c r="E190" s="6"/>
      <c r="F190" s="6"/>
      <c r="G190" s="6"/>
      <c r="H190" s="6"/>
      <c r="I190" s="4"/>
      <c r="J190" s="4"/>
      <c r="K190" s="4"/>
      <c r="L190" s="4"/>
      <c r="M190" s="4"/>
      <c r="N190" s="4"/>
      <c r="O190" s="4"/>
      <c r="P190" s="4"/>
      <c r="Q190" s="4"/>
      <c r="R190" s="4"/>
      <c r="S190" s="4"/>
      <c r="T190" s="4"/>
      <c r="U190" s="4"/>
      <c r="V190" s="4"/>
      <c r="W190" s="4"/>
      <c r="X190" s="4"/>
      <c r="Y190" s="4"/>
      <c r="Z190" s="4"/>
    </row>
    <row r="191" spans="1:26" ht="15.75" customHeight="1">
      <c r="A191" s="4"/>
      <c r="B191" s="4"/>
      <c r="C191" s="5"/>
      <c r="D191" s="6"/>
      <c r="E191" s="6"/>
      <c r="F191" s="6"/>
      <c r="G191" s="6"/>
      <c r="H191" s="6"/>
      <c r="I191" s="4"/>
      <c r="J191" s="4"/>
      <c r="K191" s="4"/>
      <c r="L191" s="4"/>
      <c r="M191" s="4"/>
      <c r="N191" s="4"/>
      <c r="O191" s="4"/>
      <c r="P191" s="4"/>
      <c r="Q191" s="4"/>
      <c r="R191" s="4"/>
      <c r="S191" s="4"/>
      <c r="T191" s="4"/>
      <c r="U191" s="4"/>
      <c r="V191" s="4"/>
      <c r="W191" s="4"/>
      <c r="X191" s="4"/>
      <c r="Y191" s="4"/>
      <c r="Z191" s="4"/>
    </row>
    <row r="192" spans="1:26" ht="15.75" customHeight="1">
      <c r="A192" s="4"/>
      <c r="B192" s="4"/>
      <c r="C192" s="5"/>
      <c r="D192" s="6"/>
      <c r="E192" s="6"/>
      <c r="F192" s="6"/>
      <c r="G192" s="6"/>
      <c r="H192" s="6"/>
      <c r="I192" s="4"/>
      <c r="J192" s="4"/>
      <c r="K192" s="4"/>
      <c r="L192" s="4"/>
      <c r="M192" s="4"/>
      <c r="N192" s="4"/>
      <c r="O192" s="4"/>
      <c r="P192" s="4"/>
      <c r="Q192" s="4"/>
      <c r="R192" s="4"/>
      <c r="S192" s="4"/>
      <c r="T192" s="4"/>
      <c r="U192" s="4"/>
      <c r="V192" s="4"/>
      <c r="W192" s="4"/>
      <c r="X192" s="4"/>
      <c r="Y192" s="4"/>
      <c r="Z192" s="4"/>
    </row>
    <row r="193" spans="1:26" ht="15.75" customHeight="1">
      <c r="A193" s="4"/>
      <c r="B193" s="4"/>
      <c r="C193" s="5"/>
      <c r="D193" s="6"/>
      <c r="E193" s="6"/>
      <c r="F193" s="6"/>
      <c r="G193" s="6"/>
      <c r="H193" s="6"/>
      <c r="I193" s="4"/>
      <c r="J193" s="4"/>
      <c r="K193" s="4"/>
      <c r="L193" s="4"/>
      <c r="M193" s="4"/>
      <c r="N193" s="4"/>
      <c r="O193" s="4"/>
      <c r="P193" s="4"/>
      <c r="Q193" s="4"/>
      <c r="R193" s="4"/>
      <c r="S193" s="4"/>
      <c r="T193" s="4"/>
      <c r="U193" s="4"/>
      <c r="V193" s="4"/>
      <c r="W193" s="4"/>
      <c r="X193" s="4"/>
      <c r="Y193" s="4"/>
      <c r="Z193" s="4"/>
    </row>
    <row r="194" spans="1:26" ht="15.75" customHeight="1">
      <c r="A194" s="4"/>
      <c r="B194" s="4"/>
      <c r="C194" s="5"/>
      <c r="D194" s="6"/>
      <c r="E194" s="6"/>
      <c r="F194" s="6"/>
      <c r="G194" s="6"/>
      <c r="H194" s="6"/>
      <c r="I194" s="4"/>
      <c r="J194" s="4"/>
      <c r="K194" s="4"/>
      <c r="L194" s="4"/>
      <c r="M194" s="4"/>
      <c r="N194" s="4"/>
      <c r="O194" s="4"/>
      <c r="P194" s="4"/>
      <c r="Q194" s="4"/>
      <c r="R194" s="4"/>
      <c r="S194" s="4"/>
      <c r="T194" s="4"/>
      <c r="U194" s="4"/>
      <c r="V194" s="4"/>
      <c r="W194" s="4"/>
      <c r="X194" s="4"/>
      <c r="Y194" s="4"/>
      <c r="Z194" s="4"/>
    </row>
    <row r="195" spans="1:26" ht="15.75" customHeight="1">
      <c r="A195" s="4"/>
      <c r="B195" s="4"/>
      <c r="C195" s="5"/>
      <c r="D195" s="6"/>
      <c r="E195" s="6"/>
      <c r="F195" s="6"/>
      <c r="G195" s="6"/>
      <c r="H195" s="6"/>
      <c r="I195" s="4"/>
      <c r="J195" s="4"/>
      <c r="K195" s="4"/>
      <c r="L195" s="4"/>
      <c r="M195" s="4"/>
      <c r="N195" s="4"/>
      <c r="O195" s="4"/>
      <c r="P195" s="4"/>
      <c r="Q195" s="4"/>
      <c r="R195" s="4"/>
      <c r="S195" s="4"/>
      <c r="T195" s="4"/>
      <c r="U195" s="4"/>
      <c r="V195" s="4"/>
      <c r="W195" s="4"/>
      <c r="X195" s="4"/>
      <c r="Y195" s="4"/>
      <c r="Z195" s="4"/>
    </row>
    <row r="196" spans="1:26" ht="15.75" customHeight="1">
      <c r="A196" s="4"/>
      <c r="B196" s="4"/>
      <c r="C196" s="5"/>
      <c r="D196" s="6"/>
      <c r="E196" s="6"/>
      <c r="F196" s="6"/>
      <c r="G196" s="6"/>
      <c r="H196" s="6"/>
      <c r="I196" s="4"/>
      <c r="J196" s="4"/>
      <c r="K196" s="4"/>
      <c r="L196" s="4"/>
      <c r="M196" s="4"/>
      <c r="N196" s="4"/>
      <c r="O196" s="4"/>
      <c r="P196" s="4"/>
      <c r="Q196" s="4"/>
      <c r="R196" s="4"/>
      <c r="S196" s="4"/>
      <c r="T196" s="4"/>
      <c r="U196" s="4"/>
      <c r="V196" s="4"/>
      <c r="W196" s="4"/>
      <c r="X196" s="4"/>
      <c r="Y196" s="4"/>
      <c r="Z196" s="4"/>
    </row>
    <row r="197" spans="1:26" ht="15.75" customHeight="1">
      <c r="A197" s="4"/>
      <c r="B197" s="4"/>
      <c r="C197" s="5"/>
      <c r="D197" s="6"/>
      <c r="E197" s="6"/>
      <c r="F197" s="6"/>
      <c r="G197" s="6"/>
      <c r="H197" s="6"/>
      <c r="I197" s="4"/>
      <c r="J197" s="4"/>
      <c r="K197" s="4"/>
      <c r="L197" s="4"/>
      <c r="M197" s="4"/>
      <c r="N197" s="4"/>
      <c r="O197" s="4"/>
      <c r="P197" s="4"/>
      <c r="Q197" s="4"/>
      <c r="R197" s="4"/>
      <c r="S197" s="4"/>
      <c r="T197" s="4"/>
      <c r="U197" s="4"/>
      <c r="V197" s="4"/>
      <c r="W197" s="4"/>
      <c r="X197" s="4"/>
      <c r="Y197" s="4"/>
      <c r="Z197" s="4"/>
    </row>
    <row r="198" spans="1:26" ht="15.75" customHeight="1">
      <c r="A198" s="4"/>
      <c r="B198" s="4"/>
      <c r="C198" s="5"/>
      <c r="D198" s="6"/>
      <c r="E198" s="6"/>
      <c r="F198" s="6"/>
      <c r="G198" s="6"/>
      <c r="H198" s="6"/>
      <c r="I198" s="4"/>
      <c r="J198" s="4"/>
      <c r="K198" s="4"/>
      <c r="L198" s="4"/>
      <c r="M198" s="4"/>
      <c r="N198" s="4"/>
      <c r="O198" s="4"/>
      <c r="P198" s="4"/>
      <c r="Q198" s="4"/>
      <c r="R198" s="4"/>
      <c r="S198" s="4"/>
      <c r="T198" s="4"/>
      <c r="U198" s="4"/>
      <c r="V198" s="4"/>
      <c r="W198" s="4"/>
      <c r="X198" s="4"/>
      <c r="Y198" s="4"/>
      <c r="Z198" s="4"/>
    </row>
    <row r="199" spans="1:26" ht="15.75" customHeight="1">
      <c r="A199" s="4"/>
      <c r="B199" s="4"/>
      <c r="C199" s="5"/>
      <c r="D199" s="6"/>
      <c r="E199" s="6"/>
      <c r="F199" s="6"/>
      <c r="G199" s="6"/>
      <c r="H199" s="6"/>
      <c r="I199" s="4"/>
      <c r="J199" s="4"/>
      <c r="K199" s="4"/>
      <c r="L199" s="4"/>
      <c r="M199" s="4"/>
      <c r="N199" s="4"/>
      <c r="O199" s="4"/>
      <c r="P199" s="4"/>
      <c r="Q199" s="4"/>
      <c r="R199" s="4"/>
      <c r="S199" s="4"/>
      <c r="T199" s="4"/>
      <c r="U199" s="4"/>
      <c r="V199" s="4"/>
      <c r="W199" s="4"/>
      <c r="X199" s="4"/>
      <c r="Y199" s="4"/>
      <c r="Z199" s="4"/>
    </row>
    <row r="200" spans="1:26" ht="15.75" customHeight="1">
      <c r="A200" s="4"/>
      <c r="B200" s="4"/>
      <c r="C200" s="5"/>
      <c r="D200" s="6"/>
      <c r="E200" s="6"/>
      <c r="F200" s="6"/>
      <c r="G200" s="6"/>
      <c r="H200" s="6"/>
      <c r="I200" s="4"/>
      <c r="J200" s="4"/>
      <c r="K200" s="4"/>
      <c r="L200" s="4"/>
      <c r="M200" s="4"/>
      <c r="N200" s="4"/>
      <c r="O200" s="4"/>
      <c r="P200" s="4"/>
      <c r="Q200" s="4"/>
      <c r="R200" s="4"/>
      <c r="S200" s="4"/>
      <c r="T200" s="4"/>
      <c r="U200" s="4"/>
      <c r="V200" s="4"/>
      <c r="W200" s="4"/>
      <c r="X200" s="4"/>
      <c r="Y200" s="4"/>
      <c r="Z200" s="4"/>
    </row>
    <row r="201" spans="1:26" ht="15.75" customHeight="1">
      <c r="A201" s="4"/>
      <c r="B201" s="4"/>
      <c r="C201" s="5"/>
      <c r="D201" s="6"/>
      <c r="E201" s="6"/>
      <c r="F201" s="6"/>
      <c r="G201" s="6"/>
      <c r="H201" s="6"/>
      <c r="I201" s="4"/>
      <c r="J201" s="4"/>
      <c r="K201" s="4"/>
      <c r="L201" s="4"/>
      <c r="M201" s="4"/>
      <c r="N201" s="4"/>
      <c r="O201" s="4"/>
      <c r="P201" s="4"/>
      <c r="Q201" s="4"/>
      <c r="R201" s="4"/>
      <c r="S201" s="4"/>
      <c r="T201" s="4"/>
      <c r="U201" s="4"/>
      <c r="V201" s="4"/>
      <c r="W201" s="4"/>
      <c r="X201" s="4"/>
      <c r="Y201" s="4"/>
      <c r="Z201" s="4"/>
    </row>
    <row r="202" spans="1:26" ht="15.75" customHeight="1">
      <c r="A202" s="4"/>
      <c r="B202" s="4"/>
      <c r="C202" s="5"/>
      <c r="D202" s="6"/>
      <c r="E202" s="6"/>
      <c r="F202" s="6"/>
      <c r="G202" s="6"/>
      <c r="H202" s="6"/>
      <c r="I202" s="4"/>
      <c r="J202" s="4"/>
      <c r="K202" s="4"/>
      <c r="L202" s="4"/>
      <c r="M202" s="4"/>
      <c r="N202" s="4"/>
      <c r="O202" s="4"/>
      <c r="P202" s="4"/>
      <c r="Q202" s="4"/>
      <c r="R202" s="4"/>
      <c r="S202" s="4"/>
      <c r="T202" s="4"/>
      <c r="U202" s="4"/>
      <c r="V202" s="4"/>
      <c r="W202" s="4"/>
      <c r="X202" s="4"/>
      <c r="Y202" s="4"/>
      <c r="Z202" s="4"/>
    </row>
    <row r="203" spans="1:26" ht="15.75" customHeight="1">
      <c r="A203" s="4"/>
      <c r="B203" s="4"/>
      <c r="C203" s="5"/>
      <c r="D203" s="6"/>
      <c r="E203" s="6"/>
      <c r="F203" s="6"/>
      <c r="G203" s="6"/>
      <c r="H203" s="6"/>
      <c r="I203" s="4"/>
      <c r="J203" s="4"/>
      <c r="K203" s="4"/>
      <c r="L203" s="4"/>
      <c r="M203" s="4"/>
      <c r="N203" s="4"/>
      <c r="O203" s="4"/>
      <c r="P203" s="4"/>
      <c r="Q203" s="4"/>
      <c r="R203" s="4"/>
      <c r="S203" s="4"/>
      <c r="T203" s="4"/>
      <c r="U203" s="4"/>
      <c r="V203" s="4"/>
      <c r="W203" s="4"/>
      <c r="X203" s="4"/>
      <c r="Y203" s="4"/>
      <c r="Z203" s="4"/>
    </row>
    <row r="204" spans="1:26" ht="15.75" customHeight="1">
      <c r="A204" s="4"/>
      <c r="B204" s="4"/>
      <c r="C204" s="5"/>
      <c r="D204" s="6"/>
      <c r="E204" s="6"/>
      <c r="F204" s="6"/>
      <c r="G204" s="6"/>
      <c r="H204" s="6"/>
      <c r="I204" s="4"/>
      <c r="J204" s="4"/>
      <c r="K204" s="4"/>
      <c r="L204" s="4"/>
      <c r="M204" s="4"/>
      <c r="N204" s="4"/>
      <c r="O204" s="4"/>
      <c r="P204" s="4"/>
      <c r="Q204" s="4"/>
      <c r="R204" s="4"/>
      <c r="S204" s="4"/>
      <c r="T204" s="4"/>
      <c r="U204" s="4"/>
      <c r="V204" s="4"/>
      <c r="W204" s="4"/>
      <c r="X204" s="4"/>
      <c r="Y204" s="4"/>
      <c r="Z204" s="4"/>
    </row>
    <row r="205" spans="1:26" ht="15.75" customHeight="1">
      <c r="A205" s="4"/>
      <c r="B205" s="4"/>
      <c r="C205" s="5"/>
      <c r="D205" s="6"/>
      <c r="E205" s="6"/>
      <c r="F205" s="6"/>
      <c r="G205" s="6"/>
      <c r="H205" s="6"/>
      <c r="I205" s="4"/>
      <c r="J205" s="4"/>
      <c r="K205" s="4"/>
      <c r="L205" s="4"/>
      <c r="M205" s="4"/>
      <c r="N205" s="4"/>
      <c r="O205" s="4"/>
      <c r="P205" s="4"/>
      <c r="Q205" s="4"/>
      <c r="R205" s="4"/>
      <c r="S205" s="4"/>
      <c r="T205" s="4"/>
      <c r="U205" s="4"/>
      <c r="V205" s="4"/>
      <c r="W205" s="4"/>
      <c r="X205" s="4"/>
      <c r="Y205" s="4"/>
      <c r="Z205" s="4"/>
    </row>
    <row r="206" spans="1:26" ht="15.75" customHeight="1">
      <c r="A206" s="4"/>
      <c r="B206" s="4"/>
      <c r="C206" s="5"/>
      <c r="D206" s="6"/>
      <c r="E206" s="6"/>
      <c r="F206" s="6"/>
      <c r="G206" s="6"/>
      <c r="H206" s="6"/>
      <c r="I206" s="4"/>
      <c r="J206" s="4"/>
      <c r="K206" s="4"/>
      <c r="L206" s="4"/>
      <c r="M206" s="4"/>
      <c r="N206" s="4"/>
      <c r="O206" s="4"/>
      <c r="P206" s="4"/>
      <c r="Q206" s="4"/>
      <c r="R206" s="4"/>
      <c r="S206" s="4"/>
      <c r="T206" s="4"/>
      <c r="U206" s="4"/>
      <c r="V206" s="4"/>
      <c r="W206" s="4"/>
      <c r="X206" s="4"/>
      <c r="Y206" s="4"/>
      <c r="Z206" s="4"/>
    </row>
    <row r="207" spans="1:26" ht="15.75" customHeight="1">
      <c r="A207" s="4"/>
      <c r="B207" s="4"/>
      <c r="C207" s="5"/>
      <c r="D207" s="6"/>
      <c r="E207" s="6"/>
      <c r="F207" s="6"/>
      <c r="G207" s="6"/>
      <c r="H207" s="6"/>
      <c r="I207" s="4"/>
      <c r="J207" s="4"/>
      <c r="K207" s="4"/>
      <c r="L207" s="4"/>
      <c r="M207" s="4"/>
      <c r="N207" s="4"/>
      <c r="O207" s="4"/>
      <c r="P207" s="4"/>
      <c r="Q207" s="4"/>
      <c r="R207" s="4"/>
      <c r="S207" s="4"/>
      <c r="T207" s="4"/>
      <c r="U207" s="4"/>
      <c r="V207" s="4"/>
      <c r="W207" s="4"/>
      <c r="X207" s="4"/>
      <c r="Y207" s="4"/>
      <c r="Z207" s="4"/>
    </row>
    <row r="208" spans="1:26" ht="15.75" customHeight="1">
      <c r="A208" s="4"/>
      <c r="B208" s="4"/>
      <c r="C208" s="5"/>
      <c r="D208" s="6"/>
      <c r="E208" s="6"/>
      <c r="F208" s="6"/>
      <c r="G208" s="6"/>
      <c r="H208" s="6"/>
      <c r="I208" s="4"/>
      <c r="J208" s="4"/>
      <c r="K208" s="4"/>
      <c r="L208" s="4"/>
      <c r="M208" s="4"/>
      <c r="N208" s="4"/>
      <c r="O208" s="4"/>
      <c r="P208" s="4"/>
      <c r="Q208" s="4"/>
      <c r="R208" s="4"/>
      <c r="S208" s="4"/>
      <c r="T208" s="4"/>
      <c r="U208" s="4"/>
      <c r="V208" s="4"/>
      <c r="W208" s="4"/>
      <c r="X208" s="4"/>
      <c r="Y208" s="4"/>
      <c r="Z208" s="4"/>
    </row>
    <row r="209" spans="1:26" ht="15.75" customHeight="1">
      <c r="A209" s="4"/>
      <c r="B209" s="4"/>
      <c r="C209" s="5"/>
      <c r="D209" s="6"/>
      <c r="E209" s="6"/>
      <c r="F209" s="6"/>
      <c r="G209" s="6"/>
      <c r="H209" s="6"/>
      <c r="I209" s="4"/>
      <c r="J209" s="4"/>
      <c r="K209" s="4"/>
      <c r="L209" s="4"/>
      <c r="M209" s="4"/>
      <c r="N209" s="4"/>
      <c r="O209" s="4"/>
      <c r="P209" s="4"/>
      <c r="Q209" s="4"/>
      <c r="R209" s="4"/>
      <c r="S209" s="4"/>
      <c r="T209" s="4"/>
      <c r="U209" s="4"/>
      <c r="V209" s="4"/>
      <c r="W209" s="4"/>
      <c r="X209" s="4"/>
      <c r="Y209" s="4"/>
      <c r="Z209" s="4"/>
    </row>
    <row r="210" spans="1:26" ht="15.75" customHeight="1">
      <c r="A210" s="4"/>
      <c r="B210" s="4"/>
      <c r="C210" s="5"/>
      <c r="D210" s="6"/>
      <c r="E210" s="6"/>
      <c r="F210" s="6"/>
      <c r="G210" s="6"/>
      <c r="H210" s="6"/>
      <c r="I210" s="4"/>
      <c r="J210" s="4"/>
      <c r="K210" s="4"/>
      <c r="L210" s="4"/>
      <c r="M210" s="4"/>
      <c r="N210" s="4"/>
      <c r="O210" s="4"/>
      <c r="P210" s="4"/>
      <c r="Q210" s="4"/>
      <c r="R210" s="4"/>
      <c r="S210" s="4"/>
      <c r="T210" s="4"/>
      <c r="U210" s="4"/>
      <c r="V210" s="4"/>
      <c r="W210" s="4"/>
      <c r="X210" s="4"/>
      <c r="Y210" s="4"/>
      <c r="Z210" s="4"/>
    </row>
    <row r="211" spans="1:26" ht="15.75" customHeight="1">
      <c r="A211" s="4"/>
      <c r="B211" s="4"/>
      <c r="C211" s="5"/>
      <c r="D211" s="6"/>
      <c r="E211" s="6"/>
      <c r="F211" s="6"/>
      <c r="G211" s="6"/>
      <c r="H211" s="6"/>
      <c r="I211" s="4"/>
      <c r="J211" s="4"/>
      <c r="K211" s="4"/>
      <c r="L211" s="4"/>
      <c r="M211" s="4"/>
      <c r="N211" s="4"/>
      <c r="O211" s="4"/>
      <c r="P211" s="4"/>
      <c r="Q211" s="4"/>
      <c r="R211" s="4"/>
      <c r="S211" s="4"/>
      <c r="T211" s="4"/>
      <c r="U211" s="4"/>
      <c r="V211" s="4"/>
      <c r="W211" s="4"/>
      <c r="X211" s="4"/>
      <c r="Y211" s="4"/>
      <c r="Z211" s="4"/>
    </row>
    <row r="212" spans="1:26" ht="15.75" customHeight="1">
      <c r="A212" s="4"/>
      <c r="B212" s="4"/>
      <c r="C212" s="5"/>
      <c r="D212" s="6"/>
      <c r="E212" s="6"/>
      <c r="F212" s="6"/>
      <c r="G212" s="6"/>
      <c r="H212" s="6"/>
      <c r="I212" s="4"/>
      <c r="J212" s="4"/>
      <c r="K212" s="4"/>
      <c r="L212" s="4"/>
      <c r="M212" s="4"/>
      <c r="N212" s="4"/>
      <c r="O212" s="4"/>
      <c r="P212" s="4"/>
      <c r="Q212" s="4"/>
      <c r="R212" s="4"/>
      <c r="S212" s="4"/>
      <c r="T212" s="4"/>
      <c r="U212" s="4"/>
      <c r="V212" s="4"/>
      <c r="W212" s="4"/>
      <c r="X212" s="4"/>
      <c r="Y212" s="4"/>
      <c r="Z212" s="4"/>
    </row>
    <row r="213" spans="1:26" ht="15.75" customHeight="1">
      <c r="A213" s="4"/>
      <c r="B213" s="4"/>
      <c r="C213" s="5"/>
      <c r="D213" s="6"/>
      <c r="E213" s="6"/>
      <c r="F213" s="6"/>
      <c r="G213" s="6"/>
      <c r="H213" s="6"/>
      <c r="I213" s="4"/>
      <c r="J213" s="4"/>
      <c r="K213" s="4"/>
      <c r="L213" s="4"/>
      <c r="M213" s="4"/>
      <c r="N213" s="4"/>
      <c r="O213" s="4"/>
      <c r="P213" s="4"/>
      <c r="Q213" s="4"/>
      <c r="R213" s="4"/>
      <c r="S213" s="4"/>
      <c r="T213" s="4"/>
      <c r="U213" s="4"/>
      <c r="V213" s="4"/>
      <c r="W213" s="4"/>
      <c r="X213" s="4"/>
      <c r="Y213" s="4"/>
      <c r="Z213" s="4"/>
    </row>
    <row r="214" spans="1:26" ht="15.75" customHeight="1">
      <c r="A214" s="4"/>
      <c r="B214" s="4"/>
      <c r="C214" s="5"/>
      <c r="D214" s="6"/>
      <c r="E214" s="6"/>
      <c r="F214" s="6"/>
      <c r="G214" s="6"/>
      <c r="H214" s="6"/>
      <c r="I214" s="4"/>
      <c r="J214" s="4"/>
      <c r="K214" s="4"/>
      <c r="L214" s="4"/>
      <c r="M214" s="4"/>
      <c r="N214" s="4"/>
      <c r="O214" s="4"/>
      <c r="P214" s="4"/>
      <c r="Q214" s="4"/>
      <c r="R214" s="4"/>
      <c r="S214" s="4"/>
      <c r="T214" s="4"/>
      <c r="U214" s="4"/>
      <c r="V214" s="4"/>
      <c r="W214" s="4"/>
      <c r="X214" s="4"/>
      <c r="Y214" s="4"/>
      <c r="Z214" s="4"/>
    </row>
    <row r="215" spans="1:26" ht="15.75" customHeight="1">
      <c r="A215" s="4"/>
      <c r="B215" s="4"/>
      <c r="C215" s="5"/>
      <c r="D215" s="6"/>
      <c r="E215" s="6"/>
      <c r="F215" s="6"/>
      <c r="G215" s="6"/>
      <c r="H215" s="6"/>
      <c r="I215" s="4"/>
      <c r="J215" s="4"/>
      <c r="K215" s="4"/>
      <c r="L215" s="4"/>
      <c r="M215" s="4"/>
      <c r="N215" s="4"/>
      <c r="O215" s="4"/>
      <c r="P215" s="4"/>
      <c r="Q215" s="4"/>
      <c r="R215" s="4"/>
      <c r="S215" s="4"/>
      <c r="T215" s="4"/>
      <c r="U215" s="4"/>
      <c r="V215" s="4"/>
      <c r="W215" s="4"/>
      <c r="X215" s="4"/>
      <c r="Y215" s="4"/>
      <c r="Z215" s="4"/>
    </row>
    <row r="216" spans="1:26" ht="15.75" customHeight="1">
      <c r="A216" s="4"/>
      <c r="B216" s="4"/>
      <c r="C216" s="5"/>
      <c r="D216" s="6"/>
      <c r="E216" s="6"/>
      <c r="F216" s="6"/>
      <c r="G216" s="6"/>
      <c r="H216" s="6"/>
      <c r="I216" s="4"/>
      <c r="J216" s="4"/>
      <c r="K216" s="4"/>
      <c r="L216" s="4"/>
      <c r="M216" s="4"/>
      <c r="N216" s="4"/>
      <c r="O216" s="4"/>
      <c r="P216" s="4"/>
      <c r="Q216" s="4"/>
      <c r="R216" s="4"/>
      <c r="S216" s="4"/>
      <c r="T216" s="4"/>
      <c r="U216" s="4"/>
      <c r="V216" s="4"/>
      <c r="W216" s="4"/>
      <c r="X216" s="4"/>
      <c r="Y216" s="4"/>
      <c r="Z216" s="4"/>
    </row>
    <row r="217" spans="1:26" ht="15.75" customHeight="1">
      <c r="A217" s="4"/>
      <c r="B217" s="4"/>
      <c r="C217" s="5"/>
      <c r="D217" s="6"/>
      <c r="E217" s="6"/>
      <c r="F217" s="6"/>
      <c r="G217" s="6"/>
      <c r="H217" s="6"/>
      <c r="I217" s="4"/>
      <c r="J217" s="4"/>
      <c r="K217" s="4"/>
      <c r="L217" s="4"/>
      <c r="M217" s="4"/>
      <c r="N217" s="4"/>
      <c r="O217" s="4"/>
      <c r="P217" s="4"/>
      <c r="Q217" s="4"/>
      <c r="R217" s="4"/>
      <c r="S217" s="4"/>
      <c r="T217" s="4"/>
      <c r="U217" s="4"/>
      <c r="V217" s="4"/>
      <c r="W217" s="4"/>
      <c r="X217" s="4"/>
      <c r="Y217" s="4"/>
      <c r="Z217" s="4"/>
    </row>
    <row r="218" spans="1:26" ht="15.75" customHeight="1">
      <c r="A218" s="4"/>
      <c r="B218" s="4"/>
      <c r="C218" s="5"/>
      <c r="D218" s="6"/>
      <c r="E218" s="6"/>
      <c r="F218" s="6"/>
      <c r="G218" s="6"/>
      <c r="H218" s="6"/>
      <c r="I218" s="4"/>
      <c r="J218" s="4"/>
      <c r="K218" s="4"/>
      <c r="L218" s="4"/>
      <c r="M218" s="4"/>
      <c r="N218" s="4"/>
      <c r="O218" s="4"/>
      <c r="P218" s="4"/>
      <c r="Q218" s="4"/>
      <c r="R218" s="4"/>
      <c r="S218" s="4"/>
      <c r="T218" s="4"/>
      <c r="U218" s="4"/>
      <c r="V218" s="4"/>
      <c r="W218" s="4"/>
      <c r="X218" s="4"/>
      <c r="Y218" s="4"/>
      <c r="Z218" s="4"/>
    </row>
    <row r="219" spans="1:26" ht="15.75" customHeight="1">
      <c r="A219" s="4"/>
      <c r="B219" s="4"/>
      <c r="C219" s="5"/>
      <c r="D219" s="6"/>
      <c r="E219" s="6"/>
      <c r="F219" s="6"/>
      <c r="G219" s="6"/>
      <c r="H219" s="6"/>
      <c r="I219" s="4"/>
      <c r="J219" s="4"/>
      <c r="K219" s="4"/>
      <c r="L219" s="4"/>
      <c r="M219" s="4"/>
      <c r="N219" s="4"/>
      <c r="O219" s="4"/>
      <c r="P219" s="4"/>
      <c r="Q219" s="4"/>
      <c r="R219" s="4"/>
      <c r="S219" s="4"/>
      <c r="T219" s="4"/>
      <c r="U219" s="4"/>
      <c r="V219" s="4"/>
      <c r="W219" s="4"/>
      <c r="X219" s="4"/>
      <c r="Y219" s="4"/>
      <c r="Z219" s="4"/>
    </row>
    <row r="220" spans="1:26" ht="15.75" customHeight="1">
      <c r="A220" s="4"/>
      <c r="B220" s="4"/>
      <c r="C220" s="5"/>
      <c r="D220" s="6"/>
      <c r="E220" s="6"/>
      <c r="F220" s="6"/>
      <c r="G220" s="6"/>
      <c r="H220" s="6"/>
      <c r="I220" s="4"/>
      <c r="J220" s="4"/>
      <c r="K220" s="4"/>
      <c r="L220" s="4"/>
      <c r="M220" s="4"/>
      <c r="N220" s="4"/>
      <c r="O220" s="4"/>
      <c r="P220" s="4"/>
      <c r="Q220" s="4"/>
      <c r="R220" s="4"/>
      <c r="S220" s="4"/>
      <c r="T220" s="4"/>
      <c r="U220" s="4"/>
      <c r="V220" s="4"/>
      <c r="W220" s="4"/>
      <c r="X220" s="4"/>
      <c r="Y220" s="4"/>
      <c r="Z220" s="4"/>
    </row>
    <row r="221" spans="1:26" ht="15.75" customHeight="1">
      <c r="A221" s="4"/>
      <c r="B221" s="4"/>
      <c r="C221" s="5"/>
      <c r="D221" s="6"/>
      <c r="E221" s="6"/>
      <c r="F221" s="6"/>
      <c r="G221" s="6"/>
      <c r="H221" s="6"/>
      <c r="I221" s="4"/>
      <c r="J221" s="4"/>
      <c r="K221" s="4"/>
      <c r="L221" s="4"/>
      <c r="M221" s="4"/>
      <c r="N221" s="4"/>
      <c r="O221" s="4"/>
      <c r="P221" s="4"/>
      <c r="Q221" s="4"/>
      <c r="R221" s="4"/>
      <c r="S221" s="4"/>
      <c r="T221" s="4"/>
      <c r="U221" s="4"/>
      <c r="V221" s="4"/>
      <c r="W221" s="4"/>
      <c r="X221" s="4"/>
      <c r="Y221" s="4"/>
      <c r="Z221" s="4"/>
    </row>
    <row r="222" spans="1:26" ht="15.75" customHeight="1">
      <c r="A222" s="4"/>
      <c r="B222" s="4"/>
      <c r="C222" s="5"/>
      <c r="D222" s="6"/>
      <c r="E222" s="6"/>
      <c r="F222" s="6"/>
      <c r="G222" s="6"/>
      <c r="H222" s="6"/>
      <c r="I222" s="4"/>
      <c r="J222" s="4"/>
      <c r="K222" s="4"/>
      <c r="L222" s="4"/>
      <c r="M222" s="4"/>
      <c r="N222" s="4"/>
      <c r="O222" s="4"/>
      <c r="P222" s="4"/>
      <c r="Q222" s="4"/>
      <c r="R222" s="4"/>
      <c r="S222" s="4"/>
      <c r="T222" s="4"/>
      <c r="U222" s="4"/>
      <c r="V222" s="4"/>
      <c r="W222" s="4"/>
      <c r="X222" s="4"/>
      <c r="Y222" s="4"/>
      <c r="Z222" s="4"/>
    </row>
    <row r="223" spans="1:26" ht="15.75" customHeight="1">
      <c r="A223" s="4"/>
      <c r="B223" s="4"/>
      <c r="C223" s="5"/>
      <c r="D223" s="6"/>
      <c r="E223" s="6"/>
      <c r="F223" s="6"/>
      <c r="G223" s="6"/>
      <c r="H223" s="6"/>
      <c r="I223" s="4"/>
      <c r="J223" s="4"/>
      <c r="K223" s="4"/>
      <c r="L223" s="4"/>
      <c r="M223" s="4"/>
      <c r="N223" s="4"/>
      <c r="O223" s="4"/>
      <c r="P223" s="4"/>
      <c r="Q223" s="4"/>
      <c r="R223" s="4"/>
      <c r="S223" s="4"/>
      <c r="T223" s="4"/>
      <c r="U223" s="4"/>
      <c r="V223" s="4"/>
      <c r="W223" s="4"/>
      <c r="X223" s="4"/>
      <c r="Y223" s="4"/>
      <c r="Z223" s="4"/>
    </row>
    <row r="224" spans="1:26" ht="15.75" customHeight="1">
      <c r="A224" s="4"/>
      <c r="B224" s="4"/>
      <c r="C224" s="5"/>
      <c r="D224" s="6"/>
      <c r="E224" s="6"/>
      <c r="F224" s="6"/>
      <c r="G224" s="6"/>
      <c r="H224" s="6"/>
      <c r="I224" s="4"/>
      <c r="J224" s="4"/>
      <c r="K224" s="4"/>
      <c r="L224" s="4"/>
      <c r="M224" s="4"/>
      <c r="N224" s="4"/>
      <c r="O224" s="4"/>
      <c r="P224" s="4"/>
      <c r="Q224" s="4"/>
      <c r="R224" s="4"/>
      <c r="S224" s="4"/>
      <c r="T224" s="4"/>
      <c r="U224" s="4"/>
      <c r="V224" s="4"/>
      <c r="W224" s="4"/>
      <c r="X224" s="4"/>
      <c r="Y224" s="4"/>
      <c r="Z224" s="4"/>
    </row>
    <row r="225" spans="1:26" ht="15.75" customHeight="1">
      <c r="A225" s="4"/>
      <c r="B225" s="4"/>
      <c r="C225" s="5"/>
      <c r="D225" s="6"/>
      <c r="E225" s="6"/>
      <c r="F225" s="6"/>
      <c r="G225" s="6"/>
      <c r="H225" s="6"/>
      <c r="I225" s="4"/>
      <c r="J225" s="4"/>
      <c r="K225" s="4"/>
      <c r="L225" s="4"/>
      <c r="M225" s="4"/>
      <c r="N225" s="4"/>
      <c r="O225" s="4"/>
      <c r="P225" s="4"/>
      <c r="Q225" s="4"/>
      <c r="R225" s="4"/>
      <c r="S225" s="4"/>
      <c r="T225" s="4"/>
      <c r="U225" s="4"/>
      <c r="V225" s="4"/>
      <c r="W225" s="4"/>
      <c r="X225" s="4"/>
      <c r="Y225" s="4"/>
      <c r="Z225" s="4"/>
    </row>
    <row r="226" spans="1:26" ht="15.75" customHeight="1">
      <c r="A226" s="4"/>
      <c r="B226" s="4"/>
      <c r="C226" s="5"/>
      <c r="D226" s="6"/>
      <c r="E226" s="6"/>
      <c r="F226" s="6"/>
      <c r="G226" s="6"/>
      <c r="H226" s="6"/>
      <c r="I226" s="4"/>
      <c r="J226" s="4"/>
      <c r="K226" s="4"/>
      <c r="L226" s="4"/>
      <c r="M226" s="4"/>
      <c r="N226" s="4"/>
      <c r="O226" s="4"/>
      <c r="P226" s="4"/>
      <c r="Q226" s="4"/>
      <c r="R226" s="4"/>
      <c r="S226" s="4"/>
      <c r="T226" s="4"/>
      <c r="U226" s="4"/>
      <c r="V226" s="4"/>
      <c r="W226" s="4"/>
      <c r="X226" s="4"/>
      <c r="Y226" s="4"/>
      <c r="Z226" s="4"/>
    </row>
    <row r="227" spans="1:26" ht="15.75" customHeight="1">
      <c r="A227" s="4"/>
      <c r="B227" s="4"/>
      <c r="C227" s="5"/>
      <c r="D227" s="6"/>
      <c r="E227" s="6"/>
      <c r="F227" s="6"/>
      <c r="G227" s="6"/>
      <c r="H227" s="6"/>
      <c r="I227" s="4"/>
      <c r="J227" s="4"/>
      <c r="K227" s="4"/>
      <c r="L227" s="4"/>
      <c r="M227" s="4"/>
      <c r="N227" s="4"/>
      <c r="O227" s="4"/>
      <c r="P227" s="4"/>
      <c r="Q227" s="4"/>
      <c r="R227" s="4"/>
      <c r="S227" s="4"/>
      <c r="T227" s="4"/>
      <c r="U227" s="4"/>
      <c r="V227" s="4"/>
      <c r="W227" s="4"/>
      <c r="X227" s="4"/>
      <c r="Y227" s="4"/>
      <c r="Z227" s="4"/>
    </row>
    <row r="228" spans="1:26" ht="15.75" customHeight="1">
      <c r="A228" s="4"/>
      <c r="B228" s="4"/>
      <c r="C228" s="5"/>
      <c r="D228" s="6"/>
      <c r="E228" s="6"/>
      <c r="F228" s="6"/>
      <c r="G228" s="6"/>
      <c r="H228" s="6"/>
      <c r="I228" s="4"/>
      <c r="J228" s="4"/>
      <c r="K228" s="4"/>
      <c r="L228" s="4"/>
      <c r="M228" s="4"/>
      <c r="N228" s="4"/>
      <c r="O228" s="4"/>
      <c r="P228" s="4"/>
      <c r="Q228" s="4"/>
      <c r="R228" s="4"/>
      <c r="S228" s="4"/>
      <c r="T228" s="4"/>
      <c r="U228" s="4"/>
      <c r="V228" s="4"/>
      <c r="W228" s="4"/>
      <c r="X228" s="4"/>
      <c r="Y228" s="4"/>
      <c r="Z228" s="4"/>
    </row>
    <row r="229" spans="1:26" ht="15.75" customHeight="1">
      <c r="A229" s="4"/>
      <c r="B229" s="4"/>
      <c r="C229" s="5"/>
      <c r="D229" s="6"/>
      <c r="E229" s="6"/>
      <c r="F229" s="6"/>
      <c r="G229" s="6"/>
      <c r="H229" s="6"/>
      <c r="I229" s="4"/>
      <c r="J229" s="4"/>
      <c r="K229" s="4"/>
      <c r="L229" s="4"/>
      <c r="M229" s="4"/>
      <c r="N229" s="4"/>
      <c r="O229" s="4"/>
      <c r="P229" s="4"/>
      <c r="Q229" s="4"/>
      <c r="R229" s="4"/>
      <c r="S229" s="4"/>
      <c r="T229" s="4"/>
      <c r="U229" s="4"/>
      <c r="V229" s="4"/>
      <c r="W229" s="4"/>
      <c r="X229" s="4"/>
      <c r="Y229" s="4"/>
      <c r="Z229" s="4"/>
    </row>
    <row r="230" spans="1:26" ht="15.75" customHeight="1">
      <c r="A230" s="4"/>
      <c r="B230" s="4"/>
      <c r="C230" s="5"/>
      <c r="D230" s="6"/>
      <c r="E230" s="6"/>
      <c r="F230" s="6"/>
      <c r="G230" s="6"/>
      <c r="H230" s="6"/>
      <c r="I230" s="4"/>
      <c r="J230" s="4"/>
      <c r="K230" s="4"/>
      <c r="L230" s="4"/>
      <c r="M230" s="4"/>
      <c r="N230" s="4"/>
      <c r="O230" s="4"/>
      <c r="P230" s="4"/>
      <c r="Q230" s="4"/>
      <c r="R230" s="4"/>
      <c r="S230" s="4"/>
      <c r="T230" s="4"/>
      <c r="U230" s="4"/>
      <c r="V230" s="4"/>
      <c r="W230" s="4"/>
      <c r="X230" s="4"/>
      <c r="Y230" s="4"/>
      <c r="Z230" s="4"/>
    </row>
    <row r="231" spans="1:26" ht="15.75" customHeight="1">
      <c r="A231" s="4"/>
      <c r="B231" s="4"/>
      <c r="C231" s="5"/>
      <c r="D231" s="6"/>
      <c r="E231" s="6"/>
      <c r="F231" s="6"/>
      <c r="G231" s="6"/>
      <c r="H231" s="6"/>
      <c r="I231" s="4"/>
      <c r="J231" s="4"/>
      <c r="K231" s="4"/>
      <c r="L231" s="4"/>
      <c r="M231" s="4"/>
      <c r="N231" s="4"/>
      <c r="O231" s="4"/>
      <c r="P231" s="4"/>
      <c r="Q231" s="4"/>
      <c r="R231" s="4"/>
      <c r="S231" s="4"/>
      <c r="T231" s="4"/>
      <c r="U231" s="4"/>
      <c r="V231" s="4"/>
      <c r="W231" s="4"/>
      <c r="X231" s="4"/>
      <c r="Y231" s="4"/>
      <c r="Z231" s="4"/>
    </row>
    <row r="232" spans="1:26" ht="15.75" customHeight="1">
      <c r="A232" s="4"/>
      <c r="B232" s="4"/>
      <c r="C232" s="5"/>
      <c r="D232" s="6"/>
      <c r="E232" s="6"/>
      <c r="F232" s="6"/>
      <c r="G232" s="6"/>
      <c r="H232" s="6"/>
      <c r="I232" s="4"/>
      <c r="J232" s="4"/>
      <c r="K232" s="4"/>
      <c r="L232" s="4"/>
      <c r="M232" s="4"/>
      <c r="N232" s="4"/>
      <c r="O232" s="4"/>
      <c r="P232" s="4"/>
      <c r="Q232" s="4"/>
      <c r="R232" s="4"/>
      <c r="S232" s="4"/>
      <c r="T232" s="4"/>
      <c r="U232" s="4"/>
      <c r="V232" s="4"/>
      <c r="W232" s="4"/>
      <c r="X232" s="4"/>
      <c r="Y232" s="4"/>
      <c r="Z232" s="4"/>
    </row>
    <row r="233" spans="1:26" ht="15.75" customHeight="1">
      <c r="A233" s="4"/>
      <c r="B233" s="4"/>
      <c r="C233" s="5"/>
      <c r="D233" s="6"/>
      <c r="E233" s="6"/>
      <c r="F233" s="6"/>
      <c r="G233" s="6"/>
      <c r="H233" s="6"/>
      <c r="I233" s="4"/>
      <c r="J233" s="4"/>
      <c r="K233" s="4"/>
      <c r="L233" s="4"/>
      <c r="M233" s="4"/>
      <c r="N233" s="4"/>
      <c r="O233" s="4"/>
      <c r="P233" s="4"/>
      <c r="Q233" s="4"/>
      <c r="R233" s="4"/>
      <c r="S233" s="4"/>
      <c r="T233" s="4"/>
      <c r="U233" s="4"/>
      <c r="V233" s="4"/>
      <c r="W233" s="4"/>
      <c r="X233" s="4"/>
      <c r="Y233" s="4"/>
      <c r="Z233" s="4"/>
    </row>
    <row r="234" spans="1:26" ht="15.75" customHeight="1">
      <c r="A234" s="4"/>
      <c r="B234" s="4"/>
      <c r="C234" s="5"/>
      <c r="D234" s="6"/>
      <c r="E234" s="6"/>
      <c r="F234" s="6"/>
      <c r="G234" s="6"/>
      <c r="H234" s="6"/>
      <c r="I234" s="4"/>
      <c r="J234" s="4"/>
      <c r="K234" s="4"/>
      <c r="L234" s="4"/>
      <c r="M234" s="4"/>
      <c r="N234" s="4"/>
      <c r="O234" s="4"/>
      <c r="P234" s="4"/>
      <c r="Q234" s="4"/>
      <c r="R234" s="4"/>
      <c r="S234" s="4"/>
      <c r="T234" s="4"/>
      <c r="U234" s="4"/>
      <c r="V234" s="4"/>
      <c r="W234" s="4"/>
      <c r="X234" s="4"/>
      <c r="Y234" s="4"/>
      <c r="Z234" s="4"/>
    </row>
    <row r="235" spans="1:26" ht="15.75" customHeight="1">
      <c r="A235" s="4"/>
      <c r="B235" s="4"/>
      <c r="C235" s="5"/>
      <c r="D235" s="6"/>
      <c r="E235" s="6"/>
      <c r="F235" s="6"/>
      <c r="G235" s="6"/>
      <c r="H235" s="6"/>
      <c r="I235" s="4"/>
      <c r="J235" s="4"/>
      <c r="K235" s="4"/>
      <c r="L235" s="4"/>
      <c r="M235" s="4"/>
      <c r="N235" s="4"/>
      <c r="O235" s="4"/>
      <c r="P235" s="4"/>
      <c r="Q235" s="4"/>
      <c r="R235" s="4"/>
      <c r="S235" s="4"/>
      <c r="T235" s="4"/>
      <c r="U235" s="4"/>
      <c r="V235" s="4"/>
      <c r="W235" s="4"/>
      <c r="X235" s="4"/>
      <c r="Y235" s="4"/>
      <c r="Z235" s="4"/>
    </row>
    <row r="236" spans="1:26" ht="15.75" customHeight="1">
      <c r="A236" s="4"/>
      <c r="B236" s="4"/>
      <c r="C236" s="5"/>
      <c r="D236" s="6"/>
      <c r="E236" s="6"/>
      <c r="F236" s="6"/>
      <c r="G236" s="6"/>
      <c r="H236" s="6"/>
      <c r="I236" s="4"/>
      <c r="J236" s="4"/>
      <c r="K236" s="4"/>
      <c r="L236" s="4"/>
      <c r="M236" s="4"/>
      <c r="N236" s="4"/>
      <c r="O236" s="4"/>
      <c r="P236" s="4"/>
      <c r="Q236" s="4"/>
      <c r="R236" s="4"/>
      <c r="S236" s="4"/>
      <c r="T236" s="4"/>
      <c r="U236" s="4"/>
      <c r="V236" s="4"/>
      <c r="W236" s="4"/>
      <c r="X236" s="4"/>
      <c r="Y236" s="4"/>
      <c r="Z236" s="4"/>
    </row>
    <row r="237" spans="1:26" ht="15.75" customHeight="1">
      <c r="A237" s="4"/>
      <c r="B237" s="4"/>
      <c r="C237" s="5"/>
      <c r="D237" s="6"/>
      <c r="E237" s="6"/>
      <c r="F237" s="6"/>
      <c r="G237" s="6"/>
      <c r="H237" s="6"/>
      <c r="I237" s="4"/>
      <c r="J237" s="4"/>
      <c r="K237" s="4"/>
      <c r="L237" s="4"/>
      <c r="M237" s="4"/>
      <c r="N237" s="4"/>
      <c r="O237" s="4"/>
      <c r="P237" s="4"/>
      <c r="Q237" s="4"/>
      <c r="R237" s="4"/>
      <c r="S237" s="4"/>
      <c r="T237" s="4"/>
      <c r="U237" s="4"/>
      <c r="V237" s="4"/>
      <c r="W237" s="4"/>
      <c r="X237" s="4"/>
      <c r="Y237" s="4"/>
      <c r="Z237" s="4"/>
    </row>
    <row r="238" spans="1:26" ht="15.75" customHeight="1">
      <c r="A238" s="4"/>
      <c r="B238" s="4"/>
      <c r="C238" s="5"/>
      <c r="D238" s="6"/>
      <c r="E238" s="6"/>
      <c r="F238" s="6"/>
      <c r="G238" s="6"/>
      <c r="H238" s="6"/>
      <c r="I238" s="4"/>
      <c r="J238" s="4"/>
      <c r="K238" s="4"/>
      <c r="L238" s="4"/>
      <c r="M238" s="4"/>
      <c r="N238" s="4"/>
      <c r="O238" s="4"/>
      <c r="P238" s="4"/>
      <c r="Q238" s="4"/>
      <c r="R238" s="4"/>
      <c r="S238" s="4"/>
      <c r="T238" s="4"/>
      <c r="U238" s="4"/>
      <c r="V238" s="4"/>
      <c r="W238" s="4"/>
      <c r="X238" s="4"/>
      <c r="Y238" s="4"/>
      <c r="Z238" s="4"/>
    </row>
    <row r="239" spans="1:26" ht="15.75" customHeight="1">
      <c r="A239" s="4"/>
      <c r="B239" s="4"/>
      <c r="C239" s="5"/>
      <c r="D239" s="6"/>
      <c r="E239" s="6"/>
      <c r="F239" s="6"/>
      <c r="G239" s="6"/>
      <c r="H239" s="6"/>
      <c r="I239" s="4"/>
      <c r="J239" s="4"/>
      <c r="K239" s="4"/>
      <c r="L239" s="4"/>
      <c r="M239" s="4"/>
      <c r="N239" s="4"/>
      <c r="O239" s="4"/>
      <c r="P239" s="4"/>
      <c r="Q239" s="4"/>
      <c r="R239" s="4"/>
      <c r="S239" s="4"/>
      <c r="T239" s="4"/>
      <c r="U239" s="4"/>
      <c r="V239" s="4"/>
      <c r="W239" s="4"/>
      <c r="X239" s="4"/>
      <c r="Y239" s="4"/>
      <c r="Z239" s="4"/>
    </row>
    <row r="240" spans="1:26" ht="15.75" customHeight="1">
      <c r="A240" s="4"/>
      <c r="B240" s="4"/>
      <c r="C240" s="5"/>
      <c r="D240" s="6"/>
      <c r="E240" s="6"/>
      <c r="F240" s="6"/>
      <c r="G240" s="6"/>
      <c r="H240" s="6"/>
      <c r="I240" s="4"/>
      <c r="J240" s="4"/>
      <c r="K240" s="4"/>
      <c r="L240" s="4"/>
      <c r="M240" s="4"/>
      <c r="N240" s="4"/>
      <c r="O240" s="4"/>
      <c r="P240" s="4"/>
      <c r="Q240" s="4"/>
      <c r="R240" s="4"/>
      <c r="S240" s="4"/>
      <c r="T240" s="4"/>
      <c r="U240" s="4"/>
      <c r="V240" s="4"/>
      <c r="W240" s="4"/>
      <c r="X240" s="4"/>
      <c r="Y240" s="4"/>
      <c r="Z240" s="4"/>
    </row>
    <row r="241" spans="1:26" ht="15.75" customHeight="1">
      <c r="A241" s="4"/>
      <c r="B241" s="4"/>
      <c r="C241" s="5"/>
      <c r="D241" s="6"/>
      <c r="E241" s="6"/>
      <c r="F241" s="6"/>
      <c r="G241" s="6"/>
      <c r="H241" s="6"/>
      <c r="I241" s="4"/>
      <c r="J241" s="4"/>
      <c r="K241" s="4"/>
      <c r="L241" s="4"/>
      <c r="M241" s="4"/>
      <c r="N241" s="4"/>
      <c r="O241" s="4"/>
      <c r="P241" s="4"/>
      <c r="Q241" s="4"/>
      <c r="R241" s="4"/>
      <c r="S241" s="4"/>
      <c r="T241" s="4"/>
      <c r="U241" s="4"/>
      <c r="V241" s="4"/>
      <c r="W241" s="4"/>
      <c r="X241" s="4"/>
      <c r="Y241" s="4"/>
      <c r="Z241" s="4"/>
    </row>
    <row r="242" spans="1:26" ht="15.75" customHeight="1">
      <c r="A242" s="4"/>
      <c r="B242" s="4"/>
      <c r="C242" s="5"/>
      <c r="D242" s="6"/>
      <c r="E242" s="6"/>
      <c r="F242" s="6"/>
      <c r="G242" s="6"/>
      <c r="H242" s="6"/>
      <c r="I242" s="4"/>
      <c r="J242" s="4"/>
      <c r="K242" s="4"/>
      <c r="L242" s="4"/>
      <c r="M242" s="4"/>
      <c r="N242" s="4"/>
      <c r="O242" s="4"/>
      <c r="P242" s="4"/>
      <c r="Q242" s="4"/>
      <c r="R242" s="4"/>
      <c r="S242" s="4"/>
      <c r="T242" s="4"/>
      <c r="U242" s="4"/>
      <c r="V242" s="4"/>
      <c r="W242" s="4"/>
      <c r="X242" s="4"/>
      <c r="Y242" s="4"/>
      <c r="Z242" s="4"/>
    </row>
    <row r="243" spans="1:26" ht="15.75" customHeight="1">
      <c r="A243" s="4"/>
      <c r="B243" s="4"/>
      <c r="C243" s="5"/>
      <c r="D243" s="6"/>
      <c r="E243" s="6"/>
      <c r="F243" s="6"/>
      <c r="G243" s="6"/>
      <c r="H243" s="6"/>
      <c r="I243" s="4"/>
      <c r="J243" s="4"/>
      <c r="K243" s="4"/>
      <c r="L243" s="4"/>
      <c r="M243" s="4"/>
      <c r="N243" s="4"/>
      <c r="O243" s="4"/>
      <c r="P243" s="4"/>
      <c r="Q243" s="4"/>
      <c r="R243" s="4"/>
      <c r="S243" s="4"/>
      <c r="T243" s="4"/>
      <c r="U243" s="4"/>
      <c r="V243" s="4"/>
      <c r="W243" s="4"/>
      <c r="X243" s="4"/>
      <c r="Y243" s="4"/>
      <c r="Z243" s="4"/>
    </row>
    <row r="244" spans="1:26" ht="15.75" customHeight="1">
      <c r="A244" s="4"/>
      <c r="B244" s="4"/>
      <c r="C244" s="5"/>
      <c r="D244" s="6"/>
      <c r="E244" s="6"/>
      <c r="F244" s="6"/>
      <c r="G244" s="6"/>
      <c r="H244" s="6"/>
      <c r="I244" s="4"/>
      <c r="J244" s="4"/>
      <c r="K244" s="4"/>
      <c r="L244" s="4"/>
      <c r="M244" s="4"/>
      <c r="N244" s="4"/>
      <c r="O244" s="4"/>
      <c r="P244" s="4"/>
      <c r="Q244" s="4"/>
      <c r="R244" s="4"/>
      <c r="S244" s="4"/>
      <c r="T244" s="4"/>
      <c r="U244" s="4"/>
      <c r="V244" s="4"/>
      <c r="W244" s="4"/>
      <c r="X244" s="4"/>
      <c r="Y244" s="4"/>
      <c r="Z244" s="4"/>
    </row>
    <row r="245" spans="1:26" ht="15.75" customHeight="1">
      <c r="A245" s="4"/>
      <c r="B245" s="4"/>
      <c r="C245" s="5"/>
      <c r="D245" s="6"/>
      <c r="E245" s="6"/>
      <c r="F245" s="6"/>
      <c r="G245" s="6"/>
      <c r="H245" s="6"/>
      <c r="I245" s="4"/>
      <c r="J245" s="4"/>
      <c r="K245" s="4"/>
      <c r="L245" s="4"/>
      <c r="M245" s="4"/>
      <c r="N245" s="4"/>
      <c r="O245" s="4"/>
      <c r="P245" s="4"/>
      <c r="Q245" s="4"/>
      <c r="R245" s="4"/>
      <c r="S245" s="4"/>
      <c r="T245" s="4"/>
      <c r="U245" s="4"/>
      <c r="V245" s="4"/>
      <c r="W245" s="4"/>
      <c r="X245" s="4"/>
      <c r="Y245" s="4"/>
      <c r="Z245" s="4"/>
    </row>
    <row r="246" spans="1:26" ht="15.75" customHeight="1">
      <c r="A246" s="4"/>
      <c r="B246" s="4"/>
      <c r="C246" s="5"/>
      <c r="D246" s="6"/>
      <c r="E246" s="6"/>
      <c r="F246" s="6"/>
      <c r="G246" s="6"/>
      <c r="H246" s="6"/>
      <c r="I246" s="4"/>
      <c r="J246" s="4"/>
      <c r="K246" s="4"/>
      <c r="L246" s="4"/>
      <c r="M246" s="4"/>
      <c r="N246" s="4"/>
      <c r="O246" s="4"/>
      <c r="P246" s="4"/>
      <c r="Q246" s="4"/>
      <c r="R246" s="4"/>
      <c r="S246" s="4"/>
      <c r="T246" s="4"/>
      <c r="U246" s="4"/>
      <c r="V246" s="4"/>
      <c r="W246" s="4"/>
      <c r="X246" s="4"/>
      <c r="Y246" s="4"/>
      <c r="Z246" s="4"/>
    </row>
    <row r="247" spans="1:26" ht="15.75" customHeight="1">
      <c r="A247" s="4"/>
      <c r="B247" s="4"/>
      <c r="C247" s="5"/>
      <c r="D247" s="6"/>
      <c r="E247" s="6"/>
      <c r="F247" s="6"/>
      <c r="G247" s="6"/>
      <c r="H247" s="6"/>
      <c r="I247" s="4"/>
      <c r="J247" s="4"/>
      <c r="K247" s="4"/>
      <c r="L247" s="4"/>
      <c r="M247" s="4"/>
      <c r="N247" s="4"/>
      <c r="O247" s="4"/>
      <c r="P247" s="4"/>
      <c r="Q247" s="4"/>
      <c r="R247" s="4"/>
      <c r="S247" s="4"/>
      <c r="T247" s="4"/>
      <c r="U247" s="4"/>
      <c r="V247" s="4"/>
      <c r="W247" s="4"/>
      <c r="X247" s="4"/>
      <c r="Y247" s="4"/>
      <c r="Z247" s="4"/>
    </row>
    <row r="248" spans="1:26" ht="15.75" customHeight="1">
      <c r="A248" s="4"/>
      <c r="B248" s="4"/>
      <c r="C248" s="5"/>
      <c r="D248" s="6"/>
      <c r="E248" s="6"/>
      <c r="F248" s="6"/>
      <c r="G248" s="6"/>
      <c r="H248" s="6"/>
      <c r="I248" s="4"/>
      <c r="J248" s="4"/>
      <c r="K248" s="4"/>
      <c r="L248" s="4"/>
      <c r="M248" s="4"/>
      <c r="N248" s="4"/>
      <c r="O248" s="4"/>
      <c r="P248" s="4"/>
      <c r="Q248" s="4"/>
      <c r="R248" s="4"/>
      <c r="S248" s="4"/>
      <c r="T248" s="4"/>
      <c r="U248" s="4"/>
      <c r="V248" s="4"/>
      <c r="W248" s="4"/>
      <c r="X248" s="4"/>
      <c r="Y248" s="4"/>
      <c r="Z248" s="4"/>
    </row>
    <row r="249" spans="1:26" ht="15.75" customHeight="1">
      <c r="A249" s="4"/>
      <c r="B249" s="4"/>
      <c r="C249" s="5"/>
      <c r="D249" s="6"/>
      <c r="E249" s="6"/>
      <c r="F249" s="6"/>
      <c r="G249" s="6"/>
      <c r="H249" s="6"/>
      <c r="I249" s="4"/>
      <c r="J249" s="4"/>
      <c r="K249" s="4"/>
      <c r="L249" s="4"/>
      <c r="M249" s="4"/>
      <c r="N249" s="4"/>
      <c r="O249" s="4"/>
      <c r="P249" s="4"/>
      <c r="Q249" s="4"/>
      <c r="R249" s="4"/>
      <c r="S249" s="4"/>
      <c r="T249" s="4"/>
      <c r="U249" s="4"/>
      <c r="V249" s="4"/>
      <c r="W249" s="4"/>
      <c r="X249" s="4"/>
      <c r="Y249" s="4"/>
      <c r="Z249" s="4"/>
    </row>
    <row r="250" spans="1:26" ht="15.75" customHeight="1">
      <c r="A250" s="4"/>
      <c r="B250" s="4"/>
      <c r="C250" s="5"/>
      <c r="D250" s="6"/>
      <c r="E250" s="6"/>
      <c r="F250" s="6"/>
      <c r="G250" s="6"/>
      <c r="H250" s="6"/>
      <c r="I250" s="4"/>
      <c r="J250" s="4"/>
      <c r="K250" s="4"/>
      <c r="L250" s="4"/>
      <c r="M250" s="4"/>
      <c r="N250" s="4"/>
      <c r="O250" s="4"/>
      <c r="P250" s="4"/>
      <c r="Q250" s="4"/>
      <c r="R250" s="4"/>
      <c r="S250" s="4"/>
      <c r="T250" s="4"/>
      <c r="U250" s="4"/>
      <c r="V250" s="4"/>
      <c r="W250" s="4"/>
      <c r="X250" s="4"/>
      <c r="Y250" s="4"/>
      <c r="Z250" s="4"/>
    </row>
    <row r="251" spans="1:26" ht="15.75" customHeight="1">
      <c r="A251" s="4"/>
      <c r="B251" s="4"/>
      <c r="C251" s="5"/>
      <c r="D251" s="6"/>
      <c r="E251" s="6"/>
      <c r="F251" s="6"/>
      <c r="G251" s="6"/>
      <c r="H251" s="6"/>
      <c r="I251" s="4"/>
      <c r="J251" s="4"/>
      <c r="K251" s="4"/>
      <c r="L251" s="4"/>
      <c r="M251" s="4"/>
      <c r="N251" s="4"/>
      <c r="O251" s="4"/>
      <c r="P251" s="4"/>
      <c r="Q251" s="4"/>
      <c r="R251" s="4"/>
      <c r="S251" s="4"/>
      <c r="T251" s="4"/>
      <c r="U251" s="4"/>
      <c r="V251" s="4"/>
      <c r="W251" s="4"/>
      <c r="X251" s="4"/>
      <c r="Y251" s="4"/>
      <c r="Z251" s="4"/>
    </row>
    <row r="252" spans="1:26" ht="15.75" customHeight="1">
      <c r="A252" s="4"/>
      <c r="B252" s="4"/>
      <c r="C252" s="5"/>
      <c r="D252" s="6"/>
      <c r="E252" s="6"/>
      <c r="F252" s="6"/>
      <c r="G252" s="6"/>
      <c r="H252" s="6"/>
      <c r="I252" s="4"/>
      <c r="J252" s="4"/>
      <c r="K252" s="4"/>
      <c r="L252" s="4"/>
      <c r="M252" s="4"/>
      <c r="N252" s="4"/>
      <c r="O252" s="4"/>
      <c r="P252" s="4"/>
      <c r="Q252" s="4"/>
      <c r="R252" s="4"/>
      <c r="S252" s="4"/>
      <c r="T252" s="4"/>
      <c r="U252" s="4"/>
      <c r="V252" s="4"/>
      <c r="W252" s="4"/>
      <c r="X252" s="4"/>
      <c r="Y252" s="4"/>
      <c r="Z252" s="4"/>
    </row>
    <row r="253" spans="1:26" ht="15.75" customHeight="1">
      <c r="A253" s="4"/>
      <c r="B253" s="4"/>
      <c r="C253" s="5"/>
      <c r="D253" s="6"/>
      <c r="E253" s="6"/>
      <c r="F253" s="6"/>
      <c r="G253" s="6"/>
      <c r="H253" s="6"/>
      <c r="I253" s="4"/>
      <c r="J253" s="4"/>
      <c r="K253" s="4"/>
      <c r="L253" s="4"/>
      <c r="M253" s="4"/>
      <c r="N253" s="4"/>
      <c r="O253" s="4"/>
      <c r="P253" s="4"/>
      <c r="Q253" s="4"/>
      <c r="R253" s="4"/>
      <c r="S253" s="4"/>
      <c r="T253" s="4"/>
      <c r="U253" s="4"/>
      <c r="V253" s="4"/>
      <c r="W253" s="4"/>
      <c r="X253" s="4"/>
      <c r="Y253" s="4"/>
      <c r="Z253" s="4"/>
    </row>
    <row r="254" spans="1:26" ht="15.75" customHeight="1">
      <c r="A254" s="4"/>
      <c r="B254" s="4"/>
      <c r="C254" s="5"/>
      <c r="D254" s="6"/>
      <c r="E254" s="6"/>
      <c r="F254" s="6"/>
      <c r="G254" s="6"/>
      <c r="H254" s="6"/>
      <c r="I254" s="4"/>
      <c r="J254" s="4"/>
      <c r="K254" s="4"/>
      <c r="L254" s="4"/>
      <c r="M254" s="4"/>
      <c r="N254" s="4"/>
      <c r="O254" s="4"/>
      <c r="P254" s="4"/>
      <c r="Q254" s="4"/>
      <c r="R254" s="4"/>
      <c r="S254" s="4"/>
      <c r="T254" s="4"/>
      <c r="U254" s="4"/>
      <c r="V254" s="4"/>
      <c r="W254" s="4"/>
      <c r="X254" s="4"/>
      <c r="Y254" s="4"/>
      <c r="Z254" s="4"/>
    </row>
    <row r="255" spans="1:26" ht="15.75" customHeight="1">
      <c r="A255" s="4"/>
      <c r="B255" s="4"/>
      <c r="C255" s="5"/>
      <c r="D255" s="6"/>
      <c r="E255" s="6"/>
      <c r="F255" s="6"/>
      <c r="G255" s="6"/>
      <c r="H255" s="6"/>
      <c r="I255" s="4"/>
      <c r="J255" s="4"/>
      <c r="K255" s="4"/>
      <c r="L255" s="4"/>
      <c r="M255" s="4"/>
      <c r="N255" s="4"/>
      <c r="O255" s="4"/>
      <c r="P255" s="4"/>
      <c r="Q255" s="4"/>
      <c r="R255" s="4"/>
      <c r="S255" s="4"/>
      <c r="T255" s="4"/>
      <c r="U255" s="4"/>
      <c r="V255" s="4"/>
      <c r="W255" s="4"/>
      <c r="X255" s="4"/>
      <c r="Y255" s="4"/>
      <c r="Z255" s="4"/>
    </row>
    <row r="256" spans="1:26" ht="15.75" customHeight="1">
      <c r="A256" s="4"/>
      <c r="B256" s="4"/>
      <c r="C256" s="5"/>
      <c r="D256" s="6"/>
      <c r="E256" s="6"/>
      <c r="F256" s="6"/>
      <c r="G256" s="6"/>
      <c r="H256" s="6"/>
      <c r="I256" s="4"/>
      <c r="J256" s="4"/>
      <c r="K256" s="4"/>
      <c r="L256" s="4"/>
      <c r="M256" s="4"/>
      <c r="N256" s="4"/>
      <c r="O256" s="4"/>
      <c r="P256" s="4"/>
      <c r="Q256" s="4"/>
      <c r="R256" s="4"/>
      <c r="S256" s="4"/>
      <c r="T256" s="4"/>
      <c r="U256" s="4"/>
      <c r="V256" s="4"/>
      <c r="W256" s="4"/>
      <c r="X256" s="4"/>
      <c r="Y256" s="4"/>
      <c r="Z256" s="4"/>
    </row>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2">
    <mergeCell ref="D2:H2"/>
    <mergeCell ref="I2:M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974"/>
  <sheetViews>
    <sheetView showGridLines="0" topLeftCell="A10" workbookViewId="0">
      <selection activeCell="B13" sqref="B13"/>
    </sheetView>
  </sheetViews>
  <sheetFormatPr defaultColWidth="10.08984375" defaultRowHeight="15" customHeight="1"/>
  <cols>
    <col min="1" max="1" width="2.453125" customWidth="1"/>
    <col min="2" max="2" width="38.453125" customWidth="1"/>
    <col min="3" max="6" width="10.08984375" customWidth="1"/>
  </cols>
  <sheetData>
    <row r="1" spans="1:25" ht="15" customHeight="1">
      <c r="A1" s="2" t="s">
        <v>0</v>
      </c>
      <c r="B1" s="4"/>
      <c r="C1" s="5"/>
      <c r="D1" s="6"/>
      <c r="E1" s="6"/>
      <c r="F1" s="6"/>
      <c r="G1" s="6"/>
      <c r="H1" s="6"/>
      <c r="I1" s="4"/>
      <c r="J1" s="4"/>
      <c r="K1" s="4"/>
      <c r="L1" s="4"/>
      <c r="M1" s="4"/>
      <c r="N1" s="4"/>
      <c r="O1" s="4"/>
      <c r="P1" s="4"/>
      <c r="Q1" s="4"/>
      <c r="R1" s="4"/>
      <c r="S1" s="4"/>
      <c r="T1" s="4"/>
      <c r="U1" s="4"/>
      <c r="V1" s="4"/>
      <c r="W1" s="4"/>
      <c r="X1" s="4"/>
      <c r="Y1" s="4"/>
    </row>
    <row r="2" spans="1:25" ht="15" customHeight="1">
      <c r="A2" s="313"/>
      <c r="B2" s="314"/>
      <c r="C2" s="315"/>
      <c r="D2" s="540" t="s">
        <v>2</v>
      </c>
      <c r="E2" s="541"/>
      <c r="F2" s="541"/>
      <c r="G2" s="541"/>
      <c r="H2" s="542"/>
      <c r="I2" s="543" t="s">
        <v>4</v>
      </c>
      <c r="J2" s="541"/>
      <c r="K2" s="541"/>
      <c r="L2" s="541"/>
      <c r="M2" s="544"/>
      <c r="N2" s="4"/>
      <c r="O2" s="7"/>
      <c r="P2" s="7"/>
      <c r="Q2" s="7"/>
      <c r="R2" s="7"/>
      <c r="S2" s="7"/>
      <c r="T2" s="7"/>
      <c r="U2" s="7"/>
      <c r="V2" s="7"/>
      <c r="W2" s="7"/>
      <c r="X2" s="7"/>
      <c r="Y2" s="7"/>
    </row>
    <row r="3" spans="1:25" ht="15" customHeight="1">
      <c r="A3" s="317" t="s">
        <v>233</v>
      </c>
      <c r="B3" s="318"/>
      <c r="C3" s="319" t="s">
        <v>7</v>
      </c>
      <c r="D3" s="320" t="s">
        <v>8</v>
      </c>
      <c r="E3" s="320" t="s">
        <v>9</v>
      </c>
      <c r="F3" s="320" t="s">
        <v>11</v>
      </c>
      <c r="G3" s="320" t="s">
        <v>12</v>
      </c>
      <c r="H3" s="320" t="s">
        <v>13</v>
      </c>
      <c r="I3" s="321" t="s">
        <v>14</v>
      </c>
      <c r="J3" s="323" t="s">
        <v>15</v>
      </c>
      <c r="K3" s="323" t="s">
        <v>16</v>
      </c>
      <c r="L3" s="323" t="s">
        <v>17</v>
      </c>
      <c r="M3" s="324" t="s">
        <v>18</v>
      </c>
      <c r="N3" s="325" t="s">
        <v>237</v>
      </c>
      <c r="O3" s="7"/>
      <c r="P3" s="7"/>
      <c r="Q3" s="7"/>
      <c r="R3" s="7"/>
      <c r="S3" s="7"/>
      <c r="T3" s="7"/>
      <c r="U3" s="7"/>
      <c r="V3" s="7"/>
      <c r="W3" s="7"/>
      <c r="X3" s="7"/>
      <c r="Y3" s="7"/>
    </row>
    <row r="4" spans="1:25" ht="15" customHeight="1">
      <c r="A4" s="26"/>
      <c r="B4" s="21" t="s">
        <v>239</v>
      </c>
      <c r="C4" s="5" t="s">
        <v>23</v>
      </c>
      <c r="D4" s="134">
        <v>0</v>
      </c>
      <c r="E4" s="25">
        <f t="shared" ref="E4:M4" si="0">D6</f>
        <v>16400000</v>
      </c>
      <c r="F4" s="25">
        <f t="shared" si="0"/>
        <v>19044000</v>
      </c>
      <c r="G4" s="25">
        <f t="shared" si="0"/>
        <v>19798000</v>
      </c>
      <c r="H4" s="25">
        <f t="shared" si="0"/>
        <v>19807000</v>
      </c>
      <c r="I4" s="135">
        <f t="shared" si="0"/>
        <v>21461000</v>
      </c>
      <c r="J4" s="25">
        <f t="shared" ca="1" si="0"/>
        <v>22579104.076810274</v>
      </c>
      <c r="K4" s="25">
        <f t="shared" ca="1" si="0"/>
        <v>24289461.661459282</v>
      </c>
      <c r="L4" s="25">
        <f t="shared" ca="1" si="0"/>
        <v>26269738.670362525</v>
      </c>
      <c r="M4" s="136">
        <f t="shared" ca="1" si="0"/>
        <v>28130248.535994366</v>
      </c>
      <c r="N4" s="327"/>
      <c r="O4" s="4"/>
      <c r="P4" s="4"/>
      <c r="Q4" s="4"/>
      <c r="R4" s="4"/>
      <c r="S4" s="4"/>
      <c r="T4" s="4"/>
      <c r="U4" s="4"/>
      <c r="V4" s="4"/>
      <c r="W4" s="4"/>
      <c r="X4" s="4"/>
      <c r="Y4" s="4"/>
    </row>
    <row r="5" spans="1:25" ht="15" customHeight="1">
      <c r="A5" s="26"/>
      <c r="B5" s="52" t="s">
        <v>242</v>
      </c>
      <c r="C5" s="5" t="s">
        <v>23</v>
      </c>
      <c r="D5" s="6">
        <v>0</v>
      </c>
      <c r="E5" s="62">
        <f t="shared" ref="E5:H5" si="1">E6-E4</f>
        <v>2644000</v>
      </c>
      <c r="F5" s="62">
        <f t="shared" si="1"/>
        <v>754000</v>
      </c>
      <c r="G5" s="62">
        <f t="shared" si="1"/>
        <v>9000</v>
      </c>
      <c r="H5" s="62">
        <f t="shared" si="1"/>
        <v>1654000</v>
      </c>
      <c r="I5" s="56">
        <f ca="1">-'Cash Flow'!I27-'Cash Flow'!I34-'Cash Flow'!I43-'Cash Flow'!I45-'Cash Flow'!I46</f>
        <v>1118104.0768102738</v>
      </c>
      <c r="J5" s="58">
        <f ca="1">-'Cash Flow'!J27-'Cash Flow'!J34-'Cash Flow'!J43-'Cash Flow'!J45-'Cash Flow'!J46</f>
        <v>1710357.5846490078</v>
      </c>
      <c r="K5" s="58">
        <f ca="1">-'Cash Flow'!K27-'Cash Flow'!K34-'Cash Flow'!K43-'Cash Flow'!K45-'Cash Flow'!K46</f>
        <v>1980277.0089032445</v>
      </c>
      <c r="L5" s="58">
        <f ca="1">-'Cash Flow'!L27-'Cash Flow'!L34-'Cash Flow'!L43-'Cash Flow'!L45-'Cash Flow'!L46</f>
        <v>1860509.8656318425</v>
      </c>
      <c r="M5" s="332">
        <f ca="1">-'Cash Flow'!M27-'Cash Flow'!M34-'Cash Flow'!M43-'Cash Flow'!M45-'Cash Flow'!M46</f>
        <v>1944141.7789434413</v>
      </c>
      <c r="N5" s="333" t="s">
        <v>247</v>
      </c>
      <c r="O5" s="4"/>
      <c r="P5" s="4"/>
      <c r="Q5" s="4"/>
      <c r="R5" s="4"/>
      <c r="S5" s="4"/>
      <c r="T5" s="4"/>
      <c r="U5" s="4"/>
      <c r="V5" s="4"/>
      <c r="W5" s="4"/>
      <c r="X5" s="4"/>
      <c r="Y5" s="4"/>
    </row>
    <row r="6" spans="1:25" ht="15" customHeight="1">
      <c r="A6" s="26"/>
      <c r="B6" s="21" t="s">
        <v>250</v>
      </c>
      <c r="C6" s="5"/>
      <c r="D6" s="25">
        <f t="shared" ref="D6:H6" si="2">SUM(D8:D10)</f>
        <v>16400000</v>
      </c>
      <c r="E6" s="25">
        <f t="shared" si="2"/>
        <v>19044000</v>
      </c>
      <c r="F6" s="25">
        <f t="shared" si="2"/>
        <v>19798000</v>
      </c>
      <c r="G6" s="25">
        <f t="shared" si="2"/>
        <v>19807000</v>
      </c>
      <c r="H6" s="25">
        <f t="shared" si="2"/>
        <v>21461000</v>
      </c>
      <c r="I6" s="135">
        <f t="shared" ref="I6:M6" ca="1" si="3">SUM(I4:I5)</f>
        <v>22579104.076810274</v>
      </c>
      <c r="J6" s="25">
        <f t="shared" ca="1" si="3"/>
        <v>24289461.661459282</v>
      </c>
      <c r="K6" s="25">
        <f t="shared" ca="1" si="3"/>
        <v>26269738.670362525</v>
      </c>
      <c r="L6" s="25">
        <f t="shared" ca="1" si="3"/>
        <v>28130248.535994366</v>
      </c>
      <c r="M6" s="136">
        <f t="shared" ca="1" si="3"/>
        <v>30074390.314937808</v>
      </c>
      <c r="N6" s="327"/>
      <c r="O6" s="4"/>
      <c r="P6" s="4"/>
      <c r="Q6" s="4"/>
      <c r="R6" s="4"/>
      <c r="S6" s="4"/>
      <c r="T6" s="4"/>
      <c r="U6" s="4"/>
      <c r="V6" s="4"/>
      <c r="W6" s="4"/>
      <c r="X6" s="4"/>
      <c r="Y6" s="4"/>
    </row>
    <row r="7" spans="1:25" ht="15" customHeight="1">
      <c r="A7" s="26"/>
      <c r="B7" s="337"/>
      <c r="C7" s="338"/>
      <c r="D7" s="339"/>
      <c r="E7" s="339"/>
      <c r="F7" s="339"/>
      <c r="G7" s="339"/>
      <c r="H7" s="339"/>
      <c r="I7" s="340"/>
      <c r="J7" s="341"/>
      <c r="K7" s="341"/>
      <c r="L7" s="341"/>
      <c r="M7" s="342"/>
      <c r="N7" s="327"/>
      <c r="O7" s="4"/>
      <c r="P7" s="4"/>
      <c r="Q7" s="4"/>
      <c r="R7" s="4"/>
      <c r="S7" s="4"/>
      <c r="T7" s="4"/>
      <c r="U7" s="4"/>
      <c r="V7" s="4"/>
      <c r="W7" s="4"/>
      <c r="X7" s="4"/>
      <c r="Y7" s="4"/>
    </row>
    <row r="8" spans="1:25" ht="15" customHeight="1">
      <c r="A8" s="26"/>
      <c r="B8" s="4" t="s">
        <v>255</v>
      </c>
      <c r="C8" s="5" t="s">
        <v>23</v>
      </c>
      <c r="D8" s="62">
        <f>'Balance Sheet'!D32</f>
        <v>1742000</v>
      </c>
      <c r="E8" s="62">
        <f>'Balance Sheet'!E32</f>
        <v>2726000</v>
      </c>
      <c r="F8" s="62">
        <f>'Balance Sheet'!F32</f>
        <v>1433000</v>
      </c>
      <c r="G8" s="62">
        <f>'Balance Sheet'!G32</f>
        <v>1400000</v>
      </c>
      <c r="H8" s="62">
        <f>'Balance Sheet'!H32</f>
        <v>1807000</v>
      </c>
      <c r="I8" s="56">
        <f t="shared" ref="I8:M8" si="4">$H$8</f>
        <v>1807000</v>
      </c>
      <c r="J8" s="341">
        <f t="shared" si="4"/>
        <v>1807000</v>
      </c>
      <c r="K8" s="341">
        <f t="shared" si="4"/>
        <v>1807000</v>
      </c>
      <c r="L8" s="341">
        <f t="shared" si="4"/>
        <v>1807000</v>
      </c>
      <c r="M8" s="332">
        <f t="shared" si="4"/>
        <v>1807000</v>
      </c>
      <c r="N8" s="327"/>
      <c r="O8" s="4"/>
      <c r="P8" s="4"/>
      <c r="Q8" s="4"/>
      <c r="R8" s="4"/>
      <c r="S8" s="4"/>
      <c r="T8" s="4"/>
      <c r="U8" s="4"/>
      <c r="V8" s="4"/>
      <c r="W8" s="4"/>
      <c r="X8" s="4"/>
      <c r="Y8" s="4"/>
    </row>
    <row r="9" spans="1:25" ht="15" customHeight="1">
      <c r="A9" s="26"/>
      <c r="B9" s="4" t="s">
        <v>259</v>
      </c>
      <c r="C9" s="5" t="s">
        <v>23</v>
      </c>
      <c r="D9" s="62">
        <f>'Balance Sheet'!D33</f>
        <v>462000</v>
      </c>
      <c r="E9" s="62">
        <f>'Balance Sheet'!E33</f>
        <v>574000</v>
      </c>
      <c r="F9" s="62">
        <f>'Balance Sheet'!F33</f>
        <v>676000</v>
      </c>
      <c r="G9" s="62">
        <f>'Balance Sheet'!G33</f>
        <v>234000</v>
      </c>
      <c r="H9" s="62">
        <f>'Balance Sheet'!H33</f>
        <v>1201000</v>
      </c>
      <c r="I9" s="56">
        <f t="shared" ref="I9:M9" si="5">$H$9</f>
        <v>1201000</v>
      </c>
      <c r="J9" s="58">
        <f t="shared" si="5"/>
        <v>1201000</v>
      </c>
      <c r="K9" s="58">
        <f t="shared" si="5"/>
        <v>1201000</v>
      </c>
      <c r="L9" s="58">
        <f t="shared" si="5"/>
        <v>1201000</v>
      </c>
      <c r="M9" s="332">
        <f t="shared" si="5"/>
        <v>1201000</v>
      </c>
      <c r="N9" s="327"/>
      <c r="O9" s="4"/>
      <c r="P9" s="4"/>
      <c r="Q9" s="4"/>
      <c r="R9" s="4"/>
      <c r="S9" s="4"/>
      <c r="T9" s="4"/>
      <c r="U9" s="4"/>
      <c r="V9" s="4"/>
      <c r="W9" s="4"/>
      <c r="X9" s="4"/>
      <c r="Y9" s="4"/>
    </row>
    <row r="10" spans="1:25" ht="15" customHeight="1">
      <c r="A10" s="26"/>
      <c r="B10" s="4" t="s">
        <v>261</v>
      </c>
      <c r="C10" s="5" t="s">
        <v>23</v>
      </c>
      <c r="D10" s="62">
        <f>'Balance Sheet'!D42</f>
        <v>14196000</v>
      </c>
      <c r="E10" s="62">
        <f>'Balance Sheet'!E42</f>
        <v>15744000</v>
      </c>
      <c r="F10" s="62">
        <f>'Balance Sheet'!F42</f>
        <v>17689000</v>
      </c>
      <c r="G10" s="62">
        <f>'Balance Sheet'!G42</f>
        <v>18173000</v>
      </c>
      <c r="H10" s="62">
        <f>'Balance Sheet'!H42</f>
        <v>18453000</v>
      </c>
      <c r="I10" s="56">
        <f t="shared" ref="I10:M10" ca="1" si="6">I6-I8-I9</f>
        <v>19571104.076810274</v>
      </c>
      <c r="J10" s="58">
        <f t="shared" ca="1" si="6"/>
        <v>21281461.661459282</v>
      </c>
      <c r="K10" s="58">
        <f t="shared" ca="1" si="6"/>
        <v>23261738.670362525</v>
      </c>
      <c r="L10" s="58">
        <f t="shared" ca="1" si="6"/>
        <v>25122248.535994366</v>
      </c>
      <c r="M10" s="332">
        <f t="shared" ca="1" si="6"/>
        <v>27066390.314937808</v>
      </c>
      <c r="N10" s="346"/>
      <c r="O10" s="4"/>
      <c r="P10" s="4"/>
      <c r="Q10" s="4"/>
      <c r="R10" s="4"/>
      <c r="S10" s="4"/>
      <c r="T10" s="4"/>
      <c r="U10" s="4"/>
      <c r="V10" s="4"/>
      <c r="W10" s="4"/>
      <c r="X10" s="4"/>
      <c r="Y10" s="4"/>
    </row>
    <row r="11" spans="1:25" ht="15" customHeight="1">
      <c r="A11" s="26"/>
      <c r="B11" s="4"/>
      <c r="C11" s="5"/>
      <c r="D11" s="62"/>
      <c r="E11" s="62"/>
      <c r="F11" s="62"/>
      <c r="G11" s="62"/>
      <c r="H11" s="62"/>
      <c r="I11" s="56"/>
      <c r="J11" s="58"/>
      <c r="K11" s="58"/>
      <c r="L11" s="58"/>
      <c r="M11" s="332"/>
      <c r="N11" s="327"/>
      <c r="O11" s="4"/>
      <c r="P11" s="4"/>
      <c r="Q11" s="4"/>
      <c r="R11" s="4"/>
      <c r="S11" s="4"/>
      <c r="T11" s="4"/>
      <c r="U11" s="4"/>
      <c r="V11" s="4"/>
      <c r="W11" s="4"/>
      <c r="X11" s="4"/>
      <c r="Y11" s="4"/>
    </row>
    <row r="12" spans="1:25" ht="15" customHeight="1">
      <c r="A12" s="26"/>
      <c r="B12" s="4" t="s">
        <v>265</v>
      </c>
      <c r="C12" s="5" t="s">
        <v>23</v>
      </c>
      <c r="D12" s="62">
        <v>0</v>
      </c>
      <c r="E12" s="62">
        <f t="shared" ref="E12:M12" si="7">(E4+E6)/2</f>
        <v>17722000</v>
      </c>
      <c r="F12" s="62">
        <f t="shared" si="7"/>
        <v>19421000</v>
      </c>
      <c r="G12" s="62">
        <f t="shared" si="7"/>
        <v>19802500</v>
      </c>
      <c r="H12" s="62">
        <f t="shared" si="7"/>
        <v>20634000</v>
      </c>
      <c r="I12" s="56">
        <f t="shared" ca="1" si="7"/>
        <v>22020052.038405135</v>
      </c>
      <c r="J12" s="58">
        <f t="shared" ca="1" si="7"/>
        <v>23434282.869134776</v>
      </c>
      <c r="K12" s="58">
        <f t="shared" ca="1" si="7"/>
        <v>25279600.165910903</v>
      </c>
      <c r="L12" s="58">
        <f t="shared" ca="1" si="7"/>
        <v>27199993.603178445</v>
      </c>
      <c r="M12" s="332">
        <f t="shared" ca="1" si="7"/>
        <v>29102319.425466087</v>
      </c>
      <c r="N12" s="327"/>
      <c r="O12" s="4"/>
      <c r="P12" s="4"/>
      <c r="Q12" s="4"/>
      <c r="R12" s="4"/>
      <c r="S12" s="4"/>
      <c r="T12" s="4"/>
      <c r="U12" s="4"/>
      <c r="V12" s="4"/>
      <c r="W12" s="4"/>
      <c r="X12" s="4"/>
      <c r="Y12" s="4"/>
    </row>
    <row r="13" spans="1:25" ht="15.6">
      <c r="A13" s="139"/>
      <c r="B13" s="21" t="s">
        <v>269</v>
      </c>
      <c r="C13" s="347" t="s">
        <v>23</v>
      </c>
      <c r="D13" s="25">
        <f>-'Income Statement'!D24</f>
        <v>611000</v>
      </c>
      <c r="E13" s="25">
        <f>-'Income Statement'!E24</f>
        <v>709000</v>
      </c>
      <c r="F13" s="25">
        <f>-'Income Statement'!F24</f>
        <v>925000</v>
      </c>
      <c r="G13" s="25">
        <f>-'Income Statement'!G24</f>
        <v>973000</v>
      </c>
      <c r="H13" s="25">
        <f>-'Income Statement'!H24</f>
        <v>1032000</v>
      </c>
      <c r="I13" s="285">
        <f t="shared" ref="I13:M13" si="8">I4*$C$16</f>
        <v>1073362.0238441408</v>
      </c>
      <c r="J13" s="30">
        <f t="shared" ca="1" si="8"/>
        <v>1129283.4839230496</v>
      </c>
      <c r="K13" s="30">
        <f t="shared" ca="1" si="8"/>
        <v>1214826.2302329156</v>
      </c>
      <c r="L13" s="30">
        <f t="shared" ca="1" si="8"/>
        <v>1313868.8721437496</v>
      </c>
      <c r="M13" s="348">
        <f t="shared" ca="1" si="8"/>
        <v>1406921.4155833181</v>
      </c>
      <c r="N13" s="327"/>
    </row>
    <row r="14" spans="1:25">
      <c r="A14" s="139"/>
      <c r="E14" s="134"/>
      <c r="M14" s="349"/>
      <c r="N14" s="327"/>
    </row>
    <row r="15" spans="1:25">
      <c r="A15" s="139"/>
      <c r="D15" s="134"/>
      <c r="M15" s="349"/>
      <c r="N15" s="327"/>
    </row>
    <row r="16" spans="1:25" ht="15" customHeight="1">
      <c r="A16" s="26"/>
      <c r="B16" s="21" t="s">
        <v>272</v>
      </c>
      <c r="C16" s="578">
        <f>H13/H12</f>
        <v>5.0014539110206459E-2</v>
      </c>
      <c r="D16" s="350"/>
      <c r="F16" s="351"/>
      <c r="G16" s="351"/>
      <c r="H16" s="351"/>
      <c r="I16" s="351"/>
      <c r="J16" s="351"/>
      <c r="K16" s="351"/>
      <c r="L16" s="351"/>
      <c r="M16" s="352"/>
      <c r="N16" s="327"/>
      <c r="O16" s="4"/>
      <c r="P16" s="4"/>
      <c r="Q16" s="4"/>
      <c r="R16" s="4"/>
      <c r="S16" s="4"/>
      <c r="T16" s="4"/>
      <c r="U16" s="4"/>
      <c r="V16" s="4"/>
      <c r="W16" s="4"/>
      <c r="X16" s="4"/>
      <c r="Y16" s="4"/>
    </row>
    <row r="17" spans="1:25">
      <c r="A17" s="26"/>
      <c r="B17" s="353"/>
      <c r="C17" s="134"/>
      <c r="D17" s="134"/>
      <c r="E17" s="274"/>
      <c r="F17" s="6"/>
      <c r="G17" s="6"/>
      <c r="H17" s="6"/>
      <c r="I17" s="4"/>
      <c r="J17" s="4"/>
      <c r="K17" s="4"/>
      <c r="L17" s="4"/>
      <c r="M17" s="354"/>
      <c r="N17" s="327"/>
      <c r="O17" s="4"/>
      <c r="P17" s="4"/>
      <c r="Q17" s="4"/>
      <c r="R17" s="4"/>
      <c r="S17" s="4"/>
      <c r="T17" s="4"/>
      <c r="U17" s="4"/>
      <c r="V17" s="4"/>
      <c r="W17" s="4"/>
      <c r="X17" s="4"/>
      <c r="Y17" s="4"/>
    </row>
    <row r="18" spans="1:25">
      <c r="A18" s="582" t="s">
        <v>275</v>
      </c>
      <c r="B18" s="353"/>
      <c r="C18" s="134"/>
      <c r="D18" s="134"/>
      <c r="E18" s="274"/>
      <c r="F18" s="6"/>
      <c r="G18" s="6"/>
      <c r="H18" s="6"/>
      <c r="I18" s="4"/>
      <c r="J18" s="4"/>
      <c r="K18" s="4"/>
      <c r="L18" s="4"/>
      <c r="M18" s="354"/>
      <c r="N18" s="327"/>
      <c r="O18" s="4"/>
      <c r="P18" s="4"/>
      <c r="Q18" s="4"/>
      <c r="R18" s="4"/>
      <c r="S18" s="4"/>
      <c r="T18" s="4"/>
      <c r="U18" s="4"/>
      <c r="V18" s="4"/>
      <c r="W18" s="4"/>
      <c r="X18" s="4"/>
      <c r="Y18" s="4"/>
    </row>
    <row r="19" spans="1:25" ht="15.6">
      <c r="A19" s="26"/>
      <c r="B19" s="52" t="s">
        <v>276</v>
      </c>
      <c r="C19" s="5" t="s">
        <v>23</v>
      </c>
      <c r="D19" s="579">
        <f>'Balance Assumptions'!D49</f>
        <v>2359000</v>
      </c>
      <c r="E19" s="579">
        <f>'Balance Assumptions'!E49</f>
        <v>2596000</v>
      </c>
      <c r="F19" s="579">
        <f>'Balance Assumptions'!F49</f>
        <v>2937000</v>
      </c>
      <c r="G19" s="579">
        <f>'Balance Assumptions'!G49</f>
        <v>3151000</v>
      </c>
      <c r="H19" s="579">
        <f>'Balance Assumptions'!H49</f>
        <v>3532000</v>
      </c>
      <c r="I19" s="580">
        <f>'Balance Assumptions'!I49</f>
        <v>4025533.5</v>
      </c>
      <c r="J19" s="580">
        <f>'Balance Assumptions'!J49</f>
        <v>3713884.4269999997</v>
      </c>
      <c r="K19" s="580">
        <f>'Balance Assumptions'!K49</f>
        <v>4118608.7043249998</v>
      </c>
      <c r="L19" s="580">
        <f>'Balance Assumptions'!L49</f>
        <v>4153013.1283966247</v>
      </c>
      <c r="M19" s="581">
        <f>'Balance Assumptions'!M49</f>
        <v>4392576.8468075171</v>
      </c>
      <c r="N19" s="545" t="s">
        <v>278</v>
      </c>
      <c r="O19" s="515"/>
      <c r="P19" s="515"/>
      <c r="Q19" s="515"/>
      <c r="R19" s="515"/>
      <c r="S19" s="515"/>
      <c r="T19" s="515"/>
      <c r="U19" s="515"/>
      <c r="V19" s="515"/>
      <c r="W19" s="4"/>
      <c r="X19" s="4"/>
      <c r="Y19" s="4"/>
    </row>
    <row r="20" spans="1:25">
      <c r="A20" s="26"/>
      <c r="B20" s="52" t="s">
        <v>279</v>
      </c>
      <c r="C20" s="6" t="s">
        <v>27</v>
      </c>
      <c r="D20" s="134"/>
      <c r="E20" s="274"/>
      <c r="F20" s="6"/>
      <c r="G20" s="6"/>
      <c r="H20" s="6"/>
      <c r="I20" s="355">
        <f t="shared" ref="I20:M20" ca="1" si="9">I5/I19</f>
        <v>0.27775301753426568</v>
      </c>
      <c r="J20" s="355">
        <f t="shared" ca="1" si="9"/>
        <v>0.46053064339177613</v>
      </c>
      <c r="K20" s="355">
        <f t="shared" ca="1" si="9"/>
        <v>0.4808121263920343</v>
      </c>
      <c r="L20" s="355">
        <f t="shared" ca="1" si="9"/>
        <v>0.44799036461272618</v>
      </c>
      <c r="M20" s="356">
        <f t="shared" ca="1" si="9"/>
        <v>0.44259710114267553</v>
      </c>
      <c r="N20" s="515"/>
      <c r="O20" s="515"/>
      <c r="P20" s="515"/>
      <c r="Q20" s="515"/>
      <c r="R20" s="515"/>
      <c r="S20" s="515"/>
      <c r="T20" s="515"/>
      <c r="U20" s="515"/>
      <c r="V20" s="515"/>
      <c r="W20" s="4"/>
      <c r="X20" s="4"/>
      <c r="Y20" s="4"/>
    </row>
    <row r="21" spans="1:25">
      <c r="A21" s="26"/>
      <c r="B21" s="52" t="s">
        <v>281</v>
      </c>
      <c r="C21" s="6" t="s">
        <v>23</v>
      </c>
      <c r="D21" s="134"/>
      <c r="E21" s="274"/>
      <c r="F21" s="6"/>
      <c r="G21" s="6"/>
      <c r="H21" s="6"/>
      <c r="I21" s="101">
        <f>AVERAGE(650000,700000)*1.4</f>
        <v>944999.99999999988</v>
      </c>
      <c r="J21" s="195">
        <v>0</v>
      </c>
      <c r="K21" s="195">
        <v>0</v>
      </c>
      <c r="L21" s="195">
        <v>0</v>
      </c>
      <c r="M21" s="357">
        <v>0</v>
      </c>
      <c r="N21" s="333" t="s">
        <v>283</v>
      </c>
      <c r="O21" s="4"/>
      <c r="P21" s="4"/>
      <c r="Q21" s="4"/>
      <c r="R21" s="4"/>
      <c r="S21" s="4"/>
      <c r="T21" s="4"/>
      <c r="U21" s="4"/>
      <c r="V21" s="4"/>
      <c r="W21" s="4"/>
      <c r="X21" s="4"/>
      <c r="Y21" s="4"/>
    </row>
    <row r="22" spans="1:25">
      <c r="A22" s="358"/>
      <c r="B22" s="359"/>
      <c r="C22" s="360"/>
      <c r="D22" s="360"/>
      <c r="E22" s="361"/>
      <c r="F22" s="243"/>
      <c r="G22" s="243"/>
      <c r="H22" s="243"/>
      <c r="I22" s="203"/>
      <c r="J22" s="203"/>
      <c r="K22" s="203"/>
      <c r="L22" s="203"/>
      <c r="M22" s="362"/>
      <c r="N22" s="327"/>
      <c r="O22" s="4"/>
      <c r="P22" s="4"/>
      <c r="Q22" s="4"/>
      <c r="R22" s="4"/>
      <c r="S22" s="4"/>
      <c r="T22" s="4"/>
      <c r="U22" s="4"/>
      <c r="V22" s="4"/>
      <c r="W22" s="4"/>
      <c r="X22" s="4"/>
      <c r="Y22" s="4"/>
    </row>
    <row r="23" spans="1:25">
      <c r="A23" s="4"/>
      <c r="B23" s="353"/>
      <c r="C23" s="134"/>
      <c r="D23" s="134"/>
      <c r="E23" s="6"/>
      <c r="F23" s="6"/>
      <c r="G23" s="6"/>
      <c r="H23" s="6"/>
      <c r="I23" s="4"/>
      <c r="J23" s="4"/>
      <c r="K23" s="4"/>
      <c r="L23" s="4"/>
      <c r="M23" s="4"/>
      <c r="N23" s="4"/>
      <c r="O23" s="4"/>
      <c r="P23" s="4"/>
      <c r="Q23" s="4"/>
      <c r="R23" s="4"/>
      <c r="S23" s="4"/>
      <c r="T23" s="4"/>
      <c r="U23" s="4"/>
      <c r="V23" s="4"/>
      <c r="W23" s="4"/>
      <c r="X23" s="4"/>
      <c r="Y23" s="4"/>
    </row>
    <row r="24" spans="1:25" ht="15" customHeight="1">
      <c r="A24" s="313"/>
      <c r="B24" s="314"/>
      <c r="C24" s="315"/>
      <c r="D24" s="540" t="s">
        <v>2</v>
      </c>
      <c r="E24" s="541"/>
      <c r="F24" s="541"/>
      <c r="G24" s="541"/>
      <c r="H24" s="542"/>
      <c r="I24" s="543" t="s">
        <v>4</v>
      </c>
      <c r="J24" s="541"/>
      <c r="K24" s="541"/>
      <c r="L24" s="541"/>
      <c r="M24" s="544"/>
      <c r="N24" s="4"/>
      <c r="O24" s="4"/>
      <c r="P24" s="4"/>
      <c r="Q24" s="4"/>
      <c r="R24" s="4"/>
      <c r="S24" s="4"/>
      <c r="T24" s="4"/>
      <c r="U24" s="4"/>
      <c r="V24" s="4"/>
      <c r="W24" s="4"/>
      <c r="X24" s="4"/>
      <c r="Y24" s="4"/>
    </row>
    <row r="25" spans="1:25" ht="15" customHeight="1">
      <c r="A25" s="317" t="s">
        <v>287</v>
      </c>
      <c r="B25" s="318"/>
      <c r="C25" s="319" t="s">
        <v>7</v>
      </c>
      <c r="D25" s="320" t="s">
        <v>8</v>
      </c>
      <c r="E25" s="320" t="s">
        <v>9</v>
      </c>
      <c r="F25" s="320" t="s">
        <v>11</v>
      </c>
      <c r="G25" s="320" t="s">
        <v>12</v>
      </c>
      <c r="H25" s="320" t="s">
        <v>13</v>
      </c>
      <c r="I25" s="321" t="s">
        <v>14</v>
      </c>
      <c r="J25" s="323" t="s">
        <v>15</v>
      </c>
      <c r="K25" s="323" t="s">
        <v>16</v>
      </c>
      <c r="L25" s="323" t="s">
        <v>17</v>
      </c>
      <c r="M25" s="324" t="s">
        <v>18</v>
      </c>
      <c r="N25" s="325" t="s">
        <v>237</v>
      </c>
      <c r="O25" s="4"/>
      <c r="P25" s="4"/>
      <c r="Q25" s="4"/>
      <c r="R25" s="4"/>
      <c r="S25" s="4"/>
      <c r="T25" s="4"/>
      <c r="U25" s="4"/>
      <c r="V25" s="4"/>
      <c r="W25" s="4"/>
      <c r="X25" s="4"/>
      <c r="Y25" s="4"/>
    </row>
    <row r="26" spans="1:25" ht="15.75" customHeight="1">
      <c r="A26" s="329"/>
      <c r="B26" s="365" t="s">
        <v>289</v>
      </c>
      <c r="C26" s="366" t="s">
        <v>23</v>
      </c>
      <c r="D26" s="192">
        <v>0</v>
      </c>
      <c r="E26" s="192">
        <f t="shared" ref="E26:M26" si="10">D28</f>
        <v>1422000</v>
      </c>
      <c r="F26" s="192">
        <f t="shared" si="10"/>
        <v>1422000</v>
      </c>
      <c r="G26" s="192">
        <f t="shared" si="10"/>
        <v>1422000</v>
      </c>
      <c r="H26" s="192">
        <f t="shared" si="10"/>
        <v>1422000</v>
      </c>
      <c r="I26" s="367">
        <f t="shared" si="10"/>
        <v>1422000</v>
      </c>
      <c r="J26" s="192">
        <f t="shared" si="10"/>
        <v>1422000</v>
      </c>
      <c r="K26" s="192">
        <f t="shared" si="10"/>
        <v>1422000</v>
      </c>
      <c r="L26" s="192">
        <f t="shared" si="10"/>
        <v>1422000</v>
      </c>
      <c r="M26" s="331">
        <f t="shared" si="10"/>
        <v>1422000</v>
      </c>
      <c r="N26" s="327"/>
      <c r="O26" s="4"/>
      <c r="P26" s="4"/>
      <c r="Q26" s="4"/>
      <c r="R26" s="4"/>
      <c r="S26" s="4"/>
      <c r="T26" s="4"/>
      <c r="U26" s="4"/>
      <c r="V26" s="4"/>
      <c r="W26" s="4"/>
      <c r="X26" s="4"/>
      <c r="Y26" s="4"/>
    </row>
    <row r="27" spans="1:25" ht="15" customHeight="1">
      <c r="A27" s="26"/>
      <c r="B27" s="52" t="s">
        <v>290</v>
      </c>
      <c r="C27" s="5" t="s">
        <v>23</v>
      </c>
      <c r="D27" s="6">
        <v>0</v>
      </c>
      <c r="E27" s="62">
        <f t="shared" ref="E27:H27" si="11">E28-E26</f>
        <v>0</v>
      </c>
      <c r="F27" s="62">
        <f t="shared" si="11"/>
        <v>0</v>
      </c>
      <c r="G27" s="62">
        <f t="shared" si="11"/>
        <v>0</v>
      </c>
      <c r="H27" s="62">
        <f t="shared" si="11"/>
        <v>0</v>
      </c>
      <c r="I27" s="56">
        <v>0</v>
      </c>
      <c r="J27" s="58">
        <v>0</v>
      </c>
      <c r="K27" s="58">
        <v>0</v>
      </c>
      <c r="L27" s="58">
        <v>0</v>
      </c>
      <c r="M27" s="332">
        <v>0</v>
      </c>
      <c r="N27" s="327"/>
      <c r="O27" s="4"/>
      <c r="P27" s="4"/>
      <c r="Q27" s="4"/>
      <c r="R27" s="4"/>
      <c r="S27" s="4"/>
      <c r="T27" s="4"/>
      <c r="U27" s="4"/>
      <c r="V27" s="4"/>
      <c r="W27" s="4"/>
      <c r="X27" s="4"/>
      <c r="Y27" s="4"/>
    </row>
    <row r="28" spans="1:25" ht="15.75" customHeight="1">
      <c r="A28" s="26"/>
      <c r="B28" s="20" t="s">
        <v>291</v>
      </c>
      <c r="C28" s="22" t="s">
        <v>23</v>
      </c>
      <c r="D28" s="23">
        <f>'Balance Sheet'!D55</f>
        <v>1422000</v>
      </c>
      <c r="E28" s="23">
        <f>'Balance Sheet'!E55</f>
        <v>1422000</v>
      </c>
      <c r="F28" s="23">
        <f>'Balance Sheet'!F55</f>
        <v>1422000</v>
      </c>
      <c r="G28" s="23">
        <f>'Balance Sheet'!G55</f>
        <v>1422000</v>
      </c>
      <c r="H28" s="23">
        <f>'Balance Sheet'!H55</f>
        <v>1422000</v>
      </c>
      <c r="I28" s="24">
        <f t="shared" ref="I28:M28" si="12">SUM(I26:I27)</f>
        <v>1422000</v>
      </c>
      <c r="J28" s="23">
        <f t="shared" si="12"/>
        <v>1422000</v>
      </c>
      <c r="K28" s="23">
        <f t="shared" si="12"/>
        <v>1422000</v>
      </c>
      <c r="L28" s="23">
        <f t="shared" si="12"/>
        <v>1422000</v>
      </c>
      <c r="M28" s="278">
        <f t="shared" si="12"/>
        <v>1422000</v>
      </c>
      <c r="N28" s="327"/>
      <c r="O28" s="4"/>
      <c r="P28" s="4"/>
      <c r="Q28" s="4"/>
      <c r="R28" s="4"/>
      <c r="S28" s="4"/>
      <c r="T28" s="4"/>
      <c r="U28" s="4"/>
      <c r="V28" s="4"/>
      <c r="W28" s="4"/>
      <c r="X28" s="4"/>
      <c r="Y28" s="4"/>
    </row>
    <row r="29" spans="1:25" ht="15" customHeight="1">
      <c r="A29" s="26"/>
      <c r="B29" s="203"/>
      <c r="C29" s="108"/>
      <c r="D29" s="110"/>
      <c r="E29" s="110"/>
      <c r="F29" s="110"/>
      <c r="G29" s="110"/>
      <c r="H29" s="110"/>
      <c r="I29" s="56"/>
      <c r="J29" s="58"/>
      <c r="K29" s="58"/>
      <c r="L29" s="58"/>
      <c r="M29" s="332"/>
      <c r="N29" s="327"/>
      <c r="O29" s="4"/>
      <c r="P29" s="4"/>
      <c r="Q29" s="4"/>
      <c r="R29" s="4"/>
      <c r="S29" s="4"/>
      <c r="T29" s="4"/>
      <c r="U29" s="4"/>
      <c r="V29" s="4"/>
      <c r="W29" s="4"/>
      <c r="X29" s="4"/>
      <c r="Y29" s="4"/>
    </row>
    <row r="30" spans="1:25" ht="15" customHeight="1">
      <c r="A30" s="26"/>
      <c r="B30" s="52" t="s">
        <v>292</v>
      </c>
      <c r="C30" s="5" t="s">
        <v>23</v>
      </c>
      <c r="D30" s="62">
        <f>-'Cash Flow'!D46</f>
        <v>50000</v>
      </c>
      <c r="E30" s="62">
        <f>-'Cash Flow'!E46</f>
        <v>63000</v>
      </c>
      <c r="F30" s="62">
        <f>-'Cash Flow'!F46</f>
        <v>66000</v>
      </c>
      <c r="G30" s="62">
        <f>-'Cash Flow'!G46</f>
        <v>73000</v>
      </c>
      <c r="H30" s="62">
        <f>-'Cash Flow'!H46</f>
        <v>75000</v>
      </c>
      <c r="I30" s="368">
        <f t="shared" ref="I30:M30" si="13">I28*I31</f>
        <v>75000</v>
      </c>
      <c r="J30" s="341">
        <f t="shared" si="13"/>
        <v>75000</v>
      </c>
      <c r="K30" s="341">
        <f t="shared" si="13"/>
        <v>75000</v>
      </c>
      <c r="L30" s="341">
        <f t="shared" si="13"/>
        <v>75000</v>
      </c>
      <c r="M30" s="369">
        <f t="shared" si="13"/>
        <v>75000</v>
      </c>
      <c r="N30" s="327"/>
      <c r="O30" s="4"/>
      <c r="P30" s="4"/>
      <c r="Q30" s="4"/>
      <c r="R30" s="4"/>
      <c r="S30" s="4"/>
      <c r="T30" s="4"/>
      <c r="U30" s="4"/>
      <c r="V30" s="4"/>
      <c r="W30" s="4"/>
      <c r="X30" s="4"/>
      <c r="Y30" s="4"/>
    </row>
    <row r="31" spans="1:25" ht="15" customHeight="1">
      <c r="A31" s="358"/>
      <c r="B31" s="106" t="s">
        <v>293</v>
      </c>
      <c r="C31" s="108" t="s">
        <v>27</v>
      </c>
      <c r="D31" s="370">
        <f t="shared" ref="D31:H31" si="14">D30/D28</f>
        <v>3.5161744022503515E-2</v>
      </c>
      <c r="E31" s="370">
        <f t="shared" si="14"/>
        <v>4.4303797468354431E-2</v>
      </c>
      <c r="F31" s="370">
        <f t="shared" si="14"/>
        <v>4.6413502109704644E-2</v>
      </c>
      <c r="G31" s="370">
        <f t="shared" si="14"/>
        <v>5.1336146272855133E-2</v>
      </c>
      <c r="H31" s="370">
        <f t="shared" si="14"/>
        <v>5.2742616033755275E-2</v>
      </c>
      <c r="I31" s="371">
        <f t="shared" ref="I31:M31" si="15">$H$31</f>
        <v>5.2742616033755275E-2</v>
      </c>
      <c r="J31" s="372">
        <f t="shared" si="15"/>
        <v>5.2742616033755275E-2</v>
      </c>
      <c r="K31" s="372">
        <f t="shared" si="15"/>
        <v>5.2742616033755275E-2</v>
      </c>
      <c r="L31" s="372">
        <f t="shared" si="15"/>
        <v>5.2742616033755275E-2</v>
      </c>
      <c r="M31" s="373">
        <f t="shared" si="15"/>
        <v>5.2742616033755275E-2</v>
      </c>
      <c r="N31" s="327"/>
      <c r="O31" s="4"/>
      <c r="P31" s="4"/>
      <c r="Q31" s="4"/>
      <c r="R31" s="4"/>
      <c r="S31" s="4"/>
      <c r="T31" s="4"/>
      <c r="U31" s="4"/>
      <c r="V31" s="4"/>
      <c r="W31" s="4"/>
      <c r="X31" s="4"/>
      <c r="Y31" s="4"/>
    </row>
    <row r="32" spans="1:25" ht="15.75" customHeight="1">
      <c r="A32" s="4"/>
      <c r="B32" s="4"/>
      <c r="C32" s="6"/>
      <c r="D32" s="6"/>
      <c r="E32" s="6"/>
      <c r="F32" s="6"/>
      <c r="G32" s="6"/>
      <c r="H32" s="6"/>
      <c r="I32" s="4"/>
      <c r="J32" s="4"/>
      <c r="K32" s="4"/>
      <c r="L32" s="4"/>
      <c r="M32" s="4"/>
      <c r="N32" s="4"/>
      <c r="O32" s="4"/>
      <c r="P32" s="4"/>
      <c r="Q32" s="4"/>
      <c r="R32" s="4"/>
      <c r="S32" s="4"/>
      <c r="T32" s="4"/>
      <c r="U32" s="4"/>
      <c r="V32" s="4"/>
      <c r="W32" s="4"/>
      <c r="X32" s="4"/>
      <c r="Y32" s="4"/>
    </row>
    <row r="33" spans="1:25" ht="15.75" customHeight="1">
      <c r="A33" s="4"/>
      <c r="B33" s="4"/>
      <c r="C33" s="6"/>
      <c r="D33" s="6"/>
      <c r="E33" s="6"/>
      <c r="F33" s="6"/>
      <c r="G33" s="6"/>
      <c r="H33" s="6"/>
      <c r="I33" s="4"/>
      <c r="J33" s="4"/>
      <c r="K33" s="4"/>
      <c r="L33" s="4"/>
      <c r="M33" s="4"/>
      <c r="N33" s="4"/>
      <c r="O33" s="4"/>
      <c r="P33" s="4"/>
      <c r="Q33" s="4"/>
      <c r="R33" s="4"/>
      <c r="S33" s="4"/>
      <c r="T33" s="4"/>
      <c r="U33" s="4"/>
      <c r="V33" s="4"/>
      <c r="W33" s="4"/>
      <c r="X33" s="4"/>
      <c r="Y33" s="4"/>
    </row>
    <row r="34" spans="1:25" ht="15.75" customHeight="1">
      <c r="A34" s="4"/>
      <c r="B34" s="4"/>
      <c r="C34" s="6"/>
      <c r="D34" s="6"/>
      <c r="E34" s="6"/>
      <c r="F34" s="6"/>
      <c r="G34" s="6"/>
      <c r="H34" s="6"/>
      <c r="I34" s="4"/>
      <c r="J34" s="4"/>
      <c r="K34" s="4"/>
      <c r="L34" s="4"/>
      <c r="M34" s="4"/>
      <c r="N34" s="4"/>
      <c r="O34" s="4"/>
      <c r="P34" s="4"/>
      <c r="Q34" s="4"/>
      <c r="R34" s="4"/>
      <c r="S34" s="4"/>
      <c r="T34" s="4"/>
      <c r="U34" s="4"/>
      <c r="V34" s="4"/>
      <c r="W34" s="4"/>
      <c r="X34" s="4"/>
      <c r="Y34" s="4"/>
    </row>
    <row r="35" spans="1:25" ht="15.75" customHeight="1">
      <c r="A35" s="4"/>
      <c r="B35" s="4"/>
      <c r="C35" s="6"/>
      <c r="D35" s="6"/>
      <c r="E35" s="6"/>
      <c r="F35" s="6"/>
      <c r="G35" s="6"/>
      <c r="H35" s="6"/>
      <c r="I35" s="4"/>
      <c r="J35" s="4"/>
      <c r="K35" s="4"/>
      <c r="L35" s="4"/>
      <c r="M35" s="4"/>
      <c r="N35" s="4"/>
      <c r="O35" s="4"/>
      <c r="P35" s="4"/>
      <c r="Q35" s="4"/>
      <c r="R35" s="4"/>
      <c r="S35" s="4"/>
      <c r="T35" s="4"/>
      <c r="U35" s="4"/>
      <c r="V35" s="4"/>
      <c r="W35" s="4"/>
      <c r="X35" s="4"/>
      <c r="Y35" s="4"/>
    </row>
    <row r="36" spans="1:25" ht="15.75" customHeight="1">
      <c r="A36" s="4"/>
      <c r="B36" s="4"/>
      <c r="C36" s="6"/>
      <c r="D36" s="6"/>
      <c r="E36" s="6"/>
      <c r="F36" s="6"/>
      <c r="G36" s="6"/>
      <c r="H36" s="6"/>
      <c r="I36" s="4"/>
      <c r="J36" s="4"/>
      <c r="K36" s="4"/>
      <c r="L36" s="4"/>
      <c r="M36" s="4"/>
      <c r="N36" s="4"/>
      <c r="O36" s="4"/>
      <c r="P36" s="4"/>
      <c r="Q36" s="4"/>
      <c r="R36" s="4"/>
      <c r="S36" s="4"/>
      <c r="T36" s="4"/>
      <c r="U36" s="4"/>
      <c r="V36" s="4"/>
      <c r="W36" s="4"/>
      <c r="X36" s="4"/>
      <c r="Y36" s="4"/>
    </row>
    <row r="37" spans="1:25" ht="15.75" customHeight="1">
      <c r="A37" s="4"/>
      <c r="B37" s="4"/>
      <c r="C37" s="6"/>
      <c r="D37" s="6"/>
      <c r="E37" s="6"/>
      <c r="F37" s="6"/>
      <c r="G37" s="6"/>
      <c r="H37" s="6"/>
      <c r="I37" s="4"/>
      <c r="J37" s="4"/>
      <c r="K37" s="4"/>
      <c r="L37" s="4"/>
      <c r="M37" s="4"/>
      <c r="N37" s="4"/>
      <c r="O37" s="4"/>
      <c r="P37" s="4"/>
      <c r="Q37" s="4"/>
      <c r="R37" s="4"/>
      <c r="S37" s="4"/>
      <c r="T37" s="4"/>
      <c r="U37" s="4"/>
      <c r="V37" s="4"/>
      <c r="W37" s="4"/>
      <c r="X37" s="4"/>
      <c r="Y37" s="4"/>
    </row>
    <row r="38" spans="1:25" ht="15.75" customHeight="1">
      <c r="A38" s="4"/>
      <c r="B38" s="4"/>
      <c r="C38" s="6"/>
      <c r="D38" s="6"/>
      <c r="E38" s="6"/>
      <c r="F38" s="6"/>
      <c r="G38" s="6"/>
      <c r="H38" s="6"/>
      <c r="I38" s="4"/>
      <c r="J38" s="4"/>
      <c r="K38" s="4"/>
      <c r="L38" s="4"/>
      <c r="M38" s="4"/>
      <c r="N38" s="4"/>
      <c r="O38" s="4"/>
      <c r="P38" s="4"/>
      <c r="Q38" s="4"/>
      <c r="R38" s="4"/>
      <c r="S38" s="4"/>
      <c r="T38" s="4"/>
      <c r="U38" s="4"/>
      <c r="V38" s="4"/>
      <c r="W38" s="4"/>
      <c r="X38" s="4"/>
      <c r="Y38" s="4"/>
    </row>
    <row r="39" spans="1:25" ht="15.75" customHeight="1">
      <c r="A39" s="4"/>
      <c r="B39" s="4"/>
      <c r="C39" s="6"/>
      <c r="D39" s="6"/>
      <c r="E39" s="6"/>
      <c r="F39" s="6"/>
      <c r="G39" s="6"/>
      <c r="H39" s="6"/>
      <c r="I39" s="4"/>
      <c r="J39" s="4"/>
      <c r="K39" s="4"/>
      <c r="L39" s="4"/>
      <c r="M39" s="4"/>
      <c r="N39" s="4"/>
      <c r="O39" s="4"/>
      <c r="P39" s="4"/>
      <c r="Q39" s="4"/>
      <c r="R39" s="4"/>
      <c r="S39" s="4"/>
      <c r="T39" s="4"/>
      <c r="U39" s="4"/>
      <c r="V39" s="4"/>
      <c r="W39" s="4"/>
      <c r="X39" s="4"/>
      <c r="Y39" s="4"/>
    </row>
    <row r="40" spans="1:25" ht="15.75" customHeight="1">
      <c r="A40" s="4"/>
      <c r="B40" s="4"/>
      <c r="C40" s="6"/>
      <c r="D40" s="6"/>
      <c r="E40" s="6"/>
      <c r="F40" s="6"/>
      <c r="G40" s="6"/>
      <c r="H40" s="6"/>
      <c r="I40" s="4"/>
      <c r="J40" s="4"/>
      <c r="K40" s="4"/>
      <c r="L40" s="4"/>
      <c r="M40" s="4"/>
      <c r="N40" s="4"/>
      <c r="O40" s="4"/>
      <c r="P40" s="4"/>
      <c r="Q40" s="4"/>
      <c r="R40" s="4"/>
      <c r="S40" s="4"/>
      <c r="T40" s="4"/>
      <c r="U40" s="4"/>
      <c r="V40" s="4"/>
      <c r="W40" s="4"/>
      <c r="X40" s="4"/>
      <c r="Y40" s="4"/>
    </row>
    <row r="41" spans="1:25" ht="15.75" customHeight="1">
      <c r="A41" s="4"/>
      <c r="B41" s="4"/>
      <c r="C41" s="6"/>
      <c r="D41" s="6"/>
      <c r="E41" s="6"/>
      <c r="F41" s="6"/>
      <c r="G41" s="6"/>
      <c r="H41" s="6"/>
      <c r="I41" s="4"/>
      <c r="J41" s="4"/>
      <c r="K41" s="4"/>
      <c r="L41" s="4"/>
      <c r="M41" s="4"/>
      <c r="N41" s="4"/>
      <c r="O41" s="4"/>
      <c r="P41" s="4"/>
      <c r="Q41" s="4"/>
      <c r="R41" s="4"/>
      <c r="S41" s="4"/>
      <c r="T41" s="4"/>
      <c r="U41" s="4"/>
      <c r="V41" s="4"/>
      <c r="W41" s="4"/>
      <c r="X41" s="4"/>
      <c r="Y41" s="4"/>
    </row>
    <row r="42" spans="1:25" ht="15.75" customHeight="1">
      <c r="A42" s="4"/>
      <c r="B42" s="4"/>
      <c r="C42" s="6"/>
      <c r="D42" s="6"/>
      <c r="E42" s="6"/>
      <c r="F42" s="6"/>
      <c r="G42" s="6"/>
      <c r="H42" s="6"/>
      <c r="I42" s="4"/>
      <c r="J42" s="4"/>
      <c r="K42" s="4"/>
      <c r="L42" s="4"/>
      <c r="M42" s="4"/>
      <c r="N42" s="4"/>
      <c r="O42" s="4"/>
      <c r="P42" s="4"/>
      <c r="Q42" s="4"/>
      <c r="R42" s="4"/>
      <c r="S42" s="4"/>
      <c r="T42" s="4"/>
      <c r="U42" s="4"/>
      <c r="V42" s="4"/>
      <c r="W42" s="4"/>
      <c r="X42" s="4"/>
      <c r="Y42" s="4"/>
    </row>
    <row r="43" spans="1:25" ht="15.75" customHeight="1">
      <c r="A43" s="4"/>
      <c r="B43" s="4"/>
      <c r="C43" s="6"/>
      <c r="D43" s="6"/>
      <c r="E43" s="6"/>
      <c r="F43" s="6"/>
      <c r="G43" s="6"/>
      <c r="H43" s="6"/>
      <c r="I43" s="4"/>
      <c r="J43" s="4"/>
      <c r="K43" s="4"/>
      <c r="L43" s="4"/>
      <c r="M43" s="4"/>
      <c r="N43" s="4"/>
      <c r="O43" s="4"/>
      <c r="P43" s="4"/>
      <c r="Q43" s="4"/>
      <c r="R43" s="4"/>
      <c r="S43" s="4"/>
      <c r="T43" s="4"/>
      <c r="U43" s="4"/>
      <c r="V43" s="4"/>
      <c r="W43" s="4"/>
      <c r="X43" s="4"/>
      <c r="Y43" s="4"/>
    </row>
    <row r="44" spans="1:25" ht="15.75" customHeight="1">
      <c r="A44" s="4"/>
      <c r="B44" s="4"/>
      <c r="C44" s="6"/>
      <c r="D44" s="6"/>
      <c r="E44" s="6"/>
      <c r="F44" s="6"/>
      <c r="G44" s="6"/>
      <c r="H44" s="6"/>
      <c r="I44" s="4"/>
      <c r="J44" s="4"/>
      <c r="K44" s="4"/>
      <c r="L44" s="4"/>
      <c r="M44" s="4"/>
      <c r="N44" s="4"/>
      <c r="O44" s="4"/>
      <c r="P44" s="4"/>
      <c r="Q44" s="4"/>
      <c r="R44" s="4"/>
      <c r="S44" s="4"/>
      <c r="T44" s="4"/>
      <c r="U44" s="4"/>
      <c r="V44" s="4"/>
      <c r="W44" s="4"/>
      <c r="X44" s="4"/>
      <c r="Y44" s="4"/>
    </row>
    <row r="45" spans="1:25" ht="15.75" customHeight="1">
      <c r="A45" s="4"/>
      <c r="B45" s="4"/>
      <c r="C45" s="6"/>
      <c r="D45" s="6"/>
      <c r="E45" s="6"/>
      <c r="F45" s="6"/>
      <c r="G45" s="6"/>
      <c r="H45" s="6"/>
      <c r="I45" s="4"/>
      <c r="J45" s="4"/>
      <c r="K45" s="4"/>
      <c r="L45" s="4"/>
      <c r="M45" s="4"/>
      <c r="N45" s="4"/>
      <c r="O45" s="4"/>
      <c r="P45" s="4"/>
      <c r="Q45" s="4"/>
      <c r="R45" s="4"/>
      <c r="S45" s="4"/>
      <c r="T45" s="4"/>
      <c r="U45" s="4"/>
      <c r="V45" s="4"/>
      <c r="W45" s="4"/>
      <c r="X45" s="4"/>
      <c r="Y45" s="4"/>
    </row>
    <row r="46" spans="1:25" ht="15.75" customHeight="1">
      <c r="A46" s="4"/>
      <c r="B46" s="4"/>
      <c r="C46" s="6"/>
      <c r="D46" s="6"/>
      <c r="E46" s="6"/>
      <c r="F46" s="6"/>
      <c r="G46" s="6"/>
      <c r="H46" s="6"/>
      <c r="I46" s="4"/>
      <c r="J46" s="4"/>
      <c r="K46" s="4"/>
      <c r="L46" s="4"/>
      <c r="M46" s="4"/>
      <c r="N46" s="4"/>
      <c r="O46" s="4"/>
      <c r="P46" s="4"/>
      <c r="Q46" s="4"/>
      <c r="R46" s="4"/>
      <c r="S46" s="4"/>
      <c r="T46" s="4"/>
      <c r="U46" s="4"/>
      <c r="V46" s="4"/>
      <c r="W46" s="4"/>
      <c r="X46" s="4"/>
      <c r="Y46" s="4"/>
    </row>
    <row r="47" spans="1:25" ht="15.75" customHeight="1">
      <c r="A47" s="4"/>
      <c r="B47" s="4"/>
      <c r="C47" s="6"/>
      <c r="D47" s="6"/>
      <c r="E47" s="6"/>
      <c r="F47" s="6"/>
      <c r="G47" s="6"/>
      <c r="H47" s="6"/>
      <c r="I47" s="4"/>
      <c r="J47" s="4"/>
      <c r="K47" s="4"/>
      <c r="L47" s="4"/>
      <c r="M47" s="4"/>
      <c r="N47" s="4"/>
      <c r="O47" s="4"/>
      <c r="P47" s="4"/>
      <c r="Q47" s="4"/>
      <c r="R47" s="4"/>
      <c r="S47" s="4"/>
      <c r="T47" s="4"/>
      <c r="U47" s="4"/>
      <c r="V47" s="4"/>
      <c r="W47" s="4"/>
      <c r="X47" s="4"/>
      <c r="Y47" s="4"/>
    </row>
    <row r="48" spans="1:25" ht="15.75" customHeight="1">
      <c r="A48" s="4"/>
      <c r="B48" s="4"/>
      <c r="C48" s="6"/>
      <c r="D48" s="6"/>
      <c r="E48" s="6"/>
      <c r="F48" s="6"/>
      <c r="G48" s="6"/>
      <c r="H48" s="6"/>
      <c r="I48" s="4"/>
      <c r="J48" s="4"/>
      <c r="K48" s="4"/>
      <c r="L48" s="4"/>
      <c r="M48" s="4"/>
      <c r="N48" s="4"/>
      <c r="O48" s="4"/>
      <c r="P48" s="4"/>
      <c r="Q48" s="4"/>
      <c r="R48" s="4"/>
      <c r="S48" s="4"/>
      <c r="T48" s="4"/>
      <c r="U48" s="4"/>
      <c r="V48" s="4"/>
      <c r="W48" s="4"/>
      <c r="X48" s="4"/>
      <c r="Y48" s="4"/>
    </row>
    <row r="49" spans="1:25" ht="15.75" customHeight="1">
      <c r="A49" s="4"/>
      <c r="B49" s="4"/>
      <c r="C49" s="6"/>
      <c r="D49" s="6"/>
      <c r="E49" s="6"/>
      <c r="F49" s="6"/>
      <c r="G49" s="6"/>
      <c r="H49" s="6"/>
      <c r="I49" s="4"/>
      <c r="J49" s="4"/>
      <c r="K49" s="4"/>
      <c r="L49" s="4"/>
      <c r="M49" s="4"/>
      <c r="N49" s="4"/>
      <c r="O49" s="4"/>
      <c r="P49" s="4"/>
      <c r="Q49" s="4"/>
      <c r="R49" s="4"/>
      <c r="S49" s="4"/>
      <c r="T49" s="4"/>
      <c r="U49" s="4"/>
      <c r="V49" s="4"/>
      <c r="W49" s="4"/>
      <c r="X49" s="4"/>
      <c r="Y49" s="4"/>
    </row>
    <row r="50" spans="1:25" ht="15.75" customHeight="1">
      <c r="A50" s="4"/>
      <c r="B50" s="4"/>
      <c r="C50" s="6"/>
      <c r="D50" s="6"/>
      <c r="E50" s="6"/>
      <c r="F50" s="6"/>
      <c r="G50" s="6"/>
      <c r="H50" s="6"/>
      <c r="I50" s="4"/>
      <c r="J50" s="4"/>
      <c r="K50" s="4"/>
      <c r="L50" s="4"/>
      <c r="M50" s="4"/>
      <c r="N50" s="4"/>
      <c r="O50" s="4"/>
      <c r="P50" s="4"/>
      <c r="Q50" s="4"/>
      <c r="R50" s="4"/>
      <c r="S50" s="4"/>
      <c r="T50" s="4"/>
      <c r="U50" s="4"/>
      <c r="V50" s="4"/>
      <c r="W50" s="4"/>
      <c r="X50" s="4"/>
      <c r="Y50" s="4"/>
    </row>
    <row r="51" spans="1:25" ht="15.75" customHeight="1">
      <c r="A51" s="4"/>
      <c r="B51" s="4"/>
      <c r="C51" s="6"/>
      <c r="D51" s="6"/>
      <c r="E51" s="6"/>
      <c r="F51" s="6"/>
      <c r="G51" s="6"/>
      <c r="H51" s="6"/>
      <c r="I51" s="4"/>
      <c r="J51" s="4"/>
      <c r="K51" s="4"/>
      <c r="L51" s="4"/>
      <c r="M51" s="4"/>
      <c r="N51" s="4"/>
      <c r="O51" s="4"/>
      <c r="P51" s="4"/>
      <c r="Q51" s="4"/>
      <c r="R51" s="4"/>
      <c r="S51" s="4"/>
      <c r="T51" s="4"/>
      <c r="U51" s="4"/>
      <c r="V51" s="4"/>
      <c r="W51" s="4"/>
      <c r="X51" s="4"/>
      <c r="Y51" s="4"/>
    </row>
    <row r="52" spans="1:25" ht="15.75" customHeight="1">
      <c r="A52" s="4"/>
      <c r="B52" s="4"/>
      <c r="C52" s="6"/>
      <c r="D52" s="6"/>
      <c r="E52" s="6"/>
      <c r="F52" s="6"/>
      <c r="G52" s="6"/>
      <c r="H52" s="6"/>
      <c r="I52" s="4"/>
      <c r="J52" s="4"/>
      <c r="K52" s="4"/>
      <c r="L52" s="4"/>
      <c r="M52" s="4"/>
      <c r="N52" s="4"/>
      <c r="O52" s="4"/>
      <c r="P52" s="4"/>
      <c r="Q52" s="4"/>
      <c r="R52" s="4"/>
      <c r="S52" s="4"/>
      <c r="T52" s="4"/>
      <c r="U52" s="4"/>
      <c r="V52" s="4"/>
      <c r="W52" s="4"/>
      <c r="X52" s="4"/>
      <c r="Y52" s="4"/>
    </row>
    <row r="53" spans="1:25" ht="15.75" customHeight="1">
      <c r="A53" s="4"/>
      <c r="B53" s="4"/>
      <c r="C53" s="6"/>
      <c r="D53" s="6"/>
      <c r="E53" s="6"/>
      <c r="F53" s="6"/>
      <c r="G53" s="6"/>
      <c r="H53" s="6"/>
      <c r="I53" s="4"/>
      <c r="J53" s="4"/>
      <c r="K53" s="4"/>
      <c r="L53" s="4"/>
      <c r="M53" s="4"/>
      <c r="N53" s="4"/>
      <c r="O53" s="4"/>
      <c r="P53" s="4"/>
      <c r="Q53" s="4"/>
      <c r="R53" s="4"/>
      <c r="S53" s="4"/>
      <c r="T53" s="4"/>
      <c r="U53" s="4"/>
      <c r="V53" s="4"/>
      <c r="W53" s="4"/>
      <c r="X53" s="4"/>
      <c r="Y53" s="4"/>
    </row>
    <row r="54" spans="1:25" ht="15.75" customHeight="1">
      <c r="A54" s="4"/>
      <c r="B54" s="4"/>
      <c r="C54" s="6"/>
      <c r="D54" s="6"/>
      <c r="E54" s="6"/>
      <c r="F54" s="6"/>
      <c r="G54" s="6"/>
      <c r="H54" s="6"/>
      <c r="I54" s="4"/>
      <c r="J54" s="4"/>
      <c r="K54" s="4"/>
      <c r="L54" s="4"/>
      <c r="M54" s="4"/>
      <c r="N54" s="4"/>
      <c r="O54" s="4"/>
      <c r="P54" s="4"/>
      <c r="Q54" s="4"/>
      <c r="R54" s="4"/>
      <c r="S54" s="4"/>
      <c r="T54" s="4"/>
      <c r="U54" s="4"/>
      <c r="V54" s="4"/>
      <c r="W54" s="4"/>
      <c r="X54" s="4"/>
      <c r="Y54" s="4"/>
    </row>
    <row r="55" spans="1:25" ht="15.75" customHeight="1">
      <c r="A55" s="4"/>
      <c r="B55" s="4"/>
      <c r="C55" s="6"/>
      <c r="D55" s="6"/>
      <c r="E55" s="6"/>
      <c r="F55" s="6"/>
      <c r="G55" s="6"/>
      <c r="H55" s="6"/>
      <c r="I55" s="4"/>
      <c r="J55" s="4"/>
      <c r="K55" s="4"/>
      <c r="L55" s="4"/>
      <c r="M55" s="4"/>
      <c r="N55" s="4"/>
      <c r="O55" s="4"/>
      <c r="P55" s="4"/>
      <c r="Q55" s="4"/>
      <c r="R55" s="4"/>
      <c r="S55" s="4"/>
      <c r="T55" s="4"/>
      <c r="U55" s="4"/>
      <c r="V55" s="4"/>
      <c r="W55" s="4"/>
      <c r="X55" s="4"/>
      <c r="Y55" s="4"/>
    </row>
    <row r="56" spans="1:25" ht="15.75" customHeight="1">
      <c r="A56" s="4"/>
      <c r="B56" s="4"/>
      <c r="C56" s="6"/>
      <c r="D56" s="6"/>
      <c r="E56" s="6"/>
      <c r="F56" s="6"/>
      <c r="G56" s="6"/>
      <c r="H56" s="6"/>
      <c r="I56" s="4"/>
      <c r="J56" s="4"/>
      <c r="K56" s="4"/>
      <c r="L56" s="4"/>
      <c r="M56" s="4"/>
      <c r="N56" s="4"/>
      <c r="O56" s="4"/>
      <c r="P56" s="4"/>
      <c r="Q56" s="4"/>
      <c r="R56" s="4"/>
      <c r="S56" s="4"/>
      <c r="T56" s="4"/>
      <c r="U56" s="4"/>
      <c r="V56" s="4"/>
      <c r="W56" s="4"/>
      <c r="X56" s="4"/>
      <c r="Y56" s="4"/>
    </row>
    <row r="57" spans="1:25" ht="15.75" customHeight="1">
      <c r="A57" s="4"/>
      <c r="B57" s="4"/>
      <c r="C57" s="6"/>
      <c r="D57" s="6"/>
      <c r="E57" s="6"/>
      <c r="F57" s="6"/>
      <c r="G57" s="6"/>
      <c r="H57" s="6"/>
      <c r="I57" s="4"/>
      <c r="J57" s="4"/>
      <c r="K57" s="4"/>
      <c r="L57" s="4"/>
      <c r="M57" s="4"/>
      <c r="N57" s="4"/>
      <c r="O57" s="4"/>
      <c r="P57" s="4"/>
      <c r="Q57" s="4"/>
      <c r="R57" s="4"/>
      <c r="S57" s="4"/>
      <c r="T57" s="4"/>
      <c r="U57" s="4"/>
      <c r="V57" s="4"/>
      <c r="W57" s="4"/>
      <c r="X57" s="4"/>
      <c r="Y57" s="4"/>
    </row>
    <row r="58" spans="1:25" ht="15.75" customHeight="1">
      <c r="A58" s="4"/>
      <c r="B58" s="4"/>
      <c r="C58" s="6"/>
      <c r="D58" s="6"/>
      <c r="E58" s="6"/>
      <c r="F58" s="6"/>
      <c r="G58" s="6"/>
      <c r="H58" s="6"/>
      <c r="I58" s="4"/>
      <c r="J58" s="4"/>
      <c r="K58" s="4"/>
      <c r="L58" s="4"/>
      <c r="M58" s="4"/>
      <c r="N58" s="4"/>
      <c r="O58" s="4"/>
      <c r="P58" s="4"/>
      <c r="Q58" s="4"/>
      <c r="R58" s="4"/>
      <c r="S58" s="4"/>
      <c r="T58" s="4"/>
      <c r="U58" s="4"/>
      <c r="V58" s="4"/>
      <c r="W58" s="4"/>
      <c r="X58" s="4"/>
      <c r="Y58" s="4"/>
    </row>
    <row r="59" spans="1:25" ht="15.75" customHeight="1">
      <c r="A59" s="4"/>
      <c r="B59" s="4"/>
      <c r="C59" s="6"/>
      <c r="D59" s="6"/>
      <c r="E59" s="6"/>
      <c r="F59" s="6"/>
      <c r="G59" s="6"/>
      <c r="H59" s="6"/>
      <c r="I59" s="4"/>
      <c r="J59" s="4"/>
      <c r="K59" s="4"/>
      <c r="L59" s="4"/>
      <c r="M59" s="4"/>
      <c r="N59" s="4"/>
      <c r="O59" s="4"/>
      <c r="P59" s="4"/>
      <c r="Q59" s="4"/>
      <c r="R59" s="4"/>
      <c r="S59" s="4"/>
      <c r="T59" s="4"/>
      <c r="U59" s="4"/>
      <c r="V59" s="4"/>
      <c r="W59" s="4"/>
      <c r="X59" s="4"/>
      <c r="Y59" s="4"/>
    </row>
    <row r="60" spans="1:25" ht="15.75" customHeight="1">
      <c r="A60" s="4"/>
      <c r="B60" s="4"/>
      <c r="C60" s="6"/>
      <c r="D60" s="6"/>
      <c r="E60" s="6"/>
      <c r="F60" s="6"/>
      <c r="G60" s="6"/>
      <c r="H60" s="6"/>
      <c r="I60" s="4"/>
      <c r="J60" s="4"/>
      <c r="K60" s="4"/>
      <c r="L60" s="4"/>
      <c r="M60" s="4"/>
      <c r="N60" s="4"/>
      <c r="O60" s="4"/>
      <c r="P60" s="4"/>
      <c r="Q60" s="4"/>
      <c r="R60" s="4"/>
      <c r="S60" s="4"/>
      <c r="T60" s="4"/>
      <c r="U60" s="4"/>
      <c r="V60" s="4"/>
      <c r="W60" s="4"/>
      <c r="X60" s="4"/>
      <c r="Y60" s="4"/>
    </row>
    <row r="61" spans="1:25" ht="15.75" customHeight="1">
      <c r="A61" s="4"/>
      <c r="B61" s="4"/>
      <c r="C61" s="6"/>
      <c r="D61" s="6"/>
      <c r="E61" s="6"/>
      <c r="F61" s="6"/>
      <c r="G61" s="6"/>
      <c r="H61" s="6"/>
      <c r="I61" s="4"/>
      <c r="J61" s="4"/>
      <c r="K61" s="4"/>
      <c r="L61" s="4"/>
      <c r="M61" s="4"/>
      <c r="N61" s="4"/>
      <c r="O61" s="4"/>
      <c r="P61" s="4"/>
      <c r="Q61" s="4"/>
      <c r="R61" s="4"/>
      <c r="S61" s="4"/>
      <c r="T61" s="4"/>
      <c r="U61" s="4"/>
      <c r="V61" s="4"/>
      <c r="W61" s="4"/>
      <c r="X61" s="4"/>
      <c r="Y61" s="4"/>
    </row>
    <row r="62" spans="1:25" ht="15.75" customHeight="1">
      <c r="A62" s="4"/>
      <c r="B62" s="4"/>
      <c r="C62" s="6"/>
      <c r="D62" s="6"/>
      <c r="E62" s="6"/>
      <c r="F62" s="6"/>
      <c r="G62" s="6"/>
      <c r="H62" s="6"/>
      <c r="I62" s="4"/>
      <c r="J62" s="4"/>
      <c r="K62" s="4"/>
      <c r="L62" s="4"/>
      <c r="M62" s="4"/>
      <c r="N62" s="4"/>
      <c r="O62" s="4"/>
      <c r="P62" s="4"/>
      <c r="Q62" s="4"/>
      <c r="R62" s="4"/>
      <c r="S62" s="4"/>
      <c r="T62" s="4"/>
      <c r="U62" s="4"/>
      <c r="V62" s="4"/>
      <c r="W62" s="4"/>
      <c r="X62" s="4"/>
      <c r="Y62" s="4"/>
    </row>
    <row r="63" spans="1:25" ht="15.75" customHeight="1">
      <c r="A63" s="4"/>
      <c r="B63" s="4"/>
      <c r="C63" s="6"/>
      <c r="D63" s="6"/>
      <c r="E63" s="6"/>
      <c r="F63" s="6"/>
      <c r="G63" s="6"/>
      <c r="H63" s="6"/>
      <c r="I63" s="4"/>
      <c r="J63" s="4"/>
      <c r="K63" s="4"/>
      <c r="L63" s="4"/>
      <c r="M63" s="4"/>
      <c r="N63" s="4"/>
      <c r="O63" s="4"/>
      <c r="P63" s="4"/>
      <c r="Q63" s="4"/>
      <c r="R63" s="4"/>
      <c r="S63" s="4"/>
      <c r="T63" s="4"/>
      <c r="U63" s="4"/>
      <c r="V63" s="4"/>
      <c r="W63" s="4"/>
      <c r="X63" s="4"/>
      <c r="Y63" s="4"/>
    </row>
    <row r="64" spans="1:25" ht="15.75" customHeight="1">
      <c r="A64" s="4"/>
      <c r="B64" s="4"/>
      <c r="C64" s="6"/>
      <c r="D64" s="6"/>
      <c r="E64" s="6"/>
      <c r="F64" s="6"/>
      <c r="G64" s="6"/>
      <c r="H64" s="6"/>
      <c r="I64" s="4"/>
      <c r="J64" s="4"/>
      <c r="K64" s="4"/>
      <c r="L64" s="4"/>
      <c r="M64" s="4"/>
      <c r="N64" s="4"/>
      <c r="O64" s="4"/>
      <c r="P64" s="4"/>
      <c r="Q64" s="4"/>
      <c r="R64" s="4"/>
      <c r="S64" s="4"/>
      <c r="T64" s="4"/>
      <c r="U64" s="4"/>
      <c r="V64" s="4"/>
      <c r="W64" s="4"/>
      <c r="X64" s="4"/>
      <c r="Y64" s="4"/>
    </row>
    <row r="65" spans="1:25" ht="15.75" customHeight="1">
      <c r="A65" s="4"/>
      <c r="B65" s="4"/>
      <c r="C65" s="6"/>
      <c r="D65" s="6"/>
      <c r="E65" s="6"/>
      <c r="F65" s="6"/>
      <c r="G65" s="6"/>
      <c r="H65" s="6"/>
      <c r="I65" s="4"/>
      <c r="J65" s="4"/>
      <c r="K65" s="4"/>
      <c r="L65" s="4"/>
      <c r="M65" s="4"/>
      <c r="N65" s="4"/>
      <c r="O65" s="4"/>
      <c r="P65" s="4"/>
      <c r="Q65" s="4"/>
      <c r="R65" s="4"/>
      <c r="S65" s="4"/>
      <c r="T65" s="4"/>
      <c r="U65" s="4"/>
      <c r="V65" s="4"/>
      <c r="W65" s="4"/>
      <c r="X65" s="4"/>
      <c r="Y65" s="4"/>
    </row>
    <row r="66" spans="1:25" ht="15.75" customHeight="1">
      <c r="A66" s="4"/>
      <c r="B66" s="4"/>
      <c r="C66" s="6"/>
      <c r="D66" s="6"/>
      <c r="E66" s="6"/>
      <c r="F66" s="6"/>
      <c r="G66" s="6"/>
      <c r="H66" s="6"/>
      <c r="I66" s="4"/>
      <c r="J66" s="4"/>
      <c r="K66" s="4"/>
      <c r="L66" s="4"/>
      <c r="M66" s="4"/>
      <c r="N66" s="4"/>
      <c r="O66" s="4"/>
      <c r="P66" s="4"/>
      <c r="Q66" s="4"/>
      <c r="R66" s="4"/>
      <c r="S66" s="4"/>
      <c r="T66" s="4"/>
      <c r="U66" s="4"/>
      <c r="V66" s="4"/>
      <c r="W66" s="4"/>
      <c r="X66" s="4"/>
      <c r="Y66" s="4"/>
    </row>
    <row r="67" spans="1:25" ht="15.75" customHeight="1">
      <c r="A67" s="4"/>
      <c r="B67" s="4"/>
      <c r="C67" s="6"/>
      <c r="D67" s="6"/>
      <c r="E67" s="6"/>
      <c r="F67" s="6"/>
      <c r="G67" s="6"/>
      <c r="H67" s="6"/>
      <c r="I67" s="4"/>
      <c r="J67" s="4"/>
      <c r="K67" s="4"/>
      <c r="L67" s="4"/>
      <c r="M67" s="4"/>
      <c r="N67" s="4"/>
      <c r="O67" s="4"/>
      <c r="P67" s="4"/>
      <c r="Q67" s="4"/>
      <c r="R67" s="4"/>
      <c r="S67" s="4"/>
      <c r="T67" s="4"/>
      <c r="U67" s="4"/>
      <c r="V67" s="4"/>
      <c r="W67" s="4"/>
      <c r="X67" s="4"/>
      <c r="Y67" s="4"/>
    </row>
    <row r="68" spans="1:25" ht="15.75" customHeight="1">
      <c r="A68" s="4"/>
      <c r="B68" s="4"/>
      <c r="C68" s="6"/>
      <c r="D68" s="6"/>
      <c r="E68" s="6"/>
      <c r="F68" s="6"/>
      <c r="G68" s="6"/>
      <c r="H68" s="6"/>
      <c r="I68" s="4"/>
      <c r="J68" s="4"/>
      <c r="K68" s="4"/>
      <c r="L68" s="4"/>
      <c r="M68" s="4"/>
      <c r="N68" s="4"/>
      <c r="O68" s="4"/>
      <c r="P68" s="4"/>
      <c r="Q68" s="4"/>
      <c r="R68" s="4"/>
      <c r="S68" s="4"/>
      <c r="T68" s="4"/>
      <c r="U68" s="4"/>
      <c r="V68" s="4"/>
      <c r="W68" s="4"/>
      <c r="X68" s="4"/>
      <c r="Y68" s="4"/>
    </row>
    <row r="69" spans="1:25" ht="15.75" customHeight="1">
      <c r="A69" s="4"/>
      <c r="B69" s="4"/>
      <c r="C69" s="6"/>
      <c r="D69" s="6"/>
      <c r="E69" s="6"/>
      <c r="F69" s="6"/>
      <c r="G69" s="6"/>
      <c r="H69" s="6"/>
      <c r="I69" s="4"/>
      <c r="J69" s="4"/>
      <c r="K69" s="4"/>
      <c r="L69" s="4"/>
      <c r="M69" s="4"/>
      <c r="N69" s="4"/>
      <c r="O69" s="4"/>
      <c r="P69" s="4"/>
      <c r="Q69" s="4"/>
      <c r="R69" s="4"/>
      <c r="S69" s="4"/>
      <c r="T69" s="4"/>
      <c r="U69" s="4"/>
      <c r="V69" s="4"/>
      <c r="W69" s="4"/>
      <c r="X69" s="4"/>
      <c r="Y69" s="4"/>
    </row>
    <row r="70" spans="1:25" ht="15.75" customHeight="1">
      <c r="A70" s="4"/>
      <c r="B70" s="4"/>
      <c r="C70" s="6"/>
      <c r="D70" s="6"/>
      <c r="E70" s="6"/>
      <c r="F70" s="6"/>
      <c r="G70" s="6"/>
      <c r="H70" s="6"/>
      <c r="I70" s="4"/>
      <c r="J70" s="4"/>
      <c r="K70" s="4"/>
      <c r="L70" s="4"/>
      <c r="M70" s="4"/>
      <c r="N70" s="4"/>
      <c r="O70" s="4"/>
      <c r="P70" s="4"/>
      <c r="Q70" s="4"/>
      <c r="R70" s="4"/>
      <c r="S70" s="4"/>
      <c r="T70" s="4"/>
      <c r="U70" s="4"/>
      <c r="V70" s="4"/>
      <c r="W70" s="4"/>
      <c r="X70" s="4"/>
      <c r="Y70" s="4"/>
    </row>
    <row r="71" spans="1:25" ht="15.75" customHeight="1">
      <c r="A71" s="4"/>
      <c r="B71" s="4"/>
      <c r="C71" s="6"/>
      <c r="D71" s="6"/>
      <c r="E71" s="6"/>
      <c r="F71" s="6"/>
      <c r="G71" s="6"/>
      <c r="H71" s="6"/>
      <c r="I71" s="4"/>
      <c r="J71" s="4"/>
      <c r="K71" s="4"/>
      <c r="L71" s="4"/>
      <c r="M71" s="4"/>
      <c r="N71" s="4"/>
      <c r="O71" s="4"/>
      <c r="P71" s="4"/>
      <c r="Q71" s="4"/>
      <c r="R71" s="4"/>
      <c r="S71" s="4"/>
      <c r="T71" s="4"/>
      <c r="U71" s="4"/>
      <c r="V71" s="4"/>
      <c r="W71" s="4"/>
      <c r="X71" s="4"/>
      <c r="Y71" s="4"/>
    </row>
    <row r="72" spans="1:25" ht="15.75" customHeight="1">
      <c r="A72" s="4"/>
      <c r="B72" s="4"/>
      <c r="C72" s="6"/>
      <c r="D72" s="6"/>
      <c r="E72" s="6"/>
      <c r="F72" s="6"/>
      <c r="G72" s="6"/>
      <c r="H72" s="6"/>
      <c r="I72" s="4"/>
      <c r="J72" s="4"/>
      <c r="K72" s="4"/>
      <c r="L72" s="4"/>
      <c r="M72" s="4"/>
      <c r="N72" s="4"/>
      <c r="O72" s="4"/>
      <c r="P72" s="4"/>
      <c r="Q72" s="4"/>
      <c r="R72" s="4"/>
      <c r="S72" s="4"/>
      <c r="T72" s="4"/>
      <c r="U72" s="4"/>
      <c r="V72" s="4"/>
      <c r="W72" s="4"/>
      <c r="X72" s="4"/>
      <c r="Y72" s="4"/>
    </row>
    <row r="73" spans="1:25" ht="15.75" customHeight="1">
      <c r="A73" s="4"/>
      <c r="B73" s="4"/>
      <c r="C73" s="6"/>
      <c r="D73" s="6"/>
      <c r="E73" s="6"/>
      <c r="F73" s="6"/>
      <c r="G73" s="6"/>
      <c r="H73" s="6"/>
      <c r="I73" s="4"/>
      <c r="J73" s="4"/>
      <c r="K73" s="4"/>
      <c r="L73" s="4"/>
      <c r="M73" s="4"/>
      <c r="N73" s="4"/>
      <c r="O73" s="4"/>
      <c r="P73" s="4"/>
      <c r="Q73" s="4"/>
      <c r="R73" s="4"/>
      <c r="S73" s="4"/>
      <c r="T73" s="4"/>
      <c r="U73" s="4"/>
      <c r="V73" s="4"/>
      <c r="W73" s="4"/>
      <c r="X73" s="4"/>
      <c r="Y73" s="4"/>
    </row>
    <row r="74" spans="1:25" ht="15.75" customHeight="1">
      <c r="A74" s="4"/>
      <c r="B74" s="4"/>
      <c r="C74" s="6"/>
      <c r="D74" s="6"/>
      <c r="E74" s="6"/>
      <c r="F74" s="6"/>
      <c r="G74" s="6"/>
      <c r="H74" s="6"/>
      <c r="I74" s="4"/>
      <c r="J74" s="4"/>
      <c r="K74" s="4"/>
      <c r="L74" s="4"/>
      <c r="M74" s="4"/>
      <c r="N74" s="4"/>
      <c r="O74" s="4"/>
      <c r="P74" s="4"/>
      <c r="Q74" s="4"/>
      <c r="R74" s="4"/>
      <c r="S74" s="4"/>
      <c r="T74" s="4"/>
      <c r="U74" s="4"/>
      <c r="V74" s="4"/>
      <c r="W74" s="4"/>
      <c r="X74" s="4"/>
      <c r="Y74" s="4"/>
    </row>
    <row r="75" spans="1:25" ht="15.75" customHeight="1">
      <c r="A75" s="4"/>
      <c r="B75" s="4"/>
      <c r="C75" s="6"/>
      <c r="D75" s="6"/>
      <c r="E75" s="6"/>
      <c r="F75" s="6"/>
      <c r="G75" s="6"/>
      <c r="H75" s="6"/>
      <c r="I75" s="4"/>
      <c r="J75" s="4"/>
      <c r="K75" s="4"/>
      <c r="L75" s="4"/>
      <c r="M75" s="4"/>
      <c r="N75" s="4"/>
      <c r="O75" s="4"/>
      <c r="P75" s="4"/>
      <c r="Q75" s="4"/>
      <c r="R75" s="4"/>
      <c r="S75" s="4"/>
      <c r="T75" s="4"/>
      <c r="U75" s="4"/>
      <c r="V75" s="4"/>
      <c r="W75" s="4"/>
      <c r="X75" s="4"/>
      <c r="Y75" s="4"/>
    </row>
    <row r="76" spans="1:25" ht="15.75" customHeight="1">
      <c r="A76" s="4"/>
      <c r="B76" s="4"/>
      <c r="C76" s="6"/>
      <c r="D76" s="6"/>
      <c r="E76" s="6"/>
      <c r="F76" s="6"/>
      <c r="G76" s="6"/>
      <c r="H76" s="6"/>
      <c r="I76" s="4"/>
      <c r="J76" s="4"/>
      <c r="K76" s="4"/>
      <c r="L76" s="4"/>
      <c r="M76" s="4"/>
      <c r="N76" s="4"/>
      <c r="O76" s="4"/>
      <c r="P76" s="4"/>
      <c r="Q76" s="4"/>
      <c r="R76" s="4"/>
      <c r="S76" s="4"/>
      <c r="T76" s="4"/>
      <c r="U76" s="4"/>
      <c r="V76" s="4"/>
      <c r="W76" s="4"/>
      <c r="X76" s="4"/>
      <c r="Y76" s="4"/>
    </row>
    <row r="77" spans="1:25" ht="15.75" customHeight="1">
      <c r="A77" s="4"/>
      <c r="B77" s="4"/>
      <c r="C77" s="6"/>
      <c r="D77" s="6"/>
      <c r="E77" s="6"/>
      <c r="F77" s="6"/>
      <c r="G77" s="6"/>
      <c r="H77" s="6"/>
      <c r="I77" s="4"/>
      <c r="J77" s="4"/>
      <c r="K77" s="4"/>
      <c r="L77" s="4"/>
      <c r="M77" s="4"/>
      <c r="N77" s="4"/>
      <c r="O77" s="4"/>
      <c r="P77" s="4"/>
      <c r="Q77" s="4"/>
      <c r="R77" s="4"/>
      <c r="S77" s="4"/>
      <c r="T77" s="4"/>
      <c r="U77" s="4"/>
      <c r="V77" s="4"/>
      <c r="W77" s="4"/>
      <c r="X77" s="4"/>
      <c r="Y77" s="4"/>
    </row>
    <row r="78" spans="1:25" ht="15.75" customHeight="1">
      <c r="A78" s="4"/>
      <c r="B78" s="4"/>
      <c r="C78" s="6"/>
      <c r="D78" s="6"/>
      <c r="E78" s="6"/>
      <c r="F78" s="6"/>
      <c r="G78" s="6"/>
      <c r="H78" s="6"/>
      <c r="I78" s="4"/>
      <c r="J78" s="4"/>
      <c r="K78" s="4"/>
      <c r="L78" s="4"/>
      <c r="M78" s="4"/>
      <c r="N78" s="4"/>
      <c r="O78" s="4"/>
      <c r="P78" s="4"/>
      <c r="Q78" s="4"/>
      <c r="R78" s="4"/>
      <c r="S78" s="4"/>
      <c r="T78" s="4"/>
      <c r="U78" s="4"/>
      <c r="V78" s="4"/>
      <c r="W78" s="4"/>
      <c r="X78" s="4"/>
      <c r="Y78" s="4"/>
    </row>
    <row r="79" spans="1:25" ht="15.75" customHeight="1">
      <c r="A79" s="4"/>
      <c r="B79" s="4"/>
      <c r="C79" s="6"/>
      <c r="D79" s="6"/>
      <c r="E79" s="6"/>
      <c r="F79" s="6"/>
      <c r="G79" s="6"/>
      <c r="H79" s="6"/>
      <c r="I79" s="4"/>
      <c r="J79" s="4"/>
      <c r="K79" s="4"/>
      <c r="L79" s="4"/>
      <c r="M79" s="4"/>
      <c r="N79" s="4"/>
      <c r="O79" s="4"/>
      <c r="P79" s="4"/>
      <c r="Q79" s="4"/>
      <c r="R79" s="4"/>
      <c r="S79" s="4"/>
      <c r="T79" s="4"/>
      <c r="U79" s="4"/>
      <c r="V79" s="4"/>
      <c r="W79" s="4"/>
      <c r="X79" s="4"/>
      <c r="Y79" s="4"/>
    </row>
    <row r="80" spans="1:25" ht="15.75" customHeight="1">
      <c r="A80" s="4"/>
      <c r="B80" s="4"/>
      <c r="C80" s="6"/>
      <c r="D80" s="6"/>
      <c r="E80" s="6"/>
      <c r="F80" s="6"/>
      <c r="G80" s="6"/>
      <c r="H80" s="6"/>
      <c r="I80" s="4"/>
      <c r="J80" s="4"/>
      <c r="K80" s="4"/>
      <c r="L80" s="4"/>
      <c r="M80" s="4"/>
      <c r="N80" s="4"/>
      <c r="O80" s="4"/>
      <c r="P80" s="4"/>
      <c r="Q80" s="4"/>
      <c r="R80" s="4"/>
      <c r="S80" s="4"/>
      <c r="T80" s="4"/>
      <c r="U80" s="4"/>
      <c r="V80" s="4"/>
      <c r="W80" s="4"/>
      <c r="X80" s="4"/>
      <c r="Y80" s="4"/>
    </row>
    <row r="81" spans="1:25" ht="15.75" customHeight="1">
      <c r="A81" s="4"/>
      <c r="B81" s="4"/>
      <c r="C81" s="6"/>
      <c r="D81" s="6"/>
      <c r="E81" s="6"/>
      <c r="F81" s="6"/>
      <c r="G81" s="6"/>
      <c r="H81" s="6"/>
      <c r="I81" s="4"/>
      <c r="J81" s="4"/>
      <c r="K81" s="4"/>
      <c r="L81" s="4"/>
      <c r="M81" s="4"/>
      <c r="N81" s="4"/>
      <c r="O81" s="4"/>
      <c r="P81" s="4"/>
      <c r="Q81" s="4"/>
      <c r="R81" s="4"/>
      <c r="S81" s="4"/>
      <c r="T81" s="4"/>
      <c r="U81" s="4"/>
      <c r="V81" s="4"/>
      <c r="W81" s="4"/>
      <c r="X81" s="4"/>
      <c r="Y81" s="4"/>
    </row>
    <row r="82" spans="1:25" ht="15.75" customHeight="1">
      <c r="A82" s="4"/>
      <c r="B82" s="4"/>
      <c r="C82" s="6"/>
      <c r="D82" s="6"/>
      <c r="E82" s="6"/>
      <c r="F82" s="6"/>
      <c r="G82" s="6"/>
      <c r="H82" s="6"/>
      <c r="I82" s="4"/>
      <c r="J82" s="4"/>
      <c r="K82" s="4"/>
      <c r="L82" s="4"/>
      <c r="M82" s="4"/>
      <c r="N82" s="4"/>
      <c r="O82" s="4"/>
      <c r="P82" s="4"/>
      <c r="Q82" s="4"/>
      <c r="R82" s="4"/>
      <c r="S82" s="4"/>
      <c r="T82" s="4"/>
      <c r="U82" s="4"/>
      <c r="V82" s="4"/>
      <c r="W82" s="4"/>
      <c r="X82" s="4"/>
      <c r="Y82" s="4"/>
    </row>
    <row r="83" spans="1:25" ht="15.75" customHeight="1">
      <c r="A83" s="4"/>
      <c r="B83" s="4"/>
      <c r="C83" s="6"/>
      <c r="D83" s="6"/>
      <c r="E83" s="6"/>
      <c r="F83" s="6"/>
      <c r="G83" s="6"/>
      <c r="H83" s="6"/>
      <c r="I83" s="4"/>
      <c r="J83" s="4"/>
      <c r="K83" s="4"/>
      <c r="L83" s="4"/>
      <c r="M83" s="4"/>
      <c r="N83" s="4"/>
      <c r="O83" s="4"/>
      <c r="P83" s="4"/>
      <c r="Q83" s="4"/>
      <c r="R83" s="4"/>
      <c r="S83" s="4"/>
      <c r="T83" s="4"/>
      <c r="U83" s="4"/>
      <c r="V83" s="4"/>
      <c r="W83" s="4"/>
      <c r="X83" s="4"/>
      <c r="Y83" s="4"/>
    </row>
    <row r="84" spans="1:25" ht="15.75" customHeight="1">
      <c r="A84" s="4"/>
      <c r="B84" s="4"/>
      <c r="C84" s="6"/>
      <c r="D84" s="6"/>
      <c r="E84" s="6"/>
      <c r="F84" s="6"/>
      <c r="G84" s="6"/>
      <c r="H84" s="6"/>
      <c r="I84" s="4"/>
      <c r="J84" s="4"/>
      <c r="K84" s="4"/>
      <c r="L84" s="4"/>
      <c r="M84" s="4"/>
      <c r="N84" s="4"/>
      <c r="O84" s="4"/>
      <c r="P84" s="4"/>
      <c r="Q84" s="4"/>
      <c r="R84" s="4"/>
      <c r="S84" s="4"/>
      <c r="T84" s="4"/>
      <c r="U84" s="4"/>
      <c r="V84" s="4"/>
      <c r="W84" s="4"/>
      <c r="X84" s="4"/>
      <c r="Y84" s="4"/>
    </row>
    <row r="85" spans="1:25" ht="15.75" customHeight="1">
      <c r="A85" s="4"/>
      <c r="B85" s="4"/>
      <c r="C85" s="6"/>
      <c r="D85" s="6"/>
      <c r="E85" s="6"/>
      <c r="F85" s="6"/>
      <c r="G85" s="6"/>
      <c r="H85" s="6"/>
      <c r="I85" s="4"/>
      <c r="J85" s="4"/>
      <c r="K85" s="4"/>
      <c r="L85" s="4"/>
      <c r="M85" s="4"/>
      <c r="N85" s="4"/>
      <c r="O85" s="4"/>
      <c r="P85" s="4"/>
      <c r="Q85" s="4"/>
      <c r="R85" s="4"/>
      <c r="S85" s="4"/>
      <c r="T85" s="4"/>
      <c r="U85" s="4"/>
      <c r="V85" s="4"/>
      <c r="W85" s="4"/>
      <c r="X85" s="4"/>
      <c r="Y85" s="4"/>
    </row>
    <row r="86" spans="1:25" ht="15.75" customHeight="1">
      <c r="A86" s="4"/>
      <c r="B86" s="4"/>
      <c r="C86" s="6"/>
      <c r="D86" s="6"/>
      <c r="E86" s="6"/>
      <c r="F86" s="6"/>
      <c r="G86" s="6"/>
      <c r="H86" s="6"/>
      <c r="I86" s="4"/>
      <c r="J86" s="4"/>
      <c r="K86" s="4"/>
      <c r="L86" s="4"/>
      <c r="M86" s="4"/>
      <c r="N86" s="4"/>
      <c r="O86" s="4"/>
      <c r="P86" s="4"/>
      <c r="Q86" s="4"/>
      <c r="R86" s="4"/>
      <c r="S86" s="4"/>
      <c r="T86" s="4"/>
      <c r="U86" s="4"/>
      <c r="V86" s="4"/>
      <c r="W86" s="4"/>
      <c r="X86" s="4"/>
      <c r="Y86" s="4"/>
    </row>
    <row r="87" spans="1:25" ht="15.75" customHeight="1">
      <c r="A87" s="4"/>
      <c r="B87" s="4"/>
      <c r="C87" s="6"/>
      <c r="D87" s="6"/>
      <c r="E87" s="6"/>
      <c r="F87" s="6"/>
      <c r="G87" s="6"/>
      <c r="H87" s="6"/>
      <c r="I87" s="4"/>
      <c r="J87" s="4"/>
      <c r="K87" s="4"/>
      <c r="L87" s="4"/>
      <c r="M87" s="4"/>
      <c r="N87" s="4"/>
      <c r="O87" s="4"/>
      <c r="P87" s="4"/>
      <c r="Q87" s="4"/>
      <c r="R87" s="4"/>
      <c r="S87" s="4"/>
      <c r="T87" s="4"/>
      <c r="U87" s="4"/>
      <c r="V87" s="4"/>
      <c r="W87" s="4"/>
      <c r="X87" s="4"/>
      <c r="Y87" s="4"/>
    </row>
    <row r="88" spans="1:25" ht="15.75" customHeight="1">
      <c r="A88" s="4"/>
      <c r="B88" s="4"/>
      <c r="C88" s="6"/>
      <c r="D88" s="6"/>
      <c r="E88" s="6"/>
      <c r="F88" s="6"/>
      <c r="G88" s="6"/>
      <c r="H88" s="6"/>
      <c r="I88" s="4"/>
      <c r="J88" s="4"/>
      <c r="K88" s="4"/>
      <c r="L88" s="4"/>
      <c r="M88" s="4"/>
      <c r="N88" s="4"/>
      <c r="O88" s="4"/>
      <c r="P88" s="4"/>
      <c r="Q88" s="4"/>
      <c r="R88" s="4"/>
      <c r="S88" s="4"/>
      <c r="T88" s="4"/>
      <c r="U88" s="4"/>
      <c r="V88" s="4"/>
      <c r="W88" s="4"/>
      <c r="X88" s="4"/>
      <c r="Y88" s="4"/>
    </row>
    <row r="89" spans="1:25" ht="15.75" customHeight="1">
      <c r="A89" s="4"/>
      <c r="B89" s="4"/>
      <c r="C89" s="6"/>
      <c r="D89" s="6"/>
      <c r="E89" s="6"/>
      <c r="F89" s="6"/>
      <c r="G89" s="6"/>
      <c r="H89" s="6"/>
      <c r="I89" s="4"/>
      <c r="J89" s="4"/>
      <c r="K89" s="4"/>
      <c r="L89" s="4"/>
      <c r="M89" s="4"/>
      <c r="N89" s="4"/>
      <c r="O89" s="4"/>
      <c r="P89" s="4"/>
      <c r="Q89" s="4"/>
      <c r="R89" s="4"/>
      <c r="S89" s="4"/>
      <c r="T89" s="4"/>
      <c r="U89" s="4"/>
      <c r="V89" s="4"/>
      <c r="W89" s="4"/>
      <c r="X89" s="4"/>
      <c r="Y89" s="4"/>
    </row>
    <row r="90" spans="1:25" ht="15.75" customHeight="1">
      <c r="A90" s="4"/>
      <c r="B90" s="4"/>
      <c r="C90" s="6"/>
      <c r="D90" s="6"/>
      <c r="E90" s="6"/>
      <c r="F90" s="6"/>
      <c r="G90" s="6"/>
      <c r="H90" s="6"/>
      <c r="I90" s="4"/>
      <c r="J90" s="4"/>
      <c r="K90" s="4"/>
      <c r="L90" s="4"/>
      <c r="M90" s="4"/>
      <c r="N90" s="4"/>
      <c r="O90" s="4"/>
      <c r="P90" s="4"/>
      <c r="Q90" s="4"/>
      <c r="R90" s="4"/>
      <c r="S90" s="4"/>
      <c r="T90" s="4"/>
      <c r="U90" s="4"/>
      <c r="V90" s="4"/>
      <c r="W90" s="4"/>
      <c r="X90" s="4"/>
      <c r="Y90" s="4"/>
    </row>
    <row r="91" spans="1:25" ht="15.75" customHeight="1">
      <c r="A91" s="4"/>
      <c r="B91" s="4"/>
      <c r="C91" s="6"/>
      <c r="D91" s="6"/>
      <c r="E91" s="6"/>
      <c r="F91" s="6"/>
      <c r="G91" s="6"/>
      <c r="H91" s="6"/>
      <c r="I91" s="4"/>
      <c r="J91" s="4"/>
      <c r="K91" s="4"/>
      <c r="L91" s="4"/>
      <c r="M91" s="4"/>
      <c r="N91" s="4"/>
      <c r="O91" s="4"/>
      <c r="P91" s="4"/>
      <c r="Q91" s="4"/>
      <c r="R91" s="4"/>
      <c r="S91" s="4"/>
      <c r="T91" s="4"/>
      <c r="U91" s="4"/>
      <c r="V91" s="4"/>
      <c r="W91" s="4"/>
      <c r="X91" s="4"/>
      <c r="Y91" s="4"/>
    </row>
    <row r="92" spans="1:25" ht="15.75" customHeight="1">
      <c r="A92" s="4"/>
      <c r="B92" s="4"/>
      <c r="C92" s="6"/>
      <c r="D92" s="6"/>
      <c r="E92" s="6"/>
      <c r="F92" s="6"/>
      <c r="G92" s="6"/>
      <c r="H92" s="6"/>
      <c r="I92" s="4"/>
      <c r="J92" s="4"/>
      <c r="K92" s="4"/>
      <c r="L92" s="4"/>
      <c r="M92" s="4"/>
      <c r="N92" s="4"/>
      <c r="O92" s="4"/>
      <c r="P92" s="4"/>
      <c r="Q92" s="4"/>
      <c r="R92" s="4"/>
      <c r="S92" s="4"/>
      <c r="T92" s="4"/>
      <c r="U92" s="4"/>
      <c r="V92" s="4"/>
      <c r="W92" s="4"/>
      <c r="X92" s="4"/>
      <c r="Y92" s="4"/>
    </row>
    <row r="93" spans="1:25" ht="15.75" customHeight="1">
      <c r="A93" s="4"/>
      <c r="B93" s="4"/>
      <c r="C93" s="6"/>
      <c r="D93" s="6"/>
      <c r="E93" s="6"/>
      <c r="F93" s="6"/>
      <c r="G93" s="6"/>
      <c r="H93" s="6"/>
      <c r="I93" s="4"/>
      <c r="J93" s="4"/>
      <c r="K93" s="4"/>
      <c r="L93" s="4"/>
      <c r="M93" s="4"/>
      <c r="N93" s="4"/>
      <c r="O93" s="4"/>
      <c r="P93" s="4"/>
      <c r="Q93" s="4"/>
      <c r="R93" s="4"/>
      <c r="S93" s="4"/>
      <c r="T93" s="4"/>
      <c r="U93" s="4"/>
      <c r="V93" s="4"/>
      <c r="W93" s="4"/>
      <c r="X93" s="4"/>
      <c r="Y93" s="4"/>
    </row>
    <row r="94" spans="1:25" ht="15.75" customHeight="1">
      <c r="A94" s="4"/>
      <c r="B94" s="4"/>
      <c r="C94" s="6"/>
      <c r="D94" s="6"/>
      <c r="E94" s="6"/>
      <c r="F94" s="6"/>
      <c r="G94" s="6"/>
      <c r="H94" s="6"/>
      <c r="I94" s="4"/>
      <c r="J94" s="4"/>
      <c r="K94" s="4"/>
      <c r="L94" s="4"/>
      <c r="M94" s="4"/>
      <c r="N94" s="4"/>
      <c r="O94" s="4"/>
      <c r="P94" s="4"/>
      <c r="Q94" s="4"/>
      <c r="R94" s="4"/>
      <c r="S94" s="4"/>
      <c r="T94" s="4"/>
      <c r="U94" s="4"/>
      <c r="V94" s="4"/>
      <c r="W94" s="4"/>
      <c r="X94" s="4"/>
      <c r="Y94" s="4"/>
    </row>
    <row r="95" spans="1:25" ht="15.75" customHeight="1">
      <c r="A95" s="4"/>
      <c r="B95" s="4"/>
      <c r="C95" s="6"/>
      <c r="D95" s="6"/>
      <c r="E95" s="6"/>
      <c r="F95" s="6"/>
      <c r="G95" s="6"/>
      <c r="H95" s="6"/>
      <c r="I95" s="4"/>
      <c r="J95" s="4"/>
      <c r="K95" s="4"/>
      <c r="L95" s="4"/>
      <c r="M95" s="4"/>
      <c r="N95" s="4"/>
      <c r="O95" s="4"/>
      <c r="P95" s="4"/>
      <c r="Q95" s="4"/>
      <c r="R95" s="4"/>
      <c r="S95" s="4"/>
      <c r="T95" s="4"/>
      <c r="U95" s="4"/>
      <c r="V95" s="4"/>
      <c r="W95" s="4"/>
      <c r="X95" s="4"/>
      <c r="Y95" s="4"/>
    </row>
    <row r="96" spans="1:25" ht="15.75" customHeight="1">
      <c r="A96" s="4"/>
      <c r="B96" s="4"/>
      <c r="C96" s="6"/>
      <c r="D96" s="6"/>
      <c r="E96" s="6"/>
      <c r="F96" s="6"/>
      <c r="G96" s="6"/>
      <c r="H96" s="6"/>
      <c r="I96" s="4"/>
      <c r="J96" s="4"/>
      <c r="K96" s="4"/>
      <c r="L96" s="4"/>
      <c r="M96" s="4"/>
      <c r="N96" s="4"/>
      <c r="O96" s="4"/>
      <c r="P96" s="4"/>
      <c r="Q96" s="4"/>
      <c r="R96" s="4"/>
      <c r="S96" s="4"/>
      <c r="T96" s="4"/>
      <c r="U96" s="4"/>
      <c r="V96" s="4"/>
      <c r="W96" s="4"/>
      <c r="X96" s="4"/>
      <c r="Y96" s="4"/>
    </row>
    <row r="97" spans="1:25" ht="15.75" customHeight="1">
      <c r="A97" s="4"/>
      <c r="B97" s="4"/>
      <c r="C97" s="6"/>
      <c r="D97" s="6"/>
      <c r="E97" s="6"/>
      <c r="F97" s="6"/>
      <c r="G97" s="6"/>
      <c r="H97" s="6"/>
      <c r="I97" s="4"/>
      <c r="J97" s="4"/>
      <c r="K97" s="4"/>
      <c r="L97" s="4"/>
      <c r="M97" s="4"/>
      <c r="N97" s="4"/>
      <c r="O97" s="4"/>
      <c r="P97" s="4"/>
      <c r="Q97" s="4"/>
      <c r="R97" s="4"/>
      <c r="S97" s="4"/>
      <c r="T97" s="4"/>
      <c r="U97" s="4"/>
      <c r="V97" s="4"/>
      <c r="W97" s="4"/>
      <c r="X97" s="4"/>
      <c r="Y97" s="4"/>
    </row>
    <row r="98" spans="1:25" ht="15.75" customHeight="1">
      <c r="A98" s="4"/>
      <c r="B98" s="4"/>
      <c r="C98" s="6"/>
      <c r="D98" s="6"/>
      <c r="E98" s="6"/>
      <c r="F98" s="6"/>
      <c r="G98" s="6"/>
      <c r="H98" s="6"/>
      <c r="I98" s="4"/>
      <c r="J98" s="4"/>
      <c r="K98" s="4"/>
      <c r="L98" s="4"/>
      <c r="M98" s="4"/>
      <c r="N98" s="4"/>
      <c r="O98" s="4"/>
      <c r="P98" s="4"/>
      <c r="Q98" s="4"/>
      <c r="R98" s="4"/>
      <c r="S98" s="4"/>
      <c r="T98" s="4"/>
      <c r="U98" s="4"/>
      <c r="V98" s="4"/>
      <c r="W98" s="4"/>
      <c r="X98" s="4"/>
      <c r="Y98" s="4"/>
    </row>
    <row r="99" spans="1:25" ht="15.75" customHeight="1">
      <c r="A99" s="4"/>
      <c r="B99" s="4"/>
      <c r="C99" s="6"/>
      <c r="D99" s="6"/>
      <c r="E99" s="6"/>
      <c r="F99" s="6"/>
      <c r="G99" s="6"/>
      <c r="H99" s="6"/>
      <c r="I99" s="4"/>
      <c r="J99" s="4"/>
      <c r="K99" s="4"/>
      <c r="L99" s="4"/>
      <c r="M99" s="4"/>
      <c r="N99" s="4"/>
      <c r="O99" s="4"/>
      <c r="P99" s="4"/>
      <c r="Q99" s="4"/>
      <c r="R99" s="4"/>
      <c r="S99" s="4"/>
      <c r="T99" s="4"/>
      <c r="U99" s="4"/>
      <c r="V99" s="4"/>
      <c r="W99" s="4"/>
      <c r="X99" s="4"/>
      <c r="Y99" s="4"/>
    </row>
    <row r="100" spans="1:25" ht="15.75" customHeight="1">
      <c r="A100" s="4"/>
      <c r="B100" s="4"/>
      <c r="C100" s="6"/>
      <c r="D100" s="6"/>
      <c r="E100" s="6"/>
      <c r="F100" s="6"/>
      <c r="G100" s="6"/>
      <c r="H100" s="6"/>
      <c r="I100" s="4"/>
      <c r="J100" s="4"/>
      <c r="K100" s="4"/>
      <c r="L100" s="4"/>
      <c r="M100" s="4"/>
      <c r="N100" s="4"/>
      <c r="O100" s="4"/>
      <c r="P100" s="4"/>
      <c r="Q100" s="4"/>
      <c r="R100" s="4"/>
      <c r="S100" s="4"/>
      <c r="T100" s="4"/>
      <c r="U100" s="4"/>
      <c r="V100" s="4"/>
      <c r="W100" s="4"/>
      <c r="X100" s="4"/>
      <c r="Y100" s="4"/>
    </row>
    <row r="101" spans="1:25" ht="15.75" customHeight="1">
      <c r="A101" s="4"/>
      <c r="B101" s="4"/>
      <c r="C101" s="6"/>
      <c r="D101" s="6"/>
      <c r="E101" s="6"/>
      <c r="F101" s="6"/>
      <c r="G101" s="6"/>
      <c r="H101" s="6"/>
      <c r="I101" s="4"/>
      <c r="J101" s="4"/>
      <c r="K101" s="4"/>
      <c r="L101" s="4"/>
      <c r="M101" s="4"/>
      <c r="N101" s="4"/>
      <c r="O101" s="4"/>
      <c r="P101" s="4"/>
      <c r="Q101" s="4"/>
      <c r="R101" s="4"/>
      <c r="S101" s="4"/>
      <c r="T101" s="4"/>
      <c r="U101" s="4"/>
      <c r="V101" s="4"/>
      <c r="W101" s="4"/>
      <c r="X101" s="4"/>
      <c r="Y101" s="4"/>
    </row>
    <row r="102" spans="1:25" ht="15.75" customHeight="1">
      <c r="A102" s="4"/>
      <c r="B102" s="4"/>
      <c r="C102" s="6"/>
      <c r="D102" s="6"/>
      <c r="E102" s="6"/>
      <c r="F102" s="6"/>
      <c r="G102" s="6"/>
      <c r="H102" s="6"/>
      <c r="I102" s="4"/>
      <c r="J102" s="4"/>
      <c r="K102" s="4"/>
      <c r="L102" s="4"/>
      <c r="M102" s="4"/>
      <c r="N102" s="4"/>
      <c r="O102" s="4"/>
      <c r="P102" s="4"/>
      <c r="Q102" s="4"/>
      <c r="R102" s="4"/>
      <c r="S102" s="4"/>
      <c r="T102" s="4"/>
      <c r="U102" s="4"/>
      <c r="V102" s="4"/>
      <c r="W102" s="4"/>
      <c r="X102" s="4"/>
      <c r="Y102" s="4"/>
    </row>
    <row r="103" spans="1:25" ht="15.75" customHeight="1">
      <c r="A103" s="4"/>
      <c r="B103" s="4"/>
      <c r="C103" s="6"/>
      <c r="D103" s="6"/>
      <c r="E103" s="6"/>
      <c r="F103" s="6"/>
      <c r="G103" s="6"/>
      <c r="H103" s="6"/>
      <c r="I103" s="4"/>
      <c r="J103" s="4"/>
      <c r="K103" s="4"/>
      <c r="L103" s="4"/>
      <c r="M103" s="4"/>
      <c r="N103" s="4"/>
      <c r="O103" s="4"/>
      <c r="P103" s="4"/>
      <c r="Q103" s="4"/>
      <c r="R103" s="4"/>
      <c r="S103" s="4"/>
      <c r="T103" s="4"/>
      <c r="U103" s="4"/>
      <c r="V103" s="4"/>
      <c r="W103" s="4"/>
      <c r="X103" s="4"/>
      <c r="Y103" s="4"/>
    </row>
    <row r="104" spans="1:25" ht="15.75" customHeight="1">
      <c r="A104" s="4"/>
      <c r="B104" s="4"/>
      <c r="C104" s="6"/>
      <c r="D104" s="6"/>
      <c r="E104" s="6"/>
      <c r="F104" s="6"/>
      <c r="G104" s="6"/>
      <c r="H104" s="6"/>
      <c r="I104" s="4"/>
      <c r="J104" s="4"/>
      <c r="K104" s="4"/>
      <c r="L104" s="4"/>
      <c r="M104" s="4"/>
      <c r="N104" s="4"/>
      <c r="O104" s="4"/>
      <c r="P104" s="4"/>
      <c r="Q104" s="4"/>
      <c r="R104" s="4"/>
      <c r="S104" s="4"/>
      <c r="T104" s="4"/>
      <c r="U104" s="4"/>
      <c r="V104" s="4"/>
      <c r="W104" s="4"/>
      <c r="X104" s="4"/>
      <c r="Y104" s="4"/>
    </row>
    <row r="105" spans="1:25" ht="15.75" customHeight="1">
      <c r="A105" s="4"/>
      <c r="B105" s="4"/>
      <c r="C105" s="6"/>
      <c r="D105" s="6"/>
      <c r="E105" s="6"/>
      <c r="F105" s="6"/>
      <c r="G105" s="6"/>
      <c r="H105" s="6"/>
      <c r="I105" s="4"/>
      <c r="J105" s="4"/>
      <c r="K105" s="4"/>
      <c r="L105" s="4"/>
      <c r="M105" s="4"/>
      <c r="N105" s="4"/>
      <c r="O105" s="4"/>
      <c r="P105" s="4"/>
      <c r="Q105" s="4"/>
      <c r="R105" s="4"/>
      <c r="S105" s="4"/>
      <c r="T105" s="4"/>
      <c r="U105" s="4"/>
      <c r="V105" s="4"/>
      <c r="W105" s="4"/>
      <c r="X105" s="4"/>
      <c r="Y105" s="4"/>
    </row>
    <row r="106" spans="1:25" ht="15.75" customHeight="1">
      <c r="A106" s="4"/>
      <c r="B106" s="4"/>
      <c r="C106" s="6"/>
      <c r="D106" s="6"/>
      <c r="E106" s="6"/>
      <c r="F106" s="6"/>
      <c r="G106" s="6"/>
      <c r="H106" s="6"/>
      <c r="I106" s="4"/>
      <c r="J106" s="4"/>
      <c r="K106" s="4"/>
      <c r="L106" s="4"/>
      <c r="M106" s="4"/>
      <c r="N106" s="4"/>
      <c r="O106" s="4"/>
      <c r="P106" s="4"/>
      <c r="Q106" s="4"/>
      <c r="R106" s="4"/>
      <c r="S106" s="4"/>
      <c r="T106" s="4"/>
      <c r="U106" s="4"/>
      <c r="V106" s="4"/>
      <c r="W106" s="4"/>
      <c r="X106" s="4"/>
      <c r="Y106" s="4"/>
    </row>
    <row r="107" spans="1:25" ht="15.75" customHeight="1">
      <c r="A107" s="4"/>
      <c r="B107" s="4"/>
      <c r="C107" s="6"/>
      <c r="D107" s="6"/>
      <c r="E107" s="6"/>
      <c r="F107" s="6"/>
      <c r="G107" s="6"/>
      <c r="H107" s="6"/>
      <c r="I107" s="4"/>
      <c r="J107" s="4"/>
      <c r="K107" s="4"/>
      <c r="L107" s="4"/>
      <c r="M107" s="4"/>
      <c r="N107" s="4"/>
      <c r="O107" s="4"/>
      <c r="P107" s="4"/>
      <c r="Q107" s="4"/>
      <c r="R107" s="4"/>
      <c r="S107" s="4"/>
      <c r="T107" s="4"/>
      <c r="U107" s="4"/>
      <c r="V107" s="4"/>
      <c r="W107" s="4"/>
      <c r="X107" s="4"/>
      <c r="Y107" s="4"/>
    </row>
    <row r="108" spans="1:25" ht="15.75" customHeight="1">
      <c r="A108" s="4"/>
      <c r="B108" s="4"/>
      <c r="C108" s="6"/>
      <c r="D108" s="6"/>
      <c r="E108" s="6"/>
      <c r="F108" s="6"/>
      <c r="G108" s="6"/>
      <c r="H108" s="6"/>
      <c r="I108" s="4"/>
      <c r="J108" s="4"/>
      <c r="K108" s="4"/>
      <c r="L108" s="4"/>
      <c r="M108" s="4"/>
      <c r="N108" s="4"/>
      <c r="O108" s="4"/>
      <c r="P108" s="4"/>
      <c r="Q108" s="4"/>
      <c r="R108" s="4"/>
      <c r="S108" s="4"/>
      <c r="T108" s="4"/>
      <c r="U108" s="4"/>
      <c r="V108" s="4"/>
      <c r="W108" s="4"/>
      <c r="X108" s="4"/>
      <c r="Y108" s="4"/>
    </row>
    <row r="109" spans="1:25" ht="15.75" customHeight="1">
      <c r="A109" s="4"/>
      <c r="B109" s="4"/>
      <c r="C109" s="6"/>
      <c r="D109" s="6"/>
      <c r="E109" s="6"/>
      <c r="F109" s="6"/>
      <c r="G109" s="6"/>
      <c r="H109" s="6"/>
      <c r="I109" s="4"/>
      <c r="J109" s="4"/>
      <c r="K109" s="4"/>
      <c r="L109" s="4"/>
      <c r="M109" s="4"/>
      <c r="N109" s="4"/>
      <c r="O109" s="4"/>
      <c r="P109" s="4"/>
      <c r="Q109" s="4"/>
      <c r="R109" s="4"/>
      <c r="S109" s="4"/>
      <c r="T109" s="4"/>
      <c r="U109" s="4"/>
      <c r="V109" s="4"/>
      <c r="W109" s="4"/>
      <c r="X109" s="4"/>
      <c r="Y109" s="4"/>
    </row>
    <row r="110" spans="1:25" ht="15.75" customHeight="1">
      <c r="A110" s="4"/>
      <c r="B110" s="4"/>
      <c r="C110" s="6"/>
      <c r="D110" s="6"/>
      <c r="E110" s="6"/>
      <c r="F110" s="6"/>
      <c r="G110" s="6"/>
      <c r="H110" s="6"/>
      <c r="I110" s="4"/>
      <c r="J110" s="4"/>
      <c r="K110" s="4"/>
      <c r="L110" s="4"/>
      <c r="M110" s="4"/>
      <c r="N110" s="4"/>
      <c r="O110" s="4"/>
      <c r="P110" s="4"/>
      <c r="Q110" s="4"/>
      <c r="R110" s="4"/>
      <c r="S110" s="4"/>
      <c r="T110" s="4"/>
      <c r="U110" s="4"/>
      <c r="V110" s="4"/>
      <c r="W110" s="4"/>
      <c r="X110" s="4"/>
      <c r="Y110" s="4"/>
    </row>
    <row r="111" spans="1:25" ht="15.75" customHeight="1">
      <c r="A111" s="4"/>
      <c r="B111" s="4"/>
      <c r="C111" s="6"/>
      <c r="D111" s="6"/>
      <c r="E111" s="6"/>
      <c r="F111" s="6"/>
      <c r="G111" s="6"/>
      <c r="H111" s="6"/>
      <c r="I111" s="4"/>
      <c r="J111" s="4"/>
      <c r="K111" s="4"/>
      <c r="L111" s="4"/>
      <c r="M111" s="4"/>
      <c r="N111" s="4"/>
      <c r="O111" s="4"/>
      <c r="P111" s="4"/>
      <c r="Q111" s="4"/>
      <c r="R111" s="4"/>
      <c r="S111" s="4"/>
      <c r="T111" s="4"/>
      <c r="U111" s="4"/>
      <c r="V111" s="4"/>
      <c r="W111" s="4"/>
      <c r="X111" s="4"/>
      <c r="Y111" s="4"/>
    </row>
    <row r="112" spans="1:25" ht="15.75" customHeight="1">
      <c r="A112" s="4"/>
      <c r="B112" s="4"/>
      <c r="C112" s="6"/>
      <c r="D112" s="6"/>
      <c r="E112" s="6"/>
      <c r="F112" s="6"/>
      <c r="G112" s="6"/>
      <c r="H112" s="6"/>
      <c r="I112" s="4"/>
      <c r="J112" s="4"/>
      <c r="K112" s="4"/>
      <c r="L112" s="4"/>
      <c r="M112" s="4"/>
      <c r="N112" s="4"/>
      <c r="O112" s="4"/>
      <c r="P112" s="4"/>
      <c r="Q112" s="4"/>
      <c r="R112" s="4"/>
      <c r="S112" s="4"/>
      <c r="T112" s="4"/>
      <c r="U112" s="4"/>
      <c r="V112" s="4"/>
      <c r="W112" s="4"/>
      <c r="X112" s="4"/>
      <c r="Y112" s="4"/>
    </row>
    <row r="113" spans="1:25" ht="15.75" customHeight="1">
      <c r="A113" s="4"/>
      <c r="B113" s="4"/>
      <c r="C113" s="6"/>
      <c r="D113" s="6"/>
      <c r="E113" s="6"/>
      <c r="F113" s="6"/>
      <c r="G113" s="6"/>
      <c r="H113" s="6"/>
      <c r="I113" s="4"/>
      <c r="J113" s="4"/>
      <c r="K113" s="4"/>
      <c r="L113" s="4"/>
      <c r="M113" s="4"/>
      <c r="N113" s="4"/>
      <c r="O113" s="4"/>
      <c r="P113" s="4"/>
      <c r="Q113" s="4"/>
      <c r="R113" s="4"/>
      <c r="S113" s="4"/>
      <c r="T113" s="4"/>
      <c r="U113" s="4"/>
      <c r="V113" s="4"/>
      <c r="W113" s="4"/>
      <c r="X113" s="4"/>
      <c r="Y113" s="4"/>
    </row>
    <row r="114" spans="1:25" ht="15.75" customHeight="1">
      <c r="A114" s="4"/>
      <c r="B114" s="4"/>
      <c r="C114" s="6"/>
      <c r="D114" s="6"/>
      <c r="E114" s="6"/>
      <c r="F114" s="6"/>
      <c r="G114" s="6"/>
      <c r="H114" s="6"/>
      <c r="I114" s="4"/>
      <c r="J114" s="4"/>
      <c r="K114" s="4"/>
      <c r="L114" s="4"/>
      <c r="M114" s="4"/>
      <c r="N114" s="4"/>
      <c r="O114" s="4"/>
      <c r="P114" s="4"/>
      <c r="Q114" s="4"/>
      <c r="R114" s="4"/>
      <c r="S114" s="4"/>
      <c r="T114" s="4"/>
      <c r="U114" s="4"/>
      <c r="V114" s="4"/>
      <c r="W114" s="4"/>
      <c r="X114" s="4"/>
      <c r="Y114" s="4"/>
    </row>
    <row r="115" spans="1:25" ht="15.75" customHeight="1">
      <c r="A115" s="4"/>
      <c r="B115" s="4"/>
      <c r="C115" s="6"/>
      <c r="D115" s="6"/>
      <c r="E115" s="6"/>
      <c r="F115" s="6"/>
      <c r="G115" s="6"/>
      <c r="H115" s="6"/>
      <c r="I115" s="4"/>
      <c r="J115" s="4"/>
      <c r="K115" s="4"/>
      <c r="L115" s="4"/>
      <c r="M115" s="4"/>
      <c r="N115" s="4"/>
      <c r="O115" s="4"/>
      <c r="P115" s="4"/>
      <c r="Q115" s="4"/>
      <c r="R115" s="4"/>
      <c r="S115" s="4"/>
      <c r="T115" s="4"/>
      <c r="U115" s="4"/>
      <c r="V115" s="4"/>
      <c r="W115" s="4"/>
      <c r="X115" s="4"/>
      <c r="Y115" s="4"/>
    </row>
    <row r="116" spans="1:25" ht="15.75" customHeight="1">
      <c r="A116" s="4"/>
      <c r="B116" s="4"/>
      <c r="C116" s="6"/>
      <c r="D116" s="6"/>
      <c r="E116" s="6"/>
      <c r="F116" s="6"/>
      <c r="G116" s="6"/>
      <c r="H116" s="6"/>
      <c r="I116" s="4"/>
      <c r="J116" s="4"/>
      <c r="K116" s="4"/>
      <c r="L116" s="4"/>
      <c r="M116" s="4"/>
      <c r="N116" s="4"/>
      <c r="O116" s="4"/>
      <c r="P116" s="4"/>
      <c r="Q116" s="4"/>
      <c r="R116" s="4"/>
      <c r="S116" s="4"/>
      <c r="T116" s="4"/>
      <c r="U116" s="4"/>
      <c r="V116" s="4"/>
      <c r="W116" s="4"/>
      <c r="X116" s="4"/>
      <c r="Y116" s="4"/>
    </row>
    <row r="117" spans="1:25" ht="15.75" customHeight="1">
      <c r="A117" s="4"/>
      <c r="B117" s="4"/>
      <c r="C117" s="6"/>
      <c r="D117" s="6"/>
      <c r="E117" s="6"/>
      <c r="F117" s="6"/>
      <c r="G117" s="6"/>
      <c r="H117" s="6"/>
      <c r="I117" s="4"/>
      <c r="J117" s="4"/>
      <c r="K117" s="4"/>
      <c r="L117" s="4"/>
      <c r="M117" s="4"/>
      <c r="N117" s="4"/>
      <c r="O117" s="4"/>
      <c r="P117" s="4"/>
      <c r="Q117" s="4"/>
      <c r="R117" s="4"/>
      <c r="S117" s="4"/>
      <c r="T117" s="4"/>
      <c r="U117" s="4"/>
      <c r="V117" s="4"/>
      <c r="W117" s="4"/>
      <c r="X117" s="4"/>
      <c r="Y117" s="4"/>
    </row>
    <row r="118" spans="1:25" ht="15.75" customHeight="1">
      <c r="A118" s="4"/>
      <c r="B118" s="4"/>
      <c r="C118" s="6"/>
      <c r="D118" s="6"/>
      <c r="E118" s="6"/>
      <c r="F118" s="6"/>
      <c r="G118" s="6"/>
      <c r="H118" s="6"/>
      <c r="I118" s="4"/>
      <c r="J118" s="4"/>
      <c r="K118" s="4"/>
      <c r="L118" s="4"/>
      <c r="M118" s="4"/>
      <c r="N118" s="4"/>
      <c r="O118" s="4"/>
      <c r="P118" s="4"/>
      <c r="Q118" s="4"/>
      <c r="R118" s="4"/>
      <c r="S118" s="4"/>
      <c r="T118" s="4"/>
      <c r="U118" s="4"/>
      <c r="V118" s="4"/>
      <c r="W118" s="4"/>
      <c r="X118" s="4"/>
      <c r="Y118" s="4"/>
    </row>
    <row r="119" spans="1:25" ht="15.75" customHeight="1">
      <c r="A119" s="4"/>
      <c r="B119" s="4"/>
      <c r="C119" s="6"/>
      <c r="D119" s="6"/>
      <c r="E119" s="6"/>
      <c r="F119" s="6"/>
      <c r="G119" s="6"/>
      <c r="H119" s="6"/>
      <c r="I119" s="4"/>
      <c r="J119" s="4"/>
      <c r="K119" s="4"/>
      <c r="L119" s="4"/>
      <c r="M119" s="4"/>
      <c r="N119" s="4"/>
      <c r="O119" s="4"/>
      <c r="P119" s="4"/>
      <c r="Q119" s="4"/>
      <c r="R119" s="4"/>
      <c r="S119" s="4"/>
      <c r="T119" s="4"/>
      <c r="U119" s="4"/>
      <c r="V119" s="4"/>
      <c r="W119" s="4"/>
      <c r="X119" s="4"/>
      <c r="Y119" s="4"/>
    </row>
    <row r="120" spans="1:25" ht="15.75" customHeight="1">
      <c r="A120" s="4"/>
      <c r="B120" s="4"/>
      <c r="C120" s="6"/>
      <c r="D120" s="6"/>
      <c r="E120" s="6"/>
      <c r="F120" s="6"/>
      <c r="G120" s="6"/>
      <c r="H120" s="6"/>
      <c r="I120" s="4"/>
      <c r="J120" s="4"/>
      <c r="K120" s="4"/>
      <c r="L120" s="4"/>
      <c r="M120" s="4"/>
      <c r="N120" s="4"/>
      <c r="O120" s="4"/>
      <c r="P120" s="4"/>
      <c r="Q120" s="4"/>
      <c r="R120" s="4"/>
      <c r="S120" s="4"/>
      <c r="T120" s="4"/>
      <c r="U120" s="4"/>
      <c r="V120" s="4"/>
      <c r="W120" s="4"/>
      <c r="X120" s="4"/>
      <c r="Y120" s="4"/>
    </row>
    <row r="121" spans="1:25" ht="15.75" customHeight="1">
      <c r="A121" s="4"/>
      <c r="B121" s="4"/>
      <c r="C121" s="6"/>
      <c r="D121" s="6"/>
      <c r="E121" s="6"/>
      <c r="F121" s="6"/>
      <c r="G121" s="6"/>
      <c r="H121" s="6"/>
      <c r="I121" s="4"/>
      <c r="J121" s="4"/>
      <c r="K121" s="4"/>
      <c r="L121" s="4"/>
      <c r="M121" s="4"/>
      <c r="N121" s="4"/>
      <c r="O121" s="4"/>
      <c r="P121" s="4"/>
      <c r="Q121" s="4"/>
      <c r="R121" s="4"/>
      <c r="S121" s="4"/>
      <c r="T121" s="4"/>
      <c r="U121" s="4"/>
      <c r="V121" s="4"/>
      <c r="W121" s="4"/>
      <c r="X121" s="4"/>
      <c r="Y121" s="4"/>
    </row>
    <row r="122" spans="1:25" ht="15.75" customHeight="1">
      <c r="A122" s="4"/>
      <c r="B122" s="4"/>
      <c r="C122" s="6"/>
      <c r="D122" s="6"/>
      <c r="E122" s="6"/>
      <c r="F122" s="6"/>
      <c r="G122" s="6"/>
      <c r="H122" s="6"/>
      <c r="I122" s="4"/>
      <c r="J122" s="4"/>
      <c r="K122" s="4"/>
      <c r="L122" s="4"/>
      <c r="M122" s="4"/>
      <c r="N122" s="4"/>
      <c r="O122" s="4"/>
      <c r="P122" s="4"/>
      <c r="Q122" s="4"/>
      <c r="R122" s="4"/>
      <c r="S122" s="4"/>
      <c r="T122" s="4"/>
      <c r="U122" s="4"/>
      <c r="V122" s="4"/>
      <c r="W122" s="4"/>
      <c r="X122" s="4"/>
      <c r="Y122" s="4"/>
    </row>
    <row r="123" spans="1:25" ht="15.75" customHeight="1">
      <c r="A123" s="4"/>
      <c r="B123" s="4"/>
      <c r="C123" s="6"/>
      <c r="D123" s="6"/>
      <c r="E123" s="6"/>
      <c r="F123" s="6"/>
      <c r="G123" s="6"/>
      <c r="H123" s="6"/>
      <c r="I123" s="4"/>
      <c r="J123" s="4"/>
      <c r="K123" s="4"/>
      <c r="L123" s="4"/>
      <c r="M123" s="4"/>
      <c r="N123" s="4"/>
      <c r="O123" s="4"/>
      <c r="P123" s="4"/>
      <c r="Q123" s="4"/>
      <c r="R123" s="4"/>
      <c r="S123" s="4"/>
      <c r="T123" s="4"/>
      <c r="U123" s="4"/>
      <c r="V123" s="4"/>
      <c r="W123" s="4"/>
      <c r="X123" s="4"/>
      <c r="Y123" s="4"/>
    </row>
    <row r="124" spans="1:25" ht="15.75" customHeight="1">
      <c r="A124" s="4"/>
      <c r="B124" s="4"/>
      <c r="C124" s="6"/>
      <c r="D124" s="6"/>
      <c r="E124" s="6"/>
      <c r="F124" s="6"/>
      <c r="G124" s="6"/>
      <c r="H124" s="6"/>
      <c r="I124" s="4"/>
      <c r="J124" s="4"/>
      <c r="K124" s="4"/>
      <c r="L124" s="4"/>
      <c r="M124" s="4"/>
      <c r="N124" s="4"/>
      <c r="O124" s="4"/>
      <c r="P124" s="4"/>
      <c r="Q124" s="4"/>
      <c r="R124" s="4"/>
      <c r="S124" s="4"/>
      <c r="T124" s="4"/>
      <c r="U124" s="4"/>
      <c r="V124" s="4"/>
      <c r="W124" s="4"/>
      <c r="X124" s="4"/>
      <c r="Y124" s="4"/>
    </row>
    <row r="125" spans="1:25" ht="15.75" customHeight="1">
      <c r="A125" s="4"/>
      <c r="B125" s="4"/>
      <c r="C125" s="6"/>
      <c r="D125" s="6"/>
      <c r="E125" s="6"/>
      <c r="F125" s="6"/>
      <c r="G125" s="6"/>
      <c r="H125" s="6"/>
      <c r="I125" s="4"/>
      <c r="J125" s="4"/>
      <c r="K125" s="4"/>
      <c r="L125" s="4"/>
      <c r="M125" s="4"/>
      <c r="N125" s="4"/>
      <c r="O125" s="4"/>
      <c r="P125" s="4"/>
      <c r="Q125" s="4"/>
      <c r="R125" s="4"/>
      <c r="S125" s="4"/>
      <c r="T125" s="4"/>
      <c r="U125" s="4"/>
      <c r="V125" s="4"/>
      <c r="W125" s="4"/>
      <c r="X125" s="4"/>
      <c r="Y125" s="4"/>
    </row>
    <row r="126" spans="1:25" ht="15.75" customHeight="1">
      <c r="A126" s="4"/>
      <c r="B126" s="4"/>
      <c r="C126" s="6"/>
      <c r="D126" s="6"/>
      <c r="E126" s="6"/>
      <c r="F126" s="6"/>
      <c r="G126" s="6"/>
      <c r="H126" s="6"/>
      <c r="I126" s="4"/>
      <c r="J126" s="4"/>
      <c r="K126" s="4"/>
      <c r="L126" s="4"/>
      <c r="M126" s="4"/>
      <c r="N126" s="4"/>
      <c r="O126" s="4"/>
      <c r="P126" s="4"/>
      <c r="Q126" s="4"/>
      <c r="R126" s="4"/>
      <c r="S126" s="4"/>
      <c r="T126" s="4"/>
      <c r="U126" s="4"/>
      <c r="V126" s="4"/>
      <c r="W126" s="4"/>
      <c r="X126" s="4"/>
      <c r="Y126" s="4"/>
    </row>
    <row r="127" spans="1:25" ht="15.75" customHeight="1">
      <c r="A127" s="4"/>
      <c r="B127" s="4"/>
      <c r="C127" s="6"/>
      <c r="D127" s="6"/>
      <c r="E127" s="6"/>
      <c r="F127" s="6"/>
      <c r="G127" s="6"/>
      <c r="H127" s="6"/>
      <c r="I127" s="4"/>
      <c r="J127" s="4"/>
      <c r="K127" s="4"/>
      <c r="L127" s="4"/>
      <c r="M127" s="4"/>
      <c r="N127" s="4"/>
      <c r="O127" s="4"/>
      <c r="P127" s="4"/>
      <c r="Q127" s="4"/>
      <c r="R127" s="4"/>
      <c r="S127" s="4"/>
      <c r="T127" s="4"/>
      <c r="U127" s="4"/>
      <c r="V127" s="4"/>
      <c r="W127" s="4"/>
      <c r="X127" s="4"/>
      <c r="Y127" s="4"/>
    </row>
    <row r="128" spans="1:25" ht="15.75" customHeight="1">
      <c r="A128" s="4"/>
      <c r="B128" s="4"/>
      <c r="C128" s="6"/>
      <c r="D128" s="6"/>
      <c r="E128" s="6"/>
      <c r="F128" s="6"/>
      <c r="G128" s="6"/>
      <c r="H128" s="6"/>
      <c r="I128" s="4"/>
      <c r="J128" s="4"/>
      <c r="K128" s="4"/>
      <c r="L128" s="4"/>
      <c r="M128" s="4"/>
      <c r="N128" s="4"/>
      <c r="O128" s="4"/>
      <c r="P128" s="4"/>
      <c r="Q128" s="4"/>
      <c r="R128" s="4"/>
      <c r="S128" s="4"/>
      <c r="T128" s="4"/>
      <c r="U128" s="4"/>
      <c r="V128" s="4"/>
      <c r="W128" s="4"/>
      <c r="X128" s="4"/>
      <c r="Y128" s="4"/>
    </row>
    <row r="129" spans="1:25" ht="15.75" customHeight="1">
      <c r="A129" s="4"/>
      <c r="B129" s="4"/>
      <c r="C129" s="6"/>
      <c r="D129" s="6"/>
      <c r="E129" s="6"/>
      <c r="F129" s="6"/>
      <c r="G129" s="6"/>
      <c r="H129" s="6"/>
      <c r="I129" s="4"/>
      <c r="J129" s="4"/>
      <c r="K129" s="4"/>
      <c r="L129" s="4"/>
      <c r="M129" s="4"/>
      <c r="N129" s="4"/>
      <c r="O129" s="4"/>
      <c r="P129" s="4"/>
      <c r="Q129" s="4"/>
      <c r="R129" s="4"/>
      <c r="S129" s="4"/>
      <c r="T129" s="4"/>
      <c r="U129" s="4"/>
      <c r="V129" s="4"/>
      <c r="W129" s="4"/>
      <c r="X129" s="4"/>
      <c r="Y129" s="4"/>
    </row>
    <row r="130" spans="1:25" ht="15.75" customHeight="1">
      <c r="A130" s="4"/>
      <c r="B130" s="4"/>
      <c r="C130" s="6"/>
      <c r="D130" s="6"/>
      <c r="E130" s="6"/>
      <c r="F130" s="6"/>
      <c r="G130" s="6"/>
      <c r="H130" s="6"/>
      <c r="I130" s="4"/>
      <c r="J130" s="4"/>
      <c r="K130" s="4"/>
      <c r="L130" s="4"/>
      <c r="M130" s="4"/>
      <c r="N130" s="4"/>
      <c r="O130" s="4"/>
      <c r="P130" s="4"/>
      <c r="Q130" s="4"/>
      <c r="R130" s="4"/>
      <c r="S130" s="4"/>
      <c r="T130" s="4"/>
      <c r="U130" s="4"/>
      <c r="V130" s="4"/>
      <c r="W130" s="4"/>
      <c r="X130" s="4"/>
      <c r="Y130" s="4"/>
    </row>
    <row r="131" spans="1:25" ht="15.75" customHeight="1">
      <c r="A131" s="4"/>
      <c r="B131" s="4"/>
      <c r="C131" s="6"/>
      <c r="D131" s="6"/>
      <c r="E131" s="6"/>
      <c r="F131" s="6"/>
      <c r="G131" s="6"/>
      <c r="H131" s="6"/>
      <c r="I131" s="4"/>
      <c r="J131" s="4"/>
      <c r="K131" s="4"/>
      <c r="L131" s="4"/>
      <c r="M131" s="4"/>
      <c r="N131" s="4"/>
      <c r="O131" s="4"/>
      <c r="P131" s="4"/>
      <c r="Q131" s="4"/>
      <c r="R131" s="4"/>
      <c r="S131" s="4"/>
      <c r="T131" s="4"/>
      <c r="U131" s="4"/>
      <c r="V131" s="4"/>
      <c r="W131" s="4"/>
      <c r="X131" s="4"/>
      <c r="Y131" s="4"/>
    </row>
    <row r="132" spans="1:25" ht="15.75" customHeight="1">
      <c r="A132" s="4"/>
      <c r="B132" s="4"/>
      <c r="C132" s="6"/>
      <c r="D132" s="6"/>
      <c r="E132" s="6"/>
      <c r="F132" s="6"/>
      <c r="G132" s="6"/>
      <c r="H132" s="6"/>
      <c r="I132" s="4"/>
      <c r="J132" s="4"/>
      <c r="K132" s="4"/>
      <c r="L132" s="4"/>
      <c r="M132" s="4"/>
      <c r="N132" s="4"/>
      <c r="O132" s="4"/>
      <c r="P132" s="4"/>
      <c r="Q132" s="4"/>
      <c r="R132" s="4"/>
      <c r="S132" s="4"/>
      <c r="T132" s="4"/>
      <c r="U132" s="4"/>
      <c r="V132" s="4"/>
      <c r="W132" s="4"/>
      <c r="X132" s="4"/>
      <c r="Y132" s="4"/>
    </row>
    <row r="133" spans="1:25" ht="15.75" customHeight="1">
      <c r="A133" s="4"/>
      <c r="B133" s="4"/>
      <c r="C133" s="6"/>
      <c r="D133" s="6"/>
      <c r="E133" s="6"/>
      <c r="F133" s="6"/>
      <c r="G133" s="6"/>
      <c r="H133" s="6"/>
      <c r="I133" s="4"/>
      <c r="J133" s="4"/>
      <c r="K133" s="4"/>
      <c r="L133" s="4"/>
      <c r="M133" s="4"/>
      <c r="N133" s="4"/>
      <c r="O133" s="4"/>
      <c r="P133" s="4"/>
      <c r="Q133" s="4"/>
      <c r="R133" s="4"/>
      <c r="S133" s="4"/>
      <c r="T133" s="4"/>
      <c r="U133" s="4"/>
      <c r="V133" s="4"/>
      <c r="W133" s="4"/>
      <c r="X133" s="4"/>
      <c r="Y133" s="4"/>
    </row>
    <row r="134" spans="1:25" ht="15.75" customHeight="1">
      <c r="A134" s="4"/>
      <c r="B134" s="4"/>
      <c r="C134" s="6"/>
      <c r="D134" s="6"/>
      <c r="E134" s="6"/>
      <c r="F134" s="6"/>
      <c r="G134" s="6"/>
      <c r="H134" s="6"/>
      <c r="I134" s="4"/>
      <c r="J134" s="4"/>
      <c r="K134" s="4"/>
      <c r="L134" s="4"/>
      <c r="M134" s="4"/>
      <c r="N134" s="4"/>
      <c r="O134" s="4"/>
      <c r="P134" s="4"/>
      <c r="Q134" s="4"/>
      <c r="R134" s="4"/>
      <c r="S134" s="4"/>
      <c r="T134" s="4"/>
      <c r="U134" s="4"/>
      <c r="V134" s="4"/>
      <c r="W134" s="4"/>
      <c r="X134" s="4"/>
      <c r="Y134" s="4"/>
    </row>
    <row r="135" spans="1:25" ht="15.75" customHeight="1">
      <c r="A135" s="4"/>
      <c r="B135" s="4"/>
      <c r="C135" s="6"/>
      <c r="D135" s="6"/>
      <c r="E135" s="6"/>
      <c r="F135" s="6"/>
      <c r="G135" s="6"/>
      <c r="H135" s="6"/>
      <c r="I135" s="4"/>
      <c r="J135" s="4"/>
      <c r="K135" s="4"/>
      <c r="L135" s="4"/>
      <c r="M135" s="4"/>
      <c r="N135" s="4"/>
      <c r="O135" s="4"/>
      <c r="P135" s="4"/>
      <c r="Q135" s="4"/>
      <c r="R135" s="4"/>
      <c r="S135" s="4"/>
      <c r="T135" s="4"/>
      <c r="U135" s="4"/>
      <c r="V135" s="4"/>
      <c r="W135" s="4"/>
      <c r="X135" s="4"/>
      <c r="Y135" s="4"/>
    </row>
    <row r="136" spans="1:25" ht="15.75" customHeight="1">
      <c r="A136" s="4"/>
      <c r="B136" s="4"/>
      <c r="C136" s="6"/>
      <c r="D136" s="6"/>
      <c r="E136" s="6"/>
      <c r="F136" s="6"/>
      <c r="G136" s="6"/>
      <c r="H136" s="6"/>
      <c r="I136" s="4"/>
      <c r="J136" s="4"/>
      <c r="K136" s="4"/>
      <c r="L136" s="4"/>
      <c r="M136" s="4"/>
      <c r="N136" s="4"/>
      <c r="O136" s="4"/>
      <c r="P136" s="4"/>
      <c r="Q136" s="4"/>
      <c r="R136" s="4"/>
      <c r="S136" s="4"/>
      <c r="T136" s="4"/>
      <c r="U136" s="4"/>
      <c r="V136" s="4"/>
      <c r="W136" s="4"/>
      <c r="X136" s="4"/>
      <c r="Y136" s="4"/>
    </row>
    <row r="137" spans="1:25" ht="15.75" customHeight="1">
      <c r="A137" s="4"/>
      <c r="B137" s="4"/>
      <c r="C137" s="6"/>
      <c r="D137" s="6"/>
      <c r="E137" s="6"/>
      <c r="F137" s="6"/>
      <c r="G137" s="6"/>
      <c r="H137" s="6"/>
      <c r="I137" s="4"/>
      <c r="J137" s="4"/>
      <c r="K137" s="4"/>
      <c r="L137" s="4"/>
      <c r="M137" s="4"/>
      <c r="N137" s="4"/>
      <c r="O137" s="4"/>
      <c r="P137" s="4"/>
      <c r="Q137" s="4"/>
      <c r="R137" s="4"/>
      <c r="S137" s="4"/>
      <c r="T137" s="4"/>
      <c r="U137" s="4"/>
      <c r="V137" s="4"/>
      <c r="W137" s="4"/>
      <c r="X137" s="4"/>
      <c r="Y137" s="4"/>
    </row>
    <row r="138" spans="1:25" ht="15.75" customHeight="1">
      <c r="A138" s="4"/>
      <c r="B138" s="4"/>
      <c r="C138" s="6"/>
      <c r="D138" s="6"/>
      <c r="E138" s="6"/>
      <c r="F138" s="6"/>
      <c r="G138" s="6"/>
      <c r="H138" s="6"/>
      <c r="I138" s="4"/>
      <c r="J138" s="4"/>
      <c r="K138" s="4"/>
      <c r="L138" s="4"/>
      <c r="M138" s="4"/>
      <c r="N138" s="4"/>
      <c r="O138" s="4"/>
      <c r="P138" s="4"/>
      <c r="Q138" s="4"/>
      <c r="R138" s="4"/>
      <c r="S138" s="4"/>
      <c r="T138" s="4"/>
      <c r="U138" s="4"/>
      <c r="V138" s="4"/>
      <c r="W138" s="4"/>
      <c r="X138" s="4"/>
      <c r="Y138" s="4"/>
    </row>
    <row r="139" spans="1:25" ht="15.75" customHeight="1">
      <c r="A139" s="4"/>
      <c r="B139" s="4"/>
      <c r="C139" s="6"/>
      <c r="D139" s="6"/>
      <c r="E139" s="6"/>
      <c r="F139" s="6"/>
      <c r="G139" s="6"/>
      <c r="H139" s="6"/>
      <c r="I139" s="4"/>
      <c r="J139" s="4"/>
      <c r="K139" s="4"/>
      <c r="L139" s="4"/>
      <c r="M139" s="4"/>
      <c r="N139" s="4"/>
      <c r="O139" s="4"/>
      <c r="P139" s="4"/>
      <c r="Q139" s="4"/>
      <c r="R139" s="4"/>
      <c r="S139" s="4"/>
      <c r="T139" s="4"/>
      <c r="U139" s="4"/>
      <c r="V139" s="4"/>
      <c r="W139" s="4"/>
      <c r="X139" s="4"/>
      <c r="Y139" s="4"/>
    </row>
    <row r="140" spans="1:25" ht="15.75" customHeight="1">
      <c r="A140" s="4"/>
      <c r="B140" s="4"/>
      <c r="C140" s="6"/>
      <c r="D140" s="6"/>
      <c r="E140" s="6"/>
      <c r="F140" s="6"/>
      <c r="G140" s="6"/>
      <c r="H140" s="6"/>
      <c r="I140" s="4"/>
      <c r="J140" s="4"/>
      <c r="K140" s="4"/>
      <c r="L140" s="4"/>
      <c r="M140" s="4"/>
      <c r="N140" s="4"/>
      <c r="O140" s="4"/>
      <c r="P140" s="4"/>
      <c r="Q140" s="4"/>
      <c r="R140" s="4"/>
      <c r="S140" s="4"/>
      <c r="T140" s="4"/>
      <c r="U140" s="4"/>
      <c r="V140" s="4"/>
      <c r="W140" s="4"/>
      <c r="X140" s="4"/>
      <c r="Y140" s="4"/>
    </row>
    <row r="141" spans="1:25" ht="15.75" customHeight="1">
      <c r="A141" s="4"/>
      <c r="B141" s="4"/>
      <c r="C141" s="6"/>
      <c r="D141" s="6"/>
      <c r="E141" s="6"/>
      <c r="F141" s="6"/>
      <c r="G141" s="6"/>
      <c r="H141" s="6"/>
      <c r="I141" s="4"/>
      <c r="J141" s="4"/>
      <c r="K141" s="4"/>
      <c r="L141" s="4"/>
      <c r="M141" s="4"/>
      <c r="N141" s="4"/>
      <c r="O141" s="4"/>
      <c r="P141" s="4"/>
      <c r="Q141" s="4"/>
      <c r="R141" s="4"/>
      <c r="S141" s="4"/>
      <c r="T141" s="4"/>
      <c r="U141" s="4"/>
      <c r="V141" s="4"/>
      <c r="W141" s="4"/>
      <c r="X141" s="4"/>
      <c r="Y141" s="4"/>
    </row>
    <row r="142" spans="1:25" ht="15.75" customHeight="1">
      <c r="A142" s="4"/>
      <c r="B142" s="4"/>
      <c r="C142" s="6"/>
      <c r="D142" s="6"/>
      <c r="E142" s="6"/>
      <c r="F142" s="6"/>
      <c r="G142" s="6"/>
      <c r="H142" s="6"/>
      <c r="I142" s="4"/>
      <c r="J142" s="4"/>
      <c r="K142" s="4"/>
      <c r="L142" s="4"/>
      <c r="M142" s="4"/>
      <c r="N142" s="4"/>
      <c r="O142" s="4"/>
      <c r="P142" s="4"/>
      <c r="Q142" s="4"/>
      <c r="R142" s="4"/>
      <c r="S142" s="4"/>
      <c r="T142" s="4"/>
      <c r="U142" s="4"/>
      <c r="V142" s="4"/>
      <c r="W142" s="4"/>
      <c r="X142" s="4"/>
      <c r="Y142" s="4"/>
    </row>
    <row r="143" spans="1:25" ht="15.75" customHeight="1">
      <c r="A143" s="4"/>
      <c r="B143" s="4"/>
      <c r="C143" s="6"/>
      <c r="D143" s="6"/>
      <c r="E143" s="6"/>
      <c r="F143" s="6"/>
      <c r="G143" s="6"/>
      <c r="H143" s="6"/>
      <c r="I143" s="4"/>
      <c r="J143" s="4"/>
      <c r="K143" s="4"/>
      <c r="L143" s="4"/>
      <c r="M143" s="4"/>
      <c r="N143" s="4"/>
      <c r="O143" s="4"/>
      <c r="P143" s="4"/>
      <c r="Q143" s="4"/>
      <c r="R143" s="4"/>
      <c r="S143" s="4"/>
      <c r="T143" s="4"/>
      <c r="U143" s="4"/>
      <c r="V143" s="4"/>
      <c r="W143" s="4"/>
      <c r="X143" s="4"/>
      <c r="Y143" s="4"/>
    </row>
    <row r="144" spans="1:25" ht="15.75" customHeight="1">
      <c r="A144" s="4"/>
      <c r="B144" s="4"/>
      <c r="C144" s="6"/>
      <c r="D144" s="6"/>
      <c r="E144" s="6"/>
      <c r="F144" s="6"/>
      <c r="G144" s="6"/>
      <c r="H144" s="6"/>
      <c r="I144" s="4"/>
      <c r="J144" s="4"/>
      <c r="K144" s="4"/>
      <c r="L144" s="4"/>
      <c r="M144" s="4"/>
      <c r="N144" s="4"/>
      <c r="O144" s="4"/>
      <c r="P144" s="4"/>
      <c r="Q144" s="4"/>
      <c r="R144" s="4"/>
      <c r="S144" s="4"/>
      <c r="T144" s="4"/>
      <c r="U144" s="4"/>
      <c r="V144" s="4"/>
      <c r="W144" s="4"/>
      <c r="X144" s="4"/>
      <c r="Y144" s="4"/>
    </row>
    <row r="145" spans="1:25" ht="15.75" customHeight="1">
      <c r="A145" s="4"/>
      <c r="B145" s="4"/>
      <c r="C145" s="6"/>
      <c r="D145" s="6"/>
      <c r="E145" s="6"/>
      <c r="F145" s="6"/>
      <c r="G145" s="6"/>
      <c r="H145" s="6"/>
      <c r="I145" s="4"/>
      <c r="J145" s="4"/>
      <c r="K145" s="4"/>
      <c r="L145" s="4"/>
      <c r="M145" s="4"/>
      <c r="N145" s="4"/>
      <c r="O145" s="4"/>
      <c r="P145" s="4"/>
      <c r="Q145" s="4"/>
      <c r="R145" s="4"/>
      <c r="S145" s="4"/>
      <c r="T145" s="4"/>
      <c r="U145" s="4"/>
      <c r="V145" s="4"/>
      <c r="W145" s="4"/>
      <c r="X145" s="4"/>
      <c r="Y145" s="4"/>
    </row>
    <row r="146" spans="1:25" ht="15.75" customHeight="1">
      <c r="A146" s="4"/>
      <c r="B146" s="4"/>
      <c r="C146" s="6"/>
      <c r="D146" s="6"/>
      <c r="E146" s="6"/>
      <c r="F146" s="6"/>
      <c r="G146" s="6"/>
      <c r="H146" s="6"/>
      <c r="I146" s="4"/>
      <c r="J146" s="4"/>
      <c r="K146" s="4"/>
      <c r="L146" s="4"/>
      <c r="M146" s="4"/>
      <c r="N146" s="4"/>
      <c r="O146" s="4"/>
      <c r="P146" s="4"/>
      <c r="Q146" s="4"/>
      <c r="R146" s="4"/>
      <c r="S146" s="4"/>
      <c r="T146" s="4"/>
      <c r="U146" s="4"/>
      <c r="V146" s="4"/>
      <c r="W146" s="4"/>
      <c r="X146" s="4"/>
      <c r="Y146" s="4"/>
    </row>
    <row r="147" spans="1:25" ht="15.75" customHeight="1">
      <c r="A147" s="4"/>
      <c r="B147" s="4"/>
      <c r="C147" s="6"/>
      <c r="D147" s="6"/>
      <c r="E147" s="6"/>
      <c r="F147" s="6"/>
      <c r="G147" s="6"/>
      <c r="H147" s="6"/>
      <c r="I147" s="4"/>
      <c r="J147" s="4"/>
      <c r="K147" s="4"/>
      <c r="L147" s="4"/>
      <c r="M147" s="4"/>
      <c r="N147" s="4"/>
      <c r="O147" s="4"/>
      <c r="P147" s="4"/>
      <c r="Q147" s="4"/>
      <c r="R147" s="4"/>
      <c r="S147" s="4"/>
      <c r="T147" s="4"/>
      <c r="U147" s="4"/>
      <c r="V147" s="4"/>
      <c r="W147" s="4"/>
      <c r="X147" s="4"/>
      <c r="Y147" s="4"/>
    </row>
    <row r="148" spans="1:25" ht="15.75" customHeight="1">
      <c r="A148" s="4"/>
      <c r="B148" s="4"/>
      <c r="C148" s="6"/>
      <c r="D148" s="6"/>
      <c r="E148" s="6"/>
      <c r="F148" s="6"/>
      <c r="G148" s="6"/>
      <c r="H148" s="6"/>
      <c r="I148" s="4"/>
      <c r="J148" s="4"/>
      <c r="K148" s="4"/>
      <c r="L148" s="4"/>
      <c r="M148" s="4"/>
      <c r="N148" s="4"/>
      <c r="O148" s="4"/>
      <c r="P148" s="4"/>
      <c r="Q148" s="4"/>
      <c r="R148" s="4"/>
      <c r="S148" s="4"/>
      <c r="T148" s="4"/>
      <c r="U148" s="4"/>
      <c r="V148" s="4"/>
      <c r="W148" s="4"/>
      <c r="X148" s="4"/>
      <c r="Y148" s="4"/>
    </row>
    <row r="149" spans="1:25" ht="15.75" customHeight="1">
      <c r="A149" s="4"/>
      <c r="B149" s="4"/>
      <c r="C149" s="6"/>
      <c r="D149" s="6"/>
      <c r="E149" s="6"/>
      <c r="F149" s="6"/>
      <c r="G149" s="6"/>
      <c r="H149" s="6"/>
      <c r="I149" s="4"/>
      <c r="J149" s="4"/>
      <c r="K149" s="4"/>
      <c r="L149" s="4"/>
      <c r="M149" s="4"/>
      <c r="N149" s="4"/>
      <c r="O149" s="4"/>
      <c r="P149" s="4"/>
      <c r="Q149" s="4"/>
      <c r="R149" s="4"/>
      <c r="S149" s="4"/>
      <c r="T149" s="4"/>
      <c r="U149" s="4"/>
      <c r="V149" s="4"/>
      <c r="W149" s="4"/>
      <c r="X149" s="4"/>
      <c r="Y149" s="4"/>
    </row>
    <row r="150" spans="1:25" ht="15.75" customHeight="1">
      <c r="A150" s="4"/>
      <c r="B150" s="4"/>
      <c r="C150" s="6"/>
      <c r="D150" s="6"/>
      <c r="E150" s="6"/>
      <c r="F150" s="6"/>
      <c r="G150" s="6"/>
      <c r="H150" s="6"/>
      <c r="I150" s="4"/>
      <c r="J150" s="4"/>
      <c r="K150" s="4"/>
      <c r="L150" s="4"/>
      <c r="M150" s="4"/>
      <c r="N150" s="4"/>
      <c r="O150" s="4"/>
      <c r="P150" s="4"/>
      <c r="Q150" s="4"/>
      <c r="R150" s="4"/>
      <c r="S150" s="4"/>
      <c r="T150" s="4"/>
      <c r="U150" s="4"/>
      <c r="V150" s="4"/>
      <c r="W150" s="4"/>
      <c r="X150" s="4"/>
      <c r="Y150" s="4"/>
    </row>
    <row r="151" spans="1:25" ht="15.75" customHeight="1">
      <c r="A151" s="4"/>
      <c r="B151" s="4"/>
      <c r="C151" s="6"/>
      <c r="D151" s="6"/>
      <c r="E151" s="6"/>
      <c r="F151" s="6"/>
      <c r="G151" s="6"/>
      <c r="H151" s="6"/>
      <c r="I151" s="4"/>
      <c r="J151" s="4"/>
      <c r="K151" s="4"/>
      <c r="L151" s="4"/>
      <c r="M151" s="4"/>
      <c r="N151" s="4"/>
      <c r="O151" s="4"/>
      <c r="P151" s="4"/>
      <c r="Q151" s="4"/>
      <c r="R151" s="4"/>
      <c r="S151" s="4"/>
      <c r="T151" s="4"/>
      <c r="U151" s="4"/>
      <c r="V151" s="4"/>
      <c r="W151" s="4"/>
      <c r="X151" s="4"/>
      <c r="Y151" s="4"/>
    </row>
    <row r="152" spans="1:25" ht="15.75" customHeight="1">
      <c r="A152" s="4"/>
      <c r="B152" s="4"/>
      <c r="C152" s="6"/>
      <c r="D152" s="6"/>
      <c r="E152" s="6"/>
      <c r="F152" s="6"/>
      <c r="G152" s="6"/>
      <c r="H152" s="6"/>
      <c r="I152" s="4"/>
      <c r="J152" s="4"/>
      <c r="K152" s="4"/>
      <c r="L152" s="4"/>
      <c r="M152" s="4"/>
      <c r="N152" s="4"/>
      <c r="O152" s="4"/>
      <c r="P152" s="4"/>
      <c r="Q152" s="4"/>
      <c r="R152" s="4"/>
      <c r="S152" s="4"/>
      <c r="T152" s="4"/>
      <c r="U152" s="4"/>
      <c r="V152" s="4"/>
      <c r="W152" s="4"/>
      <c r="X152" s="4"/>
      <c r="Y152" s="4"/>
    </row>
    <row r="153" spans="1:25" ht="15.75" customHeight="1">
      <c r="A153" s="4"/>
      <c r="B153" s="4"/>
      <c r="C153" s="6"/>
      <c r="D153" s="6"/>
      <c r="E153" s="6"/>
      <c r="F153" s="6"/>
      <c r="G153" s="6"/>
      <c r="H153" s="6"/>
      <c r="I153" s="4"/>
      <c r="J153" s="4"/>
      <c r="K153" s="4"/>
      <c r="L153" s="4"/>
      <c r="M153" s="4"/>
      <c r="N153" s="4"/>
      <c r="O153" s="4"/>
      <c r="P153" s="4"/>
      <c r="Q153" s="4"/>
      <c r="R153" s="4"/>
      <c r="S153" s="4"/>
      <c r="T153" s="4"/>
      <c r="U153" s="4"/>
      <c r="V153" s="4"/>
      <c r="W153" s="4"/>
      <c r="X153" s="4"/>
      <c r="Y153" s="4"/>
    </row>
    <row r="154" spans="1:25" ht="15.75" customHeight="1">
      <c r="A154" s="4"/>
      <c r="B154" s="4"/>
      <c r="C154" s="6"/>
      <c r="D154" s="6"/>
      <c r="E154" s="6"/>
      <c r="F154" s="6"/>
      <c r="G154" s="6"/>
      <c r="H154" s="6"/>
      <c r="I154" s="4"/>
      <c r="J154" s="4"/>
      <c r="K154" s="4"/>
      <c r="L154" s="4"/>
      <c r="M154" s="4"/>
      <c r="N154" s="4"/>
      <c r="O154" s="4"/>
      <c r="P154" s="4"/>
      <c r="Q154" s="4"/>
      <c r="R154" s="4"/>
      <c r="S154" s="4"/>
      <c r="T154" s="4"/>
      <c r="U154" s="4"/>
      <c r="V154" s="4"/>
      <c r="W154" s="4"/>
      <c r="X154" s="4"/>
      <c r="Y154" s="4"/>
    </row>
    <row r="155" spans="1:25" ht="15.75" customHeight="1">
      <c r="A155" s="4"/>
      <c r="B155" s="4"/>
      <c r="C155" s="6"/>
      <c r="D155" s="6"/>
      <c r="E155" s="6"/>
      <c r="F155" s="6"/>
      <c r="G155" s="6"/>
      <c r="H155" s="6"/>
      <c r="I155" s="4"/>
      <c r="J155" s="4"/>
      <c r="K155" s="4"/>
      <c r="L155" s="4"/>
      <c r="M155" s="4"/>
      <c r="N155" s="4"/>
      <c r="O155" s="4"/>
      <c r="P155" s="4"/>
      <c r="Q155" s="4"/>
      <c r="R155" s="4"/>
      <c r="S155" s="4"/>
      <c r="T155" s="4"/>
      <c r="U155" s="4"/>
      <c r="V155" s="4"/>
      <c r="W155" s="4"/>
      <c r="X155" s="4"/>
      <c r="Y155" s="4"/>
    </row>
    <row r="156" spans="1:25" ht="15.75" customHeight="1">
      <c r="A156" s="4"/>
      <c r="B156" s="4"/>
      <c r="C156" s="6"/>
      <c r="D156" s="6"/>
      <c r="E156" s="6"/>
      <c r="F156" s="6"/>
      <c r="G156" s="6"/>
      <c r="H156" s="6"/>
      <c r="I156" s="4"/>
      <c r="J156" s="4"/>
      <c r="K156" s="4"/>
      <c r="L156" s="4"/>
      <c r="M156" s="4"/>
      <c r="N156" s="4"/>
      <c r="O156" s="4"/>
      <c r="P156" s="4"/>
      <c r="Q156" s="4"/>
      <c r="R156" s="4"/>
      <c r="S156" s="4"/>
      <c r="T156" s="4"/>
      <c r="U156" s="4"/>
      <c r="V156" s="4"/>
      <c r="W156" s="4"/>
      <c r="X156" s="4"/>
      <c r="Y156" s="4"/>
    </row>
    <row r="157" spans="1:25" ht="15.75" customHeight="1">
      <c r="A157" s="4"/>
      <c r="B157" s="4"/>
      <c r="C157" s="6"/>
      <c r="D157" s="6"/>
      <c r="E157" s="6"/>
      <c r="F157" s="6"/>
      <c r="G157" s="6"/>
      <c r="H157" s="6"/>
      <c r="I157" s="4"/>
      <c r="J157" s="4"/>
      <c r="K157" s="4"/>
      <c r="L157" s="4"/>
      <c r="M157" s="4"/>
      <c r="N157" s="4"/>
      <c r="O157" s="4"/>
      <c r="P157" s="4"/>
      <c r="Q157" s="4"/>
      <c r="R157" s="4"/>
      <c r="S157" s="4"/>
      <c r="T157" s="4"/>
      <c r="U157" s="4"/>
      <c r="V157" s="4"/>
      <c r="W157" s="4"/>
      <c r="X157" s="4"/>
      <c r="Y157" s="4"/>
    </row>
    <row r="158" spans="1:25" ht="15.75" customHeight="1">
      <c r="A158" s="4"/>
      <c r="B158" s="4"/>
      <c r="C158" s="6"/>
      <c r="D158" s="6"/>
      <c r="E158" s="6"/>
      <c r="F158" s="6"/>
      <c r="G158" s="6"/>
      <c r="H158" s="6"/>
      <c r="I158" s="4"/>
      <c r="J158" s="4"/>
      <c r="K158" s="4"/>
      <c r="L158" s="4"/>
      <c r="M158" s="4"/>
      <c r="N158" s="4"/>
      <c r="O158" s="4"/>
      <c r="P158" s="4"/>
      <c r="Q158" s="4"/>
      <c r="R158" s="4"/>
      <c r="S158" s="4"/>
      <c r="T158" s="4"/>
      <c r="U158" s="4"/>
      <c r="V158" s="4"/>
      <c r="W158" s="4"/>
      <c r="X158" s="4"/>
      <c r="Y158" s="4"/>
    </row>
    <row r="159" spans="1:25" ht="15.75" customHeight="1">
      <c r="A159" s="4"/>
      <c r="B159" s="4"/>
      <c r="C159" s="6"/>
      <c r="D159" s="6"/>
      <c r="E159" s="6"/>
      <c r="F159" s="6"/>
      <c r="G159" s="6"/>
      <c r="H159" s="6"/>
      <c r="I159" s="4"/>
      <c r="J159" s="4"/>
      <c r="K159" s="4"/>
      <c r="L159" s="4"/>
      <c r="M159" s="4"/>
      <c r="N159" s="4"/>
      <c r="O159" s="4"/>
      <c r="P159" s="4"/>
      <c r="Q159" s="4"/>
      <c r="R159" s="4"/>
      <c r="S159" s="4"/>
      <c r="T159" s="4"/>
      <c r="U159" s="4"/>
      <c r="V159" s="4"/>
      <c r="W159" s="4"/>
      <c r="X159" s="4"/>
      <c r="Y159" s="4"/>
    </row>
    <row r="160" spans="1:25" ht="15.75" customHeight="1">
      <c r="A160" s="4"/>
      <c r="B160" s="4"/>
      <c r="C160" s="6"/>
      <c r="D160" s="6"/>
      <c r="E160" s="6"/>
      <c r="F160" s="6"/>
      <c r="G160" s="6"/>
      <c r="H160" s="6"/>
      <c r="I160" s="4"/>
      <c r="J160" s="4"/>
      <c r="K160" s="4"/>
      <c r="L160" s="4"/>
      <c r="M160" s="4"/>
      <c r="N160" s="4"/>
      <c r="O160" s="4"/>
      <c r="P160" s="4"/>
      <c r="Q160" s="4"/>
      <c r="R160" s="4"/>
      <c r="S160" s="4"/>
      <c r="T160" s="4"/>
      <c r="U160" s="4"/>
      <c r="V160" s="4"/>
      <c r="W160" s="4"/>
      <c r="X160" s="4"/>
      <c r="Y160" s="4"/>
    </row>
    <row r="161" spans="1:25" ht="15.75" customHeight="1">
      <c r="A161" s="4"/>
      <c r="B161" s="4"/>
      <c r="C161" s="6"/>
      <c r="D161" s="6"/>
      <c r="E161" s="6"/>
      <c r="F161" s="6"/>
      <c r="G161" s="6"/>
      <c r="H161" s="6"/>
      <c r="I161" s="4"/>
      <c r="J161" s="4"/>
      <c r="K161" s="4"/>
      <c r="L161" s="4"/>
      <c r="M161" s="4"/>
      <c r="N161" s="4"/>
      <c r="O161" s="4"/>
      <c r="P161" s="4"/>
      <c r="Q161" s="4"/>
      <c r="R161" s="4"/>
      <c r="S161" s="4"/>
      <c r="T161" s="4"/>
      <c r="U161" s="4"/>
      <c r="V161" s="4"/>
      <c r="W161" s="4"/>
      <c r="X161" s="4"/>
      <c r="Y161" s="4"/>
    </row>
    <row r="162" spans="1:25" ht="15.75" customHeight="1">
      <c r="A162" s="4"/>
      <c r="B162" s="4"/>
      <c r="C162" s="6"/>
      <c r="D162" s="6"/>
      <c r="E162" s="6"/>
      <c r="F162" s="6"/>
      <c r="G162" s="6"/>
      <c r="H162" s="6"/>
      <c r="I162" s="4"/>
      <c r="J162" s="4"/>
      <c r="K162" s="4"/>
      <c r="L162" s="4"/>
      <c r="M162" s="4"/>
      <c r="N162" s="4"/>
      <c r="O162" s="4"/>
      <c r="P162" s="4"/>
      <c r="Q162" s="4"/>
      <c r="R162" s="4"/>
      <c r="S162" s="4"/>
      <c r="T162" s="4"/>
      <c r="U162" s="4"/>
      <c r="V162" s="4"/>
      <c r="W162" s="4"/>
      <c r="X162" s="4"/>
      <c r="Y162" s="4"/>
    </row>
    <row r="163" spans="1:25" ht="15.75" customHeight="1">
      <c r="A163" s="4"/>
      <c r="B163" s="4"/>
      <c r="C163" s="6"/>
      <c r="D163" s="6"/>
      <c r="E163" s="6"/>
      <c r="F163" s="6"/>
      <c r="G163" s="6"/>
      <c r="H163" s="6"/>
      <c r="I163" s="4"/>
      <c r="J163" s="4"/>
      <c r="K163" s="4"/>
      <c r="L163" s="4"/>
      <c r="M163" s="4"/>
      <c r="N163" s="4"/>
      <c r="O163" s="4"/>
      <c r="P163" s="4"/>
      <c r="Q163" s="4"/>
      <c r="R163" s="4"/>
      <c r="S163" s="4"/>
      <c r="T163" s="4"/>
      <c r="U163" s="4"/>
      <c r="V163" s="4"/>
      <c r="W163" s="4"/>
      <c r="X163" s="4"/>
      <c r="Y163" s="4"/>
    </row>
    <row r="164" spans="1:25" ht="15.75" customHeight="1">
      <c r="A164" s="4"/>
      <c r="B164" s="4"/>
      <c r="C164" s="6"/>
      <c r="D164" s="6"/>
      <c r="E164" s="6"/>
      <c r="F164" s="6"/>
      <c r="G164" s="6"/>
      <c r="H164" s="6"/>
      <c r="I164" s="4"/>
      <c r="J164" s="4"/>
      <c r="K164" s="4"/>
      <c r="L164" s="4"/>
      <c r="M164" s="4"/>
      <c r="N164" s="4"/>
      <c r="O164" s="4"/>
      <c r="P164" s="4"/>
      <c r="Q164" s="4"/>
      <c r="R164" s="4"/>
      <c r="S164" s="4"/>
      <c r="T164" s="4"/>
      <c r="U164" s="4"/>
      <c r="V164" s="4"/>
      <c r="W164" s="4"/>
      <c r="X164" s="4"/>
      <c r="Y164" s="4"/>
    </row>
    <row r="165" spans="1:25" ht="15.75" customHeight="1">
      <c r="A165" s="4"/>
      <c r="B165" s="4"/>
      <c r="C165" s="6"/>
      <c r="D165" s="6"/>
      <c r="E165" s="6"/>
      <c r="F165" s="6"/>
      <c r="G165" s="6"/>
      <c r="H165" s="6"/>
      <c r="I165" s="4"/>
      <c r="J165" s="4"/>
      <c r="K165" s="4"/>
      <c r="L165" s="4"/>
      <c r="M165" s="4"/>
      <c r="N165" s="4"/>
      <c r="O165" s="4"/>
      <c r="P165" s="4"/>
      <c r="Q165" s="4"/>
      <c r="R165" s="4"/>
      <c r="S165" s="4"/>
      <c r="T165" s="4"/>
      <c r="U165" s="4"/>
      <c r="V165" s="4"/>
      <c r="W165" s="4"/>
      <c r="X165" s="4"/>
      <c r="Y165" s="4"/>
    </row>
    <row r="166" spans="1:25" ht="15.75" customHeight="1">
      <c r="A166" s="4"/>
      <c r="B166" s="4"/>
      <c r="C166" s="6"/>
      <c r="D166" s="6"/>
      <c r="E166" s="6"/>
      <c r="F166" s="6"/>
      <c r="G166" s="6"/>
      <c r="H166" s="6"/>
      <c r="I166" s="4"/>
      <c r="J166" s="4"/>
      <c r="K166" s="4"/>
      <c r="L166" s="4"/>
      <c r="M166" s="4"/>
      <c r="N166" s="4"/>
      <c r="O166" s="4"/>
      <c r="P166" s="4"/>
      <c r="Q166" s="4"/>
      <c r="R166" s="4"/>
      <c r="S166" s="4"/>
      <c r="T166" s="4"/>
      <c r="U166" s="4"/>
      <c r="V166" s="4"/>
      <c r="W166" s="4"/>
      <c r="X166" s="4"/>
      <c r="Y166" s="4"/>
    </row>
    <row r="167" spans="1:25" ht="15.75" customHeight="1">
      <c r="A167" s="4"/>
      <c r="B167" s="4"/>
      <c r="C167" s="6"/>
      <c r="D167" s="6"/>
      <c r="E167" s="6"/>
      <c r="F167" s="6"/>
      <c r="G167" s="6"/>
      <c r="H167" s="6"/>
      <c r="I167" s="4"/>
      <c r="J167" s="4"/>
      <c r="K167" s="4"/>
      <c r="L167" s="4"/>
      <c r="M167" s="4"/>
      <c r="N167" s="4"/>
      <c r="O167" s="4"/>
      <c r="P167" s="4"/>
      <c r="Q167" s="4"/>
      <c r="R167" s="4"/>
      <c r="S167" s="4"/>
      <c r="T167" s="4"/>
      <c r="U167" s="4"/>
      <c r="V167" s="4"/>
      <c r="W167" s="4"/>
      <c r="X167" s="4"/>
      <c r="Y167" s="4"/>
    </row>
    <row r="168" spans="1:25" ht="15.75" customHeight="1">
      <c r="A168" s="4"/>
      <c r="B168" s="4"/>
      <c r="C168" s="6"/>
      <c r="D168" s="6"/>
      <c r="E168" s="6"/>
      <c r="F168" s="6"/>
      <c r="G168" s="6"/>
      <c r="H168" s="6"/>
      <c r="I168" s="4"/>
      <c r="J168" s="4"/>
      <c r="K168" s="4"/>
      <c r="L168" s="4"/>
      <c r="M168" s="4"/>
      <c r="N168" s="4"/>
      <c r="O168" s="4"/>
      <c r="P168" s="4"/>
      <c r="Q168" s="4"/>
      <c r="R168" s="4"/>
      <c r="S168" s="4"/>
      <c r="T168" s="4"/>
      <c r="U168" s="4"/>
      <c r="V168" s="4"/>
      <c r="W168" s="4"/>
      <c r="X168" s="4"/>
      <c r="Y168" s="4"/>
    </row>
    <row r="169" spans="1:25" ht="15.75" customHeight="1">
      <c r="A169" s="4"/>
      <c r="B169" s="4"/>
      <c r="C169" s="6"/>
      <c r="D169" s="6"/>
      <c r="E169" s="6"/>
      <c r="F169" s="6"/>
      <c r="G169" s="6"/>
      <c r="H169" s="6"/>
      <c r="I169" s="4"/>
      <c r="J169" s="4"/>
      <c r="K169" s="4"/>
      <c r="L169" s="4"/>
      <c r="M169" s="4"/>
      <c r="N169" s="4"/>
      <c r="O169" s="4"/>
      <c r="P169" s="4"/>
      <c r="Q169" s="4"/>
      <c r="R169" s="4"/>
      <c r="S169" s="4"/>
      <c r="T169" s="4"/>
      <c r="U169" s="4"/>
      <c r="V169" s="4"/>
      <c r="W169" s="4"/>
      <c r="X169" s="4"/>
      <c r="Y169" s="4"/>
    </row>
    <row r="170" spans="1:25" ht="15.75" customHeight="1">
      <c r="A170" s="4"/>
      <c r="B170" s="4"/>
      <c r="C170" s="6"/>
      <c r="D170" s="6"/>
      <c r="E170" s="6"/>
      <c r="F170" s="6"/>
      <c r="G170" s="6"/>
      <c r="H170" s="6"/>
      <c r="I170" s="4"/>
      <c r="J170" s="4"/>
      <c r="K170" s="4"/>
      <c r="L170" s="4"/>
      <c r="M170" s="4"/>
      <c r="N170" s="4"/>
      <c r="O170" s="4"/>
      <c r="P170" s="4"/>
      <c r="Q170" s="4"/>
      <c r="R170" s="4"/>
      <c r="S170" s="4"/>
      <c r="T170" s="4"/>
      <c r="U170" s="4"/>
      <c r="V170" s="4"/>
      <c r="W170" s="4"/>
      <c r="X170" s="4"/>
      <c r="Y170" s="4"/>
    </row>
    <row r="171" spans="1:25" ht="15.75" customHeight="1">
      <c r="A171" s="4"/>
      <c r="B171" s="4"/>
      <c r="C171" s="6"/>
      <c r="D171" s="6"/>
      <c r="E171" s="6"/>
      <c r="F171" s="6"/>
      <c r="G171" s="6"/>
      <c r="H171" s="6"/>
      <c r="I171" s="4"/>
      <c r="J171" s="4"/>
      <c r="K171" s="4"/>
      <c r="L171" s="4"/>
      <c r="M171" s="4"/>
      <c r="N171" s="4"/>
      <c r="O171" s="4"/>
      <c r="P171" s="4"/>
      <c r="Q171" s="4"/>
      <c r="R171" s="4"/>
      <c r="S171" s="4"/>
      <c r="T171" s="4"/>
      <c r="U171" s="4"/>
      <c r="V171" s="4"/>
      <c r="W171" s="4"/>
      <c r="X171" s="4"/>
      <c r="Y171" s="4"/>
    </row>
    <row r="172" spans="1:25" ht="15.75" customHeight="1">
      <c r="A172" s="4"/>
      <c r="B172" s="4"/>
      <c r="C172" s="6"/>
      <c r="D172" s="6"/>
      <c r="E172" s="6"/>
      <c r="F172" s="6"/>
      <c r="G172" s="6"/>
      <c r="H172" s="6"/>
      <c r="I172" s="4"/>
      <c r="J172" s="4"/>
      <c r="K172" s="4"/>
      <c r="L172" s="4"/>
      <c r="M172" s="4"/>
      <c r="N172" s="4"/>
      <c r="O172" s="4"/>
      <c r="P172" s="4"/>
      <c r="Q172" s="4"/>
      <c r="R172" s="4"/>
      <c r="S172" s="4"/>
      <c r="T172" s="4"/>
      <c r="U172" s="4"/>
      <c r="V172" s="4"/>
      <c r="W172" s="4"/>
      <c r="X172" s="4"/>
      <c r="Y172" s="4"/>
    </row>
    <row r="173" spans="1:25" ht="15.75" customHeight="1">
      <c r="A173" s="4"/>
      <c r="B173" s="4"/>
      <c r="C173" s="6"/>
      <c r="D173" s="6"/>
      <c r="E173" s="6"/>
      <c r="F173" s="6"/>
      <c r="G173" s="6"/>
      <c r="H173" s="6"/>
      <c r="I173" s="4"/>
      <c r="J173" s="4"/>
      <c r="K173" s="4"/>
      <c r="L173" s="4"/>
      <c r="M173" s="4"/>
      <c r="N173" s="4"/>
      <c r="O173" s="4"/>
      <c r="P173" s="4"/>
      <c r="Q173" s="4"/>
      <c r="R173" s="4"/>
      <c r="S173" s="4"/>
      <c r="T173" s="4"/>
      <c r="U173" s="4"/>
      <c r="V173" s="4"/>
      <c r="W173" s="4"/>
      <c r="X173" s="4"/>
      <c r="Y173" s="4"/>
    </row>
    <row r="174" spans="1:25" ht="15.75" customHeight="1">
      <c r="A174" s="4"/>
      <c r="B174" s="4"/>
      <c r="C174" s="6"/>
      <c r="D174" s="6"/>
      <c r="E174" s="6"/>
      <c r="F174" s="6"/>
      <c r="G174" s="6"/>
      <c r="H174" s="6"/>
      <c r="I174" s="4"/>
      <c r="J174" s="4"/>
      <c r="K174" s="4"/>
      <c r="L174" s="4"/>
      <c r="M174" s="4"/>
      <c r="N174" s="4"/>
      <c r="O174" s="4"/>
      <c r="P174" s="4"/>
      <c r="Q174" s="4"/>
      <c r="R174" s="4"/>
      <c r="S174" s="4"/>
      <c r="T174" s="4"/>
      <c r="U174" s="4"/>
      <c r="V174" s="4"/>
      <c r="W174" s="4"/>
      <c r="X174" s="4"/>
      <c r="Y174" s="4"/>
    </row>
    <row r="175" spans="1:25" ht="15.75" customHeight="1">
      <c r="A175" s="4"/>
      <c r="B175" s="4"/>
      <c r="C175" s="6"/>
      <c r="D175" s="6"/>
      <c r="E175" s="6"/>
      <c r="F175" s="6"/>
      <c r="G175" s="6"/>
      <c r="H175" s="6"/>
      <c r="I175" s="4"/>
      <c r="J175" s="4"/>
      <c r="K175" s="4"/>
      <c r="L175" s="4"/>
      <c r="M175" s="4"/>
      <c r="N175" s="4"/>
      <c r="O175" s="4"/>
      <c r="P175" s="4"/>
      <c r="Q175" s="4"/>
      <c r="R175" s="4"/>
      <c r="S175" s="4"/>
      <c r="T175" s="4"/>
      <c r="U175" s="4"/>
      <c r="V175" s="4"/>
      <c r="W175" s="4"/>
      <c r="X175" s="4"/>
      <c r="Y175" s="4"/>
    </row>
    <row r="176" spans="1:25" ht="15.75" customHeight="1">
      <c r="A176" s="4"/>
      <c r="B176" s="4"/>
      <c r="C176" s="6"/>
      <c r="D176" s="6"/>
      <c r="E176" s="6"/>
      <c r="F176" s="6"/>
      <c r="G176" s="6"/>
      <c r="H176" s="6"/>
      <c r="I176" s="4"/>
      <c r="J176" s="4"/>
      <c r="K176" s="4"/>
      <c r="L176" s="4"/>
      <c r="M176" s="4"/>
      <c r="N176" s="4"/>
      <c r="O176" s="4"/>
      <c r="P176" s="4"/>
      <c r="Q176" s="4"/>
      <c r="R176" s="4"/>
      <c r="S176" s="4"/>
      <c r="T176" s="4"/>
      <c r="U176" s="4"/>
      <c r="V176" s="4"/>
      <c r="W176" s="4"/>
      <c r="X176" s="4"/>
      <c r="Y176" s="4"/>
    </row>
    <row r="177" spans="1:25" ht="15.75" customHeight="1">
      <c r="A177" s="4"/>
      <c r="B177" s="4"/>
      <c r="C177" s="6"/>
      <c r="D177" s="6"/>
      <c r="E177" s="6"/>
      <c r="F177" s="6"/>
      <c r="G177" s="6"/>
      <c r="H177" s="6"/>
      <c r="I177" s="4"/>
      <c r="J177" s="4"/>
      <c r="K177" s="4"/>
      <c r="L177" s="4"/>
      <c r="M177" s="4"/>
      <c r="N177" s="4"/>
      <c r="O177" s="4"/>
      <c r="P177" s="4"/>
      <c r="Q177" s="4"/>
      <c r="R177" s="4"/>
      <c r="S177" s="4"/>
      <c r="T177" s="4"/>
      <c r="U177" s="4"/>
      <c r="V177" s="4"/>
      <c r="W177" s="4"/>
      <c r="X177" s="4"/>
      <c r="Y177" s="4"/>
    </row>
    <row r="178" spans="1:25" ht="15.75" customHeight="1">
      <c r="A178" s="4"/>
      <c r="B178" s="4"/>
      <c r="C178" s="6"/>
      <c r="D178" s="6"/>
      <c r="E178" s="6"/>
      <c r="F178" s="6"/>
      <c r="G178" s="6"/>
      <c r="H178" s="6"/>
      <c r="I178" s="4"/>
      <c r="J178" s="4"/>
      <c r="K178" s="4"/>
      <c r="L178" s="4"/>
      <c r="M178" s="4"/>
      <c r="N178" s="4"/>
      <c r="O178" s="4"/>
      <c r="P178" s="4"/>
      <c r="Q178" s="4"/>
      <c r="R178" s="4"/>
      <c r="S178" s="4"/>
      <c r="T178" s="4"/>
      <c r="U178" s="4"/>
      <c r="V178" s="4"/>
      <c r="W178" s="4"/>
      <c r="X178" s="4"/>
      <c r="Y178" s="4"/>
    </row>
    <row r="179" spans="1:25" ht="15.75" customHeight="1">
      <c r="A179" s="4"/>
      <c r="B179" s="4"/>
      <c r="C179" s="6"/>
      <c r="D179" s="6"/>
      <c r="E179" s="6"/>
      <c r="F179" s="6"/>
      <c r="G179" s="6"/>
      <c r="H179" s="6"/>
      <c r="I179" s="4"/>
      <c r="J179" s="4"/>
      <c r="K179" s="4"/>
      <c r="L179" s="4"/>
      <c r="M179" s="4"/>
      <c r="N179" s="4"/>
      <c r="O179" s="4"/>
      <c r="P179" s="4"/>
      <c r="Q179" s="4"/>
      <c r="R179" s="4"/>
      <c r="S179" s="4"/>
      <c r="T179" s="4"/>
      <c r="U179" s="4"/>
      <c r="V179" s="4"/>
      <c r="W179" s="4"/>
      <c r="X179" s="4"/>
      <c r="Y179" s="4"/>
    </row>
    <row r="180" spans="1:25" ht="15.75" customHeight="1">
      <c r="A180" s="4"/>
      <c r="B180" s="4"/>
      <c r="C180" s="6"/>
      <c r="D180" s="6"/>
      <c r="E180" s="6"/>
      <c r="F180" s="6"/>
      <c r="G180" s="6"/>
      <c r="H180" s="6"/>
      <c r="I180" s="4"/>
      <c r="J180" s="4"/>
      <c r="K180" s="4"/>
      <c r="L180" s="4"/>
      <c r="M180" s="4"/>
      <c r="N180" s="4"/>
      <c r="O180" s="4"/>
      <c r="P180" s="4"/>
      <c r="Q180" s="4"/>
      <c r="R180" s="4"/>
      <c r="S180" s="4"/>
      <c r="T180" s="4"/>
      <c r="U180" s="4"/>
      <c r="V180" s="4"/>
      <c r="W180" s="4"/>
      <c r="X180" s="4"/>
      <c r="Y180" s="4"/>
    </row>
    <row r="181" spans="1:25" ht="15.75" customHeight="1">
      <c r="A181" s="4"/>
      <c r="B181" s="4"/>
      <c r="C181" s="6"/>
      <c r="D181" s="6"/>
      <c r="E181" s="6"/>
      <c r="F181" s="6"/>
      <c r="G181" s="6"/>
      <c r="H181" s="6"/>
      <c r="I181" s="4"/>
      <c r="J181" s="4"/>
      <c r="K181" s="4"/>
      <c r="L181" s="4"/>
      <c r="M181" s="4"/>
      <c r="N181" s="4"/>
      <c r="O181" s="4"/>
      <c r="P181" s="4"/>
      <c r="Q181" s="4"/>
      <c r="R181" s="4"/>
      <c r="S181" s="4"/>
      <c r="T181" s="4"/>
      <c r="U181" s="4"/>
      <c r="V181" s="4"/>
      <c r="W181" s="4"/>
      <c r="X181" s="4"/>
      <c r="Y181" s="4"/>
    </row>
    <row r="182" spans="1:25" ht="15.75" customHeight="1">
      <c r="A182" s="4"/>
      <c r="B182" s="4"/>
      <c r="C182" s="6"/>
      <c r="D182" s="6"/>
      <c r="E182" s="6"/>
      <c r="F182" s="6"/>
      <c r="G182" s="6"/>
      <c r="H182" s="6"/>
      <c r="I182" s="4"/>
      <c r="J182" s="4"/>
      <c r="K182" s="4"/>
      <c r="L182" s="4"/>
      <c r="M182" s="4"/>
      <c r="N182" s="4"/>
      <c r="O182" s="4"/>
      <c r="P182" s="4"/>
      <c r="Q182" s="4"/>
      <c r="R182" s="4"/>
      <c r="S182" s="4"/>
      <c r="T182" s="4"/>
      <c r="U182" s="4"/>
      <c r="V182" s="4"/>
      <c r="W182" s="4"/>
      <c r="X182" s="4"/>
      <c r="Y182" s="4"/>
    </row>
    <row r="183" spans="1:25" ht="15.75" customHeight="1">
      <c r="A183" s="4"/>
      <c r="B183" s="4"/>
      <c r="C183" s="6"/>
      <c r="D183" s="6"/>
      <c r="E183" s="6"/>
      <c r="F183" s="6"/>
      <c r="G183" s="6"/>
      <c r="H183" s="6"/>
      <c r="I183" s="4"/>
      <c r="J183" s="4"/>
      <c r="K183" s="4"/>
      <c r="L183" s="4"/>
      <c r="M183" s="4"/>
      <c r="N183" s="4"/>
      <c r="O183" s="4"/>
      <c r="P183" s="4"/>
      <c r="Q183" s="4"/>
      <c r="R183" s="4"/>
      <c r="S183" s="4"/>
      <c r="T183" s="4"/>
      <c r="U183" s="4"/>
      <c r="V183" s="4"/>
      <c r="W183" s="4"/>
      <c r="X183" s="4"/>
      <c r="Y183" s="4"/>
    </row>
    <row r="184" spans="1:25" ht="15.75" customHeight="1">
      <c r="A184" s="4"/>
      <c r="B184" s="4"/>
      <c r="C184" s="6"/>
      <c r="D184" s="6"/>
      <c r="E184" s="6"/>
      <c r="F184" s="6"/>
      <c r="G184" s="6"/>
      <c r="H184" s="6"/>
      <c r="I184" s="4"/>
      <c r="J184" s="4"/>
      <c r="K184" s="4"/>
      <c r="L184" s="4"/>
      <c r="M184" s="4"/>
      <c r="N184" s="4"/>
      <c r="O184" s="4"/>
      <c r="P184" s="4"/>
      <c r="Q184" s="4"/>
      <c r="R184" s="4"/>
      <c r="S184" s="4"/>
      <c r="T184" s="4"/>
      <c r="U184" s="4"/>
      <c r="V184" s="4"/>
      <c r="W184" s="4"/>
      <c r="X184" s="4"/>
      <c r="Y184" s="4"/>
    </row>
    <row r="185" spans="1:25" ht="15.75" customHeight="1">
      <c r="A185" s="4"/>
      <c r="B185" s="4"/>
      <c r="C185" s="6"/>
      <c r="D185" s="6"/>
      <c r="E185" s="6"/>
      <c r="F185" s="6"/>
      <c r="G185" s="6"/>
      <c r="H185" s="6"/>
      <c r="I185" s="4"/>
      <c r="J185" s="4"/>
      <c r="K185" s="4"/>
      <c r="L185" s="4"/>
      <c r="M185" s="4"/>
      <c r="N185" s="4"/>
      <c r="O185" s="4"/>
      <c r="P185" s="4"/>
      <c r="Q185" s="4"/>
      <c r="R185" s="4"/>
      <c r="S185" s="4"/>
      <c r="T185" s="4"/>
      <c r="U185" s="4"/>
      <c r="V185" s="4"/>
      <c r="W185" s="4"/>
      <c r="X185" s="4"/>
      <c r="Y185" s="4"/>
    </row>
    <row r="186" spans="1:25" ht="15.75" customHeight="1">
      <c r="A186" s="4"/>
      <c r="B186" s="4"/>
      <c r="C186" s="6"/>
      <c r="D186" s="6"/>
      <c r="E186" s="6"/>
      <c r="F186" s="6"/>
      <c r="G186" s="6"/>
      <c r="H186" s="6"/>
      <c r="I186" s="4"/>
      <c r="J186" s="4"/>
      <c r="K186" s="4"/>
      <c r="L186" s="4"/>
      <c r="M186" s="4"/>
      <c r="N186" s="4"/>
      <c r="O186" s="4"/>
      <c r="P186" s="4"/>
      <c r="Q186" s="4"/>
      <c r="R186" s="4"/>
      <c r="S186" s="4"/>
      <c r="T186" s="4"/>
      <c r="U186" s="4"/>
      <c r="V186" s="4"/>
      <c r="W186" s="4"/>
      <c r="X186" s="4"/>
      <c r="Y186" s="4"/>
    </row>
    <row r="187" spans="1:25" ht="15.75" customHeight="1">
      <c r="A187" s="4"/>
      <c r="B187" s="4"/>
      <c r="C187" s="6"/>
      <c r="D187" s="6"/>
      <c r="E187" s="6"/>
      <c r="F187" s="6"/>
      <c r="G187" s="6"/>
      <c r="H187" s="6"/>
      <c r="I187" s="4"/>
      <c r="J187" s="4"/>
      <c r="K187" s="4"/>
      <c r="L187" s="4"/>
      <c r="M187" s="4"/>
      <c r="N187" s="4"/>
      <c r="O187" s="4"/>
      <c r="P187" s="4"/>
      <c r="Q187" s="4"/>
      <c r="R187" s="4"/>
      <c r="S187" s="4"/>
      <c r="T187" s="4"/>
      <c r="U187" s="4"/>
      <c r="V187" s="4"/>
      <c r="W187" s="4"/>
      <c r="X187" s="4"/>
      <c r="Y187" s="4"/>
    </row>
    <row r="188" spans="1:25" ht="15.75" customHeight="1">
      <c r="A188" s="4"/>
      <c r="B188" s="4"/>
      <c r="C188" s="6"/>
      <c r="D188" s="6"/>
      <c r="E188" s="6"/>
      <c r="F188" s="6"/>
      <c r="G188" s="6"/>
      <c r="H188" s="6"/>
      <c r="I188" s="4"/>
      <c r="J188" s="4"/>
      <c r="K188" s="4"/>
      <c r="L188" s="4"/>
      <c r="M188" s="4"/>
      <c r="N188" s="4"/>
      <c r="O188" s="4"/>
      <c r="P188" s="4"/>
      <c r="Q188" s="4"/>
      <c r="R188" s="4"/>
      <c r="S188" s="4"/>
      <c r="T188" s="4"/>
      <c r="U188" s="4"/>
      <c r="V188" s="4"/>
      <c r="W188" s="4"/>
      <c r="X188" s="4"/>
      <c r="Y188" s="4"/>
    </row>
    <row r="189" spans="1:25" ht="15.75" customHeight="1">
      <c r="A189" s="4"/>
      <c r="B189" s="4"/>
      <c r="C189" s="6"/>
      <c r="D189" s="6"/>
      <c r="E189" s="6"/>
      <c r="F189" s="6"/>
      <c r="G189" s="6"/>
      <c r="H189" s="6"/>
      <c r="I189" s="4"/>
      <c r="J189" s="4"/>
      <c r="K189" s="4"/>
      <c r="L189" s="4"/>
      <c r="M189" s="4"/>
      <c r="N189" s="4"/>
      <c r="O189" s="4"/>
      <c r="P189" s="4"/>
      <c r="Q189" s="4"/>
      <c r="R189" s="4"/>
      <c r="S189" s="4"/>
      <c r="T189" s="4"/>
      <c r="U189" s="4"/>
      <c r="V189" s="4"/>
      <c r="W189" s="4"/>
      <c r="X189" s="4"/>
      <c r="Y189" s="4"/>
    </row>
    <row r="190" spans="1:25" ht="15.75" customHeight="1">
      <c r="A190" s="4"/>
      <c r="B190" s="4"/>
      <c r="C190" s="6"/>
      <c r="D190" s="6"/>
      <c r="E190" s="6"/>
      <c r="F190" s="6"/>
      <c r="G190" s="6"/>
      <c r="H190" s="6"/>
      <c r="I190" s="4"/>
      <c r="J190" s="4"/>
      <c r="K190" s="4"/>
      <c r="L190" s="4"/>
      <c r="M190" s="4"/>
      <c r="N190" s="4"/>
      <c r="O190" s="4"/>
      <c r="P190" s="4"/>
      <c r="Q190" s="4"/>
      <c r="R190" s="4"/>
      <c r="S190" s="4"/>
      <c r="T190" s="4"/>
      <c r="U190" s="4"/>
      <c r="V190" s="4"/>
      <c r="W190" s="4"/>
      <c r="X190" s="4"/>
      <c r="Y190" s="4"/>
    </row>
    <row r="191" spans="1:25" ht="15.75" customHeight="1">
      <c r="A191" s="4"/>
      <c r="B191" s="4"/>
      <c r="C191" s="6"/>
      <c r="D191" s="6"/>
      <c r="E191" s="6"/>
      <c r="F191" s="6"/>
      <c r="G191" s="6"/>
      <c r="H191" s="6"/>
      <c r="I191" s="4"/>
      <c r="J191" s="4"/>
      <c r="K191" s="4"/>
      <c r="L191" s="4"/>
      <c r="M191" s="4"/>
      <c r="N191" s="4"/>
      <c r="O191" s="4"/>
      <c r="P191" s="4"/>
      <c r="Q191" s="4"/>
      <c r="R191" s="4"/>
      <c r="S191" s="4"/>
      <c r="T191" s="4"/>
      <c r="U191" s="4"/>
      <c r="V191" s="4"/>
      <c r="W191" s="4"/>
      <c r="X191" s="4"/>
      <c r="Y191" s="4"/>
    </row>
    <row r="192" spans="1:25" ht="15.75" customHeight="1">
      <c r="A192" s="4"/>
      <c r="B192" s="4"/>
      <c r="C192" s="6"/>
      <c r="D192" s="6"/>
      <c r="E192" s="6"/>
      <c r="F192" s="6"/>
      <c r="G192" s="6"/>
      <c r="H192" s="6"/>
      <c r="I192" s="4"/>
      <c r="J192" s="4"/>
      <c r="K192" s="4"/>
      <c r="L192" s="4"/>
      <c r="M192" s="4"/>
      <c r="N192" s="4"/>
      <c r="O192" s="4"/>
      <c r="P192" s="4"/>
      <c r="Q192" s="4"/>
      <c r="R192" s="4"/>
      <c r="S192" s="4"/>
      <c r="T192" s="4"/>
      <c r="U192" s="4"/>
      <c r="V192" s="4"/>
      <c r="W192" s="4"/>
      <c r="X192" s="4"/>
      <c r="Y192" s="4"/>
    </row>
    <row r="193" spans="1:25" ht="15.75" customHeight="1">
      <c r="A193" s="4"/>
      <c r="B193" s="4"/>
      <c r="C193" s="6"/>
      <c r="D193" s="6"/>
      <c r="E193" s="6"/>
      <c r="F193" s="6"/>
      <c r="G193" s="6"/>
      <c r="H193" s="6"/>
      <c r="I193" s="4"/>
      <c r="J193" s="4"/>
      <c r="K193" s="4"/>
      <c r="L193" s="4"/>
      <c r="M193" s="4"/>
      <c r="N193" s="4"/>
      <c r="O193" s="4"/>
      <c r="P193" s="4"/>
      <c r="Q193" s="4"/>
      <c r="R193" s="4"/>
      <c r="S193" s="4"/>
      <c r="T193" s="4"/>
      <c r="U193" s="4"/>
      <c r="V193" s="4"/>
      <c r="W193" s="4"/>
      <c r="X193" s="4"/>
      <c r="Y193" s="4"/>
    </row>
    <row r="194" spans="1:25" ht="15.75" customHeight="1">
      <c r="A194" s="4"/>
      <c r="B194" s="4"/>
      <c r="C194" s="6"/>
      <c r="D194" s="6"/>
      <c r="E194" s="6"/>
      <c r="F194" s="6"/>
      <c r="G194" s="6"/>
      <c r="H194" s="6"/>
      <c r="I194" s="4"/>
      <c r="J194" s="4"/>
      <c r="K194" s="4"/>
      <c r="L194" s="4"/>
      <c r="M194" s="4"/>
      <c r="N194" s="4"/>
      <c r="O194" s="4"/>
      <c r="P194" s="4"/>
      <c r="Q194" s="4"/>
      <c r="R194" s="4"/>
      <c r="S194" s="4"/>
      <c r="T194" s="4"/>
      <c r="U194" s="4"/>
      <c r="V194" s="4"/>
      <c r="W194" s="4"/>
      <c r="X194" s="4"/>
      <c r="Y194" s="4"/>
    </row>
    <row r="195" spans="1:25" ht="15.75" customHeight="1">
      <c r="A195" s="4"/>
      <c r="B195" s="4"/>
      <c r="C195" s="6"/>
      <c r="D195" s="6"/>
      <c r="E195" s="6"/>
      <c r="F195" s="6"/>
      <c r="G195" s="6"/>
      <c r="H195" s="6"/>
      <c r="I195" s="4"/>
      <c r="J195" s="4"/>
      <c r="K195" s="4"/>
      <c r="L195" s="4"/>
      <c r="M195" s="4"/>
      <c r="N195" s="4"/>
      <c r="O195" s="4"/>
      <c r="P195" s="4"/>
      <c r="Q195" s="4"/>
      <c r="R195" s="4"/>
      <c r="S195" s="4"/>
      <c r="T195" s="4"/>
      <c r="U195" s="4"/>
      <c r="V195" s="4"/>
      <c r="W195" s="4"/>
      <c r="X195" s="4"/>
      <c r="Y195" s="4"/>
    </row>
    <row r="196" spans="1:25" ht="15.75" customHeight="1">
      <c r="A196" s="4"/>
      <c r="B196" s="4"/>
      <c r="C196" s="6"/>
      <c r="D196" s="6"/>
      <c r="E196" s="6"/>
      <c r="F196" s="6"/>
      <c r="G196" s="6"/>
      <c r="H196" s="6"/>
      <c r="I196" s="4"/>
      <c r="J196" s="4"/>
      <c r="K196" s="4"/>
      <c r="L196" s="4"/>
      <c r="M196" s="4"/>
      <c r="N196" s="4"/>
      <c r="O196" s="4"/>
      <c r="P196" s="4"/>
      <c r="Q196" s="4"/>
      <c r="R196" s="4"/>
      <c r="S196" s="4"/>
      <c r="T196" s="4"/>
      <c r="U196" s="4"/>
      <c r="V196" s="4"/>
      <c r="W196" s="4"/>
      <c r="X196" s="4"/>
      <c r="Y196" s="4"/>
    </row>
    <row r="197" spans="1:25" ht="15.75" customHeight="1">
      <c r="A197" s="4"/>
      <c r="B197" s="4"/>
      <c r="C197" s="6"/>
      <c r="D197" s="6"/>
      <c r="E197" s="6"/>
      <c r="F197" s="6"/>
      <c r="G197" s="6"/>
      <c r="H197" s="6"/>
      <c r="I197" s="4"/>
      <c r="J197" s="4"/>
      <c r="K197" s="4"/>
      <c r="L197" s="4"/>
      <c r="M197" s="4"/>
      <c r="N197" s="4"/>
      <c r="O197" s="4"/>
      <c r="P197" s="4"/>
      <c r="Q197" s="4"/>
      <c r="R197" s="4"/>
      <c r="S197" s="4"/>
      <c r="T197" s="4"/>
      <c r="U197" s="4"/>
      <c r="V197" s="4"/>
      <c r="W197" s="4"/>
      <c r="X197" s="4"/>
      <c r="Y197" s="4"/>
    </row>
    <row r="198" spans="1:25" ht="15.75" customHeight="1">
      <c r="A198" s="4"/>
      <c r="B198" s="4"/>
      <c r="C198" s="6"/>
      <c r="D198" s="6"/>
      <c r="E198" s="6"/>
      <c r="F198" s="6"/>
      <c r="G198" s="6"/>
      <c r="H198" s="6"/>
      <c r="I198" s="4"/>
      <c r="J198" s="4"/>
      <c r="K198" s="4"/>
      <c r="L198" s="4"/>
      <c r="M198" s="4"/>
      <c r="N198" s="4"/>
      <c r="O198" s="4"/>
      <c r="P198" s="4"/>
      <c r="Q198" s="4"/>
      <c r="R198" s="4"/>
      <c r="S198" s="4"/>
      <c r="T198" s="4"/>
      <c r="U198" s="4"/>
      <c r="V198" s="4"/>
      <c r="W198" s="4"/>
      <c r="X198" s="4"/>
      <c r="Y198" s="4"/>
    </row>
    <row r="199" spans="1:25" ht="15.75" customHeight="1">
      <c r="A199" s="4"/>
      <c r="B199" s="4"/>
      <c r="C199" s="6"/>
      <c r="D199" s="6"/>
      <c r="E199" s="6"/>
      <c r="F199" s="6"/>
      <c r="G199" s="6"/>
      <c r="H199" s="6"/>
      <c r="I199" s="4"/>
      <c r="J199" s="4"/>
      <c r="K199" s="4"/>
      <c r="L199" s="4"/>
      <c r="M199" s="4"/>
      <c r="N199" s="4"/>
      <c r="O199" s="4"/>
      <c r="P199" s="4"/>
      <c r="Q199" s="4"/>
      <c r="R199" s="4"/>
      <c r="S199" s="4"/>
      <c r="T199" s="4"/>
      <c r="U199" s="4"/>
      <c r="V199" s="4"/>
      <c r="W199" s="4"/>
      <c r="X199" s="4"/>
      <c r="Y199" s="4"/>
    </row>
    <row r="200" spans="1:25" ht="15.75" customHeight="1">
      <c r="A200" s="4"/>
      <c r="B200" s="4"/>
      <c r="C200" s="6"/>
      <c r="D200" s="6"/>
      <c r="E200" s="6"/>
      <c r="F200" s="6"/>
      <c r="G200" s="6"/>
      <c r="H200" s="6"/>
      <c r="I200" s="4"/>
      <c r="J200" s="4"/>
      <c r="K200" s="4"/>
      <c r="L200" s="4"/>
      <c r="M200" s="4"/>
      <c r="N200" s="4"/>
      <c r="O200" s="4"/>
      <c r="P200" s="4"/>
      <c r="Q200" s="4"/>
      <c r="R200" s="4"/>
      <c r="S200" s="4"/>
      <c r="T200" s="4"/>
      <c r="U200" s="4"/>
      <c r="V200" s="4"/>
      <c r="W200" s="4"/>
      <c r="X200" s="4"/>
      <c r="Y200" s="4"/>
    </row>
    <row r="201" spans="1:25" ht="15.75" customHeight="1">
      <c r="A201" s="4"/>
      <c r="B201" s="4"/>
      <c r="C201" s="6"/>
      <c r="D201" s="6"/>
      <c r="E201" s="6"/>
      <c r="F201" s="6"/>
      <c r="G201" s="6"/>
      <c r="H201" s="6"/>
      <c r="I201" s="4"/>
      <c r="J201" s="4"/>
      <c r="K201" s="4"/>
      <c r="L201" s="4"/>
      <c r="M201" s="4"/>
      <c r="N201" s="4"/>
      <c r="O201" s="4"/>
      <c r="P201" s="4"/>
      <c r="Q201" s="4"/>
      <c r="R201" s="4"/>
      <c r="S201" s="4"/>
      <c r="T201" s="4"/>
      <c r="U201" s="4"/>
      <c r="V201" s="4"/>
      <c r="W201" s="4"/>
      <c r="X201" s="4"/>
      <c r="Y201" s="4"/>
    </row>
    <row r="202" spans="1:25" ht="15.75" customHeight="1">
      <c r="A202" s="4"/>
      <c r="B202" s="4"/>
      <c r="C202" s="6"/>
      <c r="D202" s="6"/>
      <c r="E202" s="6"/>
      <c r="F202" s="6"/>
      <c r="G202" s="6"/>
      <c r="H202" s="6"/>
      <c r="I202" s="4"/>
      <c r="J202" s="4"/>
      <c r="K202" s="4"/>
      <c r="L202" s="4"/>
      <c r="M202" s="4"/>
      <c r="N202" s="4"/>
      <c r="O202" s="4"/>
      <c r="P202" s="4"/>
      <c r="Q202" s="4"/>
      <c r="R202" s="4"/>
      <c r="S202" s="4"/>
      <c r="T202" s="4"/>
      <c r="U202" s="4"/>
      <c r="V202" s="4"/>
      <c r="W202" s="4"/>
      <c r="X202" s="4"/>
      <c r="Y202" s="4"/>
    </row>
    <row r="203" spans="1:25" ht="15.75" customHeight="1">
      <c r="A203" s="4"/>
      <c r="B203" s="4"/>
      <c r="C203" s="6"/>
      <c r="D203" s="6"/>
      <c r="E203" s="6"/>
      <c r="F203" s="6"/>
      <c r="G203" s="6"/>
      <c r="H203" s="6"/>
      <c r="I203" s="4"/>
      <c r="J203" s="4"/>
      <c r="K203" s="4"/>
      <c r="L203" s="4"/>
      <c r="M203" s="4"/>
      <c r="N203" s="4"/>
      <c r="O203" s="4"/>
      <c r="P203" s="4"/>
      <c r="Q203" s="4"/>
      <c r="R203" s="4"/>
      <c r="S203" s="4"/>
      <c r="T203" s="4"/>
      <c r="U203" s="4"/>
      <c r="V203" s="4"/>
      <c r="W203" s="4"/>
      <c r="X203" s="4"/>
      <c r="Y203" s="4"/>
    </row>
    <row r="204" spans="1:25" ht="15.75" customHeight="1">
      <c r="A204" s="4"/>
      <c r="B204" s="4"/>
      <c r="C204" s="6"/>
      <c r="D204" s="6"/>
      <c r="E204" s="6"/>
      <c r="F204" s="6"/>
      <c r="G204" s="6"/>
      <c r="H204" s="6"/>
      <c r="I204" s="4"/>
      <c r="J204" s="4"/>
      <c r="K204" s="4"/>
      <c r="L204" s="4"/>
      <c r="M204" s="4"/>
      <c r="N204" s="4"/>
      <c r="O204" s="4"/>
      <c r="P204" s="4"/>
      <c r="Q204" s="4"/>
      <c r="R204" s="4"/>
      <c r="S204" s="4"/>
      <c r="T204" s="4"/>
      <c r="U204" s="4"/>
      <c r="V204" s="4"/>
      <c r="W204" s="4"/>
      <c r="X204" s="4"/>
      <c r="Y204" s="4"/>
    </row>
    <row r="205" spans="1:25" ht="15.75" customHeight="1">
      <c r="A205" s="4"/>
      <c r="B205" s="4"/>
      <c r="C205" s="6"/>
      <c r="D205" s="6"/>
      <c r="E205" s="6"/>
      <c r="F205" s="6"/>
      <c r="G205" s="6"/>
      <c r="H205" s="6"/>
      <c r="I205" s="4"/>
      <c r="J205" s="4"/>
      <c r="K205" s="4"/>
      <c r="L205" s="4"/>
      <c r="M205" s="4"/>
      <c r="N205" s="4"/>
      <c r="O205" s="4"/>
      <c r="P205" s="4"/>
      <c r="Q205" s="4"/>
      <c r="R205" s="4"/>
      <c r="S205" s="4"/>
      <c r="T205" s="4"/>
      <c r="U205" s="4"/>
      <c r="V205" s="4"/>
      <c r="W205" s="4"/>
      <c r="X205" s="4"/>
      <c r="Y205" s="4"/>
    </row>
    <row r="206" spans="1:25" ht="15.75" customHeight="1">
      <c r="A206" s="4"/>
      <c r="B206" s="4"/>
      <c r="C206" s="6"/>
      <c r="D206" s="6"/>
      <c r="E206" s="6"/>
      <c r="F206" s="6"/>
      <c r="G206" s="6"/>
      <c r="H206" s="6"/>
      <c r="I206" s="4"/>
      <c r="J206" s="4"/>
      <c r="K206" s="4"/>
      <c r="L206" s="4"/>
      <c r="M206" s="4"/>
      <c r="N206" s="4"/>
      <c r="O206" s="4"/>
      <c r="P206" s="4"/>
      <c r="Q206" s="4"/>
      <c r="R206" s="4"/>
      <c r="S206" s="4"/>
      <c r="T206" s="4"/>
      <c r="U206" s="4"/>
      <c r="V206" s="4"/>
      <c r="W206" s="4"/>
      <c r="X206" s="4"/>
      <c r="Y206" s="4"/>
    </row>
    <row r="207" spans="1:25" ht="15.75" customHeight="1">
      <c r="A207" s="4"/>
      <c r="B207" s="4"/>
      <c r="C207" s="6"/>
      <c r="D207" s="6"/>
      <c r="E207" s="6"/>
      <c r="F207" s="6"/>
      <c r="G207" s="6"/>
      <c r="H207" s="6"/>
      <c r="I207" s="4"/>
      <c r="J207" s="4"/>
      <c r="K207" s="4"/>
      <c r="L207" s="4"/>
      <c r="M207" s="4"/>
      <c r="N207" s="4"/>
      <c r="O207" s="4"/>
      <c r="P207" s="4"/>
      <c r="Q207" s="4"/>
      <c r="R207" s="4"/>
      <c r="S207" s="4"/>
      <c r="T207" s="4"/>
      <c r="U207" s="4"/>
      <c r="V207" s="4"/>
      <c r="W207" s="4"/>
      <c r="X207" s="4"/>
      <c r="Y207" s="4"/>
    </row>
    <row r="208" spans="1:25" ht="15.75" customHeight="1">
      <c r="A208" s="4"/>
      <c r="B208" s="4"/>
      <c r="C208" s="6"/>
      <c r="D208" s="6"/>
      <c r="E208" s="6"/>
      <c r="F208" s="6"/>
      <c r="G208" s="6"/>
      <c r="H208" s="6"/>
      <c r="I208" s="4"/>
      <c r="J208" s="4"/>
      <c r="K208" s="4"/>
      <c r="L208" s="4"/>
      <c r="M208" s="4"/>
      <c r="N208" s="4"/>
      <c r="O208" s="4"/>
      <c r="P208" s="4"/>
      <c r="Q208" s="4"/>
      <c r="R208" s="4"/>
      <c r="S208" s="4"/>
      <c r="T208" s="4"/>
      <c r="U208" s="4"/>
      <c r="V208" s="4"/>
      <c r="W208" s="4"/>
      <c r="X208" s="4"/>
      <c r="Y208" s="4"/>
    </row>
    <row r="209" spans="1:25" ht="15.75" customHeight="1">
      <c r="A209" s="4"/>
      <c r="B209" s="4"/>
      <c r="C209" s="6"/>
      <c r="D209" s="6"/>
      <c r="E209" s="6"/>
      <c r="F209" s="6"/>
      <c r="G209" s="6"/>
      <c r="H209" s="6"/>
      <c r="I209" s="4"/>
      <c r="J209" s="4"/>
      <c r="K209" s="4"/>
      <c r="L209" s="4"/>
      <c r="M209" s="4"/>
      <c r="N209" s="4"/>
      <c r="O209" s="4"/>
      <c r="P209" s="4"/>
      <c r="Q209" s="4"/>
      <c r="R209" s="4"/>
      <c r="S209" s="4"/>
      <c r="T209" s="4"/>
      <c r="U209" s="4"/>
      <c r="V209" s="4"/>
      <c r="W209" s="4"/>
      <c r="X209" s="4"/>
      <c r="Y209" s="4"/>
    </row>
    <row r="210" spans="1:25" ht="15.75" customHeight="1">
      <c r="A210" s="4"/>
      <c r="B210" s="4"/>
      <c r="C210" s="6"/>
      <c r="D210" s="6"/>
      <c r="E210" s="6"/>
      <c r="F210" s="6"/>
      <c r="G210" s="6"/>
      <c r="H210" s="6"/>
      <c r="I210" s="4"/>
      <c r="J210" s="4"/>
      <c r="K210" s="4"/>
      <c r="L210" s="4"/>
      <c r="M210" s="4"/>
      <c r="N210" s="4"/>
      <c r="O210" s="4"/>
      <c r="P210" s="4"/>
      <c r="Q210" s="4"/>
      <c r="R210" s="4"/>
      <c r="S210" s="4"/>
      <c r="T210" s="4"/>
      <c r="U210" s="4"/>
      <c r="V210" s="4"/>
      <c r="W210" s="4"/>
      <c r="X210" s="4"/>
      <c r="Y210" s="4"/>
    </row>
    <row r="211" spans="1:25" ht="15.75" customHeight="1">
      <c r="A211" s="4"/>
      <c r="B211" s="4"/>
      <c r="C211" s="6"/>
      <c r="D211" s="6"/>
      <c r="E211" s="6"/>
      <c r="F211" s="6"/>
      <c r="G211" s="6"/>
      <c r="H211" s="6"/>
      <c r="I211" s="4"/>
      <c r="J211" s="4"/>
      <c r="K211" s="4"/>
      <c r="L211" s="4"/>
      <c r="M211" s="4"/>
      <c r="N211" s="4"/>
      <c r="O211" s="4"/>
      <c r="P211" s="4"/>
      <c r="Q211" s="4"/>
      <c r="R211" s="4"/>
      <c r="S211" s="4"/>
      <c r="T211" s="4"/>
      <c r="U211" s="4"/>
      <c r="V211" s="4"/>
      <c r="W211" s="4"/>
      <c r="X211" s="4"/>
      <c r="Y211" s="4"/>
    </row>
    <row r="212" spans="1:25" ht="15.75" customHeight="1">
      <c r="A212" s="4"/>
      <c r="B212" s="4"/>
      <c r="C212" s="6"/>
      <c r="D212" s="6"/>
      <c r="E212" s="6"/>
      <c r="F212" s="6"/>
      <c r="G212" s="6"/>
      <c r="H212" s="6"/>
      <c r="I212" s="4"/>
      <c r="J212" s="4"/>
      <c r="K212" s="4"/>
      <c r="L212" s="4"/>
      <c r="M212" s="4"/>
      <c r="N212" s="4"/>
      <c r="O212" s="4"/>
      <c r="P212" s="4"/>
      <c r="Q212" s="4"/>
      <c r="R212" s="4"/>
      <c r="S212" s="4"/>
      <c r="T212" s="4"/>
      <c r="U212" s="4"/>
      <c r="V212" s="4"/>
      <c r="W212" s="4"/>
      <c r="X212" s="4"/>
      <c r="Y212" s="4"/>
    </row>
    <row r="213" spans="1:25" ht="15.75" customHeight="1">
      <c r="A213" s="4"/>
      <c r="B213" s="4"/>
      <c r="C213" s="6"/>
      <c r="D213" s="6"/>
      <c r="E213" s="6"/>
      <c r="F213" s="6"/>
      <c r="G213" s="6"/>
      <c r="H213" s="6"/>
      <c r="I213" s="4"/>
      <c r="J213" s="4"/>
      <c r="K213" s="4"/>
      <c r="L213" s="4"/>
      <c r="M213" s="4"/>
      <c r="N213" s="4"/>
      <c r="O213" s="4"/>
      <c r="P213" s="4"/>
      <c r="Q213" s="4"/>
      <c r="R213" s="4"/>
      <c r="S213" s="4"/>
      <c r="T213" s="4"/>
      <c r="U213" s="4"/>
      <c r="V213" s="4"/>
      <c r="W213" s="4"/>
      <c r="X213" s="4"/>
      <c r="Y213" s="4"/>
    </row>
    <row r="214" spans="1:25" ht="15.75" customHeight="1">
      <c r="A214" s="4"/>
      <c r="B214" s="4"/>
      <c r="C214" s="6"/>
      <c r="D214" s="6"/>
      <c r="E214" s="6"/>
      <c r="F214" s="6"/>
      <c r="G214" s="6"/>
      <c r="H214" s="6"/>
      <c r="I214" s="4"/>
      <c r="J214" s="4"/>
      <c r="K214" s="4"/>
      <c r="L214" s="4"/>
      <c r="M214" s="4"/>
      <c r="N214" s="4"/>
      <c r="O214" s="4"/>
      <c r="P214" s="4"/>
      <c r="Q214" s="4"/>
      <c r="R214" s="4"/>
      <c r="S214" s="4"/>
      <c r="T214" s="4"/>
      <c r="U214" s="4"/>
      <c r="V214" s="4"/>
      <c r="W214" s="4"/>
      <c r="X214" s="4"/>
      <c r="Y214" s="4"/>
    </row>
    <row r="215" spans="1:25" ht="15.75" customHeight="1">
      <c r="A215" s="4"/>
      <c r="B215" s="4"/>
      <c r="C215" s="6"/>
      <c r="D215" s="6"/>
      <c r="E215" s="6"/>
      <c r="F215" s="6"/>
      <c r="G215" s="6"/>
      <c r="H215" s="6"/>
      <c r="I215" s="4"/>
      <c r="J215" s="4"/>
      <c r="K215" s="4"/>
      <c r="L215" s="4"/>
      <c r="M215" s="4"/>
      <c r="N215" s="4"/>
      <c r="O215" s="4"/>
      <c r="P215" s="4"/>
      <c r="Q215" s="4"/>
      <c r="R215" s="4"/>
      <c r="S215" s="4"/>
      <c r="T215" s="4"/>
      <c r="U215" s="4"/>
      <c r="V215" s="4"/>
      <c r="W215" s="4"/>
      <c r="X215" s="4"/>
      <c r="Y215" s="4"/>
    </row>
    <row r="216" spans="1:25" ht="15.75" customHeight="1">
      <c r="A216" s="4"/>
      <c r="B216" s="4"/>
      <c r="C216" s="6"/>
      <c r="D216" s="6"/>
      <c r="E216" s="6"/>
      <c r="F216" s="6"/>
      <c r="G216" s="6"/>
      <c r="H216" s="6"/>
      <c r="I216" s="4"/>
      <c r="J216" s="4"/>
      <c r="K216" s="4"/>
      <c r="L216" s="4"/>
      <c r="M216" s="4"/>
      <c r="N216" s="4"/>
      <c r="O216" s="4"/>
      <c r="P216" s="4"/>
      <c r="Q216" s="4"/>
      <c r="R216" s="4"/>
      <c r="S216" s="4"/>
      <c r="T216" s="4"/>
      <c r="U216" s="4"/>
      <c r="V216" s="4"/>
      <c r="W216" s="4"/>
      <c r="X216" s="4"/>
      <c r="Y216" s="4"/>
    </row>
    <row r="217" spans="1:25" ht="15.75" customHeight="1">
      <c r="A217" s="4"/>
      <c r="B217" s="4"/>
      <c r="C217" s="6"/>
      <c r="D217" s="6"/>
      <c r="E217" s="6"/>
      <c r="F217" s="6"/>
      <c r="G217" s="6"/>
      <c r="H217" s="6"/>
      <c r="I217" s="4"/>
      <c r="J217" s="4"/>
      <c r="K217" s="4"/>
      <c r="L217" s="4"/>
      <c r="M217" s="4"/>
      <c r="N217" s="4"/>
      <c r="O217" s="4"/>
      <c r="P217" s="4"/>
      <c r="Q217" s="4"/>
      <c r="R217" s="4"/>
      <c r="S217" s="4"/>
      <c r="T217" s="4"/>
      <c r="U217" s="4"/>
      <c r="V217" s="4"/>
      <c r="W217" s="4"/>
      <c r="X217" s="4"/>
      <c r="Y217" s="4"/>
    </row>
    <row r="218" spans="1:25" ht="15.75" customHeight="1">
      <c r="A218" s="4"/>
      <c r="B218" s="4"/>
      <c r="C218" s="6"/>
      <c r="D218" s="6"/>
      <c r="E218" s="6"/>
      <c r="F218" s="6"/>
      <c r="G218" s="6"/>
      <c r="H218" s="6"/>
      <c r="I218" s="4"/>
      <c r="J218" s="4"/>
      <c r="K218" s="4"/>
      <c r="L218" s="4"/>
      <c r="M218" s="4"/>
      <c r="N218" s="4"/>
      <c r="O218" s="4"/>
      <c r="P218" s="4"/>
      <c r="Q218" s="4"/>
      <c r="R218" s="4"/>
      <c r="S218" s="4"/>
      <c r="T218" s="4"/>
      <c r="U218" s="4"/>
      <c r="V218" s="4"/>
      <c r="W218" s="4"/>
      <c r="X218" s="4"/>
      <c r="Y218" s="4"/>
    </row>
    <row r="219" spans="1:25" ht="15.75" customHeight="1">
      <c r="A219" s="4"/>
      <c r="B219" s="4"/>
      <c r="C219" s="6"/>
      <c r="D219" s="6"/>
      <c r="E219" s="6"/>
      <c r="F219" s="6"/>
      <c r="G219" s="6"/>
      <c r="H219" s="6"/>
      <c r="I219" s="4"/>
      <c r="J219" s="4"/>
      <c r="K219" s="4"/>
      <c r="L219" s="4"/>
      <c r="M219" s="4"/>
      <c r="N219" s="4"/>
      <c r="O219" s="4"/>
      <c r="P219" s="4"/>
      <c r="Q219" s="4"/>
      <c r="R219" s="4"/>
      <c r="S219" s="4"/>
      <c r="T219" s="4"/>
      <c r="U219" s="4"/>
      <c r="V219" s="4"/>
      <c r="W219" s="4"/>
      <c r="X219" s="4"/>
      <c r="Y219" s="4"/>
    </row>
    <row r="220" spans="1:25" ht="15.75" customHeight="1">
      <c r="A220" s="4"/>
      <c r="B220" s="4"/>
      <c r="C220" s="6"/>
      <c r="D220" s="6"/>
      <c r="E220" s="6"/>
      <c r="F220" s="6"/>
      <c r="G220" s="6"/>
      <c r="H220" s="6"/>
      <c r="I220" s="4"/>
      <c r="J220" s="4"/>
      <c r="K220" s="4"/>
      <c r="L220" s="4"/>
      <c r="M220" s="4"/>
      <c r="N220" s="4"/>
      <c r="O220" s="4"/>
      <c r="P220" s="4"/>
      <c r="Q220" s="4"/>
      <c r="R220" s="4"/>
      <c r="S220" s="4"/>
      <c r="T220" s="4"/>
      <c r="U220" s="4"/>
      <c r="V220" s="4"/>
      <c r="W220" s="4"/>
      <c r="X220" s="4"/>
      <c r="Y220" s="4"/>
    </row>
    <row r="221" spans="1:25" ht="15.75" customHeight="1">
      <c r="A221" s="4"/>
      <c r="B221" s="4"/>
      <c r="C221" s="6"/>
      <c r="D221" s="6"/>
      <c r="E221" s="6"/>
      <c r="F221" s="6"/>
      <c r="G221" s="6"/>
      <c r="H221" s="6"/>
      <c r="I221" s="4"/>
      <c r="J221" s="4"/>
      <c r="K221" s="4"/>
      <c r="L221" s="4"/>
      <c r="M221" s="4"/>
      <c r="N221" s="4"/>
      <c r="O221" s="4"/>
      <c r="P221" s="4"/>
      <c r="Q221" s="4"/>
      <c r="R221" s="4"/>
      <c r="S221" s="4"/>
      <c r="T221" s="4"/>
      <c r="U221" s="4"/>
      <c r="V221" s="4"/>
      <c r="W221" s="4"/>
      <c r="X221" s="4"/>
      <c r="Y221" s="4"/>
    </row>
    <row r="222" spans="1:25" ht="15.75" customHeight="1">
      <c r="A222" s="4"/>
      <c r="B222" s="4"/>
      <c r="C222" s="6"/>
      <c r="D222" s="6"/>
      <c r="E222" s="6"/>
      <c r="F222" s="6"/>
      <c r="G222" s="6"/>
      <c r="H222" s="6"/>
      <c r="I222" s="4"/>
      <c r="J222" s="4"/>
      <c r="K222" s="4"/>
      <c r="L222" s="4"/>
      <c r="M222" s="4"/>
      <c r="N222" s="4"/>
      <c r="O222" s="4"/>
      <c r="P222" s="4"/>
      <c r="Q222" s="4"/>
      <c r="R222" s="4"/>
      <c r="S222" s="4"/>
      <c r="T222" s="4"/>
      <c r="U222" s="4"/>
      <c r="V222" s="4"/>
      <c r="W222" s="4"/>
      <c r="X222" s="4"/>
      <c r="Y222" s="4"/>
    </row>
    <row r="223" spans="1:25" ht="15.75" customHeight="1">
      <c r="A223" s="4"/>
      <c r="B223" s="4"/>
      <c r="C223" s="6"/>
      <c r="D223" s="6"/>
      <c r="E223" s="6"/>
      <c r="F223" s="6"/>
      <c r="G223" s="6"/>
      <c r="H223" s="6"/>
      <c r="I223" s="4"/>
      <c r="J223" s="4"/>
      <c r="K223" s="4"/>
      <c r="L223" s="4"/>
      <c r="M223" s="4"/>
      <c r="N223" s="4"/>
      <c r="O223" s="4"/>
      <c r="P223" s="4"/>
      <c r="Q223" s="4"/>
      <c r="R223" s="4"/>
      <c r="S223" s="4"/>
      <c r="T223" s="4"/>
      <c r="U223" s="4"/>
      <c r="V223" s="4"/>
      <c r="W223" s="4"/>
      <c r="X223" s="4"/>
      <c r="Y223" s="4"/>
    </row>
    <row r="224" spans="1:25" ht="15.75" customHeight="1">
      <c r="A224" s="4"/>
      <c r="B224" s="4"/>
      <c r="C224" s="6"/>
      <c r="D224" s="6"/>
      <c r="E224" s="6"/>
      <c r="F224" s="6"/>
      <c r="G224" s="6"/>
      <c r="H224" s="6"/>
      <c r="I224" s="4"/>
      <c r="J224" s="4"/>
      <c r="K224" s="4"/>
      <c r="L224" s="4"/>
      <c r="M224" s="4"/>
      <c r="N224" s="4"/>
      <c r="O224" s="4"/>
      <c r="P224" s="4"/>
      <c r="Q224" s="4"/>
      <c r="R224" s="4"/>
      <c r="S224" s="4"/>
      <c r="T224" s="4"/>
      <c r="U224" s="4"/>
      <c r="V224" s="4"/>
      <c r="W224" s="4"/>
      <c r="X224" s="4"/>
      <c r="Y224" s="4"/>
    </row>
    <row r="225" spans="1:25" ht="15.75" customHeight="1">
      <c r="A225" s="4"/>
      <c r="B225" s="4"/>
      <c r="C225" s="6"/>
      <c r="D225" s="6"/>
      <c r="E225" s="6"/>
      <c r="F225" s="6"/>
      <c r="G225" s="6"/>
      <c r="H225" s="6"/>
      <c r="I225" s="4"/>
      <c r="J225" s="4"/>
      <c r="K225" s="4"/>
      <c r="L225" s="4"/>
      <c r="M225" s="4"/>
      <c r="N225" s="4"/>
      <c r="O225" s="4"/>
      <c r="P225" s="4"/>
      <c r="Q225" s="4"/>
      <c r="R225" s="4"/>
      <c r="S225" s="4"/>
      <c r="T225" s="4"/>
      <c r="U225" s="4"/>
      <c r="V225" s="4"/>
      <c r="W225" s="4"/>
      <c r="X225" s="4"/>
      <c r="Y225" s="4"/>
    </row>
    <row r="226" spans="1:25" ht="15.75" customHeight="1">
      <c r="A226" s="4"/>
      <c r="B226" s="4"/>
      <c r="C226" s="6"/>
      <c r="D226" s="6"/>
      <c r="E226" s="6"/>
      <c r="F226" s="6"/>
      <c r="G226" s="6"/>
      <c r="H226" s="6"/>
      <c r="I226" s="4"/>
      <c r="J226" s="4"/>
      <c r="K226" s="4"/>
      <c r="L226" s="4"/>
      <c r="M226" s="4"/>
      <c r="N226" s="4"/>
      <c r="O226" s="4"/>
      <c r="P226" s="4"/>
      <c r="Q226" s="4"/>
      <c r="R226" s="4"/>
      <c r="S226" s="4"/>
      <c r="T226" s="4"/>
      <c r="U226" s="4"/>
      <c r="V226" s="4"/>
      <c r="W226" s="4"/>
      <c r="X226" s="4"/>
      <c r="Y226" s="4"/>
    </row>
    <row r="227" spans="1:25" ht="15.75" customHeight="1">
      <c r="A227" s="4"/>
      <c r="B227" s="4"/>
      <c r="C227" s="6"/>
      <c r="D227" s="6"/>
      <c r="E227" s="6"/>
      <c r="F227" s="6"/>
      <c r="G227" s="6"/>
      <c r="H227" s="6"/>
      <c r="I227" s="4"/>
      <c r="J227" s="4"/>
      <c r="K227" s="4"/>
      <c r="L227" s="4"/>
      <c r="M227" s="4"/>
      <c r="N227" s="4"/>
      <c r="O227" s="4"/>
      <c r="P227" s="4"/>
      <c r="Q227" s="4"/>
      <c r="R227" s="4"/>
      <c r="S227" s="4"/>
      <c r="T227" s="4"/>
      <c r="U227" s="4"/>
      <c r="V227" s="4"/>
      <c r="W227" s="4"/>
      <c r="X227" s="4"/>
      <c r="Y227" s="4"/>
    </row>
    <row r="228" spans="1:25" ht="15.75" customHeight="1">
      <c r="A228" s="4"/>
      <c r="B228" s="4"/>
      <c r="C228" s="6"/>
      <c r="D228" s="6"/>
      <c r="E228" s="6"/>
      <c r="F228" s="6"/>
      <c r="G228" s="6"/>
      <c r="H228" s="6"/>
      <c r="I228" s="4"/>
      <c r="J228" s="4"/>
      <c r="K228" s="4"/>
      <c r="L228" s="4"/>
      <c r="M228" s="4"/>
      <c r="N228" s="4"/>
      <c r="O228" s="4"/>
      <c r="P228" s="4"/>
      <c r="Q228" s="4"/>
      <c r="R228" s="4"/>
      <c r="S228" s="4"/>
      <c r="T228" s="4"/>
      <c r="U228" s="4"/>
      <c r="V228" s="4"/>
      <c r="W228" s="4"/>
      <c r="X228" s="4"/>
      <c r="Y228" s="4"/>
    </row>
    <row r="229" spans="1:25" ht="15.75" customHeight="1">
      <c r="A229" s="4"/>
      <c r="B229" s="4"/>
      <c r="C229" s="6"/>
      <c r="D229" s="6"/>
      <c r="E229" s="6"/>
      <c r="F229" s="6"/>
      <c r="G229" s="6"/>
      <c r="H229" s="6"/>
      <c r="I229" s="4"/>
      <c r="J229" s="4"/>
      <c r="K229" s="4"/>
      <c r="L229" s="4"/>
      <c r="M229" s="4"/>
      <c r="N229" s="4"/>
      <c r="O229" s="4"/>
      <c r="P229" s="4"/>
      <c r="Q229" s="4"/>
      <c r="R229" s="4"/>
      <c r="S229" s="4"/>
      <c r="T229" s="4"/>
      <c r="U229" s="4"/>
      <c r="V229" s="4"/>
      <c r="W229" s="4"/>
      <c r="X229" s="4"/>
      <c r="Y229" s="4"/>
    </row>
    <row r="230" spans="1:25" ht="15.75" customHeight="1">
      <c r="A230" s="4"/>
      <c r="B230" s="4"/>
      <c r="C230" s="6"/>
      <c r="D230" s="6"/>
      <c r="E230" s="6"/>
      <c r="F230" s="6"/>
      <c r="G230" s="6"/>
      <c r="H230" s="6"/>
      <c r="I230" s="4"/>
      <c r="J230" s="4"/>
      <c r="K230" s="4"/>
      <c r="L230" s="4"/>
      <c r="M230" s="4"/>
      <c r="N230" s="4"/>
      <c r="O230" s="4"/>
      <c r="P230" s="4"/>
      <c r="Q230" s="4"/>
      <c r="R230" s="4"/>
      <c r="S230" s="4"/>
      <c r="T230" s="4"/>
      <c r="U230" s="4"/>
      <c r="V230" s="4"/>
      <c r="W230" s="4"/>
      <c r="X230" s="4"/>
      <c r="Y230" s="4"/>
    </row>
    <row r="231" spans="1:25" ht="15.75" customHeight="1">
      <c r="A231" s="4"/>
      <c r="B231" s="4"/>
      <c r="C231" s="6"/>
      <c r="D231" s="6"/>
      <c r="E231" s="6"/>
      <c r="F231" s="6"/>
      <c r="G231" s="6"/>
      <c r="H231" s="6"/>
      <c r="I231" s="4"/>
      <c r="J231" s="4"/>
      <c r="K231" s="4"/>
      <c r="L231" s="4"/>
      <c r="M231" s="4"/>
      <c r="N231" s="4"/>
      <c r="O231" s="4"/>
      <c r="P231" s="4"/>
      <c r="Q231" s="4"/>
      <c r="R231" s="4"/>
      <c r="S231" s="4"/>
      <c r="T231" s="4"/>
      <c r="U231" s="4"/>
      <c r="V231" s="4"/>
      <c r="W231" s="4"/>
      <c r="X231" s="4"/>
      <c r="Y231" s="4"/>
    </row>
    <row r="232" spans="1:25" ht="15.75" customHeight="1">
      <c r="A232" s="4"/>
      <c r="B232" s="4"/>
      <c r="C232" s="6"/>
      <c r="D232" s="6"/>
      <c r="E232" s="6"/>
      <c r="F232" s="6"/>
      <c r="G232" s="6"/>
      <c r="H232" s="6"/>
      <c r="I232" s="4"/>
      <c r="J232" s="4"/>
      <c r="K232" s="4"/>
      <c r="L232" s="4"/>
      <c r="M232" s="4"/>
      <c r="N232" s="4"/>
      <c r="O232" s="4"/>
      <c r="P232" s="4"/>
      <c r="Q232" s="4"/>
      <c r="R232" s="4"/>
      <c r="S232" s="4"/>
      <c r="T232" s="4"/>
      <c r="U232" s="4"/>
      <c r="V232" s="4"/>
      <c r="W232" s="4"/>
      <c r="X232" s="4"/>
      <c r="Y232" s="4"/>
    </row>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5">
    <mergeCell ref="D2:H2"/>
    <mergeCell ref="I2:M2"/>
    <mergeCell ref="N19:V20"/>
    <mergeCell ref="D24:H24"/>
    <mergeCell ref="I24:M2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1002"/>
  <sheetViews>
    <sheetView showGridLines="0" tabSelected="1" topLeftCell="A62" workbookViewId="0">
      <selection activeCell="H86" sqref="H86"/>
    </sheetView>
  </sheetViews>
  <sheetFormatPr defaultColWidth="10.08984375" defaultRowHeight="15" customHeight="1"/>
  <cols>
    <col min="1" max="1" width="4.81640625" customWidth="1"/>
    <col min="2" max="2" width="38.453125" customWidth="1"/>
    <col min="3" max="3" width="10" customWidth="1"/>
    <col min="4" max="6" width="10.08984375" customWidth="1"/>
    <col min="7" max="7" width="11" customWidth="1"/>
    <col min="8" max="8" width="10.453125" customWidth="1"/>
  </cols>
  <sheetData>
    <row r="1" spans="1:25" ht="15" customHeight="1">
      <c r="A1" s="2" t="s">
        <v>0</v>
      </c>
      <c r="B1" s="4"/>
      <c r="C1" s="5"/>
      <c r="D1" s="6"/>
      <c r="E1" s="6"/>
      <c r="F1" s="6"/>
      <c r="G1" s="4"/>
      <c r="H1" s="4"/>
      <c r="I1" s="4"/>
      <c r="J1" s="4"/>
      <c r="K1" s="4"/>
      <c r="L1" s="4"/>
      <c r="M1" s="4"/>
      <c r="N1" s="4"/>
      <c r="O1" s="4"/>
      <c r="P1" s="4"/>
      <c r="Q1" s="4"/>
      <c r="R1" s="4"/>
      <c r="S1" s="4"/>
      <c r="T1" s="4"/>
      <c r="U1" s="4"/>
      <c r="V1" s="4"/>
      <c r="W1" s="4"/>
      <c r="X1" s="4"/>
      <c r="Y1" s="4"/>
    </row>
    <row r="2" spans="1:25" ht="15" customHeight="1">
      <c r="A2" s="8"/>
      <c r="B2" s="8"/>
      <c r="C2" s="9"/>
      <c r="D2" s="517" t="s">
        <v>4</v>
      </c>
      <c r="E2" s="518"/>
      <c r="F2" s="518"/>
      <c r="G2" s="518"/>
      <c r="H2" s="519"/>
      <c r="I2" s="7"/>
      <c r="J2" s="7"/>
      <c r="K2" s="7"/>
      <c r="L2" s="7"/>
      <c r="M2" s="4"/>
      <c r="N2" s="4"/>
      <c r="O2" s="4"/>
      <c r="P2" s="4"/>
      <c r="Q2" s="4"/>
      <c r="R2" s="4"/>
      <c r="S2" s="4"/>
      <c r="T2" s="4"/>
      <c r="U2" s="4"/>
      <c r="Y2" s="4"/>
    </row>
    <row r="3" spans="1:25">
      <c r="A3" s="374"/>
      <c r="B3" s="374" t="s">
        <v>294</v>
      </c>
      <c r="C3" s="375" t="s">
        <v>7</v>
      </c>
      <c r="D3" s="376" t="s">
        <v>14</v>
      </c>
      <c r="E3" s="377" t="s">
        <v>15</v>
      </c>
      <c r="F3" s="377" t="s">
        <v>16</v>
      </c>
      <c r="G3" s="377" t="s">
        <v>17</v>
      </c>
      <c r="H3" s="377" t="s">
        <v>18</v>
      </c>
      <c r="I3" s="7"/>
      <c r="J3" s="7"/>
      <c r="K3" s="7"/>
      <c r="L3" s="7"/>
      <c r="M3" s="4"/>
      <c r="N3" s="4"/>
      <c r="O3" s="4"/>
      <c r="P3" s="4"/>
      <c r="Q3" s="4"/>
      <c r="R3" s="4"/>
      <c r="S3" s="4"/>
      <c r="T3" s="4"/>
      <c r="U3" s="4"/>
      <c r="Y3" s="4"/>
    </row>
    <row r="4" spans="1:25" ht="15" customHeight="1">
      <c r="A4" s="4"/>
      <c r="B4" s="4"/>
      <c r="C4" s="5"/>
      <c r="D4" s="6"/>
      <c r="E4" s="6"/>
      <c r="F4" s="6"/>
      <c r="G4" s="6"/>
      <c r="H4" s="6"/>
      <c r="I4" s="7"/>
      <c r="J4" s="7"/>
      <c r="K4" s="7"/>
      <c r="L4" s="7"/>
      <c r="M4" s="4"/>
      <c r="N4" s="4"/>
      <c r="O4" s="4"/>
      <c r="P4" s="4"/>
      <c r="Q4" s="4"/>
      <c r="R4" s="4"/>
      <c r="S4" s="4"/>
      <c r="T4" s="4"/>
      <c r="U4" s="4"/>
      <c r="Y4" s="4"/>
    </row>
    <row r="5" spans="1:25">
      <c r="A5" s="4"/>
      <c r="B5" s="21" t="s">
        <v>295</v>
      </c>
      <c r="C5" s="126" t="s">
        <v>23</v>
      </c>
      <c r="D5" s="25">
        <f>'Income Statement'!I17</f>
        <v>2136879.4937500004</v>
      </c>
      <c r="E5" s="25">
        <f>'Income Statement'!J17</f>
        <v>2117941.9753275001</v>
      </c>
      <c r="F5" s="25">
        <f>'Income Statement'!K17</f>
        <v>2284097.0692268126</v>
      </c>
      <c r="G5" s="25">
        <f>'Income Statement'!L17</f>
        <v>2395148.0671796342</v>
      </c>
      <c r="H5" s="25">
        <f>'Income Statement'!M17</f>
        <v>2518473.3707250506</v>
      </c>
      <c r="I5" s="7"/>
      <c r="J5" s="7"/>
      <c r="K5" s="7"/>
      <c r="L5" s="7"/>
      <c r="M5" s="4"/>
      <c r="N5" s="4"/>
      <c r="O5" s="4"/>
      <c r="P5" s="4"/>
      <c r="Q5" s="4"/>
      <c r="R5" s="4"/>
      <c r="S5" s="4"/>
      <c r="T5" s="4"/>
      <c r="U5" s="4"/>
      <c r="Y5" s="4"/>
    </row>
    <row r="6" spans="1:25" ht="15" customHeight="1">
      <c r="A6" s="4"/>
      <c r="B6" s="4"/>
      <c r="C6" s="5"/>
      <c r="D6" s="6"/>
      <c r="E6" s="6"/>
      <c r="F6" s="6"/>
      <c r="G6" s="6"/>
      <c r="H6" s="6"/>
      <c r="I6" s="7"/>
      <c r="J6" s="7"/>
      <c r="K6" s="7"/>
      <c r="L6" s="7"/>
      <c r="M6" s="4"/>
      <c r="N6" s="4"/>
      <c r="O6" s="4"/>
      <c r="P6" s="4"/>
      <c r="Q6" s="4"/>
      <c r="R6" s="4"/>
      <c r="S6" s="4"/>
      <c r="T6" s="4"/>
      <c r="U6" s="4"/>
      <c r="Y6" s="4"/>
    </row>
    <row r="7" spans="1:25">
      <c r="A7" s="4"/>
      <c r="B7" s="21" t="s">
        <v>174</v>
      </c>
      <c r="C7" s="126" t="s">
        <v>27</v>
      </c>
      <c r="D7" s="378">
        <f>'Income Assumptions'!J92</f>
        <v>0.11107831044390644</v>
      </c>
      <c r="E7" s="378">
        <f>'Income Assumptions'!K92</f>
        <v>0.11107831044390644</v>
      </c>
      <c r="F7" s="378">
        <f>'Income Assumptions'!L92</f>
        <v>0.11107831044390644</v>
      </c>
      <c r="G7" s="378">
        <f>'Income Assumptions'!M92</f>
        <v>0.11107831044390644</v>
      </c>
      <c r="H7" s="378">
        <f>'Income Assumptions'!N92</f>
        <v>0.11107831044390644</v>
      </c>
      <c r="I7" s="7"/>
      <c r="J7" s="7"/>
      <c r="K7" s="7"/>
      <c r="L7" s="7"/>
      <c r="M7" s="4"/>
      <c r="N7" s="4"/>
      <c r="O7" s="4"/>
      <c r="P7" s="4"/>
      <c r="Q7" s="4"/>
      <c r="R7" s="4"/>
      <c r="S7" s="4"/>
      <c r="T7" s="4"/>
      <c r="U7" s="4"/>
      <c r="Y7" s="4"/>
    </row>
    <row r="8" spans="1:25" ht="15" customHeight="1">
      <c r="A8" s="4"/>
      <c r="B8" s="4"/>
      <c r="C8" s="5"/>
      <c r="D8" s="6"/>
      <c r="E8" s="6"/>
      <c r="F8" s="6"/>
      <c r="G8" s="6"/>
      <c r="H8" s="6"/>
      <c r="I8" s="7"/>
      <c r="J8" s="7"/>
      <c r="K8" s="7"/>
      <c r="L8" s="7"/>
      <c r="M8" s="4"/>
      <c r="N8" s="4"/>
      <c r="O8" s="4"/>
      <c r="P8" s="4"/>
      <c r="Q8" s="4"/>
      <c r="R8" s="4"/>
      <c r="S8" s="4"/>
      <c r="T8" s="4"/>
      <c r="U8" s="4"/>
      <c r="Y8" s="4"/>
    </row>
    <row r="9" spans="1:25">
      <c r="A9" s="4"/>
      <c r="B9" s="21" t="s">
        <v>205</v>
      </c>
      <c r="C9" s="126" t="s">
        <v>23</v>
      </c>
      <c r="D9" s="127">
        <f t="shared" ref="D9:H9" si="0">SUM(D10)</f>
        <v>1360861.8362500002</v>
      </c>
      <c r="E9" s="127">
        <f t="shared" si="0"/>
        <v>1496301.6499725</v>
      </c>
      <c r="F9" s="127">
        <f t="shared" si="0"/>
        <v>1633370.2797706875</v>
      </c>
      <c r="G9" s="127">
        <f t="shared" si="0"/>
        <v>1778123.6618433159</v>
      </c>
      <c r="H9" s="127">
        <f t="shared" si="0"/>
        <v>1927671.4864093882</v>
      </c>
      <c r="I9" s="7"/>
      <c r="J9" s="7"/>
      <c r="K9" s="7"/>
      <c r="L9" s="7"/>
      <c r="M9" s="4"/>
      <c r="N9" s="4"/>
      <c r="O9" s="4"/>
      <c r="P9" s="4"/>
      <c r="Q9" s="4"/>
      <c r="R9" s="4"/>
      <c r="S9" s="4"/>
      <c r="T9" s="4"/>
      <c r="U9" s="4"/>
      <c r="Y9" s="4"/>
    </row>
    <row r="10" spans="1:25" ht="15" customHeight="1">
      <c r="A10" s="4"/>
      <c r="B10" s="52" t="s">
        <v>208</v>
      </c>
      <c r="C10" s="5" t="s">
        <v>23</v>
      </c>
      <c r="D10" s="53">
        <f>'Balance Assumptions'!I66</f>
        <v>1360861.8362500002</v>
      </c>
      <c r="E10" s="53">
        <f>'Balance Assumptions'!J66</f>
        <v>1496301.6499725</v>
      </c>
      <c r="F10" s="53">
        <f>'Balance Assumptions'!K66</f>
        <v>1633370.2797706875</v>
      </c>
      <c r="G10" s="53">
        <f>'Balance Assumptions'!L66</f>
        <v>1778123.6618433159</v>
      </c>
      <c r="H10" s="53">
        <f>'Balance Assumptions'!M66</f>
        <v>1927671.4864093882</v>
      </c>
      <c r="I10" s="7"/>
      <c r="J10" s="7"/>
      <c r="K10" s="7"/>
      <c r="L10" s="7"/>
      <c r="M10" s="4"/>
      <c r="N10" s="4"/>
      <c r="O10" s="4"/>
      <c r="P10" s="4"/>
      <c r="Q10" s="4"/>
      <c r="R10" s="4"/>
      <c r="S10" s="4"/>
      <c r="T10" s="4"/>
      <c r="U10" s="4"/>
      <c r="Y10" s="4"/>
    </row>
    <row r="11" spans="1:25" ht="15" customHeight="1">
      <c r="A11" s="4"/>
      <c r="B11" s="4"/>
      <c r="C11" s="5"/>
      <c r="D11" s="6"/>
      <c r="E11" s="6"/>
      <c r="F11" s="6"/>
      <c r="G11" s="6"/>
      <c r="H11" s="6"/>
      <c r="I11" s="7"/>
      <c r="J11" s="7"/>
      <c r="K11" s="7"/>
      <c r="L11" s="7"/>
      <c r="M11" s="4"/>
      <c r="N11" s="4"/>
      <c r="O11" s="4"/>
      <c r="P11" s="4"/>
      <c r="Q11" s="4"/>
      <c r="R11" s="4"/>
      <c r="S11" s="4"/>
      <c r="T11" s="4"/>
      <c r="U11" s="4"/>
      <c r="Y11" s="4"/>
    </row>
    <row r="12" spans="1:25">
      <c r="A12" s="4"/>
      <c r="B12" s="21" t="s">
        <v>227</v>
      </c>
      <c r="C12" s="126" t="s">
        <v>23</v>
      </c>
      <c r="D12" s="25">
        <f>'Balance Assumptions'!I25</f>
        <v>81459.848490368575</v>
      </c>
      <c r="E12" s="25">
        <f>'Balance Assumptions'!J25</f>
        <v>4444.6345578623004</v>
      </c>
      <c r="F12" s="25">
        <f>'Balance Assumptions'!K25</f>
        <v>-52508.417536430992</v>
      </c>
      <c r="G12" s="25">
        <f>'Balance Assumptions'!L25</f>
        <v>-36919.118852950167</v>
      </c>
      <c r="H12" s="25">
        <f>-'Balance Assumptions'!M24*$D$75</f>
        <v>-20531.852650399018</v>
      </c>
      <c r="I12" s="36" t="s">
        <v>296</v>
      </c>
      <c r="J12" s="304"/>
      <c r="K12" s="304"/>
      <c r="L12" s="304"/>
      <c r="M12" s="379"/>
      <c r="N12" s="4"/>
      <c r="O12" s="4"/>
      <c r="P12" s="4"/>
      <c r="Q12" s="4"/>
      <c r="R12" s="4"/>
      <c r="S12" s="4"/>
      <c r="T12" s="4"/>
      <c r="U12" s="4"/>
      <c r="Y12" s="4"/>
    </row>
    <row r="13" spans="1:25" ht="15" customHeight="1">
      <c r="A13" s="4"/>
      <c r="B13" s="4"/>
      <c r="C13" s="5"/>
      <c r="D13" s="6"/>
      <c r="E13" s="6"/>
      <c r="F13" s="6"/>
      <c r="G13" s="6"/>
      <c r="H13" s="6"/>
      <c r="I13" s="7"/>
      <c r="M13" s="380"/>
      <c r="N13" s="4"/>
      <c r="O13" s="4"/>
      <c r="P13" s="4"/>
      <c r="Q13" s="4"/>
      <c r="R13" s="4"/>
      <c r="S13" s="4"/>
      <c r="T13" s="4"/>
      <c r="U13" s="4"/>
      <c r="Y13" s="4"/>
    </row>
    <row r="14" spans="1:25">
      <c r="A14" s="4"/>
      <c r="B14" s="21" t="s">
        <v>276</v>
      </c>
      <c r="C14" s="126" t="s">
        <v>23</v>
      </c>
      <c r="D14" s="25">
        <f>-'Balance Assumptions'!I49</f>
        <v>-4025533.5</v>
      </c>
      <c r="E14" s="25">
        <f>-'Balance Assumptions'!J49</f>
        <v>-3713884.4269999997</v>
      </c>
      <c r="F14" s="25">
        <f>-'Balance Assumptions'!K49</f>
        <v>-4118608.7043249998</v>
      </c>
      <c r="G14" s="25">
        <f>-'Balance Assumptions'!L49</f>
        <v>-4153013.1283966247</v>
      </c>
      <c r="H14" s="25">
        <f>-H10</f>
        <v>-1927671.4864093882</v>
      </c>
      <c r="I14" s="36" t="s">
        <v>297</v>
      </c>
      <c r="J14" s="304"/>
      <c r="K14" s="381"/>
      <c r="L14" s="381"/>
      <c r="M14" s="379"/>
      <c r="N14" s="382"/>
      <c r="O14" s="382"/>
      <c r="P14" s="382"/>
      <c r="Q14" s="382"/>
      <c r="R14" s="382"/>
      <c r="S14" s="382"/>
      <c r="T14" s="382"/>
      <c r="U14" s="382"/>
      <c r="Y14" s="4"/>
    </row>
    <row r="15" spans="1:25" ht="15" customHeight="1">
      <c r="A15" s="4"/>
      <c r="B15" s="4"/>
      <c r="C15" s="5"/>
      <c r="D15" s="6"/>
      <c r="E15" s="6"/>
      <c r="F15" s="6"/>
      <c r="G15" s="6"/>
      <c r="H15" s="6"/>
      <c r="I15" s="7"/>
      <c r="J15" s="7"/>
      <c r="K15" s="7"/>
      <c r="L15" s="7"/>
      <c r="M15" s="379"/>
      <c r="N15" s="382"/>
      <c r="O15" s="382"/>
      <c r="P15" s="382"/>
      <c r="Q15" s="382"/>
      <c r="R15" s="382"/>
      <c r="S15" s="382"/>
      <c r="T15" s="382"/>
      <c r="U15" s="382"/>
      <c r="Y15" s="4"/>
    </row>
    <row r="16" spans="1:25">
      <c r="A16" s="374"/>
      <c r="B16" s="374" t="s">
        <v>298</v>
      </c>
      <c r="C16" s="383"/>
      <c r="D16" s="384">
        <f t="shared" ref="D16:H16" si="1">D5*(1-D7)+SUM(D9,D12,D14)</f>
        <v>-683693.28529761103</v>
      </c>
      <c r="E16" s="384">
        <f t="shared" si="1"/>
        <v>-330453.58337974548</v>
      </c>
      <c r="F16" s="384">
        <f t="shared" si="1"/>
        <v>-507363.41620352375</v>
      </c>
      <c r="G16" s="384">
        <f t="shared" si="1"/>
        <v>-282709.51879192656</v>
      </c>
      <c r="H16" s="384">
        <f t="shared" si="1"/>
        <v>2218193.7511565425</v>
      </c>
      <c r="I16" s="379"/>
      <c r="J16" s="379"/>
      <c r="K16" s="379"/>
      <c r="L16" s="379"/>
      <c r="M16" s="379"/>
      <c r="N16" s="4"/>
      <c r="O16" s="4"/>
      <c r="P16" s="4"/>
      <c r="Q16" s="4"/>
      <c r="R16" s="4"/>
      <c r="S16" s="4"/>
      <c r="T16" s="4"/>
      <c r="U16" s="4"/>
      <c r="Y16" s="4"/>
    </row>
    <row r="17" spans="1:25" ht="15" customHeight="1">
      <c r="A17" s="4"/>
      <c r="B17" s="4"/>
      <c r="C17" s="5"/>
      <c r="D17" s="53"/>
      <c r="E17" s="53"/>
      <c r="F17" s="53"/>
      <c r="G17" s="53"/>
      <c r="H17" s="53"/>
      <c r="I17" s="379"/>
      <c r="J17" s="379"/>
      <c r="K17" s="379"/>
      <c r="L17" s="379"/>
      <c r="M17" s="379"/>
      <c r="N17" s="4"/>
      <c r="O17" s="4"/>
      <c r="P17" s="4"/>
      <c r="Q17" s="4"/>
      <c r="R17" s="4"/>
      <c r="S17" s="4"/>
      <c r="T17" s="4"/>
      <c r="U17" s="4"/>
      <c r="V17" s="4"/>
      <c r="W17" s="4"/>
      <c r="X17" s="4"/>
      <c r="Y17" s="4"/>
    </row>
    <row r="18" spans="1:25" ht="15" customHeight="1">
      <c r="A18" s="4"/>
      <c r="B18" s="4"/>
      <c r="C18" s="536" t="s">
        <v>299</v>
      </c>
      <c r="D18" s="515"/>
      <c r="E18" s="515"/>
      <c r="F18" s="515"/>
      <c r="G18" s="515"/>
      <c r="H18" s="4"/>
      <c r="I18" s="379"/>
      <c r="J18" s="379"/>
      <c r="K18" s="379"/>
      <c r="L18" s="379"/>
      <c r="M18" s="379"/>
      <c r="N18" s="4"/>
      <c r="O18" s="4"/>
      <c r="P18" s="4"/>
      <c r="Q18" s="4"/>
      <c r="R18" s="4"/>
      <c r="S18" s="4"/>
      <c r="T18" s="4"/>
      <c r="U18" s="4"/>
      <c r="V18" s="4"/>
      <c r="W18" s="4"/>
      <c r="X18" s="4"/>
      <c r="Y18" s="4"/>
    </row>
    <row r="19" spans="1:25">
      <c r="A19" s="385" t="s">
        <v>21</v>
      </c>
      <c r="B19" s="386" t="s">
        <v>300</v>
      </c>
      <c r="C19" s="386" t="s">
        <v>301</v>
      </c>
      <c r="D19" s="386" t="s">
        <v>302</v>
      </c>
      <c r="E19" s="386" t="s">
        <v>303</v>
      </c>
      <c r="F19" s="386" t="s">
        <v>304</v>
      </c>
      <c r="G19" s="387" t="s">
        <v>305</v>
      </c>
      <c r="H19" s="36"/>
      <c r="I19" s="379"/>
      <c r="J19" s="379"/>
      <c r="K19" s="379"/>
      <c r="L19" s="379"/>
      <c r="M19" s="379"/>
      <c r="N19" s="4"/>
      <c r="O19" s="4"/>
      <c r="P19" s="4"/>
      <c r="Q19" s="4"/>
      <c r="R19" s="4"/>
      <c r="S19" s="4"/>
      <c r="T19" s="4"/>
      <c r="U19" s="4"/>
      <c r="V19" s="4"/>
      <c r="W19" s="4"/>
      <c r="X19" s="4"/>
      <c r="Y19" s="4"/>
    </row>
    <row r="20" spans="1:25">
      <c r="A20" s="19" t="s">
        <v>306</v>
      </c>
      <c r="B20" s="19" t="s">
        <v>307</v>
      </c>
      <c r="C20" s="388">
        <v>0.43</v>
      </c>
      <c r="D20" s="58">
        <v>34694000</v>
      </c>
      <c r="E20" s="58">
        <v>28570190</v>
      </c>
      <c r="F20" s="75">
        <v>0.16700000000000001</v>
      </c>
      <c r="G20" s="389">
        <f t="shared" ref="G20:G29" si="2">C20/(1+(1-F20)*(D20/E20))</f>
        <v>0.21376577832595667</v>
      </c>
      <c r="I20" s="379"/>
      <c r="J20" s="379"/>
      <c r="K20" s="379"/>
      <c r="L20" s="379"/>
      <c r="M20" s="379"/>
      <c r="N20" s="4"/>
      <c r="O20" s="4"/>
      <c r="P20" s="4"/>
      <c r="Q20" s="4"/>
      <c r="R20" s="4"/>
      <c r="S20" s="4"/>
      <c r="T20" s="4"/>
      <c r="U20" s="4"/>
      <c r="V20" s="4"/>
      <c r="W20" s="4"/>
      <c r="X20" s="4"/>
      <c r="Y20" s="4"/>
    </row>
    <row r="21" spans="1:25" ht="15.75" customHeight="1">
      <c r="A21" s="19" t="s">
        <v>308</v>
      </c>
      <c r="B21" s="19" t="s">
        <v>309</v>
      </c>
      <c r="C21" s="388">
        <v>0.41</v>
      </c>
      <c r="D21" s="58">
        <v>19164000</v>
      </c>
      <c r="E21" s="58">
        <v>33929430</v>
      </c>
      <c r="F21" s="75">
        <v>0.14000000000000001</v>
      </c>
      <c r="G21" s="389">
        <f t="shared" si="2"/>
        <v>0.27595589368637113</v>
      </c>
      <c r="I21" s="379"/>
      <c r="J21" s="379"/>
      <c r="K21" s="379"/>
      <c r="L21" s="379"/>
      <c r="M21" s="379"/>
      <c r="N21" s="4"/>
      <c r="O21" s="4"/>
      <c r="P21" s="4"/>
      <c r="Q21" s="4"/>
      <c r="R21" s="4"/>
      <c r="S21" s="4"/>
      <c r="T21" s="4"/>
      <c r="U21" s="4"/>
      <c r="V21" s="4"/>
      <c r="W21" s="4"/>
      <c r="X21" s="4"/>
      <c r="Y21" s="4"/>
    </row>
    <row r="22" spans="1:25" ht="15.75" customHeight="1">
      <c r="A22" s="19" t="s">
        <v>310</v>
      </c>
      <c r="B22" s="19" t="s">
        <v>311</v>
      </c>
      <c r="C22" s="388">
        <v>0.59</v>
      </c>
      <c r="D22" s="58">
        <v>12385000</v>
      </c>
      <c r="E22" s="58">
        <v>14403560</v>
      </c>
      <c r="F22" s="75">
        <v>0.21</v>
      </c>
      <c r="G22" s="389">
        <f t="shared" si="2"/>
        <v>0.35133960180604118</v>
      </c>
      <c r="I22" s="379"/>
      <c r="J22" s="379"/>
      <c r="K22" s="379"/>
      <c r="L22" s="379"/>
      <c r="M22" s="379"/>
      <c r="N22" s="4"/>
      <c r="O22" s="4"/>
      <c r="P22" s="4"/>
      <c r="Q22" s="4"/>
      <c r="R22" s="4"/>
      <c r="S22" s="4"/>
      <c r="T22" s="4"/>
      <c r="U22" s="4"/>
      <c r="V22" s="4"/>
      <c r="W22" s="4"/>
      <c r="X22" s="4"/>
      <c r="Y22" s="4"/>
    </row>
    <row r="23" spans="1:25" ht="15.75" customHeight="1">
      <c r="A23" s="19" t="s">
        <v>312</v>
      </c>
      <c r="B23" s="19" t="s">
        <v>313</v>
      </c>
      <c r="C23" s="388">
        <v>0.33</v>
      </c>
      <c r="D23" s="58">
        <v>74075000</v>
      </c>
      <c r="E23" s="58">
        <v>106627140</v>
      </c>
      <c r="F23" s="75">
        <v>0.16600000000000001</v>
      </c>
      <c r="G23" s="389">
        <f t="shared" si="2"/>
        <v>0.20894161117715201</v>
      </c>
      <c r="I23" s="379"/>
      <c r="J23" s="379"/>
      <c r="K23" s="379"/>
      <c r="L23" s="379"/>
      <c r="M23" s="379"/>
      <c r="N23" s="4"/>
      <c r="O23" s="4"/>
      <c r="P23" s="4"/>
      <c r="Q23" s="4"/>
      <c r="R23" s="4"/>
      <c r="S23" s="4"/>
      <c r="T23" s="4"/>
      <c r="U23" s="4"/>
      <c r="V23" s="4"/>
      <c r="W23" s="4"/>
      <c r="X23" s="4"/>
      <c r="Y23" s="4"/>
    </row>
    <row r="24" spans="1:25" ht="15.75" customHeight="1">
      <c r="A24" s="19" t="s">
        <v>314</v>
      </c>
      <c r="B24" s="19" t="s">
        <v>315</v>
      </c>
      <c r="C24" s="388">
        <v>0.37</v>
      </c>
      <c r="D24" s="58">
        <v>92206000</v>
      </c>
      <c r="E24" s="58">
        <v>97345820</v>
      </c>
      <c r="F24" s="75">
        <v>0.112</v>
      </c>
      <c r="G24" s="389">
        <f t="shared" si="2"/>
        <v>0.20096528968198074</v>
      </c>
      <c r="I24" s="379"/>
      <c r="J24" s="379"/>
      <c r="K24" s="379"/>
      <c r="L24" s="379"/>
      <c r="M24" s="379"/>
      <c r="N24" s="4"/>
      <c r="O24" s="4"/>
      <c r="P24" s="4"/>
      <c r="Q24" s="4"/>
      <c r="R24" s="4"/>
      <c r="S24" s="4"/>
      <c r="T24" s="4"/>
      <c r="U24" s="4"/>
      <c r="V24" s="4"/>
      <c r="W24" s="4"/>
      <c r="X24" s="4"/>
      <c r="Y24" s="4"/>
    </row>
    <row r="25" spans="1:25" ht="15.75" customHeight="1">
      <c r="A25" s="19" t="s">
        <v>316</v>
      </c>
      <c r="B25" s="19" t="s">
        <v>317</v>
      </c>
      <c r="C25" s="388">
        <v>0.46</v>
      </c>
      <c r="D25" s="58">
        <v>23023200</v>
      </c>
      <c r="E25" s="58">
        <v>35071170</v>
      </c>
      <c r="F25" s="75">
        <v>7.0999999999999994E-2</v>
      </c>
      <c r="G25" s="389">
        <f t="shared" si="2"/>
        <v>0.28573888428655198</v>
      </c>
      <c r="I25" s="379"/>
      <c r="J25" s="379"/>
      <c r="K25" s="379"/>
      <c r="L25" s="379"/>
      <c r="M25" s="379"/>
      <c r="N25" s="4"/>
      <c r="O25" s="4"/>
      <c r="P25" s="4"/>
      <c r="Q25" s="4"/>
      <c r="R25" s="4"/>
      <c r="S25" s="4"/>
      <c r="T25" s="4"/>
      <c r="U25" s="4"/>
      <c r="V25" s="4"/>
      <c r="W25" s="4"/>
      <c r="X25" s="4"/>
      <c r="Y25" s="4"/>
    </row>
    <row r="26" spans="1:25" ht="15.75" customHeight="1">
      <c r="A26" s="19" t="s">
        <v>318</v>
      </c>
      <c r="B26" s="19" t="s">
        <v>319</v>
      </c>
      <c r="C26" s="388">
        <v>0.48</v>
      </c>
      <c r="D26" s="58">
        <v>21808000</v>
      </c>
      <c r="E26" s="58">
        <v>30131620</v>
      </c>
      <c r="F26" s="75">
        <v>8.5000000000000006E-2</v>
      </c>
      <c r="G26" s="389">
        <f t="shared" si="2"/>
        <v>0.28876721890414753</v>
      </c>
      <c r="I26" s="379"/>
      <c r="J26" s="379"/>
      <c r="K26" s="379"/>
      <c r="L26" s="379"/>
      <c r="M26" s="379"/>
      <c r="N26" s="4"/>
      <c r="O26" s="4"/>
      <c r="P26" s="4"/>
      <c r="Q26" s="4"/>
      <c r="R26" s="4"/>
      <c r="S26" s="4"/>
      <c r="T26" s="4"/>
      <c r="U26" s="4"/>
      <c r="V26" s="4"/>
      <c r="W26" s="4"/>
      <c r="X26" s="4"/>
      <c r="Y26" s="4"/>
    </row>
    <row r="27" spans="1:25" ht="15.75" customHeight="1">
      <c r="A27" s="19" t="s">
        <v>320</v>
      </c>
      <c r="B27" s="19" t="s">
        <v>321</v>
      </c>
      <c r="C27" s="388">
        <v>0.34</v>
      </c>
      <c r="D27" s="58">
        <v>19301000</v>
      </c>
      <c r="E27" s="58">
        <v>22273380</v>
      </c>
      <c r="F27" s="75">
        <v>0.19700000000000001</v>
      </c>
      <c r="G27" s="389">
        <f t="shared" si="2"/>
        <v>0.20049064278504314</v>
      </c>
      <c r="J27" s="4"/>
      <c r="K27" s="4"/>
      <c r="L27" s="4"/>
      <c r="M27" s="4"/>
      <c r="N27" s="4"/>
      <c r="O27" s="4"/>
      <c r="P27" s="4"/>
      <c r="Q27" s="4"/>
      <c r="R27" s="4"/>
      <c r="S27" s="4"/>
      <c r="T27" s="4"/>
      <c r="U27" s="4"/>
      <c r="V27" s="4"/>
      <c r="W27" s="4"/>
      <c r="X27" s="4"/>
      <c r="Y27" s="4"/>
    </row>
    <row r="28" spans="1:25" ht="15.75" customHeight="1">
      <c r="A28" s="19" t="s">
        <v>322</v>
      </c>
      <c r="B28" s="19" t="s">
        <v>323</v>
      </c>
      <c r="C28" s="388">
        <v>0.38</v>
      </c>
      <c r="D28" s="58">
        <v>27840000</v>
      </c>
      <c r="E28" s="58">
        <v>29105280</v>
      </c>
      <c r="F28" s="75">
        <v>5.7000000000000002E-2</v>
      </c>
      <c r="G28" s="389">
        <f t="shared" si="2"/>
        <v>0.19978912685337727</v>
      </c>
      <c r="J28" s="4"/>
      <c r="K28" s="4"/>
      <c r="L28" s="4"/>
      <c r="M28" s="4"/>
      <c r="N28" s="4"/>
      <c r="O28" s="4"/>
      <c r="P28" s="4"/>
      <c r="Q28" s="4"/>
      <c r="R28" s="4"/>
      <c r="S28" s="4"/>
      <c r="T28" s="4"/>
      <c r="U28" s="4"/>
      <c r="V28" s="4"/>
      <c r="W28" s="4"/>
      <c r="X28" s="4"/>
      <c r="Y28" s="4"/>
    </row>
    <row r="29" spans="1:25" ht="15.75" customHeight="1">
      <c r="A29" s="19" t="s">
        <v>324</v>
      </c>
      <c r="B29" s="19" t="s">
        <v>325</v>
      </c>
      <c r="C29" s="388">
        <v>0.4</v>
      </c>
      <c r="D29" s="58">
        <v>41651000</v>
      </c>
      <c r="E29" s="58">
        <v>48765200</v>
      </c>
      <c r="F29" s="75">
        <v>0.21</v>
      </c>
      <c r="G29" s="389">
        <f t="shared" si="2"/>
        <v>0.23884170208482997</v>
      </c>
      <c r="J29" s="4"/>
      <c r="K29" s="4"/>
      <c r="L29" s="4"/>
      <c r="M29" s="4"/>
      <c r="N29" s="4"/>
      <c r="O29" s="4"/>
      <c r="P29" s="4"/>
      <c r="Q29" s="4"/>
      <c r="R29" s="4"/>
      <c r="S29" s="4"/>
      <c r="T29" s="4"/>
      <c r="U29" s="4"/>
      <c r="V29" s="4"/>
      <c r="W29" s="4"/>
      <c r="X29" s="4"/>
      <c r="Y29" s="4"/>
    </row>
    <row r="30" spans="1:25" ht="15.75" customHeight="1">
      <c r="A30" s="390"/>
      <c r="B30" s="391"/>
      <c r="C30" s="392"/>
      <c r="D30" s="546" t="s">
        <v>326</v>
      </c>
      <c r="E30" s="522"/>
      <c r="F30" s="547"/>
      <c r="G30" s="393">
        <f>MEDIAN(G20:G27)</f>
        <v>0.2448608360061639</v>
      </c>
      <c r="H30" s="394"/>
      <c r="K30" s="4"/>
      <c r="L30" s="4"/>
      <c r="M30" s="4"/>
      <c r="N30" s="4"/>
      <c r="O30" s="4"/>
      <c r="P30" s="4"/>
      <c r="Q30" s="4"/>
      <c r="R30" s="4"/>
      <c r="S30" s="4"/>
      <c r="T30" s="4"/>
      <c r="U30" s="4"/>
      <c r="V30" s="4"/>
      <c r="W30" s="4"/>
      <c r="X30" s="4"/>
      <c r="Y30" s="4"/>
    </row>
    <row r="31" spans="1:25" ht="15" customHeight="1">
      <c r="A31" s="4"/>
      <c r="B31" s="4"/>
      <c r="E31" s="5"/>
      <c r="F31" s="4"/>
      <c r="G31" s="4"/>
      <c r="H31" s="4"/>
      <c r="I31" s="4"/>
      <c r="J31" s="4"/>
      <c r="K31" s="4"/>
      <c r="L31" s="4"/>
      <c r="M31" s="4"/>
      <c r="N31" s="4"/>
      <c r="O31" s="4"/>
      <c r="P31" s="4"/>
      <c r="Q31" s="4"/>
      <c r="R31" s="4"/>
      <c r="S31" s="4"/>
      <c r="T31" s="4"/>
      <c r="U31" s="4"/>
      <c r="V31" s="4"/>
      <c r="W31" s="4"/>
      <c r="X31" s="4"/>
      <c r="Y31" s="4"/>
    </row>
    <row r="32" spans="1:25" ht="15" customHeight="1">
      <c r="A32" s="4"/>
      <c r="B32" s="548" t="s">
        <v>327</v>
      </c>
      <c r="C32" s="522"/>
      <c r="D32" s="523"/>
      <c r="E32" s="395" t="s">
        <v>328</v>
      </c>
      <c r="F32" s="396"/>
      <c r="G32" s="396"/>
      <c r="H32" s="556" t="s">
        <v>329</v>
      </c>
      <c r="I32" s="557"/>
      <c r="J32" s="557"/>
      <c r="K32" s="550"/>
      <c r="L32" s="397"/>
      <c r="M32" s="134"/>
      <c r="N32" s="396"/>
      <c r="O32" s="4"/>
      <c r="P32" s="4"/>
      <c r="Q32" s="4"/>
      <c r="R32" s="4"/>
      <c r="S32" s="4"/>
      <c r="T32" s="4"/>
      <c r="U32" s="4"/>
      <c r="V32" s="4"/>
      <c r="W32" s="4"/>
      <c r="X32" s="4"/>
      <c r="Y32" s="4"/>
    </row>
    <row r="33" spans="1:25" ht="15" customHeight="1">
      <c r="A33" s="4"/>
      <c r="B33" s="398" t="s">
        <v>330</v>
      </c>
      <c r="C33" s="330"/>
      <c r="D33" s="399">
        <f ca="1">(I37*I35)+(J37*J35)</f>
        <v>4.46182367821331E-2</v>
      </c>
      <c r="E33" s="36" t="s">
        <v>609</v>
      </c>
      <c r="F33" s="2"/>
      <c r="G33" s="2"/>
      <c r="H33" s="558"/>
      <c r="I33" s="559" t="s">
        <v>331</v>
      </c>
      <c r="J33" s="560" t="s">
        <v>332</v>
      </c>
      <c r="K33" s="561"/>
      <c r="L33" s="552" t="s">
        <v>333</v>
      </c>
      <c r="M33" s="515"/>
      <c r="N33" s="515"/>
      <c r="O33" s="4"/>
      <c r="P33" s="4"/>
      <c r="Q33" s="4"/>
      <c r="R33" s="4"/>
      <c r="S33" s="4"/>
      <c r="T33" s="4"/>
      <c r="U33" s="4"/>
      <c r="V33" s="4"/>
      <c r="W33" s="4"/>
      <c r="X33" s="4"/>
      <c r="Y33" s="4"/>
    </row>
    <row r="34" spans="1:25" ht="15" customHeight="1">
      <c r="A34" s="4"/>
      <c r="B34" s="26" t="s">
        <v>607</v>
      </c>
      <c r="C34" s="5"/>
      <c r="D34" s="401">
        <f>(I38*I35)+(J38*J35)</f>
        <v>4.3857429352780308E-2</v>
      </c>
      <c r="E34" s="36" t="s">
        <v>334</v>
      </c>
      <c r="F34" s="2"/>
      <c r="G34" s="2"/>
      <c r="H34" s="562" t="s">
        <v>42</v>
      </c>
      <c r="I34" s="563">
        <v>2014000</v>
      </c>
      <c r="J34" s="563">
        <f>6185000+415000+162000</f>
        <v>6762000</v>
      </c>
      <c r="K34" s="564"/>
      <c r="L34" s="515"/>
      <c r="M34" s="515"/>
      <c r="N34" s="515"/>
      <c r="O34" s="4"/>
      <c r="P34" s="4"/>
      <c r="Q34" s="4"/>
      <c r="R34" s="4"/>
      <c r="S34" s="4"/>
      <c r="T34" s="4"/>
      <c r="U34" s="4"/>
      <c r="V34" s="4"/>
      <c r="W34" s="4"/>
      <c r="X34" s="4"/>
      <c r="Y34" s="4"/>
    </row>
    <row r="35" spans="1:25" ht="15" customHeight="1">
      <c r="A35" s="4"/>
      <c r="B35" s="358" t="s">
        <v>335</v>
      </c>
      <c r="C35" s="108"/>
      <c r="D35" s="402">
        <f ca="1">G30*(1+(1-H7)*(C57/C53))</f>
        <v>0.4663769381977777</v>
      </c>
      <c r="E35" s="43"/>
      <c r="F35" s="4"/>
      <c r="G35" s="7"/>
      <c r="H35" s="565" t="s">
        <v>336</v>
      </c>
      <c r="I35" s="566">
        <f>I34/'Income Statement'!$H$5</f>
        <v>0.22948951686417501</v>
      </c>
      <c r="J35" s="566">
        <f>J34/'Income Statement'!$H$5</f>
        <v>0.77051048313582493</v>
      </c>
      <c r="K35" s="567"/>
      <c r="L35" s="515"/>
      <c r="M35" s="515"/>
      <c r="N35" s="515"/>
      <c r="O35" s="4"/>
      <c r="P35" s="4"/>
      <c r="Q35" s="4"/>
      <c r="R35" s="4"/>
      <c r="S35" s="4"/>
      <c r="T35" s="4"/>
      <c r="U35" s="4"/>
      <c r="V35" s="4"/>
      <c r="W35" s="4"/>
      <c r="X35" s="4"/>
      <c r="Y35" s="4"/>
    </row>
    <row r="36" spans="1:25" ht="15" customHeight="1">
      <c r="A36" s="4"/>
      <c r="E36" s="403"/>
      <c r="F36" s="43"/>
      <c r="G36" s="4"/>
      <c r="H36" s="575"/>
      <c r="I36" s="576" t="e" vm="2">
        <v>#VALUE!</v>
      </c>
      <c r="J36" s="576" t="e" vm="3">
        <v>#VALUE!</v>
      </c>
      <c r="K36" s="577"/>
      <c r="L36" s="515"/>
      <c r="M36" s="515"/>
      <c r="N36" s="515"/>
      <c r="O36" s="4"/>
      <c r="P36" s="4"/>
      <c r="Q36" s="4"/>
      <c r="R36" s="4"/>
      <c r="S36" s="4"/>
      <c r="T36" s="4"/>
      <c r="U36" s="4"/>
      <c r="V36" s="4"/>
      <c r="W36" s="4"/>
      <c r="X36" s="4"/>
      <c r="Y36" s="4"/>
    </row>
    <row r="37" spans="1:25" ht="15.75" customHeight="1">
      <c r="A37" s="4"/>
      <c r="B37" s="549" t="s">
        <v>338</v>
      </c>
      <c r="C37" s="528"/>
      <c r="D37" s="550"/>
      <c r="E37" s="382"/>
      <c r="F37" s="382"/>
      <c r="G37" s="382"/>
      <c r="H37" s="568" t="s">
        <v>337</v>
      </c>
      <c r="I37" s="569" cm="1">
        <f t="array" aca="1" ref="I37" ca="1">(_FV(I36,"Price"))/100</f>
        <v>3.6880000000000003E-2</v>
      </c>
      <c r="J37" s="569" cm="1">
        <f t="array" aca="1" ref="J37" ca="1">(_FV(J36,"Price"))/100</f>
        <v>4.6923000000000006E-2</v>
      </c>
      <c r="K37" s="570"/>
      <c r="L37" s="515"/>
      <c r="M37" s="515"/>
      <c r="N37" s="515"/>
      <c r="O37" s="4"/>
      <c r="P37" s="4"/>
      <c r="Q37" s="4"/>
      <c r="R37" s="4"/>
      <c r="S37" s="4"/>
      <c r="T37" s="4"/>
      <c r="U37" s="4"/>
      <c r="V37" s="4"/>
      <c r="W37" s="4"/>
      <c r="X37" s="4"/>
      <c r="Y37" s="4"/>
    </row>
    <row r="38" spans="1:25" ht="15" customHeight="1">
      <c r="A38" s="4"/>
      <c r="B38" s="398" t="s">
        <v>330</v>
      </c>
      <c r="C38" s="330"/>
      <c r="D38" s="399">
        <f ca="1">(I37*I35)+(J37*J35)</f>
        <v>4.46182367821331E-2</v>
      </c>
      <c r="E38" s="36" t="s">
        <v>609</v>
      </c>
      <c r="F38" s="4"/>
      <c r="G38" s="4"/>
      <c r="H38" s="571" t="s">
        <v>339</v>
      </c>
      <c r="I38" s="572">
        <f>'ERPs by Country'!E34</f>
        <v>4.1700000000000001E-2</v>
      </c>
      <c r="J38" s="572">
        <f>'ERPs by Country'!E158</f>
        <v>4.4499999999999998E-2</v>
      </c>
      <c r="K38" s="573"/>
      <c r="L38" s="4"/>
      <c r="M38" s="4"/>
      <c r="N38" s="4"/>
      <c r="O38" s="4"/>
      <c r="P38" s="4"/>
      <c r="Q38" s="4"/>
      <c r="R38" s="4"/>
      <c r="S38" s="4"/>
      <c r="T38" s="4"/>
      <c r="U38" s="4"/>
      <c r="V38" s="4"/>
      <c r="W38" s="4"/>
      <c r="X38" s="4"/>
      <c r="Y38" s="4"/>
    </row>
    <row r="39" spans="1:25" ht="15" customHeight="1">
      <c r="A39" s="4"/>
      <c r="B39" s="26" t="s">
        <v>340</v>
      </c>
      <c r="C39" s="5"/>
      <c r="D39" s="405">
        <f>'Income Statement'!H17/-'Income Statement'!H24</f>
        <v>1.9137596899224807</v>
      </c>
      <c r="E39" s="15"/>
      <c r="F39" s="153"/>
      <c r="G39" s="153"/>
      <c r="L39" s="4"/>
      <c r="M39" s="4"/>
      <c r="N39" s="4"/>
      <c r="O39" s="4"/>
      <c r="P39" s="4"/>
      <c r="Q39" s="4"/>
      <c r="R39" s="4"/>
      <c r="S39" s="4"/>
      <c r="T39" s="4"/>
      <c r="U39" s="4"/>
      <c r="V39" s="4"/>
      <c r="W39" s="4"/>
      <c r="X39" s="4"/>
      <c r="Y39" s="4"/>
    </row>
    <row r="40" spans="1:25" ht="15.75" customHeight="1">
      <c r="A40" s="4"/>
      <c r="B40" s="26" t="s">
        <v>341</v>
      </c>
      <c r="C40" s="126"/>
      <c r="D40" s="406">
        <v>2.75E-2</v>
      </c>
      <c r="E40" s="15" t="s">
        <v>342</v>
      </c>
      <c r="F40" s="153"/>
      <c r="G40" s="153"/>
      <c r="H40" s="153"/>
      <c r="I40" s="4"/>
      <c r="J40" s="150" t="s">
        <v>80</v>
      </c>
      <c r="K40" s="4"/>
      <c r="L40" s="4"/>
      <c r="M40" s="4"/>
      <c r="N40" s="4"/>
      <c r="O40" s="4"/>
      <c r="P40" s="4"/>
      <c r="Q40" s="4"/>
      <c r="R40" s="4"/>
      <c r="S40" s="4"/>
      <c r="T40" s="4"/>
      <c r="U40" s="4"/>
      <c r="V40" s="4"/>
      <c r="W40" s="4"/>
      <c r="X40" s="4"/>
      <c r="Y40" s="4"/>
    </row>
    <row r="41" spans="1:25" ht="15.75" customHeight="1">
      <c r="A41" s="4"/>
      <c r="B41" s="26" t="s">
        <v>343</v>
      </c>
      <c r="C41" s="126"/>
      <c r="D41" s="407">
        <f ca="1">SUM(D40,D38)</f>
        <v>7.2118236782133097E-2</v>
      </c>
      <c r="F41" s="4"/>
      <c r="G41" s="4"/>
      <c r="H41" s="4"/>
      <c r="I41" s="4"/>
      <c r="J41" s="4"/>
      <c r="K41" s="4"/>
      <c r="L41" s="4"/>
      <c r="M41" s="4"/>
      <c r="N41" s="4"/>
      <c r="O41" s="4"/>
      <c r="P41" s="4"/>
      <c r="Q41" s="4"/>
      <c r="R41" s="4"/>
      <c r="S41" s="4"/>
      <c r="T41" s="4"/>
      <c r="U41" s="4"/>
      <c r="V41" s="4"/>
      <c r="W41" s="4"/>
      <c r="X41" s="4"/>
      <c r="Y41" s="4"/>
    </row>
    <row r="42" spans="1:25" ht="15.75" customHeight="1">
      <c r="A42" s="4"/>
      <c r="B42" s="186" t="s">
        <v>344</v>
      </c>
      <c r="C42" s="22"/>
      <c r="D42" s="408">
        <f ca="1">D41*(1-'Income Assumptions'!I92)</f>
        <v>6.7129699481234054E-2</v>
      </c>
      <c r="E42" s="409"/>
      <c r="F42" s="4"/>
      <c r="G42" s="4"/>
      <c r="H42" s="4"/>
      <c r="I42" s="4"/>
      <c r="J42" s="4"/>
      <c r="K42" s="4"/>
      <c r="L42" s="4"/>
      <c r="M42" s="4"/>
      <c r="N42" s="4"/>
      <c r="O42" s="4"/>
      <c r="P42" s="4"/>
      <c r="Q42" s="4"/>
      <c r="R42" s="4"/>
      <c r="S42" s="4"/>
      <c r="T42" s="4"/>
      <c r="U42" s="4"/>
      <c r="V42" s="4"/>
      <c r="W42" s="4"/>
      <c r="X42" s="4"/>
      <c r="Y42" s="4"/>
    </row>
    <row r="43" spans="1:25" ht="15.75" customHeight="1">
      <c r="A43" s="4"/>
      <c r="B43" s="21"/>
      <c r="C43" s="5"/>
      <c r="D43" s="410"/>
      <c r="E43" s="4"/>
      <c r="F43" s="4"/>
      <c r="G43" s="4"/>
      <c r="H43" s="4"/>
      <c r="I43" s="4"/>
      <c r="J43" s="4"/>
      <c r="K43" s="4"/>
      <c r="L43" s="4"/>
      <c r="M43" s="4"/>
      <c r="N43" s="4"/>
      <c r="O43" s="4"/>
      <c r="P43" s="4"/>
      <c r="Q43" s="4"/>
      <c r="R43" s="4"/>
      <c r="S43" s="4"/>
      <c r="T43" s="4"/>
      <c r="U43" s="4"/>
      <c r="V43" s="4"/>
      <c r="W43" s="4"/>
      <c r="X43" s="4"/>
      <c r="Y43" s="4"/>
    </row>
    <row r="44" spans="1:25" ht="15.75" customHeight="1">
      <c r="A44" s="4"/>
      <c r="B44" s="551" t="s">
        <v>345</v>
      </c>
      <c r="C44" s="522"/>
      <c r="D44" s="523"/>
      <c r="E44" s="4"/>
      <c r="F44" s="4"/>
      <c r="G44" s="4"/>
      <c r="H44" s="4"/>
      <c r="I44" s="4"/>
      <c r="J44" s="4"/>
      <c r="K44" s="4"/>
      <c r="L44" s="574"/>
      <c r="M44" s="4"/>
      <c r="N44" s="4"/>
      <c r="O44" s="4"/>
      <c r="P44" s="4"/>
      <c r="Q44" s="4"/>
      <c r="R44" s="4"/>
      <c r="S44" s="4"/>
      <c r="T44" s="4"/>
      <c r="U44" s="4"/>
      <c r="V44" s="4"/>
      <c r="W44" s="4"/>
      <c r="X44" s="4"/>
      <c r="Y44" s="4"/>
    </row>
    <row r="45" spans="1:25" ht="15" customHeight="1">
      <c r="A45" s="4"/>
      <c r="B45" s="26" t="s">
        <v>346</v>
      </c>
      <c r="C45" s="126"/>
      <c r="D45" s="411">
        <f>'Income Statement'!H46</f>
        <v>75000</v>
      </c>
      <c r="E45" s="412"/>
      <c r="F45" s="400"/>
      <c r="G45" s="400"/>
      <c r="H45" s="400"/>
      <c r="I45" s="400"/>
      <c r="J45" s="400"/>
      <c r="K45" s="400"/>
      <c r="L45" s="4"/>
      <c r="M45" s="4"/>
      <c r="N45" s="4"/>
      <c r="O45" s="4"/>
      <c r="P45" s="4"/>
      <c r="Q45" s="4"/>
      <c r="R45" s="4"/>
      <c r="S45" s="4"/>
      <c r="T45" s="4"/>
      <c r="U45" s="4"/>
      <c r="V45" s="4"/>
      <c r="W45" s="4"/>
      <c r="X45" s="4"/>
      <c r="Y45" s="4"/>
    </row>
    <row r="46" spans="1:25" ht="15.75" customHeight="1">
      <c r="A46" s="4"/>
      <c r="B46" s="26" t="s">
        <v>347</v>
      </c>
      <c r="C46" s="5"/>
      <c r="D46" s="411">
        <f>'Balance Sheet'!H55</f>
        <v>1422000</v>
      </c>
      <c r="E46" s="412"/>
      <c r="F46" s="400"/>
      <c r="G46" s="400"/>
      <c r="H46" s="400"/>
      <c r="I46" s="400"/>
      <c r="J46" s="400"/>
      <c r="K46" s="400"/>
      <c r="L46" s="4"/>
      <c r="M46" s="4"/>
      <c r="N46" s="4"/>
      <c r="O46" s="4"/>
      <c r="P46" s="4"/>
      <c r="Q46" s="4"/>
      <c r="R46" s="4"/>
      <c r="S46" s="4"/>
      <c r="T46" s="4"/>
      <c r="U46" s="4"/>
      <c r="V46" s="4"/>
      <c r="W46" s="4"/>
      <c r="X46" s="4"/>
      <c r="Y46" s="4"/>
    </row>
    <row r="47" spans="1:25" ht="15.75" customHeight="1">
      <c r="A47" s="4"/>
      <c r="B47" s="186" t="s">
        <v>345</v>
      </c>
      <c r="C47" s="108"/>
      <c r="D47" s="413">
        <f>D45/D46</f>
        <v>5.2742616033755275E-2</v>
      </c>
      <c r="E47" s="412"/>
      <c r="F47" s="400"/>
      <c r="G47" s="400"/>
      <c r="H47" s="400"/>
      <c r="I47" s="400"/>
      <c r="J47" s="400"/>
      <c r="K47" s="400"/>
      <c r="L47" s="4"/>
      <c r="M47" s="4"/>
      <c r="N47" s="4"/>
      <c r="O47" s="4"/>
      <c r="P47" s="4"/>
      <c r="Q47" s="4"/>
      <c r="R47" s="4"/>
      <c r="S47" s="4"/>
      <c r="T47" s="4"/>
      <c r="U47" s="4"/>
      <c r="V47" s="4"/>
      <c r="W47" s="4"/>
      <c r="X47" s="4"/>
      <c r="Y47" s="4"/>
    </row>
    <row r="48" spans="1:25" ht="15.75" customHeight="1">
      <c r="A48" s="4"/>
      <c r="B48" s="21"/>
      <c r="C48" s="134"/>
      <c r="D48" s="4"/>
      <c r="E48" s="4"/>
      <c r="F48" s="4"/>
      <c r="G48" s="4"/>
      <c r="H48" s="4"/>
      <c r="I48" s="4"/>
      <c r="J48" s="4"/>
      <c r="K48" s="4"/>
      <c r="L48" s="4"/>
      <c r="M48" s="4"/>
      <c r="N48" s="4"/>
      <c r="O48" s="4"/>
      <c r="P48" s="4"/>
      <c r="Q48" s="4"/>
      <c r="R48" s="4"/>
      <c r="S48" s="4"/>
      <c r="T48" s="4"/>
      <c r="U48" s="4"/>
      <c r="V48" s="4"/>
      <c r="W48" s="4"/>
      <c r="X48" s="4"/>
      <c r="Y48" s="4"/>
    </row>
    <row r="49" spans="1:25" ht="15.75" customHeight="1">
      <c r="A49" s="4"/>
      <c r="B49" s="87" t="s">
        <v>349</v>
      </c>
      <c r="C49" s="416">
        <f ca="1">D33+(D35*D34)</f>
        <v>6.5072330400908124E-2</v>
      </c>
      <c r="D49" s="36"/>
      <c r="E49" s="4"/>
      <c r="F49" s="4"/>
      <c r="G49" s="4"/>
      <c r="H49" s="4"/>
      <c r="I49" s="4"/>
      <c r="J49" s="4"/>
      <c r="K49" s="4"/>
      <c r="L49" s="4"/>
      <c r="M49" s="4"/>
      <c r="N49" s="4"/>
      <c r="O49" s="4"/>
      <c r="P49" s="4"/>
      <c r="Q49" s="4"/>
      <c r="R49" s="4"/>
      <c r="S49" s="4"/>
      <c r="T49" s="4"/>
      <c r="U49" s="4"/>
      <c r="V49" s="4"/>
      <c r="W49" s="4"/>
      <c r="X49" s="4"/>
      <c r="Y49" s="4"/>
    </row>
    <row r="50" spans="1:25" ht="15.75" customHeight="1">
      <c r="A50" s="4"/>
      <c r="B50" s="133" t="s">
        <v>338</v>
      </c>
      <c r="C50" s="404">
        <f ca="1">D42</f>
        <v>6.7129699481234054E-2</v>
      </c>
      <c r="D50" s="4"/>
      <c r="E50" s="4"/>
      <c r="F50" s="4"/>
      <c r="G50" s="4"/>
      <c r="H50" s="4"/>
      <c r="I50" s="4"/>
      <c r="J50" s="4"/>
      <c r="K50" s="4"/>
      <c r="L50" s="4"/>
      <c r="M50" s="4"/>
      <c r="N50" s="4"/>
      <c r="O50" s="4"/>
      <c r="P50" s="4"/>
      <c r="Q50" s="4"/>
      <c r="R50" s="4"/>
      <c r="S50" s="4"/>
      <c r="T50" s="4"/>
      <c r="U50" s="4"/>
      <c r="V50" s="4"/>
      <c r="W50" s="4"/>
      <c r="X50" s="4"/>
      <c r="Y50" s="4"/>
    </row>
    <row r="51" spans="1:25" ht="15.75" customHeight="1">
      <c r="A51" s="4"/>
      <c r="B51" s="133" t="s">
        <v>345</v>
      </c>
      <c r="C51" s="421">
        <f>D47</f>
        <v>5.2742616033755275E-2</v>
      </c>
      <c r="D51" s="4"/>
      <c r="E51" s="4"/>
      <c r="F51" s="4"/>
      <c r="G51" s="4"/>
      <c r="H51" s="4"/>
      <c r="I51" s="4"/>
      <c r="J51" s="4"/>
      <c r="K51" s="4"/>
      <c r="L51" s="4"/>
      <c r="M51" s="4"/>
      <c r="N51" s="4"/>
      <c r="O51" s="4"/>
      <c r="P51" s="4"/>
      <c r="Q51" s="4"/>
      <c r="R51" s="4"/>
      <c r="S51" s="4"/>
      <c r="T51" s="4"/>
      <c r="U51" s="4"/>
      <c r="V51" s="4"/>
      <c r="W51" s="4"/>
      <c r="X51" s="4"/>
      <c r="Y51" s="4"/>
    </row>
    <row r="52" spans="1:25" ht="15.75" customHeight="1">
      <c r="A52" s="4"/>
      <c r="B52" s="133"/>
      <c r="C52" s="422"/>
      <c r="D52" s="4"/>
      <c r="E52" s="4"/>
      <c r="F52" s="4"/>
      <c r="G52" s="4"/>
      <c r="H52" s="4"/>
      <c r="I52" s="4"/>
      <c r="J52" s="4"/>
      <c r="K52" s="4"/>
      <c r="L52" s="4"/>
      <c r="M52" s="4"/>
      <c r="N52" s="4"/>
      <c r="O52" s="4"/>
      <c r="P52" s="4"/>
      <c r="Q52" s="4"/>
      <c r="R52" s="4"/>
      <c r="S52" s="4"/>
      <c r="T52" s="4"/>
      <c r="U52" s="4"/>
      <c r="V52" s="4"/>
      <c r="W52" s="4"/>
      <c r="X52" s="4"/>
      <c r="Y52" s="4"/>
    </row>
    <row r="53" spans="1:25" ht="15.75" customHeight="1">
      <c r="A53" s="4"/>
      <c r="B53" s="133" t="s">
        <v>353</v>
      </c>
      <c r="C53" s="423">
        <f ca="1">C54*C55</f>
        <v>21087616</v>
      </c>
      <c r="D53" s="4"/>
      <c r="E53" s="4"/>
      <c r="F53" s="4"/>
      <c r="G53" s="4"/>
      <c r="H53" s="4"/>
      <c r="I53" s="4"/>
      <c r="J53" s="4"/>
      <c r="K53" s="4"/>
      <c r="L53" s="4"/>
      <c r="M53" s="4"/>
      <c r="N53" s="4"/>
      <c r="O53" s="4"/>
      <c r="P53" s="4"/>
      <c r="Q53" s="4"/>
      <c r="R53" s="4"/>
      <c r="S53" s="4"/>
      <c r="T53" s="4"/>
      <c r="U53" s="4"/>
      <c r="V53" s="4"/>
      <c r="W53" s="4"/>
      <c r="X53" s="4"/>
      <c r="Y53" s="4"/>
    </row>
    <row r="54" spans="1:25" ht="15.75" customHeight="1">
      <c r="A54" s="4"/>
      <c r="B54" s="26" t="s">
        <v>46</v>
      </c>
      <c r="C54" s="426">
        <f ca="1">Summary!C7</f>
        <v>70.48</v>
      </c>
      <c r="D54" s="4"/>
      <c r="E54" s="4"/>
      <c r="F54" s="4"/>
      <c r="G54" s="4"/>
      <c r="H54" s="4"/>
      <c r="I54" s="4"/>
      <c r="J54" s="4"/>
      <c r="K54" s="4"/>
      <c r="L54" s="4"/>
      <c r="M54" s="4"/>
      <c r="N54" s="4"/>
      <c r="O54" s="4"/>
      <c r="P54" s="4"/>
      <c r="Q54" s="4"/>
      <c r="R54" s="4"/>
      <c r="S54" s="4"/>
      <c r="T54" s="4"/>
      <c r="U54" s="4"/>
      <c r="V54" s="4"/>
      <c r="W54" s="4"/>
      <c r="X54" s="4"/>
      <c r="Y54" s="4"/>
    </row>
    <row r="55" spans="1:25" ht="15.75" customHeight="1">
      <c r="A55" s="4"/>
      <c r="B55" s="26" t="s">
        <v>360</v>
      </c>
      <c r="C55" s="429">
        <f>'Income Statement'!H37</f>
        <v>299200</v>
      </c>
      <c r="D55" s="4"/>
      <c r="E55" s="4"/>
      <c r="F55" s="4"/>
      <c r="G55" s="4"/>
      <c r="H55" s="4"/>
      <c r="I55" s="4"/>
      <c r="J55" s="4"/>
      <c r="K55" s="4"/>
      <c r="L55" s="4"/>
      <c r="M55" s="4"/>
      <c r="N55" s="4"/>
      <c r="O55" s="4"/>
      <c r="P55" s="4"/>
      <c r="Q55" s="4"/>
      <c r="R55" s="4"/>
      <c r="S55" s="4"/>
      <c r="T55" s="4"/>
      <c r="U55" s="4"/>
      <c r="V55" s="4"/>
      <c r="W55" s="4"/>
      <c r="X55" s="4"/>
      <c r="Y55" s="4"/>
    </row>
    <row r="56" spans="1:25" ht="15.75" customHeight="1">
      <c r="A56" s="4"/>
      <c r="B56" s="133"/>
      <c r="C56" s="422"/>
      <c r="D56" s="4"/>
      <c r="E56" s="4"/>
      <c r="F56" s="4"/>
      <c r="G56" s="4"/>
      <c r="H56" s="4"/>
      <c r="I56" s="4"/>
      <c r="J56" s="4"/>
      <c r="K56" s="4"/>
      <c r="L56" s="4"/>
      <c r="M56" s="4"/>
      <c r="N56" s="4"/>
      <c r="O56" s="4"/>
      <c r="P56" s="4"/>
      <c r="Q56" s="4"/>
      <c r="R56" s="4"/>
      <c r="S56" s="4"/>
      <c r="T56" s="4"/>
      <c r="U56" s="4"/>
      <c r="V56" s="4"/>
      <c r="W56" s="4"/>
      <c r="X56" s="4"/>
      <c r="Y56" s="4"/>
    </row>
    <row r="57" spans="1:25" ht="15.75" customHeight="1">
      <c r="A57" s="4"/>
      <c r="B57" s="133" t="s">
        <v>367</v>
      </c>
      <c r="C57" s="423">
        <f>'Balance Sheet'!H69</f>
        <v>21461000</v>
      </c>
      <c r="D57" s="4"/>
      <c r="E57" s="4"/>
      <c r="F57" s="4"/>
      <c r="G57" s="4"/>
      <c r="H57" s="4"/>
      <c r="I57" s="4"/>
      <c r="J57" s="4"/>
      <c r="K57" s="4"/>
      <c r="L57" s="4"/>
      <c r="M57" s="4"/>
      <c r="N57" s="4"/>
      <c r="O57" s="4"/>
      <c r="P57" s="4"/>
      <c r="Q57" s="4"/>
      <c r="R57" s="4"/>
      <c r="S57" s="4"/>
      <c r="T57" s="4"/>
      <c r="U57" s="4"/>
      <c r="V57" s="4"/>
      <c r="W57" s="4"/>
      <c r="X57" s="4"/>
      <c r="Y57" s="4"/>
    </row>
    <row r="58" spans="1:25" ht="15.75" customHeight="1">
      <c r="A58" s="4"/>
      <c r="B58" s="133" t="s">
        <v>368</v>
      </c>
      <c r="C58" s="423">
        <f>D46</f>
        <v>1422000</v>
      </c>
      <c r="D58" s="4"/>
      <c r="E58" s="4"/>
      <c r="F58" s="4"/>
      <c r="G58" s="4"/>
      <c r="H58" s="4"/>
      <c r="I58" s="4"/>
      <c r="J58" s="4"/>
      <c r="K58" s="4"/>
      <c r="L58" s="4"/>
      <c r="M58" s="4"/>
      <c r="N58" s="4"/>
      <c r="O58" s="4"/>
      <c r="P58" s="4"/>
      <c r="Q58" s="4"/>
      <c r="R58" s="4"/>
      <c r="S58" s="4"/>
      <c r="T58" s="4"/>
      <c r="U58" s="4"/>
      <c r="V58" s="4"/>
      <c r="W58" s="4"/>
      <c r="X58" s="4"/>
      <c r="Y58" s="4"/>
    </row>
    <row r="59" spans="1:25" ht="15.75" customHeight="1">
      <c r="A59" s="4"/>
      <c r="B59" s="133"/>
      <c r="C59" s="422"/>
      <c r="D59" s="4"/>
      <c r="E59" s="4"/>
      <c r="F59" s="4"/>
      <c r="G59" s="4"/>
      <c r="H59" s="4"/>
      <c r="I59" s="4"/>
      <c r="J59" s="4"/>
      <c r="K59" s="4"/>
      <c r="L59" s="4"/>
      <c r="M59" s="4"/>
      <c r="N59" s="4"/>
      <c r="O59" s="4"/>
      <c r="P59" s="4"/>
      <c r="Q59" s="4"/>
      <c r="R59" s="4"/>
      <c r="S59" s="4"/>
      <c r="T59" s="4"/>
      <c r="U59" s="4"/>
      <c r="V59" s="4"/>
      <c r="W59" s="4"/>
      <c r="X59" s="4"/>
      <c r="Y59" s="4"/>
    </row>
    <row r="60" spans="1:25" ht="15.75" customHeight="1">
      <c r="A60" s="4"/>
      <c r="B60" s="133" t="s">
        <v>372</v>
      </c>
      <c r="C60" s="440">
        <f ca="1">C53/(SUM(C53,C57,C58))</f>
        <v>0.47958427509862495</v>
      </c>
      <c r="D60" s="4"/>
      <c r="E60" s="4"/>
      <c r="F60" s="4"/>
      <c r="G60" s="4"/>
      <c r="H60" s="4"/>
      <c r="I60" s="4"/>
      <c r="J60" s="4"/>
      <c r="K60" s="4"/>
      <c r="L60" s="4"/>
      <c r="M60" s="4"/>
      <c r="N60" s="4"/>
      <c r="O60" s="4"/>
      <c r="P60" s="4"/>
      <c r="Q60" s="4"/>
      <c r="R60" s="4"/>
      <c r="S60" s="4"/>
      <c r="T60" s="4"/>
      <c r="U60" s="4"/>
      <c r="V60" s="4"/>
      <c r="W60" s="4"/>
      <c r="X60" s="4"/>
      <c r="Y60" s="4"/>
    </row>
    <row r="61" spans="1:25" ht="15.75" customHeight="1">
      <c r="A61" s="4"/>
      <c r="B61" s="133" t="s">
        <v>374</v>
      </c>
      <c r="C61" s="440">
        <f ca="1">C57/(SUM(C53,C57,C58))</f>
        <v>0.48807594599084081</v>
      </c>
      <c r="D61" s="4"/>
      <c r="E61" s="4"/>
      <c r="F61" s="4"/>
      <c r="G61" s="4"/>
      <c r="H61" s="4"/>
      <c r="I61" s="4"/>
      <c r="J61" s="4"/>
      <c r="K61" s="4"/>
      <c r="L61" s="4"/>
      <c r="M61" s="4"/>
      <c r="N61" s="4"/>
      <c r="O61" s="4"/>
      <c r="P61" s="4"/>
      <c r="Q61" s="4"/>
      <c r="R61" s="4"/>
      <c r="S61" s="4"/>
      <c r="T61" s="4"/>
      <c r="U61" s="4"/>
      <c r="V61" s="4"/>
      <c r="W61" s="4"/>
      <c r="X61" s="4"/>
      <c r="Y61" s="4"/>
    </row>
    <row r="62" spans="1:25" ht="15.75" customHeight="1">
      <c r="A62" s="4"/>
      <c r="B62" s="133" t="s">
        <v>378</v>
      </c>
      <c r="C62" s="440">
        <f ca="1">C58/SUM(C53,C57,C58)</f>
        <v>3.2339778910534252E-2</v>
      </c>
      <c r="D62" s="4"/>
      <c r="E62" s="4"/>
      <c r="F62" s="4"/>
      <c r="G62" s="4"/>
      <c r="H62" s="4"/>
      <c r="I62" s="4"/>
      <c r="J62" s="4"/>
      <c r="K62" s="4"/>
      <c r="L62" s="4"/>
      <c r="M62" s="4"/>
      <c r="N62" s="4"/>
      <c r="O62" s="4"/>
      <c r="P62" s="4"/>
      <c r="Q62" s="4"/>
      <c r="R62" s="4"/>
      <c r="S62" s="4"/>
      <c r="T62" s="4"/>
      <c r="U62" s="4"/>
      <c r="V62" s="4"/>
      <c r="W62" s="4"/>
      <c r="X62" s="4"/>
      <c r="Y62" s="4"/>
    </row>
    <row r="63" spans="1:25" ht="15.75" customHeight="1">
      <c r="A63" s="4"/>
      <c r="B63" s="133"/>
      <c r="C63" s="422"/>
      <c r="D63" s="4"/>
      <c r="E63" s="4"/>
      <c r="F63" s="4"/>
      <c r="G63" s="4"/>
      <c r="H63" s="4"/>
      <c r="I63" s="4"/>
      <c r="J63" s="4"/>
      <c r="K63" s="4"/>
      <c r="L63" s="4"/>
      <c r="M63" s="4"/>
      <c r="N63" s="4"/>
      <c r="O63" s="4"/>
      <c r="P63" s="4"/>
      <c r="Q63" s="4"/>
      <c r="R63" s="4"/>
      <c r="S63" s="4"/>
      <c r="T63" s="4"/>
      <c r="U63" s="4"/>
      <c r="V63" s="4"/>
      <c r="W63" s="4"/>
      <c r="X63" s="4"/>
      <c r="Y63" s="4"/>
    </row>
    <row r="64" spans="1:25" ht="15.75" customHeight="1">
      <c r="A64" s="4"/>
      <c r="B64" s="186" t="s">
        <v>381</v>
      </c>
      <c r="C64" s="444">
        <f ca="1">(C60*C49)+(C61*C50)+(C62*C51)</f>
        <v>6.5677742524376748E-2</v>
      </c>
      <c r="D64" s="445"/>
      <c r="E64" s="4"/>
      <c r="F64" s="4"/>
      <c r="G64" s="4"/>
      <c r="H64" s="4"/>
      <c r="I64" s="4"/>
      <c r="J64" s="4"/>
      <c r="K64" s="4"/>
      <c r="L64" s="4"/>
      <c r="M64" s="4"/>
      <c r="N64" s="4"/>
      <c r="O64" s="4"/>
      <c r="P64" s="4"/>
      <c r="Q64" s="4"/>
      <c r="R64" s="4"/>
      <c r="S64" s="4"/>
      <c r="T64" s="4"/>
      <c r="U64" s="4"/>
      <c r="V64" s="4"/>
      <c r="W64" s="4"/>
      <c r="X64" s="4"/>
      <c r="Y64" s="4"/>
    </row>
    <row r="65" spans="1:25" ht="15.75" customHeight="1">
      <c r="A65" s="4"/>
      <c r="B65" s="446"/>
      <c r="C65" s="447"/>
      <c r="D65" s="4"/>
      <c r="E65" s="4"/>
      <c r="F65" s="4"/>
      <c r="G65" s="4"/>
      <c r="H65" s="4"/>
      <c r="I65" s="4"/>
      <c r="J65" s="4"/>
      <c r="K65" s="4"/>
      <c r="L65" s="4"/>
      <c r="M65" s="4"/>
      <c r="N65" s="4"/>
      <c r="O65" s="4"/>
      <c r="P65" s="4"/>
      <c r="Q65" s="4"/>
      <c r="R65" s="4"/>
      <c r="S65" s="4"/>
      <c r="T65" s="4"/>
      <c r="U65" s="4"/>
      <c r="V65" s="4"/>
      <c r="W65" s="4"/>
      <c r="X65" s="4"/>
      <c r="Y65" s="4"/>
    </row>
    <row r="66" spans="1:25" ht="15.75" customHeight="1">
      <c r="A66" s="4"/>
      <c r="B66" s="21" t="s">
        <v>385</v>
      </c>
      <c r="C66" s="134" t="s">
        <v>386</v>
      </c>
      <c r="D66" s="134">
        <v>1</v>
      </c>
      <c r="E66" s="134">
        <v>2</v>
      </c>
      <c r="F66" s="134">
        <v>3</v>
      </c>
      <c r="G66" s="134">
        <v>4</v>
      </c>
      <c r="H66" s="134">
        <v>5</v>
      </c>
      <c r="L66" s="4"/>
      <c r="M66" s="4"/>
      <c r="N66" s="4"/>
      <c r="O66" s="4"/>
      <c r="P66" s="4"/>
      <c r="Q66" s="4"/>
      <c r="R66" s="4"/>
      <c r="S66" s="4"/>
      <c r="T66" s="4"/>
      <c r="U66" s="4"/>
      <c r="V66" s="4"/>
      <c r="W66" s="4"/>
      <c r="X66" s="4"/>
      <c r="Y66" s="4"/>
    </row>
    <row r="67" spans="1:25" ht="15.75" customHeight="1">
      <c r="A67" s="4"/>
      <c r="B67" s="4"/>
      <c r="C67" s="5"/>
      <c r="D67" s="4"/>
      <c r="E67" s="4"/>
      <c r="F67" s="4"/>
      <c r="G67" s="6"/>
      <c r="H67" s="6"/>
      <c r="I67" s="6"/>
      <c r="J67" s="6"/>
      <c r="K67" s="6"/>
      <c r="L67" s="4"/>
      <c r="M67" s="4"/>
      <c r="N67" s="4"/>
      <c r="O67" s="4"/>
      <c r="P67" s="4"/>
      <c r="Q67" s="4"/>
      <c r="R67" s="4"/>
      <c r="S67" s="4"/>
      <c r="T67" s="4"/>
      <c r="U67" s="4"/>
      <c r="V67" s="4"/>
      <c r="W67" s="4"/>
      <c r="X67" s="4"/>
      <c r="Y67" s="4"/>
    </row>
    <row r="68" spans="1:25" ht="15.75" customHeight="1">
      <c r="A68" s="374"/>
      <c r="B68" s="3" t="s">
        <v>388</v>
      </c>
      <c r="C68" s="448" t="s">
        <v>23</v>
      </c>
      <c r="D68" s="384">
        <f ca="1">D16/(1+C64)^D66</f>
        <v>-641557.25320684549</v>
      </c>
      <c r="E68" s="384">
        <f ca="1">E16/(1+C64)^E66</f>
        <v>-290977.00876361615</v>
      </c>
      <c r="F68" s="384">
        <f ca="1">F16/(1+C64)^F66</f>
        <v>-419219.48776379676</v>
      </c>
      <c r="G68" s="384">
        <f ca="1">G16/(1+C64)^G66</f>
        <v>-219198.13268606859</v>
      </c>
      <c r="H68" s="384">
        <f ca="1">H16/(1+C64)^H66</f>
        <v>1613875.3970351017</v>
      </c>
      <c r="I68" s="15"/>
      <c r="L68" s="289"/>
      <c r="M68" s="289"/>
      <c r="N68" s="289"/>
      <c r="O68" s="4"/>
      <c r="P68" s="4"/>
      <c r="Q68" s="4"/>
      <c r="R68" s="4"/>
      <c r="S68" s="4"/>
      <c r="T68" s="4"/>
      <c r="U68" s="4"/>
      <c r="V68" s="4"/>
      <c r="W68" s="4"/>
      <c r="X68" s="4"/>
      <c r="Y68" s="4"/>
    </row>
    <row r="69" spans="1:25" ht="15.75" customHeight="1">
      <c r="A69" s="4"/>
      <c r="B69" s="4"/>
      <c r="C69" s="5"/>
      <c r="D69" s="4"/>
      <c r="E69" s="4"/>
      <c r="F69" s="4"/>
      <c r="G69" s="4"/>
      <c r="H69" s="4"/>
      <c r="I69" s="4"/>
      <c r="K69" s="4"/>
      <c r="L69" s="289"/>
      <c r="M69" s="289"/>
      <c r="N69" s="289"/>
      <c r="O69" s="4"/>
      <c r="P69" s="4"/>
      <c r="Q69" s="4"/>
      <c r="R69" s="4"/>
      <c r="S69" s="4"/>
      <c r="T69" s="4"/>
      <c r="U69" s="4"/>
      <c r="V69" s="4"/>
      <c r="W69" s="4"/>
      <c r="X69" s="4"/>
      <c r="Y69" s="4"/>
    </row>
    <row r="70" spans="1:25" ht="15.75" customHeight="1">
      <c r="A70" s="374"/>
      <c r="B70" s="374"/>
      <c r="C70" s="448"/>
      <c r="D70" s="374"/>
      <c r="E70" s="374"/>
      <c r="F70" s="449" t="s">
        <v>395</v>
      </c>
      <c r="G70" s="384" t="s">
        <v>396</v>
      </c>
      <c r="H70" s="384" t="s">
        <v>32</v>
      </c>
      <c r="I70" s="384" t="s">
        <v>398</v>
      </c>
      <c r="K70" s="4"/>
      <c r="L70" s="134"/>
      <c r="M70" s="134"/>
      <c r="N70" s="134"/>
      <c r="Q70" s="4"/>
      <c r="R70" s="4"/>
      <c r="S70" s="4"/>
      <c r="T70" s="4"/>
      <c r="U70" s="4"/>
      <c r="V70" s="4"/>
      <c r="W70" s="4"/>
      <c r="X70" s="4"/>
      <c r="Y70" s="4"/>
    </row>
    <row r="71" spans="1:25" ht="15.75" customHeight="1">
      <c r="A71" s="374"/>
      <c r="B71" s="374" t="s">
        <v>400</v>
      </c>
      <c r="C71" s="450" t="s">
        <v>7</v>
      </c>
      <c r="D71" s="450" t="s">
        <v>401</v>
      </c>
      <c r="E71" s="450"/>
      <c r="F71" s="451" t="s">
        <v>32</v>
      </c>
      <c r="G71" s="587">
        <v>0.02</v>
      </c>
      <c r="H71" s="587">
        <v>2.5000000000000001E-2</v>
      </c>
      <c r="I71" s="587">
        <v>0.03</v>
      </c>
      <c r="K71" s="452"/>
      <c r="L71" s="41"/>
      <c r="M71" s="41"/>
      <c r="N71" s="41"/>
      <c r="Q71" s="4"/>
      <c r="R71" s="4"/>
      <c r="S71" s="4"/>
      <c r="T71" s="4"/>
      <c r="U71" s="4"/>
      <c r="V71" s="4"/>
      <c r="W71" s="4"/>
      <c r="X71" s="4"/>
      <c r="Y71" s="4"/>
    </row>
    <row r="72" spans="1:25" ht="15.75" customHeight="1">
      <c r="A72" s="4"/>
      <c r="B72" s="4"/>
      <c r="C72" s="5"/>
      <c r="D72" s="6"/>
      <c r="E72" s="6"/>
      <c r="F72" s="4"/>
      <c r="G72" s="4"/>
      <c r="H72" s="4"/>
      <c r="I72" s="4"/>
      <c r="J72" s="4"/>
      <c r="K72" s="4"/>
      <c r="L72" s="4"/>
      <c r="P72" s="4"/>
      <c r="Q72" s="4"/>
      <c r="R72" s="4"/>
      <c r="S72" s="4"/>
      <c r="T72" s="4"/>
      <c r="U72" s="4"/>
      <c r="V72" s="4"/>
      <c r="W72" s="4"/>
      <c r="X72" s="4"/>
      <c r="Y72" s="4"/>
    </row>
    <row r="73" spans="1:25" ht="15.75" customHeight="1">
      <c r="A73" s="4"/>
      <c r="B73" s="453" t="s">
        <v>403</v>
      </c>
      <c r="C73" s="330" t="s">
        <v>27</v>
      </c>
      <c r="D73" s="454">
        <v>0.04</v>
      </c>
      <c r="E73" s="455"/>
      <c r="F73" s="455"/>
      <c r="G73" s="455"/>
      <c r="H73" s="455"/>
      <c r="I73" s="456"/>
      <c r="J73" s="457"/>
      <c r="K73" s="457"/>
      <c r="L73" s="457"/>
      <c r="M73" s="457"/>
      <c r="N73" s="457"/>
      <c r="P73" s="4"/>
      <c r="Q73" s="4"/>
      <c r="R73" s="4"/>
      <c r="S73" s="4"/>
      <c r="T73" s="4"/>
      <c r="U73" s="4"/>
      <c r="V73" s="4"/>
      <c r="W73" s="4"/>
      <c r="X73" s="4"/>
      <c r="Y73" s="4"/>
    </row>
    <row r="74" spans="1:25" ht="15.75" customHeight="1">
      <c r="A74" s="4"/>
      <c r="B74" s="458" t="s">
        <v>404</v>
      </c>
      <c r="C74" s="5" t="s">
        <v>27</v>
      </c>
      <c r="D74" s="459">
        <v>0.02</v>
      </c>
      <c r="E74" s="461" t="s">
        <v>406</v>
      </c>
      <c r="F74" s="461"/>
      <c r="G74" s="461"/>
      <c r="H74" s="461"/>
      <c r="I74" s="463"/>
      <c r="J74" s="457"/>
      <c r="K74" s="457"/>
      <c r="L74" s="457"/>
      <c r="M74" s="457"/>
      <c r="N74" s="457"/>
      <c r="P74" s="4"/>
      <c r="Q74" s="4"/>
      <c r="R74" s="4"/>
      <c r="S74" s="4"/>
      <c r="T74" s="4"/>
      <c r="U74" s="4"/>
      <c r="V74" s="4"/>
      <c r="W74" s="4"/>
      <c r="X74" s="4"/>
      <c r="Y74" s="4"/>
    </row>
    <row r="75" spans="1:25" ht="15.75" customHeight="1">
      <c r="A75" s="4"/>
      <c r="B75" s="186" t="s">
        <v>97</v>
      </c>
      <c r="C75" s="22" t="s">
        <v>27</v>
      </c>
      <c r="D75" s="468">
        <f>_xlfn.XLOOKUP($F$71,$G$70:$I$70,$G$71:$I$71)</f>
        <v>2.5000000000000001E-2</v>
      </c>
      <c r="E75" s="469" t="s">
        <v>409</v>
      </c>
      <c r="F75" s="470"/>
      <c r="G75" s="470"/>
      <c r="H75" s="470"/>
      <c r="I75" s="471"/>
      <c r="J75" s="457"/>
      <c r="K75" s="457"/>
      <c r="L75" s="457"/>
      <c r="M75" s="457"/>
      <c r="N75" s="457"/>
      <c r="O75" s="4"/>
      <c r="P75" s="4"/>
      <c r="Q75" s="4"/>
      <c r="R75" s="4"/>
      <c r="S75" s="4"/>
      <c r="T75" s="4"/>
      <c r="U75" s="4"/>
      <c r="V75" s="4"/>
      <c r="W75" s="4"/>
      <c r="X75" s="4"/>
      <c r="Y75" s="4"/>
    </row>
    <row r="76" spans="1:25" ht="15.75" customHeight="1">
      <c r="A76" s="4"/>
      <c r="B76" s="99" t="s">
        <v>412</v>
      </c>
      <c r="C76" s="5" t="s">
        <v>23</v>
      </c>
      <c r="D76" s="62">
        <f ca="1">H16*(1+D75)/(C64-D75)</f>
        <v>55894168.501925543</v>
      </c>
      <c r="E76" s="15"/>
      <c r="F76" s="153"/>
      <c r="G76" s="153"/>
      <c r="H76" s="153"/>
      <c r="I76" s="472"/>
      <c r="J76" s="457"/>
      <c r="K76" s="457"/>
      <c r="L76" s="457"/>
      <c r="M76" s="457"/>
      <c r="N76" s="457"/>
      <c r="O76" s="4"/>
      <c r="P76" s="4"/>
      <c r="Q76" s="4"/>
      <c r="R76" s="4"/>
      <c r="S76" s="4"/>
      <c r="T76" s="4"/>
      <c r="U76" s="4"/>
      <c r="V76" s="4"/>
      <c r="W76" s="4"/>
      <c r="X76" s="4"/>
      <c r="Y76" s="4"/>
    </row>
    <row r="77" spans="1:25" ht="15.75" customHeight="1">
      <c r="A77" s="4"/>
      <c r="B77" s="166" t="s">
        <v>99</v>
      </c>
      <c r="C77" s="108" t="s">
        <v>249</v>
      </c>
      <c r="D77" s="474">
        <f ca="1">D76/'Income Statement'!M19</f>
        <v>12.5713781934558</v>
      </c>
      <c r="E77" s="475"/>
      <c r="F77" s="470"/>
      <c r="G77" s="470"/>
      <c r="H77" s="470"/>
      <c r="I77" s="471"/>
      <c r="J77" s="457"/>
      <c r="K77" s="457"/>
      <c r="L77" s="457"/>
      <c r="M77" s="457"/>
      <c r="N77" s="457"/>
      <c r="O77" s="4"/>
      <c r="P77" s="4"/>
      <c r="Q77" s="4"/>
      <c r="R77" s="4"/>
      <c r="S77" s="4"/>
      <c r="T77" s="4"/>
      <c r="U77" s="4"/>
      <c r="V77" s="4"/>
      <c r="W77" s="4"/>
      <c r="X77" s="4"/>
      <c r="Y77" s="4"/>
    </row>
    <row r="78" spans="1:25" ht="15.75" customHeight="1">
      <c r="A78" s="478"/>
      <c r="B78" s="479" t="s">
        <v>419</v>
      </c>
      <c r="C78" s="480" t="s">
        <v>23</v>
      </c>
      <c r="D78" s="481">
        <f ca="1">D76/(1+C64)^H66</f>
        <v>40666521.279288344</v>
      </c>
      <c r="E78" s="482"/>
      <c r="F78" s="484"/>
      <c r="G78" s="485"/>
      <c r="H78" s="485"/>
      <c r="I78" s="487"/>
      <c r="J78" s="457"/>
      <c r="K78" s="457"/>
      <c r="L78" s="457"/>
      <c r="M78" s="457"/>
      <c r="N78" s="457"/>
      <c r="O78" s="4"/>
      <c r="P78" s="4"/>
      <c r="Q78" s="4"/>
      <c r="R78" s="4"/>
      <c r="S78" s="4"/>
      <c r="T78" s="4"/>
      <c r="U78" s="4"/>
      <c r="V78" s="4"/>
      <c r="W78" s="4"/>
      <c r="X78" s="4"/>
      <c r="Y78" s="4"/>
    </row>
    <row r="79" spans="1:25" ht="15.75" customHeight="1">
      <c r="A79" s="4"/>
      <c r="B79" s="4"/>
      <c r="C79" s="5"/>
      <c r="D79" s="4"/>
      <c r="E79" s="4"/>
      <c r="F79" s="4"/>
      <c r="G79" s="4"/>
      <c r="H79" s="4"/>
      <c r="I79" s="4"/>
      <c r="J79" s="457"/>
      <c r="K79" s="457"/>
      <c r="L79" s="457"/>
      <c r="M79" s="457"/>
      <c r="N79" s="457"/>
      <c r="O79" s="4"/>
      <c r="P79" s="4"/>
      <c r="Q79" s="4"/>
      <c r="R79" s="4"/>
      <c r="S79" s="4"/>
      <c r="T79" s="4"/>
      <c r="U79" s="4"/>
      <c r="V79" s="4"/>
      <c r="W79" s="4"/>
      <c r="X79" s="4"/>
      <c r="Y79" s="4"/>
    </row>
    <row r="80" spans="1:25" ht="15.75" customHeight="1">
      <c r="A80" s="4"/>
      <c r="B80" s="553" t="s">
        <v>59</v>
      </c>
      <c r="C80" s="522"/>
      <c r="D80" s="523"/>
      <c r="E80" s="4"/>
      <c r="F80" s="4"/>
      <c r="G80" s="4"/>
      <c r="H80" s="4"/>
      <c r="I80" s="4"/>
      <c r="J80" s="457"/>
      <c r="K80" s="457"/>
      <c r="L80" s="457"/>
      <c r="M80" s="457"/>
      <c r="N80" s="457"/>
      <c r="O80" s="4"/>
      <c r="P80" s="4"/>
      <c r="Q80" s="4"/>
      <c r="R80" s="4"/>
      <c r="S80" s="4"/>
      <c r="T80" s="4"/>
      <c r="U80" s="4"/>
      <c r="V80" s="4"/>
      <c r="W80" s="4"/>
      <c r="X80" s="4"/>
      <c r="Y80" s="4"/>
    </row>
    <row r="81" spans="1:25" ht="15.75" customHeight="1">
      <c r="A81" s="4"/>
      <c r="B81" s="87" t="s">
        <v>426</v>
      </c>
      <c r="C81" s="366" t="s">
        <v>23</v>
      </c>
      <c r="D81" s="489">
        <f ca="1">SUM(D68:H68)+D78</f>
        <v>40709444.79390312</v>
      </c>
      <c r="E81" s="15"/>
      <c r="F81" s="4"/>
      <c r="G81" s="4"/>
      <c r="H81" s="4"/>
      <c r="I81" s="4"/>
      <c r="J81" s="457"/>
      <c r="K81" s="457"/>
      <c r="L81" s="457"/>
      <c r="M81" s="457"/>
      <c r="N81" s="457"/>
      <c r="O81" s="4"/>
      <c r="P81" s="4"/>
      <c r="Q81" s="4"/>
      <c r="R81" s="4"/>
      <c r="S81" s="4"/>
      <c r="T81" s="4"/>
      <c r="U81" s="4"/>
      <c r="V81" s="4"/>
      <c r="W81" s="4"/>
      <c r="X81" s="4"/>
      <c r="Y81" s="4"/>
    </row>
    <row r="82" spans="1:25" ht="15.75" customHeight="1">
      <c r="A82" s="4"/>
      <c r="B82" s="26"/>
      <c r="C82" s="5"/>
      <c r="D82" s="354"/>
      <c r="F82" s="4"/>
      <c r="G82" s="4"/>
      <c r="H82" s="4"/>
      <c r="I82" s="4"/>
      <c r="J82" s="457"/>
      <c r="K82" s="457"/>
      <c r="L82" s="457"/>
      <c r="M82" s="457"/>
      <c r="N82" s="457"/>
      <c r="O82" s="4"/>
      <c r="P82" s="4"/>
      <c r="Q82" s="4"/>
      <c r="R82" s="4"/>
      <c r="S82" s="4"/>
      <c r="T82" s="4"/>
      <c r="U82" s="4"/>
      <c r="V82" s="4"/>
      <c r="W82" s="4"/>
      <c r="X82" s="4"/>
      <c r="Y82" s="4"/>
    </row>
    <row r="83" spans="1:25" ht="15.75" customHeight="1">
      <c r="A83" s="4"/>
      <c r="B83" s="133" t="s">
        <v>54</v>
      </c>
      <c r="C83" s="126" t="s">
        <v>23</v>
      </c>
      <c r="D83" s="136">
        <f>-SUM(D84:D88)</f>
        <v>-22897000</v>
      </c>
      <c r="E83" s="4"/>
      <c r="F83" s="4"/>
      <c r="G83" s="4"/>
      <c r="H83" s="4"/>
      <c r="I83" s="4"/>
      <c r="J83" s="457"/>
      <c r="K83" s="457"/>
      <c r="L83" s="457"/>
      <c r="M83" s="457"/>
      <c r="N83" s="457"/>
      <c r="O83" s="4"/>
      <c r="P83" s="4"/>
      <c r="Q83" s="4"/>
      <c r="R83" s="4"/>
      <c r="S83" s="4"/>
      <c r="T83" s="4"/>
      <c r="U83" s="4"/>
      <c r="V83" s="4"/>
      <c r="W83" s="4"/>
      <c r="X83" s="4"/>
      <c r="Y83" s="4"/>
    </row>
    <row r="84" spans="1:25" ht="15.75" customHeight="1">
      <c r="A84" s="4"/>
      <c r="B84" s="99" t="s">
        <v>433</v>
      </c>
      <c r="C84" s="5" t="s">
        <v>23</v>
      </c>
      <c r="D84" s="114">
        <f>'Balance Sheet'!H32</f>
        <v>1807000</v>
      </c>
      <c r="E84" s="4"/>
      <c r="F84" s="4"/>
      <c r="G84" s="4"/>
      <c r="H84" s="4"/>
      <c r="I84" s="4"/>
      <c r="J84" s="493"/>
      <c r="K84" s="4"/>
      <c r="L84" s="4"/>
      <c r="M84" s="4"/>
      <c r="N84" s="4"/>
      <c r="O84" s="4"/>
      <c r="P84" s="4"/>
      <c r="Q84" s="4"/>
      <c r="R84" s="4"/>
      <c r="S84" s="4"/>
      <c r="T84" s="4"/>
      <c r="U84" s="4"/>
      <c r="V84" s="4"/>
      <c r="W84" s="4"/>
      <c r="X84" s="4"/>
      <c r="Y84" s="4"/>
    </row>
    <row r="85" spans="1:25" ht="15.75" customHeight="1">
      <c r="A85" s="4"/>
      <c r="B85" s="99" t="s">
        <v>436</v>
      </c>
      <c r="C85" s="5" t="s">
        <v>23</v>
      </c>
      <c r="D85" s="114">
        <f>'Balance Sheet'!H33</f>
        <v>1201000</v>
      </c>
      <c r="E85" s="4"/>
      <c r="F85" s="4"/>
      <c r="G85" s="4"/>
      <c r="H85" s="4"/>
      <c r="I85" s="4"/>
      <c r="J85" s="4"/>
      <c r="K85" s="4"/>
      <c r="L85" s="4"/>
      <c r="M85" s="4"/>
      <c r="N85" s="4"/>
      <c r="O85" s="4"/>
      <c r="P85" s="4"/>
      <c r="Q85" s="4"/>
      <c r="R85" s="4"/>
      <c r="S85" s="4"/>
      <c r="T85" s="4"/>
      <c r="U85" s="4"/>
      <c r="V85" s="4"/>
      <c r="W85" s="4"/>
      <c r="X85" s="4"/>
      <c r="Y85" s="4"/>
    </row>
    <row r="86" spans="1:25" ht="15.75" customHeight="1">
      <c r="A86" s="4"/>
      <c r="B86" s="99" t="s">
        <v>244</v>
      </c>
      <c r="C86" s="5" t="s">
        <v>23</v>
      </c>
      <c r="D86" s="114">
        <f>'Balance Sheet'!H42</f>
        <v>18453000</v>
      </c>
      <c r="E86" s="4"/>
      <c r="F86" s="4"/>
      <c r="G86" s="4"/>
      <c r="H86" s="4"/>
      <c r="I86" s="4"/>
      <c r="J86" s="4"/>
      <c r="K86" s="4"/>
      <c r="L86" s="4"/>
      <c r="M86" s="4"/>
      <c r="N86" s="4"/>
      <c r="O86" s="4"/>
      <c r="P86" s="4"/>
      <c r="Q86" s="4"/>
      <c r="R86" s="4"/>
      <c r="S86" s="4"/>
      <c r="T86" s="4"/>
      <c r="U86" s="4"/>
      <c r="V86" s="4"/>
      <c r="W86" s="4"/>
      <c r="X86" s="4"/>
      <c r="Y86" s="4"/>
    </row>
    <row r="87" spans="1:25" ht="15.75" customHeight="1">
      <c r="A87" s="4"/>
      <c r="B87" s="99" t="s">
        <v>439</v>
      </c>
      <c r="C87" s="5" t="s">
        <v>23</v>
      </c>
      <c r="D87" s="496">
        <f>'Balance Sheet'!H55</f>
        <v>1422000</v>
      </c>
      <c r="E87" s="4"/>
      <c r="F87" s="4"/>
      <c r="G87" s="4"/>
      <c r="H87" s="4"/>
      <c r="I87" s="4"/>
      <c r="J87" s="4"/>
      <c r="K87" s="4"/>
      <c r="L87" s="4"/>
      <c r="M87" s="4"/>
      <c r="N87" s="4"/>
      <c r="O87" s="4"/>
      <c r="P87" s="4"/>
      <c r="Q87" s="4"/>
      <c r="R87" s="4"/>
      <c r="S87" s="4"/>
      <c r="T87" s="4"/>
      <c r="U87" s="4"/>
      <c r="V87" s="4"/>
      <c r="W87" s="4"/>
      <c r="X87" s="4"/>
      <c r="Y87" s="4"/>
    </row>
    <row r="88" spans="1:25" ht="15.75" customHeight="1">
      <c r="A88" s="4"/>
      <c r="B88" s="26" t="s">
        <v>442</v>
      </c>
      <c r="C88" s="5" t="s">
        <v>23</v>
      </c>
      <c r="D88" s="496">
        <f>'Balance Sheet'!H60</f>
        <v>14000</v>
      </c>
      <c r="E88" s="4"/>
      <c r="F88" s="4"/>
      <c r="G88" s="4"/>
      <c r="H88" s="4"/>
      <c r="I88" s="4"/>
      <c r="J88" s="4"/>
      <c r="K88" s="4"/>
      <c r="L88" s="4"/>
      <c r="M88" s="4"/>
      <c r="N88" s="4"/>
      <c r="O88" s="4"/>
      <c r="P88" s="4"/>
      <c r="Q88" s="4"/>
      <c r="R88" s="4"/>
      <c r="S88" s="4"/>
      <c r="T88" s="4"/>
      <c r="U88" s="4"/>
      <c r="V88" s="4"/>
      <c r="W88" s="4"/>
      <c r="X88" s="4"/>
      <c r="Y88" s="4"/>
    </row>
    <row r="89" spans="1:25" ht="15.75" customHeight="1">
      <c r="A89" s="4"/>
      <c r="B89" s="133"/>
      <c r="C89" s="126"/>
      <c r="D89" s="136"/>
      <c r="E89" s="4"/>
      <c r="F89" s="4"/>
      <c r="G89" s="4"/>
      <c r="H89" s="4"/>
      <c r="I89" s="4"/>
      <c r="J89" s="4"/>
      <c r="K89" s="4"/>
      <c r="L89" s="4"/>
      <c r="M89" s="4"/>
      <c r="N89" s="4"/>
      <c r="O89" s="4"/>
      <c r="P89" s="4"/>
      <c r="Q89" s="4"/>
      <c r="R89" s="4"/>
      <c r="S89" s="4"/>
      <c r="T89" s="4"/>
      <c r="U89" s="4"/>
      <c r="V89" s="4"/>
      <c r="W89" s="4"/>
      <c r="X89" s="4"/>
      <c r="Y89" s="4"/>
    </row>
    <row r="90" spans="1:25" ht="15.75" customHeight="1">
      <c r="A90" s="4"/>
      <c r="B90" s="133" t="s">
        <v>57</v>
      </c>
      <c r="C90" s="126" t="s">
        <v>23</v>
      </c>
      <c r="D90" s="136">
        <f>SUM(D91:D92)</f>
        <v>983000</v>
      </c>
      <c r="E90" s="4"/>
      <c r="F90" s="4"/>
      <c r="G90" s="4"/>
      <c r="H90" s="4"/>
      <c r="I90" s="4"/>
      <c r="J90" s="4"/>
      <c r="K90" s="4"/>
      <c r="L90" s="4"/>
      <c r="M90" s="4"/>
      <c r="N90" s="4"/>
      <c r="O90" s="4"/>
      <c r="P90" s="4"/>
      <c r="Q90" s="4"/>
      <c r="R90" s="4"/>
      <c r="S90" s="4"/>
      <c r="T90" s="4"/>
      <c r="U90" s="4"/>
      <c r="V90" s="4"/>
      <c r="W90" s="4"/>
      <c r="X90" s="4"/>
      <c r="Y90" s="4"/>
    </row>
    <row r="91" spans="1:25" ht="15.75" customHeight="1">
      <c r="A91" s="4"/>
      <c r="B91" s="99" t="s">
        <v>449</v>
      </c>
      <c r="C91" s="5" t="s">
        <v>23</v>
      </c>
      <c r="D91" s="114">
        <f>'Balance Sheet'!H7</f>
        <v>349000</v>
      </c>
      <c r="E91" s="4"/>
      <c r="F91" s="4"/>
      <c r="G91" s="4"/>
      <c r="H91" s="4"/>
      <c r="I91" s="4"/>
      <c r="J91" s="4"/>
      <c r="K91" s="4"/>
      <c r="L91" s="4"/>
      <c r="M91" s="4"/>
      <c r="N91" s="4"/>
      <c r="O91" s="4"/>
      <c r="P91" s="4"/>
      <c r="Q91" s="4"/>
      <c r="R91" s="4"/>
      <c r="S91" s="4"/>
      <c r="T91" s="4"/>
      <c r="U91" s="4"/>
      <c r="V91" s="4"/>
      <c r="W91" s="4"/>
      <c r="X91" s="4"/>
      <c r="Y91" s="4"/>
    </row>
    <row r="92" spans="1:25" ht="15.75" customHeight="1">
      <c r="A92" s="4"/>
      <c r="B92" s="99" t="s">
        <v>452</v>
      </c>
      <c r="C92" s="5" t="s">
        <v>23</v>
      </c>
      <c r="D92" s="114">
        <f>'Balance Sheet'!H22</f>
        <v>634000</v>
      </c>
      <c r="E92" s="4"/>
      <c r="F92" s="4"/>
      <c r="G92" s="4"/>
      <c r="H92" s="4"/>
      <c r="I92" s="4"/>
      <c r="J92" s="4"/>
      <c r="K92" s="4"/>
      <c r="L92" s="4"/>
      <c r="M92" s="4"/>
      <c r="N92" s="4"/>
      <c r="O92" s="4"/>
      <c r="P92" s="4"/>
      <c r="Q92" s="4"/>
      <c r="R92" s="4"/>
      <c r="S92" s="4"/>
      <c r="T92" s="4"/>
      <c r="U92" s="4"/>
      <c r="V92" s="4"/>
      <c r="W92" s="4"/>
      <c r="X92" s="4"/>
      <c r="Y92" s="4"/>
    </row>
    <row r="93" spans="1:25" ht="15.75" customHeight="1">
      <c r="A93" s="4"/>
      <c r="B93" s="26"/>
      <c r="C93" s="5"/>
      <c r="D93" s="354"/>
      <c r="E93" s="4"/>
      <c r="F93" s="4"/>
      <c r="G93" s="4"/>
      <c r="H93" s="4"/>
      <c r="I93" s="4"/>
      <c r="J93" s="4"/>
      <c r="K93" s="4"/>
      <c r="L93" s="4"/>
      <c r="M93" s="4"/>
      <c r="N93" s="4"/>
      <c r="O93" s="4"/>
      <c r="P93" s="4"/>
      <c r="Q93" s="4"/>
      <c r="R93" s="4"/>
      <c r="S93" s="4"/>
      <c r="T93" s="4"/>
      <c r="U93" s="4"/>
      <c r="V93" s="4"/>
      <c r="W93" s="4"/>
      <c r="X93" s="4"/>
      <c r="Y93" s="4"/>
    </row>
    <row r="94" spans="1:25" ht="15.75" customHeight="1">
      <c r="A94" s="4"/>
      <c r="B94" s="133" t="s">
        <v>457</v>
      </c>
      <c r="C94" s="126" t="s">
        <v>23</v>
      </c>
      <c r="D94" s="136">
        <f ca="1">SUM(D81,D83,D90)</f>
        <v>18795444.79390312</v>
      </c>
      <c r="E94" s="4"/>
      <c r="F94" s="4"/>
      <c r="G94" s="4"/>
      <c r="H94" s="4"/>
      <c r="I94" s="4"/>
      <c r="J94" s="4"/>
      <c r="K94" s="4"/>
      <c r="L94" s="4"/>
      <c r="M94" s="4"/>
      <c r="N94" s="4"/>
      <c r="O94" s="4"/>
      <c r="P94" s="4"/>
      <c r="Q94" s="4"/>
      <c r="R94" s="4"/>
      <c r="S94" s="4"/>
      <c r="T94" s="4"/>
      <c r="U94" s="4"/>
      <c r="V94" s="4"/>
      <c r="W94" s="4"/>
      <c r="X94" s="4"/>
      <c r="Y94" s="4"/>
    </row>
    <row r="95" spans="1:25" ht="15.75" customHeight="1">
      <c r="A95" s="4"/>
      <c r="B95" s="133" t="s">
        <v>48</v>
      </c>
      <c r="C95" s="126" t="s">
        <v>23</v>
      </c>
      <c r="D95" s="136">
        <f>C55</f>
        <v>299200</v>
      </c>
      <c r="E95" s="4"/>
      <c r="F95" s="4"/>
      <c r="G95" s="4"/>
      <c r="H95" s="4"/>
      <c r="I95" s="4"/>
      <c r="J95" s="4"/>
      <c r="K95" s="4"/>
      <c r="L95" s="4"/>
      <c r="M95" s="4"/>
      <c r="N95" s="4"/>
      <c r="O95" s="4"/>
      <c r="P95" s="4"/>
      <c r="Q95" s="4"/>
      <c r="R95" s="4"/>
      <c r="S95" s="4"/>
      <c r="T95" s="4"/>
      <c r="U95" s="4"/>
      <c r="V95" s="4"/>
      <c r="W95" s="4"/>
      <c r="X95" s="4"/>
      <c r="Y95" s="4"/>
    </row>
    <row r="96" spans="1:25" ht="15.75" customHeight="1">
      <c r="A96" s="4"/>
      <c r="B96" s="139"/>
      <c r="D96" s="349"/>
      <c r="E96" s="4"/>
      <c r="F96" s="4"/>
      <c r="G96" s="4"/>
      <c r="H96" s="4"/>
      <c r="I96" s="4"/>
      <c r="J96" s="4"/>
      <c r="K96" s="4"/>
      <c r="L96" s="4"/>
      <c r="M96" s="4"/>
      <c r="N96" s="4"/>
      <c r="O96" s="4"/>
      <c r="P96" s="4"/>
      <c r="Q96" s="4"/>
      <c r="R96" s="4"/>
      <c r="S96" s="4"/>
      <c r="T96" s="4"/>
      <c r="U96" s="4"/>
      <c r="V96" s="4"/>
      <c r="W96" s="4"/>
      <c r="X96" s="4"/>
      <c r="Y96" s="4"/>
    </row>
    <row r="97" spans="1:25" ht="15.75" customHeight="1">
      <c r="A97" s="4"/>
      <c r="B97" s="133" t="s">
        <v>34</v>
      </c>
      <c r="C97" s="126" t="s">
        <v>123</v>
      </c>
      <c r="D97" s="501">
        <f ca="1">D94/D95</f>
        <v>62.818999979622724</v>
      </c>
      <c r="E97" s="502"/>
      <c r="F97" s="4"/>
      <c r="G97" s="4"/>
      <c r="H97" s="4"/>
      <c r="I97" s="4"/>
      <c r="J97" s="4"/>
      <c r="K97" s="4"/>
      <c r="L97" s="4"/>
      <c r="M97" s="4"/>
      <c r="N97" s="4"/>
      <c r="O97" s="4"/>
      <c r="P97" s="4"/>
      <c r="Q97" s="4"/>
      <c r="R97" s="4"/>
      <c r="S97" s="4"/>
      <c r="T97" s="4"/>
      <c r="U97" s="4"/>
      <c r="V97" s="4"/>
      <c r="W97" s="4"/>
      <c r="X97" s="4"/>
      <c r="Y97" s="4"/>
    </row>
    <row r="98" spans="1:25" ht="15.75" customHeight="1">
      <c r="A98" s="4"/>
      <c r="B98" s="503" t="s">
        <v>36</v>
      </c>
      <c r="C98" s="108" t="s">
        <v>27</v>
      </c>
      <c r="D98" s="504">
        <f ca="1">(D97/C54)-1</f>
        <v>-0.10869750312680593</v>
      </c>
      <c r="E98" s="502"/>
      <c r="F98" s="4"/>
      <c r="G98" s="4"/>
      <c r="H98" s="4"/>
      <c r="I98" s="4"/>
      <c r="J98" s="4"/>
      <c r="K98" s="4"/>
      <c r="L98" s="4"/>
      <c r="M98" s="4"/>
      <c r="N98" s="4"/>
      <c r="O98" s="4"/>
      <c r="P98" s="4"/>
      <c r="Q98" s="4"/>
      <c r="R98" s="4"/>
      <c r="S98" s="4"/>
      <c r="T98" s="4"/>
      <c r="U98" s="4"/>
      <c r="V98" s="4"/>
      <c r="W98" s="4"/>
      <c r="X98" s="4"/>
      <c r="Y98" s="4"/>
    </row>
    <row r="99" spans="1:25" ht="15.75" customHeight="1">
      <c r="A99" s="4"/>
      <c r="F99" s="4"/>
      <c r="G99" s="4"/>
      <c r="H99" s="4"/>
      <c r="I99" s="4"/>
      <c r="J99" s="4"/>
      <c r="K99" s="4"/>
      <c r="L99" s="4"/>
      <c r="M99" s="4"/>
      <c r="N99" s="4"/>
      <c r="O99" s="4"/>
      <c r="P99" s="4"/>
      <c r="Q99" s="4"/>
      <c r="R99" s="4"/>
      <c r="S99" s="4"/>
      <c r="T99" s="4"/>
      <c r="U99" s="4"/>
      <c r="V99" s="4"/>
      <c r="W99" s="4"/>
      <c r="X99" s="4"/>
      <c r="Y99" s="4"/>
    </row>
    <row r="100" spans="1:25" ht="15.75" customHeight="1">
      <c r="A100" s="4"/>
      <c r="B100" s="4"/>
      <c r="C100" s="5"/>
      <c r="D100" s="4"/>
      <c r="E100" s="4"/>
      <c r="F100" s="4"/>
      <c r="G100" s="4"/>
      <c r="H100" s="4"/>
      <c r="I100" s="4"/>
      <c r="J100" s="4"/>
      <c r="K100" s="4"/>
      <c r="L100" s="4"/>
      <c r="M100" s="4"/>
      <c r="N100" s="4"/>
      <c r="O100" s="4"/>
      <c r="P100" s="4"/>
      <c r="Q100" s="4"/>
      <c r="R100" s="4"/>
      <c r="S100" s="4"/>
      <c r="T100" s="4"/>
      <c r="U100" s="4"/>
      <c r="V100" s="4"/>
      <c r="W100" s="4"/>
      <c r="X100" s="4"/>
      <c r="Y100" s="4"/>
    </row>
    <row r="101" spans="1:25" ht="15.75" customHeight="1">
      <c r="A101" s="4"/>
      <c r="B101" s="4"/>
      <c r="C101" s="5"/>
      <c r="D101" s="4"/>
      <c r="E101" s="4"/>
      <c r="F101" s="4"/>
      <c r="G101" s="4"/>
      <c r="H101" s="4"/>
      <c r="I101" s="4"/>
      <c r="J101" s="4"/>
      <c r="K101" s="4"/>
      <c r="L101" s="4"/>
      <c r="M101" s="4"/>
      <c r="N101" s="4"/>
      <c r="O101" s="4"/>
      <c r="P101" s="4"/>
      <c r="Q101" s="4"/>
      <c r="R101" s="4"/>
      <c r="S101" s="4"/>
      <c r="T101" s="4"/>
      <c r="U101" s="4"/>
      <c r="V101" s="4"/>
      <c r="W101" s="4"/>
      <c r="X101" s="4"/>
      <c r="Y101" s="4"/>
    </row>
    <row r="102" spans="1:25" ht="15.75" customHeight="1">
      <c r="A102" s="4"/>
      <c r="B102" s="4"/>
      <c r="C102" s="5"/>
      <c r="D102" s="4"/>
      <c r="E102" s="4"/>
      <c r="F102" s="4"/>
      <c r="G102" s="4"/>
      <c r="H102" s="4"/>
      <c r="I102" s="4"/>
      <c r="J102" s="4"/>
      <c r="K102" s="4"/>
      <c r="L102" s="4"/>
      <c r="M102" s="4"/>
      <c r="N102" s="4"/>
      <c r="O102" s="4"/>
      <c r="P102" s="4"/>
      <c r="Q102" s="4"/>
      <c r="R102" s="4"/>
      <c r="S102" s="4"/>
      <c r="T102" s="4"/>
      <c r="U102" s="4"/>
      <c r="V102" s="4"/>
      <c r="W102" s="4"/>
      <c r="X102" s="4"/>
      <c r="Y102" s="4"/>
    </row>
    <row r="103" spans="1:25" ht="15.75" customHeight="1">
      <c r="A103" s="4"/>
      <c r="B103" s="4"/>
      <c r="C103" s="5"/>
      <c r="D103" s="4"/>
      <c r="E103" s="4"/>
      <c r="F103" s="4"/>
      <c r="G103" s="4"/>
      <c r="H103" s="4"/>
      <c r="I103" s="4"/>
      <c r="J103" s="4"/>
      <c r="K103" s="4"/>
      <c r="L103" s="4"/>
      <c r="M103" s="4"/>
      <c r="N103" s="4"/>
      <c r="O103" s="4"/>
      <c r="P103" s="4"/>
      <c r="Q103" s="4"/>
      <c r="R103" s="4"/>
      <c r="S103" s="4"/>
      <c r="T103" s="4"/>
      <c r="U103" s="4"/>
      <c r="V103" s="4"/>
      <c r="W103" s="4"/>
      <c r="X103" s="4"/>
      <c r="Y103" s="4"/>
    </row>
    <row r="104" spans="1:25" ht="15.75" customHeight="1">
      <c r="A104" s="4"/>
      <c r="B104" s="4"/>
      <c r="C104" s="5"/>
      <c r="D104" s="4"/>
      <c r="E104" s="4"/>
      <c r="F104" s="4"/>
      <c r="G104" s="4"/>
      <c r="H104" s="4"/>
      <c r="I104" s="4"/>
      <c r="J104" s="4"/>
      <c r="K104" s="4"/>
      <c r="L104" s="4"/>
      <c r="M104" s="4"/>
      <c r="N104" s="4"/>
      <c r="O104" s="4"/>
      <c r="P104" s="4"/>
      <c r="Q104" s="4"/>
      <c r="R104" s="4"/>
      <c r="S104" s="4"/>
      <c r="T104" s="4"/>
      <c r="U104" s="4"/>
      <c r="V104" s="4"/>
      <c r="W104" s="4"/>
      <c r="X104" s="4"/>
      <c r="Y104" s="4"/>
    </row>
    <row r="105" spans="1:25" ht="15.75" customHeight="1">
      <c r="A105" s="4"/>
      <c r="B105" s="4"/>
      <c r="C105" s="5"/>
      <c r="D105" s="4"/>
      <c r="E105" s="4"/>
      <c r="F105" s="4"/>
      <c r="G105" s="4"/>
      <c r="H105" s="4"/>
      <c r="I105" s="4"/>
      <c r="J105" s="4"/>
      <c r="K105" s="4"/>
      <c r="L105" s="4"/>
      <c r="M105" s="4"/>
      <c r="N105" s="4"/>
      <c r="O105" s="4"/>
      <c r="P105" s="4"/>
      <c r="Q105" s="4"/>
      <c r="R105" s="4"/>
      <c r="S105" s="4"/>
      <c r="T105" s="4"/>
      <c r="U105" s="4"/>
      <c r="V105" s="4"/>
      <c r="W105" s="4"/>
      <c r="X105" s="4"/>
      <c r="Y105" s="4"/>
    </row>
    <row r="106" spans="1:25" ht="15.75" customHeight="1">
      <c r="A106" s="4"/>
      <c r="B106" s="4"/>
      <c r="C106" s="5"/>
      <c r="D106" s="4"/>
      <c r="E106" s="4"/>
      <c r="F106" s="4"/>
      <c r="G106" s="4"/>
      <c r="H106" s="4"/>
      <c r="I106" s="4"/>
      <c r="J106" s="4"/>
      <c r="K106" s="4"/>
      <c r="L106" s="4"/>
      <c r="M106" s="4"/>
      <c r="N106" s="4"/>
      <c r="O106" s="4"/>
      <c r="P106" s="4"/>
      <c r="Q106" s="4"/>
      <c r="R106" s="4"/>
      <c r="S106" s="4"/>
      <c r="T106" s="4"/>
      <c r="U106" s="4"/>
      <c r="V106" s="4"/>
      <c r="W106" s="4"/>
      <c r="X106" s="4"/>
      <c r="Y106" s="4"/>
    </row>
    <row r="107" spans="1:25" ht="15.75" customHeight="1">
      <c r="A107" s="4"/>
      <c r="B107" s="4"/>
      <c r="C107" s="5"/>
      <c r="D107" s="4"/>
      <c r="E107" s="4"/>
      <c r="F107" s="4"/>
      <c r="G107" s="4"/>
      <c r="H107" s="4"/>
      <c r="I107" s="4"/>
      <c r="J107" s="4"/>
      <c r="K107" s="4"/>
      <c r="L107" s="4"/>
      <c r="M107" s="4"/>
      <c r="N107" s="4"/>
      <c r="O107" s="4"/>
      <c r="P107" s="4"/>
      <c r="Q107" s="4"/>
      <c r="R107" s="4"/>
      <c r="S107" s="4"/>
      <c r="T107" s="4"/>
      <c r="U107" s="4"/>
      <c r="V107" s="4"/>
      <c r="W107" s="4"/>
      <c r="X107" s="4"/>
      <c r="Y107" s="4"/>
    </row>
    <row r="108" spans="1:25" ht="15.75" customHeight="1">
      <c r="A108" s="4"/>
      <c r="B108" s="4"/>
      <c r="C108" s="5"/>
      <c r="D108" s="4"/>
      <c r="E108" s="4"/>
      <c r="F108" s="4"/>
      <c r="G108" s="4"/>
      <c r="H108" s="4"/>
      <c r="I108" s="4"/>
      <c r="J108" s="4"/>
      <c r="K108" s="4"/>
      <c r="L108" s="4"/>
      <c r="M108" s="4"/>
      <c r="N108" s="4"/>
      <c r="O108" s="4"/>
      <c r="P108" s="4"/>
      <c r="Q108" s="4"/>
      <c r="R108" s="4"/>
      <c r="S108" s="4"/>
      <c r="T108" s="4"/>
      <c r="U108" s="4"/>
      <c r="V108" s="4"/>
      <c r="W108" s="4"/>
      <c r="X108" s="4"/>
      <c r="Y108" s="4"/>
    </row>
    <row r="109" spans="1:25" ht="15.75" customHeight="1">
      <c r="A109" s="4"/>
      <c r="B109" s="4"/>
      <c r="C109" s="5"/>
      <c r="D109" s="4"/>
      <c r="E109" s="4"/>
      <c r="F109" s="4"/>
      <c r="G109" s="4"/>
      <c r="H109" s="4"/>
      <c r="I109" s="4"/>
      <c r="J109" s="4"/>
      <c r="K109" s="4"/>
      <c r="L109" s="4"/>
      <c r="M109" s="4"/>
      <c r="N109" s="4"/>
      <c r="O109" s="4"/>
      <c r="P109" s="4"/>
      <c r="Q109" s="4"/>
      <c r="R109" s="4"/>
      <c r="S109" s="4"/>
      <c r="T109" s="4"/>
      <c r="U109" s="4"/>
      <c r="V109" s="4"/>
      <c r="W109" s="4"/>
      <c r="X109" s="4"/>
      <c r="Y109" s="4"/>
    </row>
    <row r="110" spans="1:25" ht="15.75" customHeight="1">
      <c r="A110" s="4"/>
      <c r="B110" s="4"/>
      <c r="C110" s="5"/>
      <c r="D110" s="4"/>
      <c r="E110" s="4"/>
      <c r="F110" s="4"/>
      <c r="G110" s="4"/>
      <c r="H110" s="4"/>
      <c r="I110" s="4"/>
      <c r="J110" s="4"/>
      <c r="K110" s="4"/>
      <c r="L110" s="4"/>
      <c r="M110" s="4"/>
      <c r="N110" s="4"/>
      <c r="O110" s="4"/>
      <c r="P110" s="4"/>
      <c r="Q110" s="4"/>
      <c r="R110" s="4"/>
      <c r="S110" s="4"/>
      <c r="T110" s="4"/>
      <c r="U110" s="4"/>
      <c r="V110" s="4"/>
      <c r="W110" s="4"/>
      <c r="X110" s="4"/>
      <c r="Y110" s="4"/>
    </row>
    <row r="111" spans="1:25" ht="15.75" customHeight="1">
      <c r="A111" s="4"/>
      <c r="B111" s="4"/>
      <c r="C111" s="5"/>
      <c r="D111" s="4"/>
      <c r="E111" s="4"/>
      <c r="F111" s="4"/>
      <c r="G111" s="4"/>
      <c r="H111" s="4"/>
      <c r="I111" s="4"/>
      <c r="J111" s="4"/>
      <c r="K111" s="4"/>
      <c r="L111" s="4"/>
      <c r="M111" s="4"/>
      <c r="N111" s="4"/>
      <c r="O111" s="4"/>
      <c r="P111" s="4"/>
      <c r="Q111" s="4"/>
      <c r="R111" s="4"/>
      <c r="S111" s="4"/>
      <c r="T111" s="4"/>
      <c r="U111" s="4"/>
      <c r="V111" s="4"/>
      <c r="W111" s="4"/>
      <c r="X111" s="4"/>
      <c r="Y111" s="4"/>
    </row>
    <row r="112" spans="1:25" ht="15.75" customHeight="1">
      <c r="A112" s="4"/>
      <c r="B112" s="4"/>
      <c r="C112" s="5"/>
      <c r="D112" s="4"/>
      <c r="E112" s="4"/>
      <c r="F112" s="4"/>
      <c r="G112" s="4"/>
      <c r="H112" s="4"/>
      <c r="I112" s="4"/>
      <c r="J112" s="4"/>
      <c r="K112" s="4"/>
      <c r="L112" s="4"/>
      <c r="M112" s="4"/>
      <c r="N112" s="4"/>
      <c r="O112" s="4"/>
      <c r="P112" s="4"/>
      <c r="Q112" s="4"/>
      <c r="R112" s="4"/>
      <c r="S112" s="4"/>
      <c r="T112" s="4"/>
      <c r="U112" s="4"/>
      <c r="V112" s="4"/>
      <c r="W112" s="4"/>
      <c r="X112" s="4"/>
      <c r="Y112" s="4"/>
    </row>
    <row r="113" spans="1:25" ht="15.75" customHeight="1">
      <c r="A113" s="4"/>
      <c r="B113" s="4"/>
      <c r="C113" s="5"/>
      <c r="D113" s="4"/>
      <c r="E113" s="4"/>
      <c r="F113" s="4"/>
      <c r="G113" s="4"/>
      <c r="H113" s="4"/>
      <c r="I113" s="4"/>
      <c r="J113" s="4"/>
      <c r="K113" s="4"/>
      <c r="L113" s="4"/>
      <c r="M113" s="4"/>
      <c r="N113" s="4"/>
      <c r="O113" s="4"/>
      <c r="P113" s="4"/>
      <c r="Q113" s="4"/>
      <c r="R113" s="4"/>
      <c r="S113" s="4"/>
      <c r="T113" s="4"/>
      <c r="U113" s="4"/>
      <c r="V113" s="4"/>
      <c r="W113" s="4"/>
      <c r="X113" s="4"/>
      <c r="Y113" s="4"/>
    </row>
    <row r="114" spans="1:25" ht="15.75" customHeight="1">
      <c r="A114" s="4"/>
      <c r="B114" s="4"/>
      <c r="C114" s="5"/>
      <c r="D114" s="4"/>
      <c r="E114" s="4"/>
      <c r="F114" s="4"/>
      <c r="G114" s="4"/>
      <c r="H114" s="4"/>
      <c r="I114" s="4"/>
      <c r="J114" s="4"/>
      <c r="K114" s="4"/>
      <c r="L114" s="4"/>
      <c r="M114" s="4"/>
      <c r="N114" s="4"/>
      <c r="O114" s="4"/>
      <c r="P114" s="4"/>
      <c r="Q114" s="4"/>
      <c r="R114" s="4"/>
      <c r="S114" s="4"/>
      <c r="T114" s="4"/>
      <c r="U114" s="4"/>
      <c r="V114" s="4"/>
      <c r="W114" s="4"/>
      <c r="X114" s="4"/>
      <c r="Y114" s="4"/>
    </row>
    <row r="115" spans="1:25" ht="15.75" customHeight="1">
      <c r="A115" s="4"/>
      <c r="B115" s="4"/>
      <c r="C115" s="5"/>
      <c r="D115" s="4"/>
      <c r="E115" s="4"/>
      <c r="F115" s="4"/>
      <c r="G115" s="4"/>
      <c r="H115" s="4"/>
      <c r="I115" s="4"/>
      <c r="J115" s="4"/>
      <c r="K115" s="4"/>
      <c r="L115" s="4"/>
      <c r="M115" s="4"/>
      <c r="N115" s="4"/>
      <c r="O115" s="4"/>
      <c r="P115" s="4"/>
      <c r="Q115" s="4"/>
      <c r="R115" s="4"/>
      <c r="S115" s="4"/>
      <c r="T115" s="4"/>
      <c r="U115" s="4"/>
      <c r="V115" s="4"/>
      <c r="W115" s="4"/>
      <c r="X115" s="4"/>
      <c r="Y115" s="4"/>
    </row>
    <row r="116" spans="1:25" ht="15.75" customHeight="1">
      <c r="A116" s="4"/>
      <c r="B116" s="4"/>
      <c r="C116" s="5"/>
      <c r="D116" s="4"/>
      <c r="E116" s="4"/>
      <c r="F116" s="4"/>
      <c r="G116" s="4"/>
      <c r="H116" s="4"/>
      <c r="I116" s="4"/>
      <c r="J116" s="4"/>
      <c r="K116" s="4"/>
      <c r="L116" s="4"/>
      <c r="M116" s="4"/>
      <c r="N116" s="4"/>
      <c r="O116" s="4"/>
      <c r="P116" s="4"/>
      <c r="Q116" s="4"/>
      <c r="R116" s="4"/>
      <c r="S116" s="4"/>
      <c r="T116" s="4"/>
      <c r="U116" s="4"/>
      <c r="V116" s="4"/>
      <c r="W116" s="4"/>
      <c r="X116" s="4"/>
      <c r="Y116" s="4"/>
    </row>
    <row r="117" spans="1:25" ht="15.75" customHeight="1">
      <c r="A117" s="4"/>
      <c r="B117" s="4"/>
      <c r="C117" s="5"/>
      <c r="D117" s="4"/>
      <c r="E117" s="4"/>
      <c r="F117" s="4"/>
      <c r="G117" s="4"/>
      <c r="H117" s="4"/>
      <c r="I117" s="4"/>
      <c r="J117" s="4"/>
      <c r="K117" s="4"/>
      <c r="L117" s="4"/>
      <c r="M117" s="4"/>
      <c r="N117" s="4"/>
      <c r="O117" s="4"/>
      <c r="P117" s="4"/>
      <c r="Q117" s="4"/>
      <c r="R117" s="4"/>
      <c r="S117" s="4"/>
      <c r="T117" s="4"/>
      <c r="U117" s="4"/>
      <c r="V117" s="4"/>
      <c r="W117" s="4"/>
      <c r="X117" s="4"/>
      <c r="Y117" s="4"/>
    </row>
    <row r="118" spans="1:25" ht="15.75" customHeight="1">
      <c r="A118" s="4"/>
      <c r="B118" s="4"/>
      <c r="C118" s="5"/>
      <c r="D118" s="4"/>
      <c r="E118" s="4"/>
      <c r="F118" s="4"/>
      <c r="G118" s="4"/>
      <c r="H118" s="4"/>
      <c r="I118" s="4"/>
      <c r="J118" s="4"/>
      <c r="K118" s="4"/>
      <c r="L118" s="4"/>
      <c r="M118" s="4"/>
      <c r="N118" s="4"/>
      <c r="O118" s="4"/>
      <c r="P118" s="4"/>
      <c r="Q118" s="4"/>
      <c r="R118" s="4"/>
      <c r="S118" s="4"/>
      <c r="T118" s="4"/>
      <c r="U118" s="4"/>
      <c r="V118" s="4"/>
      <c r="W118" s="4"/>
      <c r="X118" s="4"/>
      <c r="Y118" s="4"/>
    </row>
    <row r="119" spans="1:25" ht="15.75" customHeight="1">
      <c r="A119" s="4"/>
      <c r="B119" s="4"/>
      <c r="C119" s="5"/>
      <c r="D119" s="4"/>
      <c r="E119" s="4"/>
      <c r="F119" s="4"/>
      <c r="G119" s="4"/>
      <c r="H119" s="4"/>
      <c r="I119" s="4"/>
      <c r="J119" s="4"/>
      <c r="K119" s="4"/>
      <c r="L119" s="4"/>
      <c r="M119" s="4"/>
      <c r="N119" s="4"/>
      <c r="O119" s="4"/>
      <c r="P119" s="4"/>
      <c r="Q119" s="4"/>
      <c r="R119" s="4"/>
      <c r="S119" s="4"/>
      <c r="T119" s="4"/>
      <c r="U119" s="4"/>
      <c r="V119" s="4"/>
      <c r="W119" s="4"/>
      <c r="X119" s="4"/>
      <c r="Y119" s="4"/>
    </row>
    <row r="120" spans="1:25" ht="15.75" customHeight="1">
      <c r="A120" s="4"/>
      <c r="B120" s="4"/>
      <c r="C120" s="5"/>
      <c r="D120" s="4"/>
      <c r="E120" s="4"/>
      <c r="F120" s="4"/>
      <c r="G120" s="4"/>
      <c r="H120" s="4"/>
      <c r="I120" s="4"/>
      <c r="J120" s="4"/>
      <c r="K120" s="4"/>
      <c r="L120" s="4"/>
      <c r="M120" s="4"/>
      <c r="N120" s="4"/>
      <c r="O120" s="4"/>
      <c r="P120" s="4"/>
      <c r="Q120" s="4"/>
      <c r="R120" s="4"/>
      <c r="S120" s="4"/>
      <c r="T120" s="4"/>
      <c r="U120" s="4"/>
      <c r="V120" s="4"/>
      <c r="W120" s="4"/>
      <c r="X120" s="4"/>
      <c r="Y120" s="4"/>
    </row>
    <row r="121" spans="1:25" ht="15.75" customHeight="1">
      <c r="A121" s="4"/>
      <c r="B121" s="4"/>
      <c r="C121" s="5"/>
      <c r="D121" s="4"/>
      <c r="E121" s="4"/>
      <c r="F121" s="4"/>
      <c r="G121" s="4"/>
      <c r="H121" s="4"/>
      <c r="I121" s="4"/>
      <c r="J121" s="4"/>
      <c r="K121" s="4"/>
      <c r="L121" s="4"/>
      <c r="M121" s="4"/>
      <c r="N121" s="4"/>
      <c r="O121" s="4"/>
      <c r="P121" s="4"/>
      <c r="Q121" s="4"/>
      <c r="R121" s="4"/>
      <c r="S121" s="4"/>
      <c r="T121" s="4"/>
      <c r="U121" s="4"/>
      <c r="V121" s="4"/>
      <c r="W121" s="4"/>
      <c r="X121" s="4"/>
      <c r="Y121" s="4"/>
    </row>
    <row r="122" spans="1:25" ht="15.75" customHeight="1">
      <c r="A122" s="4"/>
      <c r="B122" s="4"/>
      <c r="C122" s="5"/>
      <c r="D122" s="4"/>
      <c r="E122" s="4"/>
      <c r="F122" s="4"/>
      <c r="G122" s="4"/>
      <c r="H122" s="4"/>
      <c r="I122" s="4"/>
      <c r="J122" s="4"/>
      <c r="K122" s="4"/>
      <c r="L122" s="4"/>
      <c r="M122" s="4"/>
      <c r="N122" s="4"/>
      <c r="O122" s="4"/>
      <c r="P122" s="4"/>
      <c r="Q122" s="4"/>
      <c r="R122" s="4"/>
      <c r="S122" s="4"/>
      <c r="T122" s="4"/>
      <c r="U122" s="4"/>
      <c r="V122" s="4"/>
      <c r="W122" s="4"/>
      <c r="X122" s="4"/>
      <c r="Y122" s="4"/>
    </row>
    <row r="123" spans="1:25" ht="15.75" customHeight="1">
      <c r="A123" s="4"/>
      <c r="B123" s="4"/>
      <c r="C123" s="5"/>
      <c r="D123" s="4"/>
      <c r="E123" s="4"/>
      <c r="F123" s="4"/>
      <c r="G123" s="4"/>
      <c r="H123" s="4"/>
      <c r="I123" s="4"/>
      <c r="J123" s="4"/>
      <c r="K123" s="4"/>
      <c r="L123" s="4"/>
      <c r="M123" s="4"/>
      <c r="N123" s="4"/>
      <c r="O123" s="4"/>
      <c r="P123" s="4"/>
      <c r="Q123" s="4"/>
      <c r="R123" s="4"/>
      <c r="S123" s="4"/>
      <c r="T123" s="4"/>
      <c r="U123" s="4"/>
      <c r="V123" s="4"/>
      <c r="W123" s="4"/>
      <c r="X123" s="4"/>
      <c r="Y123" s="4"/>
    </row>
    <row r="124" spans="1:25" ht="15.75" customHeight="1">
      <c r="A124" s="4"/>
      <c r="B124" s="4"/>
      <c r="C124" s="5"/>
      <c r="D124" s="4"/>
      <c r="E124" s="4"/>
      <c r="F124" s="4"/>
      <c r="G124" s="4"/>
      <c r="H124" s="4"/>
      <c r="I124" s="4"/>
      <c r="J124" s="4"/>
      <c r="K124" s="4"/>
      <c r="L124" s="4"/>
      <c r="M124" s="4"/>
      <c r="N124" s="4"/>
      <c r="O124" s="4"/>
      <c r="P124" s="4"/>
      <c r="Q124" s="4"/>
      <c r="R124" s="4"/>
      <c r="S124" s="4"/>
      <c r="T124" s="4"/>
      <c r="U124" s="4"/>
      <c r="V124" s="4"/>
      <c r="W124" s="4"/>
      <c r="X124" s="4"/>
      <c r="Y124" s="4"/>
    </row>
    <row r="125" spans="1:25" ht="15.75" customHeight="1">
      <c r="A125" s="4"/>
      <c r="B125" s="4"/>
      <c r="C125" s="5"/>
      <c r="D125" s="4"/>
      <c r="E125" s="4"/>
      <c r="F125" s="4"/>
      <c r="G125" s="4"/>
      <c r="H125" s="4"/>
      <c r="I125" s="4"/>
      <c r="J125" s="4"/>
      <c r="K125" s="4"/>
      <c r="L125" s="4"/>
      <c r="M125" s="4"/>
      <c r="N125" s="4"/>
      <c r="O125" s="4"/>
      <c r="P125" s="4"/>
      <c r="Q125" s="4"/>
      <c r="R125" s="4"/>
      <c r="S125" s="4"/>
      <c r="T125" s="4"/>
      <c r="U125" s="4"/>
      <c r="V125" s="4"/>
      <c r="W125" s="4"/>
      <c r="X125" s="4"/>
      <c r="Y125" s="4"/>
    </row>
    <row r="126" spans="1:25" ht="15.75" customHeight="1">
      <c r="A126" s="4"/>
      <c r="B126" s="4"/>
      <c r="C126" s="5"/>
      <c r="D126" s="4"/>
      <c r="E126" s="4"/>
      <c r="F126" s="4"/>
      <c r="G126" s="4"/>
      <c r="H126" s="4"/>
      <c r="I126" s="4"/>
      <c r="J126" s="4"/>
      <c r="K126" s="4"/>
      <c r="L126" s="4"/>
      <c r="M126" s="4"/>
      <c r="N126" s="4"/>
      <c r="O126" s="4"/>
      <c r="P126" s="4"/>
      <c r="Q126" s="4"/>
      <c r="R126" s="4"/>
      <c r="S126" s="4"/>
      <c r="T126" s="4"/>
      <c r="U126" s="4"/>
      <c r="V126" s="4"/>
      <c r="W126" s="4"/>
      <c r="X126" s="4"/>
      <c r="Y126" s="4"/>
    </row>
    <row r="127" spans="1:25" ht="15.75" customHeight="1">
      <c r="A127" s="4"/>
      <c r="B127" s="4"/>
      <c r="C127" s="5"/>
      <c r="D127" s="4"/>
      <c r="E127" s="4"/>
      <c r="F127" s="4"/>
      <c r="G127" s="4"/>
      <c r="H127" s="4"/>
      <c r="I127" s="4"/>
      <c r="J127" s="4"/>
      <c r="K127" s="4"/>
      <c r="L127" s="4"/>
      <c r="M127" s="4"/>
      <c r="N127" s="4"/>
      <c r="O127" s="4"/>
      <c r="P127" s="4"/>
      <c r="Q127" s="4"/>
      <c r="R127" s="4"/>
      <c r="S127" s="4"/>
      <c r="T127" s="4"/>
      <c r="U127" s="4"/>
      <c r="V127" s="4"/>
      <c r="W127" s="4"/>
      <c r="X127" s="4"/>
      <c r="Y127" s="4"/>
    </row>
    <row r="128" spans="1:25" ht="15.75" customHeight="1">
      <c r="A128" s="4"/>
      <c r="B128" s="4"/>
      <c r="C128" s="5"/>
      <c r="D128" s="4"/>
      <c r="E128" s="4"/>
      <c r="F128" s="4"/>
      <c r="G128" s="4"/>
      <c r="H128" s="4"/>
      <c r="I128" s="4"/>
      <c r="J128" s="4"/>
      <c r="K128" s="4"/>
      <c r="L128" s="4"/>
      <c r="M128" s="4"/>
      <c r="N128" s="4"/>
      <c r="O128" s="4"/>
      <c r="P128" s="4"/>
      <c r="Q128" s="4"/>
      <c r="R128" s="4"/>
      <c r="S128" s="4"/>
      <c r="T128" s="4"/>
      <c r="U128" s="4"/>
      <c r="V128" s="4"/>
      <c r="W128" s="4"/>
      <c r="X128" s="4"/>
      <c r="Y128" s="4"/>
    </row>
    <row r="129" spans="1:25" ht="15.75" customHeight="1">
      <c r="A129" s="4"/>
      <c r="B129" s="4"/>
      <c r="C129" s="5"/>
      <c r="D129" s="4"/>
      <c r="E129" s="4"/>
      <c r="F129" s="4"/>
      <c r="G129" s="4"/>
      <c r="H129" s="4"/>
      <c r="I129" s="4"/>
      <c r="J129" s="4"/>
      <c r="K129" s="4"/>
      <c r="L129" s="4"/>
      <c r="M129" s="4"/>
      <c r="N129" s="4"/>
      <c r="O129" s="4"/>
      <c r="P129" s="4"/>
      <c r="Q129" s="4"/>
      <c r="R129" s="4"/>
      <c r="S129" s="4"/>
      <c r="T129" s="4"/>
      <c r="U129" s="4"/>
      <c r="V129" s="4"/>
      <c r="W129" s="4"/>
      <c r="X129" s="4"/>
      <c r="Y129" s="4"/>
    </row>
    <row r="130" spans="1:25" ht="15.75" customHeight="1">
      <c r="A130" s="4"/>
      <c r="B130" s="4"/>
      <c r="C130" s="5"/>
      <c r="D130" s="4"/>
      <c r="E130" s="4"/>
      <c r="F130" s="4"/>
      <c r="G130" s="4"/>
      <c r="H130" s="4"/>
      <c r="I130" s="4"/>
      <c r="J130" s="4"/>
      <c r="K130" s="4"/>
      <c r="L130" s="4"/>
      <c r="M130" s="4"/>
      <c r="N130" s="4"/>
      <c r="O130" s="4"/>
      <c r="P130" s="4"/>
      <c r="Q130" s="4"/>
      <c r="R130" s="4"/>
      <c r="S130" s="4"/>
      <c r="T130" s="4"/>
      <c r="U130" s="4"/>
      <c r="V130" s="4"/>
      <c r="W130" s="4"/>
      <c r="X130" s="4"/>
      <c r="Y130" s="4"/>
    </row>
    <row r="131" spans="1:25" ht="15.75" customHeight="1">
      <c r="A131" s="4"/>
      <c r="B131" s="4"/>
      <c r="C131" s="5"/>
      <c r="D131" s="4"/>
      <c r="E131" s="4"/>
      <c r="F131" s="4"/>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5"/>
      <c r="D132" s="4"/>
      <c r="E132" s="4"/>
      <c r="F132" s="4"/>
      <c r="G132" s="4"/>
      <c r="H132" s="4"/>
      <c r="I132" s="4"/>
      <c r="J132" s="4"/>
      <c r="K132" s="4"/>
      <c r="L132" s="4"/>
      <c r="M132" s="4"/>
      <c r="N132" s="4"/>
      <c r="O132" s="4"/>
      <c r="P132" s="4"/>
      <c r="Q132" s="4"/>
      <c r="R132" s="4"/>
      <c r="S132" s="4"/>
      <c r="T132" s="4"/>
      <c r="U132" s="4"/>
      <c r="V132" s="4"/>
      <c r="W132" s="4"/>
      <c r="X132" s="4"/>
      <c r="Y132" s="4"/>
    </row>
    <row r="133" spans="1:25" ht="15.75" customHeight="1">
      <c r="A133" s="4"/>
      <c r="B133" s="4"/>
      <c r="C133" s="5"/>
      <c r="D133" s="4"/>
      <c r="E133" s="4"/>
      <c r="F133" s="4"/>
      <c r="G133" s="4"/>
      <c r="H133" s="4"/>
      <c r="I133" s="4"/>
      <c r="J133" s="4"/>
      <c r="K133" s="4"/>
      <c r="L133" s="4"/>
      <c r="M133" s="4"/>
      <c r="N133" s="4"/>
      <c r="O133" s="4"/>
      <c r="P133" s="4"/>
      <c r="Q133" s="4"/>
      <c r="R133" s="4"/>
      <c r="S133" s="4"/>
      <c r="T133" s="4"/>
      <c r="U133" s="4"/>
      <c r="V133" s="4"/>
      <c r="W133" s="4"/>
      <c r="X133" s="4"/>
      <c r="Y133" s="4"/>
    </row>
    <row r="134" spans="1:25" ht="15.75" customHeight="1">
      <c r="A134" s="4"/>
      <c r="B134" s="4"/>
      <c r="C134" s="5"/>
      <c r="D134" s="4"/>
      <c r="E134" s="4"/>
      <c r="F134" s="4"/>
      <c r="G134" s="4"/>
      <c r="H134" s="4"/>
      <c r="I134" s="4"/>
      <c r="J134" s="4"/>
      <c r="K134" s="4"/>
      <c r="L134" s="4"/>
      <c r="M134" s="4"/>
      <c r="N134" s="4"/>
      <c r="O134" s="4"/>
      <c r="P134" s="4"/>
      <c r="Q134" s="4"/>
      <c r="R134" s="4"/>
      <c r="S134" s="4"/>
      <c r="T134" s="4"/>
      <c r="U134" s="4"/>
      <c r="V134" s="4"/>
      <c r="W134" s="4"/>
      <c r="X134" s="4"/>
      <c r="Y134" s="4"/>
    </row>
    <row r="135" spans="1:25" ht="15.75" customHeight="1">
      <c r="A135" s="4"/>
      <c r="B135" s="4"/>
      <c r="C135" s="5"/>
      <c r="D135" s="4"/>
      <c r="E135" s="4"/>
      <c r="F135" s="4"/>
      <c r="G135" s="4"/>
      <c r="H135" s="4"/>
      <c r="I135" s="4"/>
      <c r="J135" s="4"/>
      <c r="K135" s="4"/>
      <c r="L135" s="4"/>
      <c r="M135" s="4"/>
      <c r="N135" s="4"/>
      <c r="O135" s="4"/>
      <c r="P135" s="4"/>
      <c r="Q135" s="4"/>
      <c r="R135" s="4"/>
      <c r="S135" s="4"/>
      <c r="T135" s="4"/>
      <c r="U135" s="4"/>
      <c r="V135" s="4"/>
      <c r="W135" s="4"/>
      <c r="X135" s="4"/>
      <c r="Y135" s="4"/>
    </row>
    <row r="136" spans="1:25" ht="15.75" customHeight="1">
      <c r="A136" s="4"/>
      <c r="B136" s="4"/>
      <c r="C136" s="5"/>
      <c r="D136" s="4"/>
      <c r="E136" s="4"/>
      <c r="F136" s="4"/>
      <c r="G136" s="4"/>
      <c r="H136" s="4"/>
      <c r="I136" s="4"/>
      <c r="J136" s="4"/>
      <c r="K136" s="4"/>
      <c r="L136" s="4"/>
      <c r="M136" s="4"/>
      <c r="N136" s="4"/>
      <c r="O136" s="4"/>
      <c r="P136" s="4"/>
      <c r="Q136" s="4"/>
      <c r="R136" s="4"/>
      <c r="S136" s="4"/>
      <c r="T136" s="4"/>
      <c r="U136" s="4"/>
      <c r="V136" s="4"/>
      <c r="W136" s="4"/>
      <c r="X136" s="4"/>
      <c r="Y136" s="4"/>
    </row>
    <row r="137" spans="1:25" ht="15.75" customHeight="1">
      <c r="A137" s="4"/>
      <c r="B137" s="4"/>
      <c r="C137" s="5"/>
      <c r="D137" s="4"/>
      <c r="E137" s="4"/>
      <c r="F137" s="4"/>
      <c r="G137" s="4"/>
      <c r="H137" s="4"/>
      <c r="I137" s="4"/>
      <c r="J137" s="4"/>
      <c r="K137" s="4"/>
      <c r="L137" s="4"/>
      <c r="M137" s="4"/>
      <c r="N137" s="4"/>
      <c r="O137" s="4"/>
      <c r="P137" s="4"/>
      <c r="Q137" s="4"/>
      <c r="R137" s="4"/>
      <c r="S137" s="4"/>
      <c r="T137" s="4"/>
      <c r="U137" s="4"/>
      <c r="V137" s="4"/>
      <c r="W137" s="4"/>
      <c r="X137" s="4"/>
      <c r="Y137" s="4"/>
    </row>
    <row r="138" spans="1:25" ht="15.75" customHeight="1">
      <c r="A138" s="4"/>
      <c r="B138" s="4"/>
      <c r="C138" s="5"/>
      <c r="D138" s="4"/>
      <c r="E138" s="4"/>
      <c r="F138" s="4"/>
      <c r="G138" s="4"/>
      <c r="H138" s="4"/>
      <c r="I138" s="4"/>
      <c r="J138" s="4"/>
      <c r="K138" s="4"/>
      <c r="L138" s="4"/>
      <c r="M138" s="4"/>
      <c r="N138" s="4"/>
      <c r="O138" s="4"/>
      <c r="P138" s="4"/>
      <c r="Q138" s="4"/>
      <c r="R138" s="4"/>
      <c r="S138" s="4"/>
      <c r="T138" s="4"/>
      <c r="U138" s="4"/>
      <c r="V138" s="4"/>
      <c r="W138" s="4"/>
      <c r="X138" s="4"/>
      <c r="Y138" s="4"/>
    </row>
    <row r="139" spans="1:25" ht="15.75" customHeight="1">
      <c r="A139" s="4"/>
      <c r="B139" s="4"/>
      <c r="C139" s="5"/>
      <c r="D139" s="4"/>
      <c r="E139" s="4"/>
      <c r="F139" s="4"/>
      <c r="G139" s="4"/>
      <c r="H139" s="4"/>
      <c r="I139" s="4"/>
      <c r="J139" s="4"/>
      <c r="K139" s="4"/>
      <c r="L139" s="4"/>
      <c r="M139" s="4"/>
      <c r="N139" s="4"/>
      <c r="O139" s="4"/>
      <c r="P139" s="4"/>
      <c r="Q139" s="4"/>
      <c r="R139" s="4"/>
      <c r="S139" s="4"/>
      <c r="T139" s="4"/>
      <c r="U139" s="4"/>
      <c r="V139" s="4"/>
      <c r="W139" s="4"/>
      <c r="X139" s="4"/>
      <c r="Y139" s="4"/>
    </row>
    <row r="140" spans="1:25" ht="15.75" customHeight="1">
      <c r="A140" s="4"/>
      <c r="B140" s="4"/>
      <c r="C140" s="5"/>
      <c r="D140" s="4"/>
      <c r="E140" s="4"/>
      <c r="F140" s="4"/>
      <c r="G140" s="4"/>
      <c r="H140" s="4"/>
      <c r="I140" s="4"/>
      <c r="J140" s="4"/>
      <c r="K140" s="4"/>
      <c r="L140" s="4"/>
      <c r="M140" s="4"/>
      <c r="N140" s="4"/>
      <c r="O140" s="4"/>
      <c r="P140" s="4"/>
      <c r="Q140" s="4"/>
      <c r="R140" s="4"/>
      <c r="S140" s="4"/>
      <c r="T140" s="4"/>
      <c r="U140" s="4"/>
      <c r="V140" s="4"/>
      <c r="W140" s="4"/>
      <c r="X140" s="4"/>
      <c r="Y140" s="4"/>
    </row>
    <row r="141" spans="1:25" ht="15.75" customHeight="1">
      <c r="A141" s="4"/>
      <c r="B141" s="4"/>
      <c r="C141" s="5"/>
      <c r="D141" s="4"/>
      <c r="E141" s="4"/>
      <c r="F141" s="4"/>
      <c r="G141" s="4"/>
      <c r="H141" s="4"/>
      <c r="I141" s="4"/>
      <c r="J141" s="4"/>
      <c r="K141" s="4"/>
      <c r="L141" s="4"/>
      <c r="M141" s="4"/>
      <c r="N141" s="4"/>
      <c r="O141" s="4"/>
      <c r="P141" s="4"/>
      <c r="Q141" s="4"/>
      <c r="R141" s="4"/>
      <c r="S141" s="4"/>
      <c r="T141" s="4"/>
      <c r="U141" s="4"/>
      <c r="V141" s="4"/>
      <c r="W141" s="4"/>
      <c r="X141" s="4"/>
      <c r="Y141" s="4"/>
    </row>
    <row r="142" spans="1:25" ht="15.75" customHeight="1">
      <c r="A142" s="4"/>
      <c r="B142" s="4"/>
      <c r="C142" s="5"/>
      <c r="D142" s="4"/>
      <c r="E142" s="4"/>
      <c r="F142" s="4"/>
      <c r="G142" s="4"/>
      <c r="H142" s="4"/>
      <c r="I142" s="4"/>
      <c r="J142" s="4"/>
      <c r="K142" s="4"/>
      <c r="L142" s="4"/>
      <c r="M142" s="4"/>
      <c r="N142" s="4"/>
      <c r="O142" s="4"/>
      <c r="P142" s="4"/>
      <c r="Q142" s="4"/>
      <c r="R142" s="4"/>
      <c r="S142" s="4"/>
      <c r="T142" s="4"/>
      <c r="U142" s="4"/>
      <c r="V142" s="4"/>
      <c r="W142" s="4"/>
      <c r="X142" s="4"/>
      <c r="Y142" s="4"/>
    </row>
    <row r="143" spans="1:25" ht="15.75" customHeight="1">
      <c r="A143" s="4"/>
      <c r="B143" s="4"/>
      <c r="C143" s="5"/>
      <c r="D143" s="4"/>
      <c r="E143" s="4"/>
      <c r="F143" s="4"/>
      <c r="G143" s="4"/>
      <c r="H143" s="4"/>
      <c r="I143" s="4"/>
      <c r="J143" s="4"/>
      <c r="K143" s="4"/>
      <c r="L143" s="4"/>
      <c r="M143" s="4"/>
      <c r="N143" s="4"/>
      <c r="O143" s="4"/>
      <c r="P143" s="4"/>
      <c r="Q143" s="4"/>
      <c r="R143" s="4"/>
      <c r="S143" s="4"/>
      <c r="T143" s="4"/>
      <c r="U143" s="4"/>
      <c r="V143" s="4"/>
      <c r="W143" s="4"/>
      <c r="X143" s="4"/>
      <c r="Y143" s="4"/>
    </row>
    <row r="144" spans="1:25" ht="15.75" customHeight="1">
      <c r="A144" s="4"/>
      <c r="B144" s="4"/>
      <c r="C144" s="5"/>
      <c r="D144" s="4"/>
      <c r="E144" s="4"/>
      <c r="F144" s="4"/>
      <c r="G144" s="4"/>
      <c r="H144" s="4"/>
      <c r="I144" s="4"/>
      <c r="J144" s="4"/>
      <c r="K144" s="4"/>
      <c r="L144" s="4"/>
      <c r="M144" s="4"/>
      <c r="N144" s="4"/>
      <c r="O144" s="4"/>
      <c r="P144" s="4"/>
      <c r="Q144" s="4"/>
      <c r="R144" s="4"/>
      <c r="S144" s="4"/>
      <c r="T144" s="4"/>
      <c r="U144" s="4"/>
      <c r="V144" s="4"/>
      <c r="W144" s="4"/>
      <c r="X144" s="4"/>
      <c r="Y144" s="4"/>
    </row>
    <row r="145" spans="1:25" ht="15.75" customHeight="1">
      <c r="A145" s="4"/>
      <c r="B145" s="4"/>
      <c r="C145" s="5"/>
      <c r="D145" s="4"/>
      <c r="E145" s="4"/>
      <c r="F145" s="4"/>
      <c r="G145" s="4"/>
      <c r="H145" s="4"/>
      <c r="I145" s="4"/>
      <c r="J145" s="4"/>
      <c r="K145" s="4"/>
      <c r="L145" s="4"/>
      <c r="M145" s="4"/>
      <c r="N145" s="4"/>
      <c r="O145" s="4"/>
      <c r="P145" s="4"/>
      <c r="Q145" s="4"/>
      <c r="R145" s="4"/>
      <c r="S145" s="4"/>
      <c r="T145" s="4"/>
      <c r="U145" s="4"/>
      <c r="V145" s="4"/>
      <c r="W145" s="4"/>
      <c r="X145" s="4"/>
      <c r="Y145" s="4"/>
    </row>
    <row r="146" spans="1:25" ht="15.75" customHeight="1">
      <c r="A146" s="4"/>
      <c r="B146" s="4"/>
      <c r="C146" s="5"/>
      <c r="D146" s="4"/>
      <c r="E146" s="4"/>
      <c r="F146" s="4"/>
      <c r="G146" s="4"/>
      <c r="H146" s="4"/>
      <c r="I146" s="4"/>
      <c r="J146" s="4"/>
      <c r="K146" s="4"/>
      <c r="L146" s="4"/>
      <c r="M146" s="4"/>
      <c r="N146" s="4"/>
      <c r="O146" s="4"/>
      <c r="P146" s="4"/>
      <c r="Q146" s="4"/>
      <c r="R146" s="4"/>
      <c r="S146" s="4"/>
      <c r="T146" s="4"/>
      <c r="U146" s="4"/>
      <c r="V146" s="4"/>
      <c r="W146" s="4"/>
      <c r="X146" s="4"/>
      <c r="Y146" s="4"/>
    </row>
    <row r="147" spans="1:25" ht="15.75" customHeight="1">
      <c r="A147" s="4"/>
      <c r="B147" s="4"/>
      <c r="C147" s="5"/>
      <c r="D147" s="4"/>
      <c r="E147" s="4"/>
      <c r="F147" s="4"/>
      <c r="G147" s="4"/>
      <c r="H147" s="4"/>
      <c r="I147" s="4"/>
      <c r="J147" s="4"/>
      <c r="K147" s="4"/>
      <c r="L147" s="4"/>
      <c r="M147" s="4"/>
      <c r="N147" s="4"/>
      <c r="O147" s="4"/>
      <c r="P147" s="4"/>
      <c r="Q147" s="4"/>
      <c r="R147" s="4"/>
      <c r="S147" s="4"/>
      <c r="T147" s="4"/>
      <c r="U147" s="4"/>
      <c r="V147" s="4"/>
      <c r="W147" s="4"/>
      <c r="X147" s="4"/>
      <c r="Y147" s="4"/>
    </row>
    <row r="148" spans="1:25" ht="15.75" customHeight="1">
      <c r="A148" s="4"/>
      <c r="B148" s="4"/>
      <c r="C148" s="5"/>
      <c r="D148" s="4"/>
      <c r="E148" s="4"/>
      <c r="F148" s="4"/>
      <c r="G148" s="4"/>
      <c r="H148" s="4"/>
      <c r="I148" s="4"/>
      <c r="J148" s="4"/>
      <c r="K148" s="4"/>
      <c r="L148" s="4"/>
      <c r="M148" s="4"/>
      <c r="N148" s="4"/>
      <c r="O148" s="4"/>
      <c r="P148" s="4"/>
      <c r="Q148" s="4"/>
      <c r="R148" s="4"/>
      <c r="S148" s="4"/>
      <c r="T148" s="4"/>
      <c r="U148" s="4"/>
      <c r="V148" s="4"/>
      <c r="W148" s="4"/>
      <c r="X148" s="4"/>
      <c r="Y148" s="4"/>
    </row>
    <row r="149" spans="1:25" ht="15.75" customHeight="1">
      <c r="A149" s="4"/>
      <c r="B149" s="4"/>
      <c r="C149" s="5"/>
      <c r="D149" s="4"/>
      <c r="E149" s="4"/>
      <c r="F149" s="4"/>
      <c r="G149" s="4"/>
      <c r="H149" s="4"/>
      <c r="I149" s="4"/>
      <c r="J149" s="4"/>
      <c r="K149" s="4"/>
      <c r="L149" s="4"/>
      <c r="M149" s="4"/>
      <c r="N149" s="4"/>
      <c r="O149" s="4"/>
      <c r="P149" s="4"/>
      <c r="Q149" s="4"/>
      <c r="R149" s="4"/>
      <c r="S149" s="4"/>
      <c r="T149" s="4"/>
      <c r="U149" s="4"/>
      <c r="V149" s="4"/>
      <c r="W149" s="4"/>
      <c r="X149" s="4"/>
      <c r="Y149" s="4"/>
    </row>
    <row r="150" spans="1:25" ht="15.75" customHeight="1">
      <c r="A150" s="4"/>
      <c r="B150" s="4"/>
      <c r="C150" s="5"/>
      <c r="D150" s="4"/>
      <c r="E150" s="4"/>
      <c r="F150" s="4"/>
      <c r="G150" s="4"/>
      <c r="H150" s="4"/>
      <c r="I150" s="4"/>
      <c r="J150" s="4"/>
      <c r="K150" s="4"/>
      <c r="L150" s="4"/>
      <c r="M150" s="4"/>
      <c r="N150" s="4"/>
      <c r="O150" s="4"/>
      <c r="P150" s="4"/>
      <c r="Q150" s="4"/>
      <c r="R150" s="4"/>
      <c r="S150" s="4"/>
      <c r="T150" s="4"/>
      <c r="U150" s="4"/>
      <c r="V150" s="4"/>
      <c r="W150" s="4"/>
      <c r="X150" s="4"/>
      <c r="Y150" s="4"/>
    </row>
    <row r="151" spans="1:25" ht="15.75" customHeight="1">
      <c r="A151" s="4"/>
      <c r="B151" s="4"/>
      <c r="C151" s="5"/>
      <c r="D151" s="4"/>
      <c r="E151" s="4"/>
      <c r="F151" s="4"/>
      <c r="G151" s="4"/>
      <c r="H151" s="4"/>
      <c r="I151" s="4"/>
      <c r="J151" s="4"/>
      <c r="K151" s="4"/>
      <c r="L151" s="4"/>
      <c r="M151" s="4"/>
      <c r="N151" s="4"/>
      <c r="O151" s="4"/>
      <c r="P151" s="4"/>
      <c r="Q151" s="4"/>
      <c r="R151" s="4"/>
      <c r="S151" s="4"/>
      <c r="T151" s="4"/>
      <c r="U151" s="4"/>
      <c r="V151" s="4"/>
      <c r="W151" s="4"/>
      <c r="X151" s="4"/>
      <c r="Y151" s="4"/>
    </row>
    <row r="152" spans="1:25" ht="15.75" customHeight="1">
      <c r="A152" s="4"/>
      <c r="B152" s="4"/>
      <c r="C152" s="5"/>
      <c r="D152" s="4"/>
      <c r="E152" s="4"/>
      <c r="F152" s="4"/>
      <c r="G152" s="4"/>
      <c r="H152" s="4"/>
      <c r="I152" s="4"/>
      <c r="J152" s="4"/>
      <c r="K152" s="4"/>
      <c r="L152" s="4"/>
      <c r="M152" s="4"/>
      <c r="N152" s="4"/>
      <c r="O152" s="4"/>
      <c r="P152" s="4"/>
      <c r="Q152" s="4"/>
      <c r="R152" s="4"/>
      <c r="S152" s="4"/>
      <c r="T152" s="4"/>
      <c r="U152" s="4"/>
      <c r="V152" s="4"/>
      <c r="W152" s="4"/>
      <c r="X152" s="4"/>
      <c r="Y152" s="4"/>
    </row>
    <row r="153" spans="1:25" ht="15.75" customHeight="1">
      <c r="A153" s="4"/>
      <c r="B153" s="4"/>
      <c r="C153" s="5"/>
      <c r="D153" s="4"/>
      <c r="E153" s="4"/>
      <c r="F153" s="4"/>
      <c r="G153" s="4"/>
      <c r="H153" s="4"/>
      <c r="I153" s="4"/>
      <c r="J153" s="4"/>
      <c r="K153" s="4"/>
      <c r="L153" s="4"/>
      <c r="M153" s="4"/>
      <c r="N153" s="4"/>
      <c r="O153" s="4"/>
      <c r="P153" s="4"/>
      <c r="Q153" s="4"/>
      <c r="R153" s="4"/>
      <c r="S153" s="4"/>
      <c r="T153" s="4"/>
      <c r="U153" s="4"/>
      <c r="V153" s="4"/>
      <c r="W153" s="4"/>
      <c r="X153" s="4"/>
      <c r="Y153" s="4"/>
    </row>
    <row r="154" spans="1:25" ht="15.75" customHeight="1">
      <c r="A154" s="4"/>
      <c r="B154" s="4"/>
      <c r="C154" s="5"/>
      <c r="D154" s="4"/>
      <c r="E154" s="4"/>
      <c r="F154" s="4"/>
      <c r="G154" s="4"/>
      <c r="H154" s="4"/>
      <c r="I154" s="4"/>
      <c r="J154" s="4"/>
      <c r="K154" s="4"/>
      <c r="L154" s="4"/>
      <c r="M154" s="4"/>
      <c r="N154" s="4"/>
      <c r="O154" s="4"/>
      <c r="P154" s="4"/>
      <c r="Q154" s="4"/>
      <c r="R154" s="4"/>
      <c r="S154" s="4"/>
      <c r="T154" s="4"/>
      <c r="U154" s="4"/>
      <c r="V154" s="4"/>
      <c r="W154" s="4"/>
      <c r="X154" s="4"/>
      <c r="Y154" s="4"/>
    </row>
    <row r="155" spans="1:25" ht="15.75" customHeight="1">
      <c r="A155" s="4"/>
      <c r="B155" s="4"/>
      <c r="C155" s="5"/>
      <c r="D155" s="4"/>
      <c r="E155" s="4"/>
      <c r="F155" s="4"/>
      <c r="G155" s="4"/>
      <c r="H155" s="4"/>
      <c r="I155" s="4"/>
      <c r="J155" s="4"/>
      <c r="K155" s="4"/>
      <c r="L155" s="4"/>
      <c r="M155" s="4"/>
      <c r="N155" s="4"/>
      <c r="O155" s="4"/>
      <c r="P155" s="4"/>
      <c r="Q155" s="4"/>
      <c r="R155" s="4"/>
      <c r="S155" s="4"/>
      <c r="T155" s="4"/>
      <c r="U155" s="4"/>
      <c r="V155" s="4"/>
      <c r="W155" s="4"/>
      <c r="X155" s="4"/>
      <c r="Y155" s="4"/>
    </row>
    <row r="156" spans="1:25" ht="15.75" customHeight="1">
      <c r="A156" s="4"/>
      <c r="B156" s="4"/>
      <c r="C156" s="5"/>
      <c r="D156" s="4"/>
      <c r="E156" s="4"/>
      <c r="F156" s="4"/>
      <c r="G156" s="4"/>
      <c r="H156" s="4"/>
      <c r="I156" s="4"/>
      <c r="J156" s="4"/>
      <c r="K156" s="4"/>
      <c r="L156" s="4"/>
      <c r="M156" s="4"/>
      <c r="N156" s="4"/>
      <c r="O156" s="4"/>
      <c r="P156" s="4"/>
      <c r="Q156" s="4"/>
      <c r="R156" s="4"/>
      <c r="S156" s="4"/>
      <c r="T156" s="4"/>
      <c r="U156" s="4"/>
      <c r="V156" s="4"/>
      <c r="W156" s="4"/>
      <c r="X156" s="4"/>
      <c r="Y156" s="4"/>
    </row>
    <row r="157" spans="1:25" ht="15.75" customHeight="1">
      <c r="A157" s="4"/>
      <c r="B157" s="4"/>
      <c r="C157" s="5"/>
      <c r="D157" s="4"/>
      <c r="E157" s="4"/>
      <c r="F157" s="4"/>
      <c r="G157" s="4"/>
      <c r="H157" s="4"/>
      <c r="I157" s="4"/>
      <c r="J157" s="4"/>
      <c r="K157" s="4"/>
      <c r="L157" s="4"/>
      <c r="M157" s="4"/>
      <c r="N157" s="4"/>
      <c r="O157" s="4"/>
      <c r="P157" s="4"/>
      <c r="Q157" s="4"/>
      <c r="R157" s="4"/>
      <c r="S157" s="4"/>
      <c r="T157" s="4"/>
      <c r="U157" s="4"/>
      <c r="V157" s="4"/>
      <c r="W157" s="4"/>
      <c r="X157" s="4"/>
      <c r="Y157" s="4"/>
    </row>
    <row r="158" spans="1:25" ht="15.75" customHeight="1">
      <c r="A158" s="4"/>
      <c r="B158" s="4"/>
      <c r="C158" s="5"/>
      <c r="D158" s="4"/>
      <c r="E158" s="4"/>
      <c r="F158" s="4"/>
      <c r="G158" s="4"/>
      <c r="H158" s="4"/>
      <c r="I158" s="4"/>
      <c r="J158" s="4"/>
      <c r="K158" s="4"/>
      <c r="L158" s="4"/>
      <c r="M158" s="4"/>
      <c r="N158" s="4"/>
      <c r="O158" s="4"/>
      <c r="P158" s="4"/>
      <c r="Q158" s="4"/>
      <c r="R158" s="4"/>
      <c r="S158" s="4"/>
      <c r="T158" s="4"/>
      <c r="U158" s="4"/>
      <c r="V158" s="4"/>
      <c r="W158" s="4"/>
      <c r="X158" s="4"/>
      <c r="Y158" s="4"/>
    </row>
    <row r="159" spans="1:25" ht="15.75" customHeight="1">
      <c r="A159" s="4"/>
      <c r="B159" s="4"/>
      <c r="C159" s="5"/>
      <c r="D159" s="4"/>
      <c r="E159" s="4"/>
      <c r="F159" s="4"/>
      <c r="G159" s="4"/>
      <c r="H159" s="4"/>
      <c r="I159" s="4"/>
      <c r="J159" s="4"/>
      <c r="K159" s="4"/>
      <c r="L159" s="4"/>
      <c r="M159" s="4"/>
      <c r="N159" s="4"/>
      <c r="O159" s="4"/>
      <c r="P159" s="4"/>
      <c r="Q159" s="4"/>
      <c r="R159" s="4"/>
      <c r="S159" s="4"/>
      <c r="T159" s="4"/>
      <c r="U159" s="4"/>
      <c r="V159" s="4"/>
      <c r="W159" s="4"/>
      <c r="X159" s="4"/>
      <c r="Y159" s="4"/>
    </row>
    <row r="160" spans="1:25" ht="15.75" customHeight="1">
      <c r="A160" s="4"/>
      <c r="B160" s="4"/>
      <c r="C160" s="5"/>
      <c r="D160" s="4"/>
      <c r="E160" s="4"/>
      <c r="F160" s="4"/>
      <c r="G160" s="4"/>
      <c r="H160" s="4"/>
      <c r="I160" s="4"/>
      <c r="J160" s="4"/>
      <c r="K160" s="4"/>
      <c r="L160" s="4"/>
      <c r="M160" s="4"/>
      <c r="N160" s="4"/>
      <c r="O160" s="4"/>
      <c r="P160" s="4"/>
      <c r="Q160" s="4"/>
      <c r="R160" s="4"/>
      <c r="S160" s="4"/>
      <c r="T160" s="4"/>
      <c r="U160" s="4"/>
      <c r="V160" s="4"/>
      <c r="W160" s="4"/>
      <c r="X160" s="4"/>
      <c r="Y160" s="4"/>
    </row>
    <row r="161" spans="1:25" ht="15.75" customHeight="1">
      <c r="A161" s="4"/>
      <c r="B161" s="4"/>
      <c r="C161" s="5"/>
      <c r="D161" s="4"/>
      <c r="E161" s="4"/>
      <c r="F161" s="4"/>
      <c r="G161" s="4"/>
      <c r="H161" s="4"/>
      <c r="I161" s="4"/>
      <c r="J161" s="4"/>
      <c r="K161" s="4"/>
      <c r="L161" s="4"/>
      <c r="M161" s="4"/>
      <c r="N161" s="4"/>
      <c r="O161" s="4"/>
      <c r="P161" s="4"/>
      <c r="Q161" s="4"/>
      <c r="R161" s="4"/>
      <c r="S161" s="4"/>
      <c r="T161" s="4"/>
      <c r="U161" s="4"/>
      <c r="V161" s="4"/>
      <c r="W161" s="4"/>
      <c r="X161" s="4"/>
      <c r="Y161" s="4"/>
    </row>
    <row r="162" spans="1:25" ht="15.75" customHeight="1">
      <c r="A162" s="4"/>
      <c r="B162" s="4"/>
      <c r="C162" s="5"/>
      <c r="D162" s="4"/>
      <c r="E162" s="4"/>
      <c r="F162" s="4"/>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5"/>
      <c r="D163" s="4"/>
      <c r="E163" s="4"/>
      <c r="F163" s="4"/>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5"/>
      <c r="D164" s="4"/>
      <c r="E164" s="4"/>
      <c r="F164" s="4"/>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5"/>
      <c r="D165" s="4"/>
      <c r="E165" s="4"/>
      <c r="F165" s="4"/>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5"/>
      <c r="D166" s="4"/>
      <c r="E166" s="4"/>
      <c r="F166" s="4"/>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5"/>
      <c r="D167" s="4"/>
      <c r="E167" s="4"/>
      <c r="F167" s="4"/>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5"/>
      <c r="D168" s="4"/>
      <c r="E168" s="4"/>
      <c r="F168" s="4"/>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5"/>
      <c r="D169" s="4"/>
      <c r="E169" s="4"/>
      <c r="F169" s="4"/>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5"/>
      <c r="D170" s="4"/>
      <c r="E170" s="4"/>
      <c r="F170" s="4"/>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5"/>
      <c r="D171" s="4"/>
      <c r="E171" s="4"/>
      <c r="F171" s="4"/>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5"/>
      <c r="D172" s="4"/>
      <c r="E172" s="4"/>
      <c r="F172" s="4"/>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5"/>
      <c r="D173" s="4"/>
      <c r="E173" s="4"/>
      <c r="F173" s="4"/>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5"/>
      <c r="D174" s="4"/>
      <c r="E174" s="4"/>
      <c r="F174" s="4"/>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5"/>
      <c r="D175" s="4"/>
      <c r="E175" s="4"/>
      <c r="F175" s="4"/>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5"/>
      <c r="D176" s="4"/>
      <c r="E176" s="4"/>
      <c r="F176" s="4"/>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5"/>
      <c r="D177" s="4"/>
      <c r="E177" s="4"/>
      <c r="F177" s="4"/>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5"/>
      <c r="D178" s="4"/>
      <c r="E178" s="4"/>
      <c r="F178" s="4"/>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5"/>
      <c r="D179" s="4"/>
      <c r="E179" s="4"/>
      <c r="F179" s="4"/>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5"/>
      <c r="D180" s="4"/>
      <c r="E180" s="4"/>
      <c r="F180" s="4"/>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5"/>
      <c r="D181" s="4"/>
      <c r="E181" s="4"/>
      <c r="F181" s="4"/>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5"/>
      <c r="D182" s="4"/>
      <c r="E182" s="4"/>
      <c r="F182" s="4"/>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5"/>
      <c r="D183" s="4"/>
      <c r="E183" s="4"/>
      <c r="F183" s="4"/>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5"/>
      <c r="D184" s="4"/>
      <c r="E184" s="4"/>
      <c r="F184" s="4"/>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5"/>
      <c r="D185" s="4"/>
      <c r="E185" s="4"/>
      <c r="F185" s="4"/>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5"/>
      <c r="D186" s="4"/>
      <c r="E186" s="4"/>
      <c r="F186" s="4"/>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5"/>
      <c r="D187" s="4"/>
      <c r="E187" s="4"/>
      <c r="F187" s="4"/>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5"/>
      <c r="D188" s="4"/>
      <c r="E188" s="4"/>
      <c r="F188" s="4"/>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5"/>
      <c r="D189" s="4"/>
      <c r="E189" s="4"/>
      <c r="F189" s="4"/>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5"/>
      <c r="D190" s="4"/>
      <c r="E190" s="4"/>
      <c r="F190" s="4"/>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5"/>
      <c r="D191" s="4"/>
      <c r="E191" s="4"/>
      <c r="F191" s="4"/>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5"/>
      <c r="D192" s="4"/>
      <c r="E192" s="4"/>
      <c r="F192" s="4"/>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5"/>
      <c r="D193" s="4"/>
      <c r="E193" s="4"/>
      <c r="F193" s="4"/>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5"/>
      <c r="D194" s="4"/>
      <c r="E194" s="4"/>
      <c r="F194" s="4"/>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5"/>
      <c r="D195" s="4"/>
      <c r="E195" s="4"/>
      <c r="F195" s="4"/>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5"/>
      <c r="D196" s="4"/>
      <c r="E196" s="4"/>
      <c r="F196" s="4"/>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5"/>
      <c r="D197" s="4"/>
      <c r="E197" s="4"/>
      <c r="F197" s="4"/>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5"/>
      <c r="D198" s="4"/>
      <c r="E198" s="4"/>
      <c r="F198" s="4"/>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5"/>
      <c r="D199" s="4"/>
      <c r="E199" s="4"/>
      <c r="F199" s="4"/>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5"/>
      <c r="D200" s="4"/>
      <c r="E200" s="4"/>
      <c r="F200" s="4"/>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5"/>
      <c r="D201" s="4"/>
      <c r="E201" s="4"/>
      <c r="F201" s="4"/>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5"/>
      <c r="D202" s="4"/>
      <c r="E202" s="4"/>
      <c r="F202" s="4"/>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5"/>
      <c r="D203" s="4"/>
      <c r="E203" s="4"/>
      <c r="F203" s="4"/>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5"/>
      <c r="D204" s="4"/>
      <c r="E204" s="4"/>
      <c r="F204" s="4"/>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5"/>
      <c r="D205" s="4"/>
      <c r="E205" s="4"/>
      <c r="F205" s="4"/>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5"/>
      <c r="D206" s="4"/>
      <c r="E206" s="4"/>
      <c r="F206" s="4"/>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5"/>
      <c r="D207" s="4"/>
      <c r="E207" s="4"/>
      <c r="F207" s="4"/>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5"/>
      <c r="D208" s="4"/>
      <c r="E208" s="4"/>
      <c r="F208" s="4"/>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5"/>
      <c r="D209" s="4"/>
      <c r="E209" s="4"/>
      <c r="F209" s="4"/>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5"/>
      <c r="D210" s="4"/>
      <c r="E210" s="4"/>
      <c r="F210" s="4"/>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5"/>
      <c r="D211" s="4"/>
      <c r="E211" s="4"/>
      <c r="F211" s="4"/>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5"/>
      <c r="D212" s="4"/>
      <c r="E212" s="4"/>
      <c r="F212" s="4"/>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5"/>
      <c r="D213" s="4"/>
      <c r="E213" s="4"/>
      <c r="F213" s="4"/>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5"/>
      <c r="D214" s="4"/>
      <c r="E214" s="4"/>
      <c r="F214" s="4"/>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5"/>
      <c r="D215" s="4"/>
      <c r="E215" s="4"/>
      <c r="F215" s="4"/>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5"/>
      <c r="D216" s="4"/>
      <c r="E216" s="4"/>
      <c r="F216" s="4"/>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5"/>
      <c r="D217" s="4"/>
      <c r="E217" s="4"/>
      <c r="F217" s="4"/>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5"/>
      <c r="D218" s="4"/>
      <c r="E218" s="4"/>
      <c r="F218" s="4"/>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5"/>
      <c r="D219" s="4"/>
      <c r="E219" s="4"/>
      <c r="F219" s="4"/>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5"/>
      <c r="D220" s="4"/>
      <c r="E220" s="4"/>
      <c r="F220" s="4"/>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5"/>
      <c r="D221" s="4"/>
      <c r="E221" s="4"/>
      <c r="F221" s="4"/>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5"/>
      <c r="D222" s="4"/>
      <c r="E222" s="4"/>
      <c r="F222" s="4"/>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5"/>
      <c r="D223" s="4"/>
      <c r="E223" s="4"/>
      <c r="F223" s="4"/>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5"/>
      <c r="D224" s="4"/>
      <c r="E224" s="4"/>
      <c r="F224" s="4"/>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5"/>
      <c r="D225" s="4"/>
      <c r="E225" s="4"/>
      <c r="F225" s="4"/>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5"/>
      <c r="D226" s="4"/>
      <c r="E226" s="4"/>
      <c r="F226" s="4"/>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5"/>
      <c r="D227" s="4"/>
      <c r="E227" s="4"/>
      <c r="F227" s="4"/>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5"/>
      <c r="D228" s="4"/>
      <c r="E228" s="4"/>
      <c r="F228" s="4"/>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5"/>
      <c r="D229" s="4"/>
      <c r="E229" s="4"/>
      <c r="F229" s="4"/>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5"/>
      <c r="D230" s="4"/>
      <c r="E230" s="4"/>
      <c r="F230" s="4"/>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5"/>
      <c r="D231" s="4"/>
      <c r="E231" s="4"/>
      <c r="F231" s="4"/>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5"/>
      <c r="D232" s="4"/>
      <c r="E232" s="4"/>
      <c r="F232" s="4"/>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5"/>
      <c r="D233" s="4"/>
      <c r="E233" s="4"/>
      <c r="F233" s="4"/>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5"/>
      <c r="D234" s="4"/>
      <c r="E234" s="4"/>
      <c r="F234" s="4"/>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5"/>
      <c r="D235" s="4"/>
      <c r="E235" s="4"/>
      <c r="F235" s="4"/>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5"/>
      <c r="D236" s="4"/>
      <c r="E236" s="4"/>
      <c r="F236" s="4"/>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5"/>
      <c r="D237" s="4"/>
      <c r="E237" s="4"/>
      <c r="F237" s="4"/>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5"/>
      <c r="D238" s="4"/>
      <c r="E238" s="4"/>
      <c r="F238" s="4"/>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5"/>
      <c r="D239" s="4"/>
      <c r="E239" s="4"/>
      <c r="F239" s="4"/>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5"/>
      <c r="D240" s="4"/>
      <c r="E240" s="4"/>
      <c r="F240" s="4"/>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5"/>
      <c r="D241" s="4"/>
      <c r="E241" s="4"/>
      <c r="F241" s="4"/>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5"/>
      <c r="D242" s="4"/>
      <c r="E242" s="4"/>
      <c r="F242" s="4"/>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5"/>
      <c r="D243" s="4"/>
      <c r="E243" s="4"/>
      <c r="F243" s="4"/>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5"/>
      <c r="D244" s="4"/>
      <c r="E244" s="4"/>
      <c r="F244" s="4"/>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5"/>
      <c r="D245" s="4"/>
      <c r="E245" s="4"/>
      <c r="F245" s="4"/>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5"/>
      <c r="D246" s="4"/>
      <c r="E246" s="4"/>
      <c r="F246" s="4"/>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5"/>
      <c r="D247" s="4"/>
      <c r="E247" s="4"/>
      <c r="F247" s="4"/>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5"/>
      <c r="D248" s="4"/>
      <c r="E248" s="4"/>
      <c r="F248" s="4"/>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5"/>
      <c r="D249" s="4"/>
      <c r="E249" s="4"/>
      <c r="F249" s="4"/>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5"/>
      <c r="D250" s="4"/>
      <c r="E250" s="4"/>
      <c r="F250" s="4"/>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5"/>
      <c r="D251" s="4"/>
      <c r="E251" s="4"/>
      <c r="F251" s="4"/>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5"/>
      <c r="D252" s="4"/>
      <c r="E252" s="4"/>
      <c r="F252" s="4"/>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5"/>
      <c r="D253" s="4"/>
      <c r="E253" s="4"/>
      <c r="F253" s="4"/>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5"/>
      <c r="D254" s="4"/>
      <c r="E254" s="4"/>
      <c r="F254" s="4"/>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5"/>
      <c r="D255" s="4"/>
      <c r="E255" s="4"/>
      <c r="F255" s="4"/>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5"/>
      <c r="D256" s="4"/>
      <c r="E256" s="4"/>
      <c r="F256" s="4"/>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5"/>
      <c r="D257" s="4"/>
      <c r="E257" s="4"/>
      <c r="F257" s="4"/>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5"/>
      <c r="D258" s="4"/>
      <c r="E258" s="4"/>
      <c r="F258" s="4"/>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5"/>
      <c r="D259" s="4"/>
      <c r="E259" s="4"/>
      <c r="F259" s="4"/>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5"/>
      <c r="D260" s="4"/>
      <c r="E260" s="4"/>
      <c r="F260" s="4"/>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5"/>
      <c r="D261" s="4"/>
      <c r="E261" s="4"/>
      <c r="F261" s="4"/>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5"/>
      <c r="D262" s="4"/>
      <c r="E262" s="4"/>
      <c r="F262" s="4"/>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5"/>
      <c r="D263" s="4"/>
      <c r="E263" s="4"/>
      <c r="F263" s="4"/>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5"/>
      <c r="D264" s="4"/>
      <c r="E264" s="4"/>
      <c r="F264" s="4"/>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5"/>
      <c r="D265" s="4"/>
      <c r="E265" s="4"/>
      <c r="F265" s="4"/>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5"/>
      <c r="D266" s="4"/>
      <c r="E266" s="4"/>
      <c r="F266" s="4"/>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5"/>
      <c r="D267" s="4"/>
      <c r="E267" s="4"/>
      <c r="F267" s="4"/>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5"/>
      <c r="D268" s="4"/>
      <c r="E268" s="4"/>
      <c r="F268" s="4"/>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5"/>
      <c r="D269" s="4"/>
      <c r="E269" s="4"/>
      <c r="F269" s="4"/>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5"/>
      <c r="D270" s="4"/>
      <c r="E270" s="4"/>
      <c r="F270" s="4"/>
      <c r="G270" s="4"/>
      <c r="H270" s="4"/>
      <c r="I270" s="4"/>
      <c r="J270" s="4"/>
      <c r="K270" s="4"/>
      <c r="L270" s="4"/>
      <c r="M270" s="4"/>
      <c r="N270" s="4"/>
      <c r="O270" s="4"/>
      <c r="P270" s="4"/>
      <c r="Q270" s="4"/>
      <c r="R270" s="4"/>
      <c r="S270" s="4"/>
      <c r="T270" s="4"/>
      <c r="U270" s="4"/>
      <c r="V270" s="4"/>
      <c r="W270" s="4"/>
      <c r="X270" s="4"/>
      <c r="Y270" s="4"/>
    </row>
    <row r="271" spans="1:25" ht="15.75" customHeight="1">
      <c r="A271" s="4"/>
      <c r="B271" s="4"/>
      <c r="C271" s="5"/>
      <c r="D271" s="4"/>
      <c r="E271" s="4"/>
      <c r="F271" s="4"/>
      <c r="G271" s="4"/>
      <c r="H271" s="4"/>
      <c r="I271" s="4"/>
      <c r="J271" s="4"/>
      <c r="K271" s="4"/>
      <c r="L271" s="4"/>
      <c r="M271" s="4"/>
      <c r="N271" s="4"/>
      <c r="O271" s="4"/>
      <c r="P271" s="4"/>
      <c r="Q271" s="4"/>
      <c r="R271" s="4"/>
      <c r="S271" s="4"/>
      <c r="T271" s="4"/>
      <c r="U271" s="4"/>
      <c r="V271" s="4"/>
      <c r="W271" s="4"/>
      <c r="X271" s="4"/>
      <c r="Y271" s="4"/>
    </row>
    <row r="272" spans="1:25" ht="15.75" customHeight="1">
      <c r="A272" s="4"/>
      <c r="B272" s="4"/>
      <c r="C272" s="5"/>
      <c r="D272" s="4"/>
      <c r="E272" s="4"/>
      <c r="F272" s="4"/>
      <c r="G272" s="4"/>
      <c r="H272" s="4"/>
      <c r="I272" s="4"/>
      <c r="J272" s="4"/>
      <c r="K272" s="4"/>
      <c r="L272" s="4"/>
      <c r="M272" s="4"/>
      <c r="N272" s="4"/>
      <c r="O272" s="4"/>
      <c r="P272" s="4"/>
      <c r="Q272" s="4"/>
      <c r="R272" s="4"/>
      <c r="S272" s="4"/>
      <c r="T272" s="4"/>
      <c r="U272" s="4"/>
      <c r="V272" s="4"/>
      <c r="W272" s="4"/>
      <c r="X272" s="4"/>
      <c r="Y272" s="4"/>
    </row>
    <row r="273" spans="1:25" ht="15.75" customHeight="1">
      <c r="A273" s="4"/>
      <c r="B273" s="4"/>
      <c r="C273" s="5"/>
      <c r="D273" s="4"/>
      <c r="E273" s="4"/>
      <c r="F273" s="4"/>
      <c r="G273" s="4"/>
      <c r="H273" s="4"/>
      <c r="I273" s="4"/>
      <c r="J273" s="4"/>
      <c r="K273" s="4"/>
      <c r="L273" s="4"/>
      <c r="M273" s="4"/>
      <c r="N273" s="4"/>
      <c r="O273" s="4"/>
      <c r="P273" s="4"/>
      <c r="Q273" s="4"/>
      <c r="R273" s="4"/>
      <c r="S273" s="4"/>
      <c r="T273" s="4"/>
      <c r="U273" s="4"/>
      <c r="V273" s="4"/>
      <c r="W273" s="4"/>
      <c r="X273" s="4"/>
      <c r="Y273" s="4"/>
    </row>
    <row r="274" spans="1:25" ht="15.75" customHeight="1">
      <c r="A274" s="4"/>
      <c r="B274" s="4"/>
      <c r="C274" s="5"/>
      <c r="D274" s="4"/>
      <c r="E274" s="4"/>
      <c r="F274" s="4"/>
      <c r="G274" s="4"/>
      <c r="H274" s="4"/>
      <c r="I274" s="4"/>
      <c r="J274" s="4"/>
      <c r="K274" s="4"/>
      <c r="L274" s="4"/>
      <c r="M274" s="4"/>
      <c r="N274" s="4"/>
      <c r="O274" s="4"/>
      <c r="P274" s="4"/>
      <c r="Q274" s="4"/>
      <c r="R274" s="4"/>
      <c r="S274" s="4"/>
      <c r="T274" s="4"/>
      <c r="U274" s="4"/>
      <c r="V274" s="4"/>
      <c r="W274" s="4"/>
      <c r="X274" s="4"/>
      <c r="Y274" s="4"/>
    </row>
    <row r="275" spans="1:25" ht="15.75" customHeight="1">
      <c r="A275" s="4"/>
      <c r="B275" s="4"/>
      <c r="C275" s="5"/>
      <c r="D275" s="4"/>
      <c r="E275" s="4"/>
      <c r="F275" s="4"/>
      <c r="G275" s="4"/>
      <c r="H275" s="4"/>
      <c r="I275" s="4"/>
      <c r="J275" s="4"/>
      <c r="K275" s="4"/>
      <c r="L275" s="4"/>
      <c r="M275" s="4"/>
      <c r="N275" s="4"/>
      <c r="O275" s="4"/>
      <c r="P275" s="4"/>
      <c r="Q275" s="4"/>
      <c r="R275" s="4"/>
      <c r="S275" s="4"/>
      <c r="T275" s="4"/>
      <c r="U275" s="4"/>
      <c r="V275" s="4"/>
      <c r="W275" s="4"/>
      <c r="X275" s="4"/>
      <c r="Y275" s="4"/>
    </row>
    <row r="276" spans="1:25" ht="15.75" customHeight="1">
      <c r="A276" s="4"/>
      <c r="B276" s="4"/>
      <c r="C276" s="5"/>
      <c r="D276" s="4"/>
      <c r="E276" s="4"/>
      <c r="F276" s="4"/>
      <c r="G276" s="4"/>
      <c r="H276" s="4"/>
      <c r="I276" s="4"/>
      <c r="J276" s="4"/>
      <c r="K276" s="4"/>
      <c r="L276" s="4"/>
      <c r="M276" s="4"/>
      <c r="N276" s="4"/>
      <c r="O276" s="4"/>
      <c r="P276" s="4"/>
      <c r="Q276" s="4"/>
      <c r="R276" s="4"/>
      <c r="S276" s="4"/>
      <c r="T276" s="4"/>
      <c r="U276" s="4"/>
      <c r="V276" s="4"/>
      <c r="W276" s="4"/>
      <c r="X276" s="4"/>
      <c r="Y276" s="4"/>
    </row>
    <row r="277" spans="1:25" ht="15.75" customHeight="1">
      <c r="A277" s="4"/>
      <c r="B277" s="4"/>
      <c r="C277" s="5"/>
      <c r="D277" s="4"/>
      <c r="E277" s="4"/>
      <c r="F277" s="4"/>
      <c r="G277" s="4"/>
      <c r="H277" s="4"/>
      <c r="I277" s="4"/>
      <c r="J277" s="4"/>
      <c r="K277" s="4"/>
      <c r="L277" s="4"/>
      <c r="M277" s="4"/>
      <c r="N277" s="4"/>
      <c r="O277" s="4"/>
      <c r="P277" s="4"/>
      <c r="Q277" s="4"/>
      <c r="R277" s="4"/>
      <c r="S277" s="4"/>
      <c r="T277" s="4"/>
      <c r="U277" s="4"/>
      <c r="V277" s="4"/>
      <c r="W277" s="4"/>
      <c r="X277" s="4"/>
      <c r="Y277" s="4"/>
    </row>
    <row r="278" spans="1:25" ht="15.75" customHeight="1">
      <c r="A278" s="4"/>
      <c r="B278" s="4"/>
      <c r="C278" s="5"/>
      <c r="D278" s="4"/>
      <c r="E278" s="4"/>
      <c r="F278" s="4"/>
      <c r="G278" s="4"/>
      <c r="H278" s="4"/>
      <c r="I278" s="4"/>
      <c r="J278" s="4"/>
      <c r="K278" s="4"/>
      <c r="L278" s="4"/>
      <c r="M278" s="4"/>
      <c r="N278" s="4"/>
      <c r="O278" s="4"/>
      <c r="P278" s="4"/>
      <c r="Q278" s="4"/>
      <c r="R278" s="4"/>
      <c r="S278" s="4"/>
      <c r="T278" s="4"/>
      <c r="U278" s="4"/>
      <c r="V278" s="4"/>
      <c r="W278" s="4"/>
      <c r="X278" s="4"/>
      <c r="Y278" s="4"/>
    </row>
    <row r="279" spans="1:25" ht="15.75" customHeight="1">
      <c r="A279" s="4"/>
      <c r="B279" s="4"/>
      <c r="C279" s="5"/>
      <c r="D279" s="4"/>
      <c r="E279" s="4"/>
      <c r="F279" s="4"/>
      <c r="G279" s="4"/>
      <c r="H279" s="4"/>
      <c r="I279" s="4"/>
      <c r="J279" s="4"/>
      <c r="K279" s="4"/>
      <c r="L279" s="4"/>
      <c r="M279" s="4"/>
      <c r="N279" s="4"/>
      <c r="O279" s="4"/>
      <c r="P279" s="4"/>
      <c r="Q279" s="4"/>
      <c r="R279" s="4"/>
      <c r="S279" s="4"/>
      <c r="T279" s="4"/>
      <c r="U279" s="4"/>
      <c r="V279" s="4"/>
      <c r="W279" s="4"/>
      <c r="X279" s="4"/>
      <c r="Y279" s="4"/>
    </row>
    <row r="280" spans="1:25" ht="15.75" customHeight="1">
      <c r="A280" s="4"/>
      <c r="B280" s="4"/>
      <c r="C280" s="5"/>
      <c r="D280" s="4"/>
      <c r="E280" s="4"/>
      <c r="F280" s="4"/>
      <c r="G280" s="4"/>
      <c r="H280" s="4"/>
      <c r="I280" s="4"/>
      <c r="J280" s="4"/>
      <c r="K280" s="4"/>
      <c r="L280" s="4"/>
      <c r="M280" s="4"/>
      <c r="N280" s="4"/>
      <c r="O280" s="4"/>
      <c r="P280" s="4"/>
      <c r="Q280" s="4"/>
      <c r="R280" s="4"/>
      <c r="S280" s="4"/>
      <c r="T280" s="4"/>
      <c r="U280" s="4"/>
      <c r="V280" s="4"/>
      <c r="W280" s="4"/>
      <c r="X280" s="4"/>
      <c r="Y280" s="4"/>
    </row>
    <row r="281" spans="1:25" ht="15.75" customHeight="1">
      <c r="A281" s="4"/>
      <c r="B281" s="4"/>
      <c r="C281" s="5"/>
      <c r="D281" s="4"/>
      <c r="E281" s="4"/>
      <c r="F281" s="4"/>
      <c r="G281" s="4"/>
      <c r="H281" s="4"/>
      <c r="I281" s="4"/>
      <c r="J281" s="4"/>
      <c r="K281" s="4"/>
      <c r="L281" s="4"/>
      <c r="M281" s="4"/>
      <c r="N281" s="4"/>
      <c r="O281" s="4"/>
      <c r="P281" s="4"/>
      <c r="Q281" s="4"/>
      <c r="R281" s="4"/>
      <c r="S281" s="4"/>
      <c r="T281" s="4"/>
      <c r="U281" s="4"/>
      <c r="V281" s="4"/>
      <c r="W281" s="4"/>
      <c r="X281" s="4"/>
      <c r="Y281" s="4"/>
    </row>
    <row r="282" spans="1:25" ht="15.75" customHeight="1">
      <c r="A282" s="4"/>
      <c r="B282" s="4"/>
      <c r="C282" s="5"/>
      <c r="D282" s="4"/>
      <c r="E282" s="4"/>
      <c r="F282" s="4"/>
      <c r="G282" s="4"/>
      <c r="H282" s="4"/>
      <c r="I282" s="4"/>
      <c r="J282" s="4"/>
      <c r="K282" s="4"/>
      <c r="L282" s="4"/>
      <c r="M282" s="4"/>
      <c r="N282" s="4"/>
      <c r="O282" s="4"/>
      <c r="P282" s="4"/>
      <c r="Q282" s="4"/>
      <c r="R282" s="4"/>
      <c r="S282" s="4"/>
      <c r="T282" s="4"/>
      <c r="U282" s="4"/>
      <c r="V282" s="4"/>
      <c r="W282" s="4"/>
      <c r="X282" s="4"/>
      <c r="Y282" s="4"/>
    </row>
    <row r="283" spans="1:25" ht="15.75" customHeight="1">
      <c r="A283" s="4"/>
      <c r="B283" s="4"/>
      <c r="C283" s="5"/>
      <c r="D283" s="4"/>
      <c r="E283" s="4"/>
      <c r="F283" s="4"/>
      <c r="G283" s="4"/>
      <c r="H283" s="4"/>
      <c r="I283" s="4"/>
      <c r="J283" s="4"/>
      <c r="K283" s="4"/>
      <c r="L283" s="4"/>
      <c r="M283" s="4"/>
      <c r="N283" s="4"/>
      <c r="O283" s="4"/>
      <c r="P283" s="4"/>
      <c r="Q283" s="4"/>
      <c r="R283" s="4"/>
      <c r="S283" s="4"/>
      <c r="T283" s="4"/>
      <c r="U283" s="4"/>
      <c r="V283" s="4"/>
      <c r="W283" s="4"/>
      <c r="X283" s="4"/>
      <c r="Y283" s="4"/>
    </row>
    <row r="284" spans="1:25" ht="15.75" customHeight="1">
      <c r="A284" s="4"/>
      <c r="B284" s="4"/>
      <c r="C284" s="5"/>
      <c r="D284" s="4"/>
      <c r="E284" s="4"/>
      <c r="F284" s="4"/>
      <c r="G284" s="4"/>
      <c r="H284" s="4"/>
      <c r="I284" s="4"/>
      <c r="J284" s="4"/>
      <c r="K284" s="4"/>
      <c r="L284" s="4"/>
      <c r="M284" s="4"/>
      <c r="N284" s="4"/>
      <c r="O284" s="4"/>
      <c r="P284" s="4"/>
      <c r="Q284" s="4"/>
      <c r="R284" s="4"/>
      <c r="S284" s="4"/>
      <c r="T284" s="4"/>
      <c r="U284" s="4"/>
      <c r="V284" s="4"/>
      <c r="W284" s="4"/>
      <c r="X284" s="4"/>
      <c r="Y284" s="4"/>
    </row>
    <row r="285" spans="1:25" ht="15.75" customHeight="1">
      <c r="A285" s="4"/>
      <c r="B285" s="4"/>
      <c r="C285" s="5"/>
      <c r="D285" s="4"/>
      <c r="E285" s="4"/>
      <c r="F285" s="4"/>
      <c r="G285" s="4"/>
      <c r="H285" s="4"/>
      <c r="I285" s="4"/>
      <c r="J285" s="4"/>
      <c r="K285" s="4"/>
      <c r="L285" s="4"/>
      <c r="M285" s="4"/>
      <c r="N285" s="4"/>
      <c r="O285" s="4"/>
      <c r="P285" s="4"/>
      <c r="Q285" s="4"/>
      <c r="R285" s="4"/>
      <c r="S285" s="4"/>
      <c r="T285" s="4"/>
      <c r="U285" s="4"/>
      <c r="V285" s="4"/>
      <c r="W285" s="4"/>
      <c r="X285" s="4"/>
      <c r="Y285" s="4"/>
    </row>
    <row r="286" spans="1:25" ht="15.75" customHeight="1">
      <c r="A286" s="4"/>
      <c r="B286" s="4"/>
      <c r="C286" s="5"/>
      <c r="D286" s="4"/>
      <c r="E286" s="4"/>
      <c r="F286" s="4"/>
      <c r="G286" s="4"/>
      <c r="H286" s="4"/>
      <c r="I286" s="4"/>
      <c r="J286" s="4"/>
      <c r="K286" s="4"/>
      <c r="L286" s="4"/>
      <c r="M286" s="4"/>
      <c r="N286" s="4"/>
      <c r="O286" s="4"/>
      <c r="P286" s="4"/>
      <c r="Q286" s="4"/>
      <c r="R286" s="4"/>
      <c r="S286" s="4"/>
      <c r="T286" s="4"/>
      <c r="U286" s="4"/>
      <c r="V286" s="4"/>
      <c r="W286" s="4"/>
      <c r="X286" s="4"/>
      <c r="Y286" s="4"/>
    </row>
    <row r="287" spans="1:25" ht="15.75" customHeight="1">
      <c r="A287" s="4"/>
      <c r="B287" s="4"/>
      <c r="C287" s="5"/>
      <c r="D287" s="4"/>
      <c r="E287" s="4"/>
      <c r="F287" s="4"/>
      <c r="G287" s="4"/>
      <c r="H287" s="4"/>
      <c r="I287" s="4"/>
      <c r="J287" s="4"/>
      <c r="K287" s="4"/>
      <c r="L287" s="4"/>
      <c r="M287" s="4"/>
      <c r="N287" s="4"/>
      <c r="O287" s="4"/>
      <c r="P287" s="4"/>
      <c r="Q287" s="4"/>
      <c r="R287" s="4"/>
      <c r="S287" s="4"/>
      <c r="T287" s="4"/>
      <c r="U287" s="4"/>
      <c r="V287" s="4"/>
      <c r="W287" s="4"/>
      <c r="X287" s="4"/>
      <c r="Y287" s="4"/>
    </row>
    <row r="288" spans="1:25" ht="15.75" customHeight="1">
      <c r="A288" s="4"/>
      <c r="B288" s="4"/>
      <c r="C288" s="5"/>
      <c r="D288" s="4"/>
      <c r="E288" s="4"/>
      <c r="F288" s="4"/>
      <c r="G288" s="4"/>
      <c r="H288" s="4"/>
      <c r="I288" s="4"/>
      <c r="J288" s="4"/>
      <c r="K288" s="4"/>
      <c r="L288" s="4"/>
      <c r="M288" s="4"/>
      <c r="N288" s="4"/>
      <c r="O288" s="4"/>
      <c r="P288" s="4"/>
      <c r="Q288" s="4"/>
      <c r="R288" s="4"/>
      <c r="S288" s="4"/>
      <c r="T288" s="4"/>
      <c r="U288" s="4"/>
      <c r="V288" s="4"/>
      <c r="W288" s="4"/>
      <c r="X288" s="4"/>
      <c r="Y288" s="4"/>
    </row>
    <row r="289" spans="1:25" ht="15.75" customHeight="1">
      <c r="A289" s="4"/>
      <c r="B289" s="4"/>
      <c r="C289" s="5"/>
      <c r="D289" s="4"/>
      <c r="E289" s="4"/>
      <c r="F289" s="4"/>
      <c r="G289" s="4"/>
      <c r="H289" s="4"/>
      <c r="I289" s="4"/>
      <c r="J289" s="4"/>
      <c r="K289" s="4"/>
      <c r="L289" s="4"/>
      <c r="M289" s="4"/>
      <c r="N289" s="4"/>
      <c r="O289" s="4"/>
      <c r="P289" s="4"/>
      <c r="Q289" s="4"/>
      <c r="R289" s="4"/>
      <c r="S289" s="4"/>
      <c r="T289" s="4"/>
      <c r="U289" s="4"/>
      <c r="V289" s="4"/>
      <c r="W289" s="4"/>
      <c r="X289" s="4"/>
      <c r="Y289" s="4"/>
    </row>
    <row r="290" spans="1:25" ht="15.75" customHeight="1">
      <c r="A290" s="4"/>
      <c r="B290" s="4"/>
      <c r="C290" s="5"/>
      <c r="D290" s="4"/>
      <c r="E290" s="4"/>
      <c r="F290" s="4"/>
      <c r="G290" s="4"/>
      <c r="H290" s="4"/>
      <c r="I290" s="4"/>
      <c r="J290" s="4"/>
      <c r="K290" s="4"/>
      <c r="L290" s="4"/>
      <c r="M290" s="4"/>
      <c r="N290" s="4"/>
      <c r="O290" s="4"/>
      <c r="P290" s="4"/>
      <c r="Q290" s="4"/>
      <c r="R290" s="4"/>
      <c r="S290" s="4"/>
      <c r="T290" s="4"/>
      <c r="U290" s="4"/>
      <c r="V290" s="4"/>
      <c r="W290" s="4"/>
      <c r="X290" s="4"/>
      <c r="Y290" s="4"/>
    </row>
    <row r="291" spans="1:25" ht="15.75" customHeight="1">
      <c r="A291" s="4"/>
      <c r="B291" s="4"/>
      <c r="C291" s="5"/>
      <c r="D291" s="4"/>
      <c r="E291" s="4"/>
      <c r="F291" s="4"/>
      <c r="G291" s="4"/>
      <c r="H291" s="4"/>
      <c r="I291" s="4"/>
      <c r="J291" s="4"/>
      <c r="K291" s="4"/>
      <c r="L291" s="4"/>
      <c r="M291" s="4"/>
      <c r="N291" s="4"/>
      <c r="O291" s="4"/>
      <c r="P291" s="4"/>
      <c r="Q291" s="4"/>
      <c r="R291" s="4"/>
      <c r="S291" s="4"/>
      <c r="T291" s="4"/>
      <c r="U291" s="4"/>
      <c r="V291" s="4"/>
      <c r="W291" s="4"/>
      <c r="X291" s="4"/>
      <c r="Y291" s="4"/>
    </row>
    <row r="292" spans="1:25" ht="15.75" customHeight="1">
      <c r="A292" s="4"/>
      <c r="B292" s="4"/>
      <c r="C292" s="5"/>
      <c r="D292" s="4"/>
      <c r="E292" s="4"/>
      <c r="F292" s="4"/>
      <c r="G292" s="4"/>
      <c r="H292" s="4"/>
      <c r="I292" s="4"/>
      <c r="J292" s="4"/>
      <c r="K292" s="4"/>
      <c r="L292" s="4"/>
      <c r="M292" s="4"/>
      <c r="N292" s="4"/>
      <c r="O292" s="4"/>
      <c r="P292" s="4"/>
      <c r="Q292" s="4"/>
      <c r="R292" s="4"/>
      <c r="S292" s="4"/>
      <c r="T292" s="4"/>
      <c r="U292" s="4"/>
      <c r="V292" s="4"/>
      <c r="W292" s="4"/>
      <c r="X292" s="4"/>
      <c r="Y292" s="4"/>
    </row>
    <row r="293" spans="1:25" ht="15.75" customHeight="1">
      <c r="A293" s="4"/>
      <c r="B293" s="4"/>
      <c r="C293" s="5"/>
      <c r="D293" s="4"/>
      <c r="E293" s="4"/>
      <c r="F293" s="4"/>
      <c r="G293" s="4"/>
      <c r="H293" s="4"/>
      <c r="I293" s="4"/>
      <c r="J293" s="4"/>
      <c r="K293" s="4"/>
      <c r="L293" s="4"/>
      <c r="M293" s="4"/>
      <c r="N293" s="4"/>
      <c r="O293" s="4"/>
      <c r="P293" s="4"/>
      <c r="Q293" s="4"/>
      <c r="R293" s="4"/>
      <c r="S293" s="4"/>
      <c r="T293" s="4"/>
      <c r="U293" s="4"/>
      <c r="V293" s="4"/>
      <c r="W293" s="4"/>
      <c r="X293" s="4"/>
      <c r="Y293" s="4"/>
    </row>
    <row r="294" spans="1:25" ht="15.75" customHeight="1">
      <c r="A294" s="4"/>
      <c r="B294" s="4"/>
      <c r="C294" s="5"/>
      <c r="D294" s="4"/>
      <c r="E294" s="4"/>
      <c r="F294" s="4"/>
      <c r="G294" s="4"/>
      <c r="H294" s="4"/>
      <c r="I294" s="4"/>
      <c r="J294" s="4"/>
      <c r="K294" s="4"/>
      <c r="L294" s="4"/>
      <c r="M294" s="4"/>
      <c r="N294" s="4"/>
      <c r="O294" s="4"/>
      <c r="P294" s="4"/>
      <c r="Q294" s="4"/>
      <c r="R294" s="4"/>
      <c r="S294" s="4"/>
      <c r="T294" s="4"/>
      <c r="U294" s="4"/>
      <c r="V294" s="4"/>
      <c r="W294" s="4"/>
      <c r="X294" s="4"/>
      <c r="Y294" s="4"/>
    </row>
    <row r="295" spans="1:25" ht="15.75" customHeight="1">
      <c r="A295" s="4"/>
      <c r="B295" s="4"/>
      <c r="C295" s="5"/>
      <c r="D295" s="4"/>
      <c r="E295" s="4"/>
      <c r="F295" s="4"/>
      <c r="G295" s="4"/>
      <c r="H295" s="4"/>
      <c r="I295" s="4"/>
      <c r="J295" s="4"/>
      <c r="K295" s="4"/>
      <c r="L295" s="4"/>
      <c r="M295" s="4"/>
      <c r="N295" s="4"/>
      <c r="O295" s="4"/>
      <c r="P295" s="4"/>
      <c r="Q295" s="4"/>
      <c r="R295" s="4"/>
      <c r="S295" s="4"/>
      <c r="T295" s="4"/>
      <c r="U295" s="4"/>
      <c r="V295" s="4"/>
      <c r="W295" s="4"/>
      <c r="X295" s="4"/>
      <c r="Y295" s="4"/>
    </row>
    <row r="296" spans="1:25" ht="15.75" customHeight="1">
      <c r="A296" s="4"/>
      <c r="B296" s="4"/>
      <c r="C296" s="5"/>
      <c r="D296" s="4"/>
      <c r="E296" s="4"/>
      <c r="F296" s="4"/>
      <c r="G296" s="4"/>
      <c r="H296" s="4"/>
      <c r="I296" s="4"/>
      <c r="J296" s="4"/>
      <c r="K296" s="4"/>
      <c r="L296" s="4"/>
      <c r="M296" s="4"/>
      <c r="N296" s="4"/>
      <c r="O296" s="4"/>
      <c r="P296" s="4"/>
      <c r="Q296" s="4"/>
      <c r="R296" s="4"/>
      <c r="S296" s="4"/>
      <c r="T296" s="4"/>
      <c r="U296" s="4"/>
      <c r="V296" s="4"/>
      <c r="W296" s="4"/>
      <c r="X296" s="4"/>
      <c r="Y296" s="4"/>
    </row>
    <row r="297" spans="1:25" ht="15.75" customHeight="1">
      <c r="A297" s="4"/>
      <c r="B297" s="4"/>
      <c r="C297" s="5"/>
      <c r="D297" s="4"/>
      <c r="E297" s="4"/>
      <c r="F297" s="4"/>
      <c r="G297" s="4"/>
      <c r="H297" s="4"/>
      <c r="I297" s="4"/>
      <c r="J297" s="4"/>
      <c r="K297" s="4"/>
      <c r="L297" s="4"/>
      <c r="M297" s="4"/>
      <c r="N297" s="4"/>
      <c r="O297" s="4"/>
      <c r="P297" s="4"/>
      <c r="Q297" s="4"/>
      <c r="R297" s="4"/>
      <c r="S297" s="4"/>
      <c r="T297" s="4"/>
      <c r="U297" s="4"/>
      <c r="V297" s="4"/>
      <c r="W297" s="4"/>
      <c r="X297" s="4"/>
      <c r="Y297" s="4"/>
    </row>
    <row r="298" spans="1:25" ht="15.75" customHeight="1">
      <c r="A298" s="4"/>
      <c r="B298" s="4"/>
      <c r="C298" s="5"/>
      <c r="D298" s="4"/>
      <c r="E298" s="4"/>
      <c r="F298" s="4"/>
      <c r="G298" s="4"/>
      <c r="H298" s="4"/>
      <c r="I298" s="4"/>
      <c r="J298" s="4"/>
      <c r="K298" s="4"/>
      <c r="L298" s="4"/>
      <c r="M298" s="4"/>
      <c r="N298" s="4"/>
      <c r="O298" s="4"/>
      <c r="P298" s="4"/>
      <c r="Q298" s="4"/>
      <c r="R298" s="4"/>
      <c r="S298" s="4"/>
      <c r="T298" s="4"/>
      <c r="U298" s="4"/>
      <c r="V298" s="4"/>
      <c r="W298" s="4"/>
      <c r="X298" s="4"/>
      <c r="Y298" s="4"/>
    </row>
    <row r="299" spans="1:25" ht="15.75" customHeight="1"/>
    <row r="300" spans="1:25" ht="15.75" customHeight="1"/>
    <row r="301" spans="1:25" ht="15.75" customHeight="1"/>
    <row r="302" spans="1:25" ht="15.75" customHeight="1"/>
    <row r="303" spans="1:25" ht="15.75" customHeight="1"/>
    <row r="304" spans="1:2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9">
    <mergeCell ref="B44:D44"/>
    <mergeCell ref="H32:K32"/>
    <mergeCell ref="L33:N37"/>
    <mergeCell ref="B80:D80"/>
    <mergeCell ref="D2:H2"/>
    <mergeCell ref="C18:G18"/>
    <mergeCell ref="D30:F30"/>
    <mergeCell ref="B32:D32"/>
    <mergeCell ref="B37:D37"/>
  </mergeCells>
  <conditionalFormatting sqref="C65">
    <cfRule type="expression" dxfId="5" priority="1">
      <formula>C65&gt;#REF!</formula>
    </cfRule>
    <cfRule type="expression" dxfId="4" priority="2">
      <formula>C65&lt;#REF!</formula>
    </cfRule>
  </conditionalFormatting>
  <conditionalFormatting sqref="D98">
    <cfRule type="cellIs" dxfId="3" priority="3" operator="greaterThan">
      <formula>0</formula>
    </cfRule>
    <cfRule type="cellIs" dxfId="2" priority="4" operator="lessThan">
      <formula>0</formula>
    </cfRule>
    <cfRule type="cellIs" dxfId="1" priority="5" operator="greaterThan">
      <formula>"0.00%"</formula>
    </cfRule>
    <cfRule type="cellIs" dxfId="0" priority="6" operator="lessThan">
      <formula>"0.00%"</formula>
    </cfRule>
  </conditionalFormatting>
  <dataValidations count="1">
    <dataValidation type="list" allowBlank="1" showErrorMessage="1" sqref="F71" xr:uid="{00000000-0002-0000-0700-000000000000}">
      <formula1>"Lower,Base,Upper"</formula1>
    </dataValidation>
  </dataValidations>
  <hyperlinks>
    <hyperlink ref="E32" r:id="rId1" xr:uid="{00000000-0004-0000-0700-000000000000}"/>
    <hyperlink ref="J40" r:id="rId2" xr:uid="{00000000-0004-0000-0700-000001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0"/>
  <sheetViews>
    <sheetView workbookViewId="0"/>
  </sheetViews>
  <sheetFormatPr defaultColWidth="10.08984375" defaultRowHeight="15" customHeight="1"/>
  <cols>
    <col min="1" max="1" width="27.6328125" customWidth="1"/>
    <col min="2" max="9" width="18.08984375" customWidth="1"/>
  </cols>
  <sheetData>
    <row r="1" spans="1:26" ht="15" customHeight="1">
      <c r="A1" s="414" t="s">
        <v>348</v>
      </c>
      <c r="B1" s="415" t="s">
        <v>80</v>
      </c>
      <c r="C1" s="7"/>
      <c r="D1" s="7"/>
      <c r="E1" s="7"/>
      <c r="F1" s="7"/>
      <c r="G1" s="7"/>
      <c r="H1" s="7"/>
      <c r="I1" s="7"/>
      <c r="J1" s="7"/>
      <c r="K1" s="7"/>
      <c r="L1" s="7"/>
      <c r="M1" s="7"/>
      <c r="N1" s="7"/>
      <c r="O1" s="7"/>
      <c r="P1" s="7"/>
      <c r="Q1" s="7"/>
      <c r="R1" s="7"/>
      <c r="S1" s="7"/>
      <c r="T1" s="7"/>
      <c r="U1" s="7"/>
      <c r="V1" s="7"/>
      <c r="W1" s="7"/>
      <c r="X1" s="7"/>
      <c r="Y1" s="7"/>
      <c r="Z1" s="7"/>
    </row>
    <row r="2" spans="1:26" ht="15" customHeight="1">
      <c r="A2" s="417" t="s">
        <v>350</v>
      </c>
      <c r="B2" s="418">
        <v>46204</v>
      </c>
      <c r="C2" s="7"/>
      <c r="D2" s="7"/>
      <c r="E2" s="7"/>
      <c r="F2" s="7"/>
      <c r="G2" s="7"/>
      <c r="H2" s="7"/>
      <c r="I2" s="7"/>
      <c r="J2" s="7"/>
      <c r="K2" s="7"/>
      <c r="L2" s="7"/>
      <c r="M2" s="7"/>
      <c r="N2" s="7"/>
      <c r="O2" s="7"/>
      <c r="P2" s="7"/>
      <c r="Q2" s="7"/>
      <c r="R2" s="7"/>
      <c r="S2" s="7"/>
      <c r="T2" s="7"/>
      <c r="U2" s="7"/>
      <c r="V2" s="7"/>
      <c r="W2" s="7"/>
      <c r="X2" s="7"/>
      <c r="Y2" s="7"/>
      <c r="Z2" s="7"/>
    </row>
    <row r="3" spans="1:26">
      <c r="A3" s="7"/>
      <c r="B3" s="7"/>
      <c r="C3" s="7"/>
      <c r="D3" s="7"/>
      <c r="E3" s="419">
        <v>4.1700000000000001E-2</v>
      </c>
      <c r="F3" s="420" t="s">
        <v>351</v>
      </c>
      <c r="G3" s="7"/>
      <c r="H3" s="7"/>
      <c r="I3" s="7"/>
      <c r="J3" s="7"/>
      <c r="K3" s="7"/>
      <c r="L3" s="7"/>
      <c r="M3" s="7"/>
      <c r="N3" s="7"/>
      <c r="O3" s="7"/>
      <c r="P3" s="7"/>
      <c r="Q3" s="7"/>
      <c r="R3" s="7"/>
      <c r="S3" s="7"/>
      <c r="T3" s="7"/>
      <c r="U3" s="7"/>
      <c r="V3" s="7"/>
      <c r="W3" s="7"/>
      <c r="X3" s="7"/>
      <c r="Y3" s="7"/>
      <c r="Z3" s="7"/>
    </row>
    <row r="4" spans="1:26">
      <c r="A4" s="7"/>
      <c r="B4" s="7"/>
      <c r="C4" s="7"/>
      <c r="D4" s="7"/>
      <c r="E4" s="419">
        <v>4.4499999999999998E-2</v>
      </c>
      <c r="F4" s="420" t="s">
        <v>352</v>
      </c>
      <c r="G4" s="7"/>
      <c r="H4" s="7"/>
      <c r="I4" s="7"/>
      <c r="J4" s="7"/>
      <c r="K4" s="7"/>
      <c r="L4" s="7"/>
      <c r="M4" s="7"/>
      <c r="N4" s="7"/>
      <c r="O4" s="7"/>
      <c r="P4" s="7"/>
      <c r="Q4" s="7"/>
      <c r="R4" s="7"/>
      <c r="S4" s="7"/>
      <c r="T4" s="7"/>
      <c r="U4" s="7"/>
      <c r="V4" s="7"/>
      <c r="W4" s="7"/>
      <c r="X4" s="7"/>
      <c r="Y4" s="7"/>
      <c r="Z4" s="7"/>
    </row>
    <row r="5" spans="1:26">
      <c r="A5" s="7"/>
      <c r="B5" s="7"/>
      <c r="C5" s="7"/>
      <c r="D5" s="7"/>
      <c r="E5" s="7"/>
      <c r="F5" s="7"/>
      <c r="G5" s="7"/>
      <c r="H5" s="7"/>
      <c r="I5" s="7"/>
      <c r="J5" s="7"/>
      <c r="K5" s="7"/>
      <c r="L5" s="7"/>
      <c r="M5" s="7"/>
      <c r="N5" s="7"/>
      <c r="O5" s="7"/>
      <c r="P5" s="7"/>
      <c r="Q5" s="7"/>
      <c r="R5" s="7"/>
      <c r="S5" s="7"/>
      <c r="T5" s="7"/>
      <c r="U5" s="7"/>
      <c r="V5" s="7"/>
      <c r="W5" s="7"/>
      <c r="X5" s="7"/>
      <c r="Y5" s="7"/>
      <c r="Z5" s="7"/>
    </row>
    <row r="6" spans="1:26" ht="15" customHeight="1">
      <c r="A6" s="424" t="s">
        <v>354</v>
      </c>
      <c r="B6" s="425" t="s">
        <v>355</v>
      </c>
      <c r="C6" s="427" t="s">
        <v>356</v>
      </c>
      <c r="D6" s="428" t="s">
        <v>357</v>
      </c>
      <c r="E6" s="428" t="s">
        <v>358</v>
      </c>
      <c r="F6" s="428" t="s">
        <v>359</v>
      </c>
      <c r="G6" s="428" t="s">
        <v>361</v>
      </c>
      <c r="H6" s="428" t="s">
        <v>362</v>
      </c>
      <c r="I6" s="430" t="s">
        <v>363</v>
      </c>
      <c r="J6" s="7"/>
      <c r="K6" s="7"/>
      <c r="L6" s="7"/>
      <c r="M6" s="7"/>
      <c r="N6" s="7"/>
      <c r="O6" s="7"/>
      <c r="P6" s="7"/>
      <c r="Q6" s="7"/>
      <c r="R6" s="7"/>
      <c r="S6" s="7"/>
      <c r="T6" s="7"/>
      <c r="U6" s="7"/>
      <c r="V6" s="7"/>
      <c r="W6" s="7"/>
      <c r="X6" s="7"/>
      <c r="Y6" s="7"/>
      <c r="Z6" s="7"/>
    </row>
    <row r="7" spans="1:26" ht="15" customHeight="1">
      <c r="A7" s="431" t="s">
        <v>364</v>
      </c>
      <c r="B7" s="432" t="s">
        <v>365</v>
      </c>
      <c r="C7" s="433" t="s">
        <v>366</v>
      </c>
      <c r="D7" s="434">
        <v>4.4999999999999997E-3</v>
      </c>
      <c r="E7" s="434">
        <v>4.87E-2</v>
      </c>
      <c r="F7" s="434">
        <v>7.0000000000000001E-3</v>
      </c>
      <c r="G7" s="434">
        <v>5.1999999999999998E-3</v>
      </c>
      <c r="H7" s="434">
        <v>4.9799999999999997E-2</v>
      </c>
      <c r="I7" s="435">
        <v>8.0999999999999996E-3</v>
      </c>
      <c r="J7" s="7"/>
      <c r="K7" s="7"/>
      <c r="L7" s="7"/>
      <c r="M7" s="7"/>
      <c r="N7" s="7"/>
      <c r="O7" s="7"/>
      <c r="P7" s="7"/>
      <c r="Q7" s="7"/>
      <c r="R7" s="7"/>
      <c r="S7" s="7"/>
      <c r="T7" s="7"/>
      <c r="U7" s="7"/>
      <c r="V7" s="7"/>
      <c r="W7" s="7"/>
      <c r="X7" s="7"/>
      <c r="Y7" s="7"/>
      <c r="Z7" s="7"/>
    </row>
    <row r="8" spans="1:26" ht="15" customHeight="1">
      <c r="A8" s="436" t="s">
        <v>369</v>
      </c>
      <c r="B8" s="437" t="s">
        <v>370</v>
      </c>
      <c r="C8" s="438" t="s">
        <v>371</v>
      </c>
      <c r="D8" s="439">
        <v>3.3000000000000002E-2</v>
      </c>
      <c r="E8" s="439">
        <v>9.2999999999999999E-2</v>
      </c>
      <c r="F8" s="439">
        <v>5.1299999999999998E-2</v>
      </c>
      <c r="G8" s="438" t="s">
        <v>373</v>
      </c>
      <c r="H8" s="438" t="s">
        <v>373</v>
      </c>
      <c r="I8" s="441" t="s">
        <v>373</v>
      </c>
      <c r="J8" s="7"/>
      <c r="K8" s="7"/>
      <c r="L8" s="7"/>
      <c r="M8" s="7"/>
      <c r="N8" s="7"/>
      <c r="O8" s="7"/>
      <c r="P8" s="7"/>
      <c r="Q8" s="7"/>
      <c r="R8" s="7"/>
      <c r="S8" s="7"/>
      <c r="T8" s="7"/>
      <c r="U8" s="7"/>
      <c r="V8" s="7"/>
      <c r="W8" s="7"/>
      <c r="X8" s="7"/>
      <c r="Y8" s="7"/>
      <c r="Z8" s="7"/>
    </row>
    <row r="9" spans="1:26" ht="15" customHeight="1">
      <c r="A9" s="431" t="s">
        <v>375</v>
      </c>
      <c r="B9" s="432" t="s">
        <v>376</v>
      </c>
      <c r="C9" s="433" t="s">
        <v>377</v>
      </c>
      <c r="D9" s="434">
        <v>1.47E-2</v>
      </c>
      <c r="E9" s="434">
        <v>6.4500000000000002E-2</v>
      </c>
      <c r="F9" s="434">
        <v>2.2800000000000001E-2</v>
      </c>
      <c r="G9" s="433" t="s">
        <v>373</v>
      </c>
      <c r="H9" s="433" t="s">
        <v>373</v>
      </c>
      <c r="I9" s="442" t="s">
        <v>373</v>
      </c>
      <c r="J9" s="7"/>
      <c r="K9" s="7"/>
      <c r="L9" s="7"/>
      <c r="M9" s="7"/>
      <c r="N9" s="7"/>
      <c r="O9" s="7"/>
      <c r="P9" s="7"/>
      <c r="Q9" s="7"/>
      <c r="R9" s="7"/>
      <c r="S9" s="7"/>
      <c r="T9" s="7"/>
      <c r="U9" s="7"/>
      <c r="V9" s="7"/>
      <c r="W9" s="7"/>
      <c r="X9" s="7"/>
      <c r="Y9" s="7"/>
      <c r="Z9" s="7"/>
    </row>
    <row r="10" spans="1:26" ht="15" customHeight="1">
      <c r="A10" s="436" t="s">
        <v>379</v>
      </c>
      <c r="B10" s="437" t="s">
        <v>355</v>
      </c>
      <c r="C10" s="438" t="s">
        <v>380</v>
      </c>
      <c r="D10" s="439">
        <v>5.96E-2</v>
      </c>
      <c r="E10" s="439">
        <v>0.13439999999999999</v>
      </c>
      <c r="F10" s="439">
        <v>9.2700000000000005E-2</v>
      </c>
      <c r="G10" s="439">
        <v>4.9000000000000002E-2</v>
      </c>
      <c r="H10" s="439">
        <v>0.1179</v>
      </c>
      <c r="I10" s="443">
        <v>7.6200000000000004E-2</v>
      </c>
      <c r="J10" s="7"/>
      <c r="K10" s="7"/>
      <c r="L10" s="7"/>
      <c r="M10" s="7"/>
      <c r="N10" s="7"/>
      <c r="O10" s="7"/>
      <c r="P10" s="7"/>
      <c r="Q10" s="7"/>
      <c r="R10" s="7"/>
      <c r="S10" s="7"/>
      <c r="T10" s="7"/>
      <c r="U10" s="7"/>
      <c r="V10" s="7"/>
      <c r="W10" s="7"/>
      <c r="X10" s="7"/>
      <c r="Y10" s="7"/>
      <c r="Z10" s="7"/>
    </row>
    <row r="11" spans="1:26" ht="15" customHeight="1">
      <c r="A11" s="431" t="s">
        <v>382</v>
      </c>
      <c r="B11" s="432" t="s">
        <v>383</v>
      </c>
      <c r="C11" s="433" t="s">
        <v>384</v>
      </c>
      <c r="D11" s="434">
        <v>6.88E-2</v>
      </c>
      <c r="E11" s="434">
        <v>0.1487</v>
      </c>
      <c r="F11" s="434">
        <v>0.107</v>
      </c>
      <c r="G11" s="433" t="s">
        <v>373</v>
      </c>
      <c r="H11" s="433" t="s">
        <v>373</v>
      </c>
      <c r="I11" s="442" t="s">
        <v>373</v>
      </c>
      <c r="J11" s="7"/>
      <c r="K11" s="7"/>
      <c r="L11" s="7"/>
      <c r="M11" s="7"/>
      <c r="N11" s="7"/>
      <c r="O11" s="7"/>
      <c r="P11" s="7"/>
      <c r="Q11" s="7"/>
      <c r="R11" s="7"/>
      <c r="S11" s="7"/>
      <c r="T11" s="7"/>
      <c r="U11" s="7"/>
      <c r="V11" s="7"/>
      <c r="W11" s="7"/>
      <c r="X11" s="7"/>
      <c r="Y11" s="7"/>
      <c r="Z11" s="7"/>
    </row>
    <row r="12" spans="1:26" ht="15" customHeight="1">
      <c r="A12" s="436" t="s">
        <v>387</v>
      </c>
      <c r="B12" s="437" t="s">
        <v>370</v>
      </c>
      <c r="C12" s="438" t="s">
        <v>371</v>
      </c>
      <c r="D12" s="439">
        <v>3.3000000000000002E-2</v>
      </c>
      <c r="E12" s="439">
        <v>9.2999999999999999E-2</v>
      </c>
      <c r="F12" s="439">
        <v>5.1299999999999998E-2</v>
      </c>
      <c r="G12" s="438" t="s">
        <v>373</v>
      </c>
      <c r="H12" s="438" t="s">
        <v>373</v>
      </c>
      <c r="I12" s="441" t="s">
        <v>373</v>
      </c>
      <c r="J12" s="7"/>
      <c r="K12" s="7"/>
      <c r="L12" s="7"/>
      <c r="M12" s="7"/>
      <c r="N12" s="7"/>
      <c r="O12" s="7"/>
      <c r="P12" s="7"/>
      <c r="Q12" s="7"/>
      <c r="R12" s="7"/>
      <c r="S12" s="7"/>
      <c r="T12" s="7"/>
      <c r="U12" s="7"/>
      <c r="V12" s="7"/>
      <c r="W12" s="7"/>
      <c r="X12" s="7"/>
      <c r="Y12" s="7"/>
      <c r="Z12" s="7"/>
    </row>
    <row r="13" spans="1:26" ht="15" customHeight="1">
      <c r="A13" s="431" t="s">
        <v>389</v>
      </c>
      <c r="B13" s="432" t="s">
        <v>390</v>
      </c>
      <c r="C13" s="433" t="s">
        <v>391</v>
      </c>
      <c r="D13" s="434">
        <v>2.0199999999999999E-2</v>
      </c>
      <c r="E13" s="434">
        <v>7.3099999999999998E-2</v>
      </c>
      <c r="F13" s="434">
        <v>3.1399999999999997E-2</v>
      </c>
      <c r="G13" s="433" t="s">
        <v>373</v>
      </c>
      <c r="H13" s="433" t="s">
        <v>373</v>
      </c>
      <c r="I13" s="442" t="s">
        <v>373</v>
      </c>
      <c r="J13" s="7"/>
      <c r="K13" s="7"/>
      <c r="L13" s="7"/>
      <c r="M13" s="7"/>
      <c r="N13" s="7"/>
      <c r="O13" s="7"/>
      <c r="P13" s="7"/>
      <c r="Q13" s="7"/>
      <c r="R13" s="7"/>
      <c r="S13" s="7"/>
      <c r="T13" s="7"/>
      <c r="U13" s="7"/>
      <c r="V13" s="7"/>
      <c r="W13" s="7"/>
      <c r="X13" s="7"/>
      <c r="Y13" s="7"/>
      <c r="Z13" s="7"/>
    </row>
    <row r="14" spans="1:26" ht="15" customHeight="1">
      <c r="A14" s="436" t="s">
        <v>392</v>
      </c>
      <c r="B14" s="437" t="s">
        <v>393</v>
      </c>
      <c r="C14" s="438" t="s">
        <v>394</v>
      </c>
      <c r="D14" s="439">
        <v>0</v>
      </c>
      <c r="E14" s="439">
        <v>4.1700000000000001E-2</v>
      </c>
      <c r="F14" s="439">
        <v>0</v>
      </c>
      <c r="G14" s="439">
        <v>6.9999999999999999E-4</v>
      </c>
      <c r="H14" s="439">
        <v>4.2799999999999998E-2</v>
      </c>
      <c r="I14" s="443">
        <v>1.1000000000000001E-3</v>
      </c>
      <c r="J14" s="7"/>
      <c r="K14" s="7"/>
      <c r="L14" s="7"/>
      <c r="M14" s="7"/>
      <c r="N14" s="7"/>
      <c r="O14" s="7"/>
      <c r="P14" s="7"/>
      <c r="Q14" s="7"/>
      <c r="R14" s="7"/>
      <c r="S14" s="7"/>
      <c r="T14" s="7"/>
      <c r="U14" s="7"/>
      <c r="V14" s="7"/>
      <c r="W14" s="7"/>
      <c r="X14" s="7"/>
      <c r="Y14" s="7"/>
      <c r="Z14" s="7"/>
    </row>
    <row r="15" spans="1:26" ht="15" customHeight="1">
      <c r="A15" s="431" t="s">
        <v>397</v>
      </c>
      <c r="B15" s="432" t="s">
        <v>376</v>
      </c>
      <c r="C15" s="433" t="s">
        <v>399</v>
      </c>
      <c r="D15" s="434">
        <v>2.5000000000000001E-3</v>
      </c>
      <c r="E15" s="434">
        <v>4.5600000000000002E-2</v>
      </c>
      <c r="F15" s="434">
        <v>3.8999999999999998E-3</v>
      </c>
      <c r="G15" s="434">
        <v>1.5E-3</v>
      </c>
      <c r="H15" s="434">
        <v>4.3999999999999997E-2</v>
      </c>
      <c r="I15" s="435">
        <v>2.3E-3</v>
      </c>
      <c r="J15" s="7"/>
      <c r="K15" s="7"/>
      <c r="L15" s="7"/>
      <c r="M15" s="7"/>
      <c r="N15" s="7"/>
      <c r="O15" s="7"/>
      <c r="P15" s="7"/>
      <c r="Q15" s="7"/>
      <c r="R15" s="7"/>
      <c r="S15" s="7"/>
      <c r="T15" s="7"/>
      <c r="U15" s="7"/>
      <c r="V15" s="7"/>
      <c r="W15" s="7"/>
      <c r="X15" s="7"/>
      <c r="Y15" s="7"/>
      <c r="Z15" s="7"/>
    </row>
    <row r="16" spans="1:26" ht="15" customHeight="1">
      <c r="A16" s="436" t="s">
        <v>402</v>
      </c>
      <c r="B16" s="437" t="s">
        <v>370</v>
      </c>
      <c r="C16" s="438" t="s">
        <v>391</v>
      </c>
      <c r="D16" s="439">
        <v>2.0199999999999999E-2</v>
      </c>
      <c r="E16" s="439">
        <v>7.3099999999999998E-2</v>
      </c>
      <c r="F16" s="439">
        <v>3.1399999999999997E-2</v>
      </c>
      <c r="G16" s="438" t="s">
        <v>373</v>
      </c>
      <c r="H16" s="438" t="s">
        <v>373</v>
      </c>
      <c r="I16" s="441" t="s">
        <v>373</v>
      </c>
      <c r="J16" s="7"/>
      <c r="K16" s="7"/>
      <c r="L16" s="7"/>
      <c r="M16" s="7"/>
      <c r="N16" s="7"/>
      <c r="O16" s="7"/>
      <c r="P16" s="7"/>
      <c r="Q16" s="7"/>
      <c r="R16" s="7"/>
      <c r="S16" s="7"/>
      <c r="T16" s="7"/>
      <c r="U16" s="7"/>
      <c r="V16" s="7"/>
      <c r="W16" s="7"/>
      <c r="X16" s="7"/>
      <c r="Y16" s="7"/>
      <c r="Z16" s="7"/>
    </row>
    <row r="17" spans="1:26" ht="15" customHeight="1">
      <c r="A17" s="460" t="s">
        <v>405</v>
      </c>
      <c r="B17" s="462" t="s">
        <v>390</v>
      </c>
      <c r="C17" s="464" t="s">
        <v>371</v>
      </c>
      <c r="D17" s="465">
        <v>3.3000000000000002E-2</v>
      </c>
      <c r="E17" s="465">
        <v>9.2999999999999999E-2</v>
      </c>
      <c r="F17" s="465">
        <v>5.1299999999999998E-2</v>
      </c>
      <c r="G17" s="464" t="s">
        <v>373</v>
      </c>
      <c r="H17" s="464" t="s">
        <v>373</v>
      </c>
      <c r="I17" s="466" t="s">
        <v>373</v>
      </c>
      <c r="J17" s="467"/>
      <c r="K17" s="467"/>
      <c r="L17" s="467"/>
      <c r="M17" s="467"/>
      <c r="N17" s="467"/>
      <c r="O17" s="467"/>
      <c r="P17" s="467"/>
      <c r="Q17" s="467"/>
      <c r="R17" s="467"/>
      <c r="S17" s="467"/>
      <c r="T17" s="467"/>
      <c r="U17" s="467"/>
      <c r="V17" s="467"/>
      <c r="W17" s="467"/>
      <c r="X17" s="467"/>
      <c r="Y17" s="467"/>
      <c r="Z17" s="467"/>
    </row>
    <row r="18" spans="1:26" ht="15" customHeight="1">
      <c r="A18" s="436" t="s">
        <v>407</v>
      </c>
      <c r="B18" s="437" t="s">
        <v>365</v>
      </c>
      <c r="C18" s="438" t="s">
        <v>408</v>
      </c>
      <c r="D18" s="439">
        <v>5.0500000000000003E-2</v>
      </c>
      <c r="E18" s="439">
        <v>0.1202</v>
      </c>
      <c r="F18" s="439">
        <v>7.85E-2</v>
      </c>
      <c r="G18" s="439">
        <v>2.86E-2</v>
      </c>
      <c r="H18" s="439">
        <v>8.6199999999999999E-2</v>
      </c>
      <c r="I18" s="443">
        <v>4.4499999999999998E-2</v>
      </c>
      <c r="J18" s="7"/>
      <c r="K18" s="7"/>
      <c r="L18" s="7"/>
      <c r="M18" s="7"/>
      <c r="N18" s="7"/>
      <c r="O18" s="7"/>
      <c r="P18" s="7"/>
      <c r="Q18" s="7"/>
      <c r="R18" s="7"/>
      <c r="S18" s="7"/>
      <c r="T18" s="7"/>
      <c r="U18" s="7"/>
      <c r="V18" s="7"/>
      <c r="W18" s="7"/>
      <c r="X18" s="7"/>
      <c r="Y18" s="7"/>
      <c r="Z18" s="7"/>
    </row>
    <row r="19" spans="1:26" ht="15" customHeight="1">
      <c r="A19" s="431" t="s">
        <v>410</v>
      </c>
      <c r="B19" s="432" t="s">
        <v>411</v>
      </c>
      <c r="C19" s="433" t="s">
        <v>408</v>
      </c>
      <c r="D19" s="434">
        <v>5.0500000000000003E-2</v>
      </c>
      <c r="E19" s="434">
        <v>0.1202</v>
      </c>
      <c r="F19" s="434">
        <v>7.85E-2</v>
      </c>
      <c r="G19" s="433" t="s">
        <v>373</v>
      </c>
      <c r="H19" s="433" t="s">
        <v>373</v>
      </c>
      <c r="I19" s="442" t="s">
        <v>373</v>
      </c>
      <c r="J19" s="7"/>
      <c r="K19" s="7"/>
      <c r="L19" s="7"/>
      <c r="M19" s="7"/>
      <c r="N19" s="7"/>
      <c r="O19" s="7"/>
      <c r="P19" s="7"/>
      <c r="Q19" s="7"/>
      <c r="R19" s="7"/>
      <c r="S19" s="7"/>
      <c r="T19" s="7"/>
      <c r="U19" s="7"/>
      <c r="V19" s="7"/>
      <c r="W19" s="7"/>
      <c r="X19" s="7"/>
      <c r="Y19" s="7"/>
      <c r="Z19" s="7"/>
    </row>
    <row r="20" spans="1:26" ht="15" customHeight="1">
      <c r="A20" s="436" t="s">
        <v>416</v>
      </c>
      <c r="B20" s="437" t="s">
        <v>390</v>
      </c>
      <c r="C20" s="438" t="s">
        <v>417</v>
      </c>
      <c r="D20" s="439">
        <v>0.17499999999999999</v>
      </c>
      <c r="E20" s="439">
        <v>0.31369999999999998</v>
      </c>
      <c r="F20" s="439">
        <v>0.27200000000000002</v>
      </c>
      <c r="G20" s="438" t="s">
        <v>373</v>
      </c>
      <c r="H20" s="438" t="s">
        <v>373</v>
      </c>
      <c r="I20" s="441" t="s">
        <v>373</v>
      </c>
      <c r="J20" s="7"/>
      <c r="K20" s="7"/>
      <c r="L20" s="7"/>
      <c r="M20" s="7"/>
      <c r="N20" s="7"/>
      <c r="O20" s="7"/>
      <c r="P20" s="7"/>
      <c r="Q20" s="7"/>
      <c r="R20" s="7"/>
      <c r="S20" s="7"/>
      <c r="T20" s="7"/>
      <c r="U20" s="7"/>
      <c r="V20" s="7"/>
      <c r="W20" s="7"/>
      <c r="X20" s="7"/>
      <c r="Y20" s="7"/>
      <c r="Z20" s="7"/>
    </row>
    <row r="21" spans="1:26" ht="15" customHeight="1">
      <c r="A21" s="431" t="s">
        <v>420</v>
      </c>
      <c r="B21" s="432" t="s">
        <v>370</v>
      </c>
      <c r="C21" s="433" t="s">
        <v>417</v>
      </c>
      <c r="D21" s="434">
        <v>0.17499999999999999</v>
      </c>
      <c r="E21" s="434">
        <v>0.31369999999999998</v>
      </c>
      <c r="F21" s="434">
        <v>0.27200000000000002</v>
      </c>
      <c r="G21" s="433" t="s">
        <v>373</v>
      </c>
      <c r="H21" s="433" t="s">
        <v>373</v>
      </c>
      <c r="I21" s="442" t="s">
        <v>373</v>
      </c>
      <c r="J21" s="7"/>
      <c r="K21" s="7"/>
      <c r="L21" s="7"/>
      <c r="M21" s="7"/>
      <c r="N21" s="7"/>
      <c r="O21" s="7"/>
      <c r="P21" s="7"/>
      <c r="Q21" s="7"/>
      <c r="R21" s="7"/>
      <c r="S21" s="7"/>
      <c r="T21" s="7"/>
      <c r="U21" s="7"/>
      <c r="V21" s="7"/>
      <c r="W21" s="7"/>
      <c r="X21" s="7"/>
      <c r="Y21" s="7"/>
      <c r="Z21" s="7"/>
    </row>
    <row r="22" spans="1:26" ht="15" customHeight="1">
      <c r="A22" s="436" t="s">
        <v>423</v>
      </c>
      <c r="B22" s="437" t="s">
        <v>376</v>
      </c>
      <c r="C22" s="438" t="s">
        <v>424</v>
      </c>
      <c r="D22" s="439">
        <v>6.4999999999999997E-3</v>
      </c>
      <c r="E22" s="439">
        <v>5.1799999999999999E-2</v>
      </c>
      <c r="F22" s="439">
        <v>1.01E-2</v>
      </c>
      <c r="G22" s="439">
        <v>2.7000000000000001E-3</v>
      </c>
      <c r="H22" s="439">
        <v>4.5900000000000003E-2</v>
      </c>
      <c r="I22" s="443">
        <v>4.1999999999999997E-3</v>
      </c>
      <c r="J22" s="7"/>
      <c r="K22" s="7"/>
      <c r="L22" s="7"/>
      <c r="M22" s="7"/>
      <c r="N22" s="7"/>
      <c r="O22" s="7"/>
      <c r="P22" s="7"/>
      <c r="Q22" s="7"/>
      <c r="R22" s="7"/>
      <c r="S22" s="7"/>
      <c r="T22" s="7"/>
      <c r="U22" s="7"/>
      <c r="V22" s="7"/>
      <c r="W22" s="7"/>
      <c r="X22" s="7"/>
      <c r="Y22" s="7"/>
      <c r="Z22" s="7"/>
    </row>
    <row r="23" spans="1:26" ht="15" customHeight="1">
      <c r="A23" s="431" t="s">
        <v>427</v>
      </c>
      <c r="B23" s="432" t="s">
        <v>383</v>
      </c>
      <c r="C23" s="433" t="s">
        <v>384</v>
      </c>
      <c r="D23" s="434">
        <v>6.88E-2</v>
      </c>
      <c r="E23" s="434">
        <v>0.1487</v>
      </c>
      <c r="F23" s="434">
        <v>0.107</v>
      </c>
      <c r="G23" s="433" t="s">
        <v>373</v>
      </c>
      <c r="H23" s="433" t="s">
        <v>373</v>
      </c>
      <c r="I23" s="442" t="s">
        <v>373</v>
      </c>
      <c r="J23" s="7"/>
      <c r="K23" s="7"/>
      <c r="L23" s="7"/>
      <c r="M23" s="7"/>
      <c r="N23" s="7"/>
      <c r="O23" s="7"/>
      <c r="P23" s="7"/>
      <c r="Q23" s="7"/>
      <c r="R23" s="7"/>
      <c r="S23" s="7"/>
      <c r="T23" s="7"/>
      <c r="U23" s="7"/>
      <c r="V23" s="7"/>
      <c r="W23" s="7"/>
      <c r="X23" s="7"/>
      <c r="Y23" s="7"/>
      <c r="Z23" s="7"/>
    </row>
    <row r="24" spans="1:26" ht="15" customHeight="1">
      <c r="A24" s="436" t="s">
        <v>430</v>
      </c>
      <c r="B24" s="437" t="s">
        <v>355</v>
      </c>
      <c r="C24" s="438" t="s">
        <v>431</v>
      </c>
      <c r="D24" s="439">
        <v>4.1300000000000003E-2</v>
      </c>
      <c r="E24" s="439">
        <v>0.10589999999999999</v>
      </c>
      <c r="F24" s="439">
        <v>6.4199999999999993E-2</v>
      </c>
      <c r="G24" s="438" t="s">
        <v>373</v>
      </c>
      <c r="H24" s="438" t="s">
        <v>373</v>
      </c>
      <c r="I24" s="441" t="s">
        <v>373</v>
      </c>
      <c r="J24" s="7"/>
      <c r="K24" s="7"/>
      <c r="L24" s="7"/>
      <c r="M24" s="7"/>
      <c r="N24" s="7"/>
      <c r="O24" s="7"/>
      <c r="P24" s="7"/>
      <c r="Q24" s="7"/>
      <c r="R24" s="7"/>
      <c r="S24" s="7"/>
      <c r="T24" s="7"/>
      <c r="U24" s="7"/>
      <c r="V24" s="7"/>
      <c r="W24" s="7"/>
      <c r="X24" s="7"/>
      <c r="Y24" s="7"/>
      <c r="Z24" s="7"/>
    </row>
    <row r="25" spans="1:26" ht="15" customHeight="1">
      <c r="A25" s="431" t="s">
        <v>434</v>
      </c>
      <c r="B25" s="432" t="s">
        <v>390</v>
      </c>
      <c r="C25" s="433" t="s">
        <v>424</v>
      </c>
      <c r="D25" s="434">
        <v>6.4999999999999997E-3</v>
      </c>
      <c r="E25" s="434">
        <v>5.1799999999999999E-2</v>
      </c>
      <c r="F25" s="434">
        <v>1.01E-2</v>
      </c>
      <c r="G25" s="433" t="s">
        <v>373</v>
      </c>
      <c r="H25" s="433" t="s">
        <v>373</v>
      </c>
      <c r="I25" s="442" t="s">
        <v>373</v>
      </c>
      <c r="J25" s="7"/>
      <c r="K25" s="7"/>
      <c r="L25" s="7"/>
      <c r="M25" s="7"/>
      <c r="N25" s="7"/>
      <c r="O25" s="7"/>
      <c r="P25" s="7"/>
      <c r="Q25" s="7"/>
      <c r="R25" s="7"/>
      <c r="S25" s="7"/>
      <c r="T25" s="7"/>
      <c r="U25" s="7"/>
      <c r="V25" s="7"/>
      <c r="W25" s="7"/>
      <c r="X25" s="7"/>
      <c r="Y25" s="7"/>
      <c r="Z25" s="7"/>
    </row>
    <row r="26" spans="1:26" ht="15" customHeight="1">
      <c r="A26" s="436" t="s">
        <v>440</v>
      </c>
      <c r="B26" s="437" t="s">
        <v>383</v>
      </c>
      <c r="C26" s="438" t="s">
        <v>441</v>
      </c>
      <c r="D26" s="439">
        <v>9.1800000000000007E-2</v>
      </c>
      <c r="E26" s="439">
        <v>0.18440000000000001</v>
      </c>
      <c r="F26" s="439">
        <v>0.14269999999999999</v>
      </c>
      <c r="G26" s="438" t="s">
        <v>373</v>
      </c>
      <c r="H26" s="438" t="s">
        <v>373</v>
      </c>
      <c r="I26" s="441" t="s">
        <v>373</v>
      </c>
      <c r="J26" s="7"/>
      <c r="K26" s="7"/>
      <c r="L26" s="7"/>
      <c r="M26" s="7"/>
      <c r="N26" s="7"/>
      <c r="O26" s="7"/>
      <c r="P26" s="7"/>
      <c r="Q26" s="7"/>
      <c r="R26" s="7"/>
      <c r="S26" s="7"/>
      <c r="T26" s="7"/>
      <c r="U26" s="7"/>
      <c r="V26" s="7"/>
      <c r="W26" s="7"/>
      <c r="X26" s="7"/>
      <c r="Y26" s="7"/>
      <c r="Z26" s="7"/>
    </row>
    <row r="27" spans="1:26" ht="15" customHeight="1">
      <c r="A27" s="431" t="s">
        <v>445</v>
      </c>
      <c r="B27" s="432" t="s">
        <v>370</v>
      </c>
      <c r="C27" s="433" t="s">
        <v>380</v>
      </c>
      <c r="D27" s="434">
        <v>5.96E-2</v>
      </c>
      <c r="E27" s="434">
        <v>0.13439999999999999</v>
      </c>
      <c r="F27" s="434">
        <v>9.2700000000000005E-2</v>
      </c>
      <c r="G27" s="433" t="s">
        <v>373</v>
      </c>
      <c r="H27" s="433" t="s">
        <v>373</v>
      </c>
      <c r="I27" s="442" t="s">
        <v>373</v>
      </c>
      <c r="J27" s="7"/>
      <c r="K27" s="7"/>
      <c r="L27" s="7"/>
      <c r="M27" s="7"/>
      <c r="N27" s="7"/>
      <c r="O27" s="7"/>
      <c r="P27" s="7"/>
      <c r="Q27" s="7"/>
      <c r="R27" s="7"/>
      <c r="S27" s="7"/>
      <c r="T27" s="7"/>
      <c r="U27" s="7"/>
      <c r="V27" s="7"/>
      <c r="W27" s="7"/>
      <c r="X27" s="7"/>
      <c r="Y27" s="7"/>
      <c r="Z27" s="7"/>
    </row>
    <row r="28" spans="1:26" ht="15" customHeight="1">
      <c r="A28" s="436" t="s">
        <v>450</v>
      </c>
      <c r="B28" s="437" t="s">
        <v>355</v>
      </c>
      <c r="C28" s="438" t="s">
        <v>377</v>
      </c>
      <c r="D28" s="439">
        <v>1.47E-2</v>
      </c>
      <c r="E28" s="439">
        <v>6.4500000000000002E-2</v>
      </c>
      <c r="F28" s="439">
        <v>2.2800000000000001E-2</v>
      </c>
      <c r="G28" s="438" t="s">
        <v>373</v>
      </c>
      <c r="H28" s="438" t="s">
        <v>373</v>
      </c>
      <c r="I28" s="441" t="s">
        <v>373</v>
      </c>
      <c r="J28" s="7"/>
      <c r="K28" s="7"/>
      <c r="L28" s="7"/>
      <c r="M28" s="7"/>
      <c r="N28" s="7"/>
      <c r="O28" s="7"/>
      <c r="P28" s="7"/>
      <c r="Q28" s="7"/>
      <c r="R28" s="7"/>
      <c r="S28" s="7"/>
      <c r="T28" s="7"/>
      <c r="U28" s="7"/>
      <c r="V28" s="7"/>
      <c r="W28" s="7"/>
      <c r="X28" s="7"/>
      <c r="Y28" s="7"/>
      <c r="Z28" s="7"/>
    </row>
    <row r="29" spans="1:26" ht="15" customHeight="1">
      <c r="A29" s="431" t="s">
        <v>454</v>
      </c>
      <c r="B29" s="432" t="s">
        <v>383</v>
      </c>
      <c r="C29" s="433" t="s">
        <v>455</v>
      </c>
      <c r="D29" s="434">
        <v>2.3E-2</v>
      </c>
      <c r="E29" s="434">
        <v>7.7399999999999997E-2</v>
      </c>
      <c r="F29" s="434">
        <v>3.5700000000000003E-2</v>
      </c>
      <c r="G29" s="434">
        <v>2.0799999999999999E-2</v>
      </c>
      <c r="H29" s="434">
        <v>7.3999999999999996E-2</v>
      </c>
      <c r="I29" s="435">
        <v>3.2300000000000002E-2</v>
      </c>
      <c r="J29" s="7"/>
      <c r="K29" s="7"/>
      <c r="L29" s="7"/>
      <c r="M29" s="7"/>
      <c r="N29" s="7"/>
      <c r="O29" s="7"/>
      <c r="P29" s="7"/>
      <c r="Q29" s="7"/>
      <c r="R29" s="7"/>
      <c r="S29" s="7"/>
      <c r="T29" s="7"/>
      <c r="U29" s="7"/>
      <c r="V29" s="7"/>
      <c r="W29" s="7"/>
      <c r="X29" s="7"/>
      <c r="Y29" s="7"/>
      <c r="Z29" s="7"/>
    </row>
    <row r="30" spans="1:26" ht="15" customHeight="1">
      <c r="A30" s="436" t="s">
        <v>459</v>
      </c>
      <c r="B30" s="437" t="s">
        <v>370</v>
      </c>
      <c r="C30" s="438" t="s">
        <v>377</v>
      </c>
      <c r="D30" s="439">
        <v>1.47E-2</v>
      </c>
      <c r="E30" s="439">
        <v>6.4500000000000002E-2</v>
      </c>
      <c r="F30" s="439">
        <v>2.2800000000000001E-2</v>
      </c>
      <c r="G30" s="439">
        <v>6.4999999999999997E-3</v>
      </c>
      <c r="H30" s="439">
        <v>5.1799999999999999E-2</v>
      </c>
      <c r="I30" s="443">
        <v>1.01E-2</v>
      </c>
      <c r="J30" s="7"/>
      <c r="K30" s="7"/>
      <c r="L30" s="7"/>
      <c r="M30" s="7"/>
      <c r="N30" s="7"/>
      <c r="O30" s="7"/>
      <c r="P30" s="7"/>
      <c r="Q30" s="7"/>
      <c r="R30" s="7"/>
      <c r="S30" s="7"/>
      <c r="T30" s="7"/>
      <c r="U30" s="7"/>
      <c r="V30" s="7"/>
      <c r="W30" s="7"/>
      <c r="X30" s="7"/>
      <c r="Y30" s="7"/>
      <c r="Z30" s="7"/>
    </row>
    <row r="31" spans="1:26" ht="15" customHeight="1">
      <c r="A31" s="431" t="s">
        <v>463</v>
      </c>
      <c r="B31" s="432" t="s">
        <v>355</v>
      </c>
      <c r="C31" s="433" t="s">
        <v>377</v>
      </c>
      <c r="D31" s="434">
        <v>1.47E-2</v>
      </c>
      <c r="E31" s="434">
        <v>6.4500000000000002E-2</v>
      </c>
      <c r="F31" s="434">
        <v>2.2800000000000001E-2</v>
      </c>
      <c r="G31" s="433" t="s">
        <v>373</v>
      </c>
      <c r="H31" s="433" t="s">
        <v>373</v>
      </c>
      <c r="I31" s="442" t="s">
        <v>373</v>
      </c>
      <c r="J31" s="7"/>
      <c r="K31" s="7"/>
      <c r="L31" s="7"/>
      <c r="M31" s="7"/>
      <c r="N31" s="7"/>
      <c r="O31" s="7"/>
      <c r="P31" s="7"/>
      <c r="Q31" s="7"/>
      <c r="R31" s="7"/>
      <c r="S31" s="7"/>
      <c r="T31" s="7"/>
      <c r="U31" s="7"/>
      <c r="V31" s="7"/>
      <c r="W31" s="7"/>
      <c r="X31" s="7"/>
      <c r="Y31" s="7"/>
      <c r="Z31" s="7"/>
    </row>
    <row r="32" spans="1:26" ht="15" customHeight="1">
      <c r="A32" s="436" t="s">
        <v>466</v>
      </c>
      <c r="B32" s="437" t="s">
        <v>411</v>
      </c>
      <c r="C32" s="438" t="s">
        <v>408</v>
      </c>
      <c r="D32" s="439">
        <v>5.0500000000000003E-2</v>
      </c>
      <c r="E32" s="439">
        <v>0.1202</v>
      </c>
      <c r="F32" s="439">
        <v>7.85E-2</v>
      </c>
      <c r="G32" s="438" t="s">
        <v>373</v>
      </c>
      <c r="H32" s="438" t="s">
        <v>373</v>
      </c>
      <c r="I32" s="441" t="s">
        <v>373</v>
      </c>
      <c r="J32" s="7"/>
      <c r="K32" s="7"/>
      <c r="L32" s="7"/>
      <c r="M32" s="7"/>
      <c r="N32" s="7"/>
      <c r="O32" s="7"/>
      <c r="P32" s="7"/>
      <c r="Q32" s="7"/>
      <c r="R32" s="7"/>
      <c r="S32" s="7"/>
      <c r="T32" s="7"/>
      <c r="U32" s="7"/>
      <c r="V32" s="7"/>
      <c r="W32" s="7"/>
      <c r="X32" s="7"/>
      <c r="Y32" s="7"/>
      <c r="Z32" s="7"/>
    </row>
    <row r="33" spans="1:26" ht="15" customHeight="1">
      <c r="A33" s="431" t="s">
        <v>469</v>
      </c>
      <c r="B33" s="432" t="s">
        <v>355</v>
      </c>
      <c r="C33" s="433" t="s">
        <v>384</v>
      </c>
      <c r="D33" s="434">
        <v>6.88E-2</v>
      </c>
      <c r="E33" s="434">
        <v>0.1487</v>
      </c>
      <c r="F33" s="434">
        <v>0.107</v>
      </c>
      <c r="G33" s="434">
        <v>5.7200000000000001E-2</v>
      </c>
      <c r="H33" s="434">
        <v>0.13059999999999999</v>
      </c>
      <c r="I33" s="435">
        <v>8.8900000000000007E-2</v>
      </c>
      <c r="J33" s="7"/>
      <c r="K33" s="7"/>
      <c r="L33" s="7"/>
      <c r="M33" s="7"/>
      <c r="N33" s="7"/>
      <c r="O33" s="7"/>
      <c r="P33" s="7"/>
      <c r="Q33" s="7"/>
      <c r="R33" s="7"/>
      <c r="S33" s="7"/>
      <c r="T33" s="7"/>
      <c r="U33" s="7"/>
      <c r="V33" s="7"/>
      <c r="W33" s="7"/>
      <c r="X33" s="7"/>
      <c r="Y33" s="7"/>
      <c r="Z33" s="7"/>
    </row>
    <row r="34" spans="1:26" ht="15" customHeight="1">
      <c r="A34" s="436" t="s">
        <v>331</v>
      </c>
      <c r="B34" s="437" t="s">
        <v>470</v>
      </c>
      <c r="C34" s="438" t="s">
        <v>394</v>
      </c>
      <c r="D34" s="439">
        <v>0</v>
      </c>
      <c r="E34" s="439">
        <v>4.1700000000000001E-2</v>
      </c>
      <c r="F34" s="439">
        <v>0</v>
      </c>
      <c r="G34" s="439">
        <v>1.6000000000000001E-3</v>
      </c>
      <c r="H34" s="439">
        <v>4.4200000000000003E-2</v>
      </c>
      <c r="I34" s="443">
        <v>2.5000000000000001E-3</v>
      </c>
      <c r="J34" s="7"/>
      <c r="K34" s="7"/>
      <c r="L34" s="7"/>
      <c r="M34" s="7"/>
      <c r="N34" s="7"/>
      <c r="O34" s="7"/>
      <c r="P34" s="7"/>
      <c r="Q34" s="7"/>
      <c r="R34" s="7"/>
      <c r="S34" s="7"/>
      <c r="T34" s="7"/>
      <c r="U34" s="7"/>
      <c r="V34" s="7"/>
      <c r="W34" s="7"/>
      <c r="X34" s="7"/>
      <c r="Y34" s="7"/>
      <c r="Z34" s="7"/>
    </row>
    <row r="35" spans="1:26" ht="15" customHeight="1">
      <c r="A35" s="431" t="s">
        <v>471</v>
      </c>
      <c r="B35" s="432" t="s">
        <v>355</v>
      </c>
      <c r="C35" s="433" t="s">
        <v>431</v>
      </c>
      <c r="D35" s="434">
        <v>4.1300000000000003E-2</v>
      </c>
      <c r="E35" s="434">
        <v>0.10589999999999999</v>
      </c>
      <c r="F35" s="434">
        <v>6.4199999999999993E-2</v>
      </c>
      <c r="G35" s="433" t="s">
        <v>373</v>
      </c>
      <c r="H35" s="433" t="s">
        <v>373</v>
      </c>
      <c r="I35" s="442" t="s">
        <v>373</v>
      </c>
      <c r="J35" s="7"/>
      <c r="K35" s="7"/>
      <c r="L35" s="7"/>
      <c r="M35" s="7"/>
      <c r="N35" s="7"/>
      <c r="O35" s="7"/>
      <c r="P35" s="7"/>
      <c r="Q35" s="7"/>
      <c r="R35" s="7"/>
      <c r="S35" s="7"/>
      <c r="T35" s="7"/>
      <c r="U35" s="7"/>
      <c r="V35" s="7"/>
      <c r="W35" s="7"/>
      <c r="X35" s="7"/>
      <c r="Y35" s="7"/>
      <c r="Z35" s="7"/>
    </row>
    <row r="36" spans="1:26" ht="15" customHeight="1">
      <c r="A36" s="436" t="s">
        <v>472</v>
      </c>
      <c r="B36" s="437" t="s">
        <v>390</v>
      </c>
      <c r="C36" s="438" t="s">
        <v>473</v>
      </c>
      <c r="D36" s="439">
        <v>5.4999999999999997E-3</v>
      </c>
      <c r="E36" s="439">
        <v>5.0299999999999997E-2</v>
      </c>
      <c r="F36" s="439">
        <v>8.6E-3</v>
      </c>
      <c r="G36" s="438" t="s">
        <v>373</v>
      </c>
      <c r="H36" s="438" t="s">
        <v>373</v>
      </c>
      <c r="I36" s="441" t="s">
        <v>373</v>
      </c>
      <c r="J36" s="7"/>
      <c r="K36" s="7"/>
      <c r="L36" s="7"/>
      <c r="M36" s="7"/>
      <c r="N36" s="7"/>
      <c r="O36" s="7"/>
      <c r="P36" s="7"/>
      <c r="Q36" s="7"/>
      <c r="R36" s="7"/>
      <c r="S36" s="7"/>
      <c r="T36" s="7"/>
      <c r="U36" s="7"/>
      <c r="V36" s="7"/>
      <c r="W36" s="7"/>
      <c r="X36" s="7"/>
      <c r="Y36" s="7"/>
      <c r="Z36" s="7"/>
    </row>
    <row r="37" spans="1:26" ht="15" customHeight="1">
      <c r="A37" s="431" t="s">
        <v>474</v>
      </c>
      <c r="B37" s="432" t="s">
        <v>383</v>
      </c>
      <c r="C37" s="433" t="s">
        <v>475</v>
      </c>
      <c r="D37" s="434">
        <v>7.7999999999999996E-3</v>
      </c>
      <c r="E37" s="434">
        <v>5.3800000000000001E-2</v>
      </c>
      <c r="F37" s="434">
        <v>1.21E-2</v>
      </c>
      <c r="G37" s="434">
        <v>6.7000000000000002E-3</v>
      </c>
      <c r="H37" s="434">
        <v>5.21E-2</v>
      </c>
      <c r="I37" s="435">
        <v>1.04E-2</v>
      </c>
      <c r="J37" s="7"/>
      <c r="K37" s="7"/>
      <c r="L37" s="7"/>
      <c r="M37" s="7"/>
      <c r="N37" s="7"/>
      <c r="O37" s="7"/>
      <c r="P37" s="7"/>
      <c r="Q37" s="7"/>
      <c r="R37" s="7"/>
      <c r="S37" s="7"/>
      <c r="T37" s="7"/>
      <c r="U37" s="7"/>
      <c r="V37" s="7"/>
      <c r="W37" s="7"/>
      <c r="X37" s="7"/>
      <c r="Y37" s="7"/>
      <c r="Z37" s="7"/>
    </row>
    <row r="38" spans="1:26" ht="15.75" customHeight="1">
      <c r="A38" s="436" t="s">
        <v>476</v>
      </c>
      <c r="B38" s="437" t="s">
        <v>411</v>
      </c>
      <c r="C38" s="438" t="s">
        <v>424</v>
      </c>
      <c r="D38" s="439">
        <v>6.4999999999999997E-3</v>
      </c>
      <c r="E38" s="439">
        <v>5.1799999999999999E-2</v>
      </c>
      <c r="F38" s="439">
        <v>1.01E-2</v>
      </c>
      <c r="G38" s="439">
        <v>3.8999999999999998E-3</v>
      </c>
      <c r="H38" s="439">
        <v>4.7800000000000002E-2</v>
      </c>
      <c r="I38" s="443">
        <v>6.1000000000000004E-3</v>
      </c>
      <c r="J38" s="7"/>
      <c r="K38" s="7"/>
      <c r="L38" s="7"/>
      <c r="M38" s="7"/>
      <c r="N38" s="7"/>
      <c r="O38" s="7"/>
      <c r="P38" s="7"/>
      <c r="Q38" s="7"/>
      <c r="R38" s="7"/>
      <c r="S38" s="7"/>
      <c r="T38" s="7"/>
      <c r="U38" s="7"/>
      <c r="V38" s="7"/>
      <c r="W38" s="7"/>
      <c r="X38" s="7"/>
      <c r="Y38" s="7"/>
      <c r="Z38" s="7"/>
    </row>
    <row r="39" spans="1:26" ht="15.75" customHeight="1">
      <c r="A39" s="431" t="s">
        <v>477</v>
      </c>
      <c r="B39" s="432" t="s">
        <v>383</v>
      </c>
      <c r="C39" s="433" t="s">
        <v>391</v>
      </c>
      <c r="D39" s="434">
        <v>2.0199999999999999E-2</v>
      </c>
      <c r="E39" s="434">
        <v>7.3099999999999998E-2</v>
      </c>
      <c r="F39" s="434">
        <v>3.1399999999999997E-2</v>
      </c>
      <c r="G39" s="434">
        <v>2.3800000000000002E-2</v>
      </c>
      <c r="H39" s="434">
        <v>7.8700000000000006E-2</v>
      </c>
      <c r="I39" s="435">
        <v>3.6999999999999998E-2</v>
      </c>
      <c r="J39" s="7"/>
      <c r="K39" s="7"/>
      <c r="L39" s="7"/>
      <c r="M39" s="7"/>
      <c r="N39" s="7"/>
      <c r="O39" s="7"/>
      <c r="P39" s="7"/>
      <c r="Q39" s="7"/>
      <c r="R39" s="7"/>
      <c r="S39" s="7"/>
      <c r="T39" s="7"/>
      <c r="U39" s="7"/>
      <c r="V39" s="7"/>
      <c r="W39" s="7"/>
      <c r="X39" s="7"/>
      <c r="Y39" s="7"/>
      <c r="Z39" s="7"/>
    </row>
    <row r="40" spans="1:26" ht="15.75" customHeight="1">
      <c r="A40" s="436" t="s">
        <v>478</v>
      </c>
      <c r="B40" s="437" t="s">
        <v>355</v>
      </c>
      <c r="C40" s="438" t="s">
        <v>380</v>
      </c>
      <c r="D40" s="439">
        <v>5.96E-2</v>
      </c>
      <c r="E40" s="439">
        <v>0.13439999999999999</v>
      </c>
      <c r="F40" s="439">
        <v>9.2700000000000005E-2</v>
      </c>
      <c r="G40" s="438" t="s">
        <v>373</v>
      </c>
      <c r="H40" s="438" t="s">
        <v>373</v>
      </c>
      <c r="I40" s="441" t="s">
        <v>373</v>
      </c>
      <c r="J40" s="7"/>
      <c r="K40" s="7"/>
      <c r="L40" s="7"/>
      <c r="M40" s="7"/>
      <c r="N40" s="7"/>
      <c r="O40" s="7"/>
      <c r="P40" s="7"/>
      <c r="Q40" s="7"/>
      <c r="R40" s="7"/>
      <c r="S40" s="7"/>
      <c r="T40" s="7"/>
      <c r="U40" s="7"/>
      <c r="V40" s="7"/>
      <c r="W40" s="7"/>
      <c r="X40" s="7"/>
      <c r="Y40" s="7"/>
      <c r="Z40" s="7"/>
    </row>
    <row r="41" spans="1:26" ht="15.75" customHeight="1">
      <c r="A41" s="431" t="s">
        <v>479</v>
      </c>
      <c r="B41" s="432" t="s">
        <v>355</v>
      </c>
      <c r="C41" s="433" t="s">
        <v>480</v>
      </c>
      <c r="D41" s="434">
        <v>8.2600000000000007E-2</v>
      </c>
      <c r="E41" s="434">
        <v>0.1701</v>
      </c>
      <c r="F41" s="434">
        <v>0.12839999999999999</v>
      </c>
      <c r="G41" s="433" t="s">
        <v>373</v>
      </c>
      <c r="H41" s="433" t="s">
        <v>373</v>
      </c>
      <c r="I41" s="442" t="s">
        <v>373</v>
      </c>
      <c r="J41" s="7"/>
      <c r="K41" s="7"/>
      <c r="L41" s="7"/>
      <c r="M41" s="7"/>
      <c r="N41" s="7"/>
      <c r="O41" s="7"/>
      <c r="P41" s="7"/>
      <c r="Q41" s="7"/>
      <c r="R41" s="7"/>
      <c r="S41" s="7"/>
      <c r="T41" s="7"/>
      <c r="U41" s="7"/>
      <c r="V41" s="7"/>
      <c r="W41" s="7"/>
      <c r="X41" s="7"/>
      <c r="Y41" s="7"/>
      <c r="Z41" s="7"/>
    </row>
    <row r="42" spans="1:26" ht="15.75" customHeight="1">
      <c r="A42" s="436" t="s">
        <v>481</v>
      </c>
      <c r="B42" s="437" t="s">
        <v>393</v>
      </c>
      <c r="C42" s="438" t="s">
        <v>371</v>
      </c>
      <c r="D42" s="439">
        <v>3.3000000000000002E-2</v>
      </c>
      <c r="E42" s="439">
        <v>9.2999999999999999E-2</v>
      </c>
      <c r="F42" s="439">
        <v>5.1299999999999998E-2</v>
      </c>
      <c r="G42" s="438" t="s">
        <v>373</v>
      </c>
      <c r="H42" s="438" t="s">
        <v>373</v>
      </c>
      <c r="I42" s="441" t="s">
        <v>373</v>
      </c>
      <c r="J42" s="7"/>
      <c r="K42" s="7"/>
      <c r="L42" s="7"/>
      <c r="M42" s="7"/>
      <c r="N42" s="7"/>
      <c r="O42" s="7"/>
      <c r="P42" s="7"/>
      <c r="Q42" s="7"/>
      <c r="R42" s="7"/>
      <c r="S42" s="7"/>
      <c r="T42" s="7"/>
      <c r="U42" s="7"/>
      <c r="V42" s="7"/>
      <c r="W42" s="7"/>
      <c r="X42" s="7"/>
      <c r="Y42" s="7"/>
      <c r="Z42" s="7"/>
    </row>
    <row r="43" spans="1:26" ht="15.75" customHeight="1">
      <c r="A43" s="431" t="s">
        <v>482</v>
      </c>
      <c r="B43" s="432" t="s">
        <v>383</v>
      </c>
      <c r="C43" s="433" t="s">
        <v>371</v>
      </c>
      <c r="D43" s="434">
        <v>3.3000000000000002E-2</v>
      </c>
      <c r="E43" s="434">
        <v>9.2999999999999999E-2</v>
      </c>
      <c r="F43" s="434">
        <v>5.1299999999999998E-2</v>
      </c>
      <c r="G43" s="434">
        <v>1.7000000000000001E-2</v>
      </c>
      <c r="H43" s="434">
        <v>6.8099999999999994E-2</v>
      </c>
      <c r="I43" s="435">
        <v>2.64E-2</v>
      </c>
      <c r="J43" s="7"/>
      <c r="K43" s="7"/>
      <c r="L43" s="7"/>
      <c r="M43" s="7"/>
      <c r="N43" s="7"/>
      <c r="O43" s="7"/>
      <c r="P43" s="7"/>
      <c r="Q43" s="7"/>
      <c r="R43" s="7"/>
      <c r="S43" s="7"/>
      <c r="T43" s="7"/>
      <c r="U43" s="7"/>
      <c r="V43" s="7"/>
      <c r="W43" s="7"/>
      <c r="X43" s="7"/>
      <c r="Y43" s="7"/>
      <c r="Z43" s="7"/>
    </row>
    <row r="44" spans="1:26" ht="15.75" customHeight="1">
      <c r="A44" s="436" t="s">
        <v>483</v>
      </c>
      <c r="B44" s="437" t="s">
        <v>355</v>
      </c>
      <c r="C44" s="438" t="s">
        <v>484</v>
      </c>
      <c r="D44" s="439">
        <v>2.76E-2</v>
      </c>
      <c r="E44" s="439">
        <v>8.4599999999999995E-2</v>
      </c>
      <c r="F44" s="439">
        <v>4.2900000000000001E-2</v>
      </c>
      <c r="G44" s="438" t="s">
        <v>373</v>
      </c>
      <c r="H44" s="438" t="s">
        <v>373</v>
      </c>
      <c r="I44" s="441" t="s">
        <v>373</v>
      </c>
      <c r="J44" s="7"/>
      <c r="K44" s="7"/>
      <c r="L44" s="7"/>
      <c r="M44" s="7"/>
      <c r="N44" s="7"/>
      <c r="O44" s="7"/>
      <c r="P44" s="7"/>
      <c r="Q44" s="7"/>
      <c r="R44" s="7"/>
      <c r="S44" s="7"/>
      <c r="T44" s="7"/>
      <c r="U44" s="7"/>
      <c r="V44" s="7"/>
      <c r="W44" s="7"/>
      <c r="X44" s="7"/>
      <c r="Y44" s="7"/>
      <c r="Z44" s="7"/>
    </row>
    <row r="45" spans="1:26" ht="15.75" customHeight="1">
      <c r="A45" s="431" t="s">
        <v>485</v>
      </c>
      <c r="B45" s="432" t="s">
        <v>370</v>
      </c>
      <c r="C45" s="433" t="s">
        <v>486</v>
      </c>
      <c r="D45" s="434">
        <v>1.0999999999999999E-2</v>
      </c>
      <c r="E45" s="434">
        <v>5.8799999999999998E-2</v>
      </c>
      <c r="F45" s="434">
        <v>1.7100000000000001E-2</v>
      </c>
      <c r="G45" s="434">
        <v>7.7999999999999996E-3</v>
      </c>
      <c r="H45" s="434">
        <v>5.3800000000000001E-2</v>
      </c>
      <c r="I45" s="435">
        <v>1.21E-2</v>
      </c>
      <c r="J45" s="7"/>
      <c r="K45" s="7"/>
      <c r="L45" s="7"/>
      <c r="M45" s="7"/>
      <c r="N45" s="7"/>
      <c r="O45" s="7"/>
      <c r="P45" s="7"/>
      <c r="Q45" s="7"/>
      <c r="R45" s="7"/>
      <c r="S45" s="7"/>
      <c r="T45" s="7"/>
      <c r="U45" s="7"/>
      <c r="V45" s="7"/>
      <c r="W45" s="7"/>
      <c r="X45" s="7"/>
      <c r="Y45" s="7"/>
      <c r="Z45" s="7"/>
    </row>
    <row r="46" spans="1:26" ht="15.75" customHeight="1">
      <c r="A46" s="436" t="s">
        <v>487</v>
      </c>
      <c r="B46" s="437" t="s">
        <v>390</v>
      </c>
      <c r="C46" s="438" t="s">
        <v>488</v>
      </c>
      <c r="D46" s="439">
        <v>0.1101</v>
      </c>
      <c r="E46" s="439">
        <v>0.21290000000000001</v>
      </c>
      <c r="F46" s="439">
        <v>0.17119999999999999</v>
      </c>
      <c r="G46" s="438" t="s">
        <v>373</v>
      </c>
      <c r="H46" s="438" t="s">
        <v>373</v>
      </c>
      <c r="I46" s="441" t="s">
        <v>373</v>
      </c>
      <c r="J46" s="7"/>
      <c r="K46" s="7"/>
      <c r="L46" s="7"/>
      <c r="M46" s="7"/>
      <c r="N46" s="7"/>
      <c r="O46" s="7"/>
      <c r="P46" s="7"/>
      <c r="Q46" s="7"/>
      <c r="R46" s="7"/>
      <c r="S46" s="7"/>
      <c r="T46" s="7"/>
      <c r="U46" s="7"/>
      <c r="V46" s="7"/>
      <c r="W46" s="7"/>
      <c r="X46" s="7"/>
      <c r="Y46" s="7"/>
      <c r="Z46" s="7"/>
    </row>
    <row r="47" spans="1:26" ht="15.75" customHeight="1">
      <c r="A47" s="431" t="s">
        <v>489</v>
      </c>
      <c r="B47" s="432" t="s">
        <v>390</v>
      </c>
      <c r="C47" s="433" t="s">
        <v>391</v>
      </c>
      <c r="D47" s="434">
        <v>2.0199999999999999E-2</v>
      </c>
      <c r="E47" s="434">
        <v>7.3099999999999998E-2</v>
      </c>
      <c r="F47" s="434">
        <v>3.1399999999999997E-2</v>
      </c>
      <c r="G47" s="433" t="s">
        <v>373</v>
      </c>
      <c r="H47" s="433" t="s">
        <v>373</v>
      </c>
      <c r="I47" s="442" t="s">
        <v>373</v>
      </c>
      <c r="J47" s="7"/>
      <c r="K47" s="7"/>
      <c r="L47" s="7"/>
      <c r="M47" s="7"/>
      <c r="N47" s="7"/>
      <c r="O47" s="7"/>
      <c r="P47" s="7"/>
      <c r="Q47" s="7"/>
      <c r="R47" s="7"/>
      <c r="S47" s="7"/>
      <c r="T47" s="7"/>
      <c r="U47" s="7"/>
      <c r="V47" s="7"/>
      <c r="W47" s="7"/>
      <c r="X47" s="7"/>
      <c r="Y47" s="7"/>
      <c r="Z47" s="7"/>
    </row>
    <row r="48" spans="1:26" ht="15.75" customHeight="1">
      <c r="A48" s="436" t="s">
        <v>490</v>
      </c>
      <c r="B48" s="437" t="s">
        <v>376</v>
      </c>
      <c r="C48" s="438" t="s">
        <v>486</v>
      </c>
      <c r="D48" s="439">
        <v>1.0999999999999999E-2</v>
      </c>
      <c r="E48" s="439">
        <v>5.8799999999999998E-2</v>
      </c>
      <c r="F48" s="439">
        <v>1.7100000000000001E-2</v>
      </c>
      <c r="G48" s="439">
        <v>4.8999999999999998E-3</v>
      </c>
      <c r="H48" s="439">
        <v>4.9299999999999997E-2</v>
      </c>
      <c r="I48" s="443">
        <v>7.6E-3</v>
      </c>
      <c r="J48" s="7"/>
      <c r="K48" s="7"/>
      <c r="L48" s="7"/>
      <c r="M48" s="7"/>
      <c r="N48" s="7"/>
      <c r="O48" s="7"/>
      <c r="P48" s="7"/>
      <c r="Q48" s="7"/>
      <c r="R48" s="7"/>
      <c r="S48" s="7"/>
      <c r="T48" s="7"/>
      <c r="U48" s="7"/>
      <c r="V48" s="7"/>
      <c r="W48" s="7"/>
      <c r="X48" s="7"/>
      <c r="Y48" s="7"/>
      <c r="Z48" s="7"/>
    </row>
    <row r="49" spans="1:26" ht="15.75" customHeight="1">
      <c r="A49" s="431" t="s">
        <v>491</v>
      </c>
      <c r="B49" s="432" t="s">
        <v>370</v>
      </c>
      <c r="C49" s="433" t="s">
        <v>473</v>
      </c>
      <c r="D49" s="434">
        <v>5.4999999999999997E-3</v>
      </c>
      <c r="E49" s="434">
        <v>5.0299999999999997E-2</v>
      </c>
      <c r="F49" s="434">
        <v>8.6E-3</v>
      </c>
      <c r="G49" s="434">
        <v>4.0000000000000001E-3</v>
      </c>
      <c r="H49" s="434">
        <v>4.7899999999999998E-2</v>
      </c>
      <c r="I49" s="435">
        <v>6.1999999999999998E-3</v>
      </c>
      <c r="J49" s="7"/>
      <c r="K49" s="7"/>
      <c r="L49" s="7"/>
      <c r="M49" s="7"/>
      <c r="N49" s="7"/>
      <c r="O49" s="7"/>
      <c r="P49" s="7"/>
      <c r="Q49" s="7"/>
      <c r="R49" s="7"/>
      <c r="S49" s="7"/>
      <c r="T49" s="7"/>
      <c r="U49" s="7"/>
      <c r="V49" s="7"/>
      <c r="W49" s="7"/>
      <c r="X49" s="7"/>
      <c r="Y49" s="7"/>
      <c r="Z49" s="7"/>
    </row>
    <row r="50" spans="1:26" ht="15.75" customHeight="1">
      <c r="A50" s="436" t="s">
        <v>492</v>
      </c>
      <c r="B50" s="437" t="s">
        <v>376</v>
      </c>
      <c r="C50" s="438" t="s">
        <v>394</v>
      </c>
      <c r="D50" s="439">
        <v>0</v>
      </c>
      <c r="E50" s="439">
        <v>4.1700000000000001E-2</v>
      </c>
      <c r="F50" s="439">
        <v>0</v>
      </c>
      <c r="G50" s="439">
        <v>5.9999999999999995E-4</v>
      </c>
      <c r="H50" s="439">
        <v>4.2599999999999999E-2</v>
      </c>
      <c r="I50" s="443">
        <v>8.9999999999999998E-4</v>
      </c>
      <c r="J50" s="7"/>
      <c r="K50" s="7"/>
      <c r="L50" s="7"/>
      <c r="M50" s="7"/>
      <c r="N50" s="7"/>
      <c r="O50" s="7"/>
      <c r="P50" s="7"/>
      <c r="Q50" s="7"/>
      <c r="R50" s="7"/>
      <c r="S50" s="7"/>
      <c r="T50" s="7"/>
      <c r="U50" s="7"/>
      <c r="V50" s="7"/>
      <c r="W50" s="7"/>
      <c r="X50" s="7"/>
      <c r="Y50" s="7"/>
      <c r="Z50" s="7"/>
    </row>
    <row r="51" spans="1:26" ht="15.75" customHeight="1">
      <c r="A51" s="431" t="s">
        <v>493</v>
      </c>
      <c r="B51" s="432" t="s">
        <v>390</v>
      </c>
      <c r="C51" s="433" t="s">
        <v>484</v>
      </c>
      <c r="D51" s="434">
        <v>2.76E-2</v>
      </c>
      <c r="E51" s="434">
        <v>8.4599999999999995E-2</v>
      </c>
      <c r="F51" s="434">
        <v>4.2900000000000001E-2</v>
      </c>
      <c r="G51" s="433" t="s">
        <v>373</v>
      </c>
      <c r="H51" s="433" t="s">
        <v>373</v>
      </c>
      <c r="I51" s="442" t="s">
        <v>373</v>
      </c>
      <c r="J51" s="7"/>
      <c r="K51" s="7"/>
      <c r="L51" s="7"/>
      <c r="M51" s="7"/>
      <c r="N51" s="7"/>
      <c r="O51" s="7"/>
      <c r="P51" s="7"/>
      <c r="Q51" s="7"/>
      <c r="R51" s="7"/>
      <c r="S51" s="7"/>
      <c r="T51" s="7"/>
      <c r="U51" s="7"/>
      <c r="V51" s="7"/>
      <c r="W51" s="7"/>
      <c r="X51" s="7"/>
      <c r="Y51" s="7"/>
      <c r="Z51" s="7"/>
    </row>
    <row r="52" spans="1:26" ht="15.75" customHeight="1">
      <c r="A52" s="436" t="s">
        <v>494</v>
      </c>
      <c r="B52" s="437" t="s">
        <v>383</v>
      </c>
      <c r="C52" s="438" t="s">
        <v>384</v>
      </c>
      <c r="D52" s="439">
        <v>6.88E-2</v>
      </c>
      <c r="E52" s="439">
        <v>0.1487</v>
      </c>
      <c r="F52" s="439">
        <v>0.107</v>
      </c>
      <c r="G52" s="439">
        <v>4.4900000000000002E-2</v>
      </c>
      <c r="H52" s="439">
        <v>0.1115</v>
      </c>
      <c r="I52" s="443">
        <v>6.9800000000000001E-2</v>
      </c>
      <c r="J52" s="7"/>
      <c r="K52" s="7"/>
      <c r="L52" s="7"/>
      <c r="M52" s="7"/>
      <c r="N52" s="7"/>
      <c r="O52" s="7"/>
      <c r="P52" s="7"/>
      <c r="Q52" s="7"/>
      <c r="R52" s="7"/>
      <c r="S52" s="7"/>
      <c r="T52" s="7"/>
      <c r="U52" s="7"/>
      <c r="V52" s="7"/>
      <c r="W52" s="7"/>
      <c r="X52" s="7"/>
      <c r="Y52" s="7"/>
      <c r="Z52" s="7"/>
    </row>
    <row r="53" spans="1:26" ht="15.75" customHeight="1">
      <c r="A53" s="431" t="s">
        <v>495</v>
      </c>
      <c r="B53" s="432" t="s">
        <v>355</v>
      </c>
      <c r="C53" s="433" t="s">
        <v>384</v>
      </c>
      <c r="D53" s="434">
        <v>6.88E-2</v>
      </c>
      <c r="E53" s="434">
        <v>0.1487</v>
      </c>
      <c r="F53" s="434">
        <v>0.107</v>
      </c>
      <c r="G53" s="434">
        <v>3.4200000000000001E-2</v>
      </c>
      <c r="H53" s="434">
        <v>9.4899999999999998E-2</v>
      </c>
      <c r="I53" s="435">
        <v>5.3199999999999997E-2</v>
      </c>
      <c r="J53" s="7"/>
      <c r="K53" s="7"/>
      <c r="L53" s="7"/>
      <c r="M53" s="7"/>
      <c r="N53" s="7"/>
      <c r="O53" s="7"/>
      <c r="P53" s="7"/>
      <c r="Q53" s="7"/>
      <c r="R53" s="7"/>
      <c r="S53" s="7"/>
      <c r="T53" s="7"/>
      <c r="U53" s="7"/>
      <c r="V53" s="7"/>
      <c r="W53" s="7"/>
      <c r="X53" s="7"/>
      <c r="Y53" s="7"/>
      <c r="Z53" s="7"/>
    </row>
    <row r="54" spans="1:26" ht="15.75" customHeight="1">
      <c r="A54" s="436" t="s">
        <v>496</v>
      </c>
      <c r="B54" s="437" t="s">
        <v>383</v>
      </c>
      <c r="C54" s="438" t="s">
        <v>380</v>
      </c>
      <c r="D54" s="439">
        <v>5.96E-2</v>
      </c>
      <c r="E54" s="439">
        <v>0.13439999999999999</v>
      </c>
      <c r="F54" s="439">
        <v>9.2700000000000005E-2</v>
      </c>
      <c r="G54" s="439">
        <v>3.3599999999999998E-2</v>
      </c>
      <c r="H54" s="439">
        <v>9.3899999999999997E-2</v>
      </c>
      <c r="I54" s="443">
        <v>5.2200000000000003E-2</v>
      </c>
      <c r="J54" s="7"/>
      <c r="K54" s="7"/>
      <c r="L54" s="7"/>
      <c r="M54" s="7"/>
      <c r="N54" s="7"/>
      <c r="O54" s="7"/>
      <c r="P54" s="7"/>
      <c r="Q54" s="7"/>
      <c r="R54" s="7"/>
      <c r="S54" s="7"/>
      <c r="T54" s="7"/>
      <c r="U54" s="7"/>
      <c r="V54" s="7"/>
      <c r="W54" s="7"/>
      <c r="X54" s="7"/>
      <c r="Y54" s="7"/>
      <c r="Z54" s="7"/>
    </row>
    <row r="55" spans="1:26" ht="15.75" customHeight="1">
      <c r="A55" s="431" t="s">
        <v>497</v>
      </c>
      <c r="B55" s="432" t="s">
        <v>370</v>
      </c>
      <c r="C55" s="433" t="s">
        <v>424</v>
      </c>
      <c r="D55" s="434">
        <v>6.4999999999999997E-3</v>
      </c>
      <c r="E55" s="434">
        <v>5.1799999999999999E-2</v>
      </c>
      <c r="F55" s="434">
        <v>1.01E-2</v>
      </c>
      <c r="G55" s="434">
        <v>6.4000000000000003E-3</v>
      </c>
      <c r="H55" s="434">
        <v>5.16E-2</v>
      </c>
      <c r="I55" s="435">
        <v>9.9000000000000008E-3</v>
      </c>
      <c r="J55" s="7"/>
      <c r="K55" s="7"/>
      <c r="L55" s="7"/>
      <c r="M55" s="7"/>
      <c r="N55" s="7"/>
      <c r="O55" s="7"/>
      <c r="P55" s="7"/>
      <c r="Q55" s="7"/>
      <c r="R55" s="7"/>
      <c r="S55" s="7"/>
      <c r="T55" s="7"/>
      <c r="U55" s="7"/>
      <c r="V55" s="7"/>
      <c r="W55" s="7"/>
      <c r="X55" s="7"/>
      <c r="Y55" s="7"/>
      <c r="Z55" s="7"/>
    </row>
    <row r="56" spans="1:26" ht="15.75" customHeight="1">
      <c r="A56" s="436" t="s">
        <v>498</v>
      </c>
      <c r="B56" s="437" t="s">
        <v>355</v>
      </c>
      <c r="C56" s="438" t="s">
        <v>441</v>
      </c>
      <c r="D56" s="439">
        <v>9.1800000000000007E-2</v>
      </c>
      <c r="E56" s="439">
        <v>0.18440000000000001</v>
      </c>
      <c r="F56" s="439">
        <v>0.14269999999999999</v>
      </c>
      <c r="G56" s="439">
        <v>0.3306</v>
      </c>
      <c r="H56" s="439">
        <v>0.55559999999999998</v>
      </c>
      <c r="I56" s="443">
        <v>0.51390000000000002</v>
      </c>
      <c r="J56" s="7"/>
      <c r="K56" s="7"/>
      <c r="L56" s="7"/>
      <c r="M56" s="7"/>
      <c r="N56" s="7"/>
      <c r="O56" s="7"/>
      <c r="P56" s="7"/>
      <c r="Q56" s="7"/>
      <c r="R56" s="7"/>
      <c r="S56" s="7"/>
      <c r="T56" s="7"/>
      <c r="U56" s="7"/>
      <c r="V56" s="7"/>
      <c r="W56" s="7"/>
      <c r="X56" s="7"/>
      <c r="Y56" s="7"/>
      <c r="Z56" s="7"/>
    </row>
    <row r="57" spans="1:26" ht="15.75" customHeight="1">
      <c r="A57" s="431" t="s">
        <v>499</v>
      </c>
      <c r="B57" s="432" t="s">
        <v>411</v>
      </c>
      <c r="C57" s="433" t="s">
        <v>431</v>
      </c>
      <c r="D57" s="434">
        <v>4.1300000000000003E-2</v>
      </c>
      <c r="E57" s="434">
        <v>0.10589999999999999</v>
      </c>
      <c r="F57" s="434">
        <v>6.4199999999999993E-2</v>
      </c>
      <c r="G57" s="433" t="s">
        <v>373</v>
      </c>
      <c r="H57" s="433" t="s">
        <v>373</v>
      </c>
      <c r="I57" s="442" t="s">
        <v>373</v>
      </c>
      <c r="J57" s="7"/>
      <c r="K57" s="7"/>
      <c r="L57" s="7"/>
      <c r="M57" s="7"/>
      <c r="N57" s="7"/>
      <c r="O57" s="7"/>
      <c r="P57" s="7"/>
      <c r="Q57" s="7"/>
      <c r="R57" s="7"/>
      <c r="S57" s="7"/>
      <c r="T57" s="7"/>
      <c r="U57" s="7"/>
      <c r="V57" s="7"/>
      <c r="W57" s="7"/>
      <c r="X57" s="7"/>
      <c r="Y57" s="7"/>
      <c r="Z57" s="7"/>
    </row>
    <row r="58" spans="1:26" ht="15.75" customHeight="1">
      <c r="A58" s="436" t="s">
        <v>500</v>
      </c>
      <c r="B58" s="437" t="s">
        <v>376</v>
      </c>
      <c r="C58" s="438" t="s">
        <v>399</v>
      </c>
      <c r="D58" s="439">
        <v>2.5000000000000001E-3</v>
      </c>
      <c r="E58" s="439">
        <v>4.5600000000000002E-2</v>
      </c>
      <c r="F58" s="439">
        <v>3.8999999999999998E-3</v>
      </c>
      <c r="G58" s="439">
        <v>1.1000000000000001E-3</v>
      </c>
      <c r="H58" s="439">
        <v>4.3400000000000001E-2</v>
      </c>
      <c r="I58" s="443">
        <v>1.6999999999999999E-3</v>
      </c>
      <c r="J58" s="7"/>
      <c r="K58" s="7"/>
      <c r="L58" s="7"/>
      <c r="M58" s="7"/>
      <c r="N58" s="7"/>
      <c r="O58" s="7"/>
      <c r="P58" s="7"/>
      <c r="Q58" s="7"/>
      <c r="R58" s="7"/>
      <c r="S58" s="7"/>
      <c r="T58" s="7"/>
      <c r="U58" s="7"/>
      <c r="V58" s="7"/>
      <c r="W58" s="7"/>
      <c r="X58" s="7"/>
      <c r="Y58" s="7"/>
      <c r="Z58" s="7"/>
    </row>
    <row r="59" spans="1:26" ht="15.75" customHeight="1">
      <c r="A59" s="431" t="s">
        <v>501</v>
      </c>
      <c r="B59" s="432" t="s">
        <v>376</v>
      </c>
      <c r="C59" s="433" t="s">
        <v>473</v>
      </c>
      <c r="D59" s="434">
        <v>5.4999999999999997E-3</v>
      </c>
      <c r="E59" s="434">
        <v>5.0299999999999997E-2</v>
      </c>
      <c r="F59" s="434">
        <v>8.6E-3</v>
      </c>
      <c r="G59" s="434">
        <v>4.5999999999999999E-3</v>
      </c>
      <c r="H59" s="434">
        <v>4.8899999999999999E-2</v>
      </c>
      <c r="I59" s="435">
        <v>7.1999999999999998E-3</v>
      </c>
      <c r="J59" s="7"/>
      <c r="K59" s="7"/>
      <c r="L59" s="7"/>
      <c r="M59" s="7"/>
      <c r="N59" s="7"/>
      <c r="O59" s="7"/>
      <c r="P59" s="7"/>
      <c r="Q59" s="7"/>
      <c r="R59" s="7"/>
      <c r="S59" s="7"/>
      <c r="T59" s="7"/>
      <c r="U59" s="7"/>
      <c r="V59" s="7"/>
      <c r="W59" s="7"/>
      <c r="X59" s="7"/>
      <c r="Y59" s="7"/>
      <c r="Z59" s="7"/>
    </row>
    <row r="60" spans="1:26" ht="15.75" customHeight="1">
      <c r="A60" s="436" t="s">
        <v>502</v>
      </c>
      <c r="B60" s="437" t="s">
        <v>355</v>
      </c>
      <c r="C60" s="438" t="s">
        <v>480</v>
      </c>
      <c r="D60" s="439">
        <v>8.2600000000000007E-2</v>
      </c>
      <c r="E60" s="439">
        <v>0.1701</v>
      </c>
      <c r="F60" s="439">
        <v>0.12839999999999999</v>
      </c>
      <c r="G60" s="438" t="s">
        <v>373</v>
      </c>
      <c r="H60" s="438" t="s">
        <v>373</v>
      </c>
      <c r="I60" s="441" t="s">
        <v>373</v>
      </c>
      <c r="J60" s="7"/>
      <c r="K60" s="7"/>
      <c r="L60" s="7"/>
      <c r="M60" s="7"/>
      <c r="N60" s="7"/>
      <c r="O60" s="7"/>
      <c r="P60" s="7"/>
      <c r="Q60" s="7"/>
      <c r="R60" s="7"/>
      <c r="S60" s="7"/>
      <c r="T60" s="7"/>
      <c r="U60" s="7"/>
      <c r="V60" s="7"/>
      <c r="W60" s="7"/>
      <c r="X60" s="7"/>
      <c r="Y60" s="7"/>
      <c r="Z60" s="7"/>
    </row>
    <row r="61" spans="1:26" ht="15.75" customHeight="1">
      <c r="A61" s="431" t="s">
        <v>503</v>
      </c>
      <c r="B61" s="432" t="s">
        <v>370</v>
      </c>
      <c r="C61" s="433" t="s">
        <v>484</v>
      </c>
      <c r="D61" s="434">
        <v>2.76E-2</v>
      </c>
      <c r="E61" s="434">
        <v>8.4599999999999995E-2</v>
      </c>
      <c r="F61" s="434">
        <v>4.2900000000000001E-2</v>
      </c>
      <c r="G61" s="433" t="s">
        <v>373</v>
      </c>
      <c r="H61" s="433" t="s">
        <v>373</v>
      </c>
      <c r="I61" s="442" t="s">
        <v>373</v>
      </c>
      <c r="J61" s="7"/>
      <c r="K61" s="7"/>
      <c r="L61" s="7"/>
      <c r="M61" s="7"/>
      <c r="N61" s="7"/>
      <c r="O61" s="7"/>
      <c r="P61" s="7"/>
      <c r="Q61" s="7"/>
      <c r="R61" s="7"/>
      <c r="S61" s="7"/>
      <c r="T61" s="7"/>
      <c r="U61" s="7"/>
      <c r="V61" s="7"/>
      <c r="W61" s="7"/>
      <c r="X61" s="7"/>
      <c r="Y61" s="7"/>
      <c r="Z61" s="7"/>
    </row>
    <row r="62" spans="1:26" ht="15.75" customHeight="1">
      <c r="A62" s="436" t="s">
        <v>504</v>
      </c>
      <c r="B62" s="437" t="s">
        <v>376</v>
      </c>
      <c r="C62" s="438" t="s">
        <v>394</v>
      </c>
      <c r="D62" s="439">
        <v>0</v>
      </c>
      <c r="E62" s="439">
        <v>4.1700000000000001E-2</v>
      </c>
      <c r="F62" s="439">
        <v>0</v>
      </c>
      <c r="G62" s="439">
        <v>5.9999999999999995E-4</v>
      </c>
      <c r="H62" s="439">
        <v>4.2599999999999999E-2</v>
      </c>
      <c r="I62" s="443">
        <v>8.9999999999999998E-4</v>
      </c>
      <c r="J62" s="7"/>
      <c r="K62" s="7"/>
      <c r="L62" s="7"/>
      <c r="M62" s="7"/>
      <c r="N62" s="7"/>
      <c r="O62" s="7"/>
      <c r="P62" s="7"/>
      <c r="Q62" s="7"/>
      <c r="R62" s="7"/>
      <c r="S62" s="7"/>
      <c r="T62" s="7"/>
      <c r="U62" s="7"/>
      <c r="V62" s="7"/>
      <c r="W62" s="7"/>
      <c r="X62" s="7"/>
      <c r="Y62" s="7"/>
      <c r="Z62" s="7"/>
    </row>
    <row r="63" spans="1:26" ht="15.75" customHeight="1">
      <c r="A63" s="431" t="s">
        <v>505</v>
      </c>
      <c r="B63" s="432" t="s">
        <v>355</v>
      </c>
      <c r="C63" s="433" t="s">
        <v>384</v>
      </c>
      <c r="D63" s="434">
        <v>6.88E-2</v>
      </c>
      <c r="E63" s="434">
        <v>0.1487</v>
      </c>
      <c r="F63" s="434">
        <v>0.107</v>
      </c>
      <c r="G63" s="433" t="s">
        <v>373</v>
      </c>
      <c r="H63" s="433" t="s">
        <v>373</v>
      </c>
      <c r="I63" s="442" t="s">
        <v>373</v>
      </c>
      <c r="J63" s="7"/>
      <c r="K63" s="7"/>
      <c r="L63" s="7"/>
      <c r="M63" s="7"/>
      <c r="N63" s="7"/>
      <c r="O63" s="7"/>
      <c r="P63" s="7"/>
      <c r="Q63" s="7"/>
      <c r="R63" s="7"/>
      <c r="S63" s="7"/>
      <c r="T63" s="7"/>
      <c r="U63" s="7"/>
      <c r="V63" s="7"/>
      <c r="W63" s="7"/>
      <c r="X63" s="7"/>
      <c r="Y63" s="7"/>
      <c r="Z63" s="7"/>
    </row>
    <row r="64" spans="1:26" ht="15.75" customHeight="1">
      <c r="A64" s="436" t="s">
        <v>506</v>
      </c>
      <c r="B64" s="437" t="s">
        <v>376</v>
      </c>
      <c r="C64" s="438" t="s">
        <v>391</v>
      </c>
      <c r="D64" s="439">
        <v>2.0199999999999999E-2</v>
      </c>
      <c r="E64" s="439">
        <v>7.3099999999999998E-2</v>
      </c>
      <c r="F64" s="439">
        <v>3.1399999999999997E-2</v>
      </c>
      <c r="G64" s="439">
        <v>5.0000000000000001E-3</v>
      </c>
      <c r="H64" s="439">
        <v>4.9500000000000002E-2</v>
      </c>
      <c r="I64" s="443">
        <v>7.7999999999999996E-3</v>
      </c>
      <c r="J64" s="7"/>
      <c r="K64" s="7"/>
      <c r="L64" s="7"/>
      <c r="M64" s="7"/>
      <c r="N64" s="7"/>
      <c r="O64" s="7"/>
      <c r="P64" s="7"/>
      <c r="Q64" s="7"/>
      <c r="R64" s="7"/>
      <c r="S64" s="7"/>
      <c r="T64" s="7"/>
      <c r="U64" s="7"/>
      <c r="V64" s="7"/>
      <c r="W64" s="7"/>
      <c r="X64" s="7"/>
      <c r="Y64" s="7"/>
      <c r="Z64" s="7"/>
    </row>
    <row r="65" spans="1:26" ht="15.75" customHeight="1">
      <c r="A65" s="431" t="s">
        <v>507</v>
      </c>
      <c r="B65" s="432" t="s">
        <v>383</v>
      </c>
      <c r="C65" s="433" t="s">
        <v>455</v>
      </c>
      <c r="D65" s="434">
        <v>2.3E-2</v>
      </c>
      <c r="E65" s="434">
        <v>7.7399999999999997E-2</v>
      </c>
      <c r="F65" s="434">
        <v>3.5700000000000003E-2</v>
      </c>
      <c r="G65" s="433" t="s">
        <v>373</v>
      </c>
      <c r="H65" s="433" t="s">
        <v>373</v>
      </c>
      <c r="I65" s="442" t="s">
        <v>373</v>
      </c>
      <c r="J65" s="7"/>
      <c r="K65" s="7"/>
      <c r="L65" s="7"/>
      <c r="M65" s="7"/>
      <c r="N65" s="7"/>
      <c r="O65" s="7"/>
      <c r="P65" s="7"/>
      <c r="Q65" s="7"/>
      <c r="R65" s="7"/>
      <c r="S65" s="7"/>
      <c r="T65" s="7"/>
      <c r="U65" s="7"/>
      <c r="V65" s="7"/>
      <c r="W65" s="7"/>
      <c r="X65" s="7"/>
      <c r="Y65" s="7"/>
      <c r="Z65" s="7"/>
    </row>
    <row r="66" spans="1:26" ht="15.75" customHeight="1">
      <c r="A66" s="436" t="s">
        <v>508</v>
      </c>
      <c r="B66" s="437" t="s">
        <v>376</v>
      </c>
      <c r="C66" s="438" t="s">
        <v>424</v>
      </c>
      <c r="D66" s="439">
        <v>6.4999999999999997E-3</v>
      </c>
      <c r="E66" s="439">
        <v>5.1799999999999999E-2</v>
      </c>
      <c r="F66" s="439">
        <v>1.01E-2</v>
      </c>
      <c r="G66" s="438" t="s">
        <v>373</v>
      </c>
      <c r="H66" s="438" t="s">
        <v>373</v>
      </c>
      <c r="I66" s="441" t="s">
        <v>373</v>
      </c>
      <c r="J66" s="7"/>
      <c r="K66" s="7"/>
      <c r="L66" s="7"/>
      <c r="M66" s="7"/>
      <c r="N66" s="7"/>
      <c r="O66" s="7"/>
      <c r="P66" s="7"/>
      <c r="Q66" s="7"/>
      <c r="R66" s="7"/>
      <c r="S66" s="7"/>
      <c r="T66" s="7"/>
      <c r="U66" s="7"/>
      <c r="V66" s="7"/>
      <c r="W66" s="7"/>
      <c r="X66" s="7"/>
      <c r="Y66" s="7"/>
      <c r="Z66" s="7"/>
    </row>
    <row r="67" spans="1:26" ht="15.75" customHeight="1">
      <c r="A67" s="431" t="s">
        <v>509</v>
      </c>
      <c r="B67" s="432" t="s">
        <v>383</v>
      </c>
      <c r="C67" s="433" t="s">
        <v>431</v>
      </c>
      <c r="D67" s="434">
        <v>4.1300000000000003E-2</v>
      </c>
      <c r="E67" s="434">
        <v>0.10589999999999999</v>
      </c>
      <c r="F67" s="434">
        <v>6.4199999999999993E-2</v>
      </c>
      <c r="G67" s="433" t="s">
        <v>373</v>
      </c>
      <c r="H67" s="433" t="s">
        <v>373</v>
      </c>
      <c r="I67" s="442" t="s">
        <v>373</v>
      </c>
      <c r="J67" s="7"/>
      <c r="K67" s="7"/>
      <c r="L67" s="7"/>
      <c r="M67" s="7"/>
      <c r="N67" s="7"/>
      <c r="O67" s="7"/>
      <c r="P67" s="7"/>
      <c r="Q67" s="7"/>
      <c r="R67" s="7"/>
      <c r="S67" s="7"/>
      <c r="T67" s="7"/>
      <c r="U67" s="7"/>
      <c r="V67" s="7"/>
      <c r="W67" s="7"/>
      <c r="X67" s="7"/>
      <c r="Y67" s="7"/>
      <c r="Z67" s="7"/>
    </row>
    <row r="68" spans="1:26" ht="15.75" customHeight="1">
      <c r="A68" s="436" t="s">
        <v>510</v>
      </c>
      <c r="B68" s="437" t="s">
        <v>411</v>
      </c>
      <c r="C68" s="438" t="s">
        <v>473</v>
      </c>
      <c r="D68" s="439">
        <v>5.4999999999999997E-3</v>
      </c>
      <c r="E68" s="439">
        <v>5.0299999999999997E-2</v>
      </c>
      <c r="F68" s="439">
        <v>8.6E-3</v>
      </c>
      <c r="G68" s="439">
        <v>2.5000000000000001E-3</v>
      </c>
      <c r="H68" s="439">
        <v>4.5600000000000002E-2</v>
      </c>
      <c r="I68" s="443">
        <v>3.8999999999999998E-3</v>
      </c>
      <c r="J68" s="7"/>
      <c r="K68" s="7"/>
      <c r="L68" s="7"/>
      <c r="M68" s="7"/>
      <c r="N68" s="7"/>
      <c r="O68" s="7"/>
      <c r="P68" s="7"/>
      <c r="Q68" s="7"/>
      <c r="R68" s="7"/>
      <c r="S68" s="7"/>
      <c r="T68" s="7"/>
      <c r="U68" s="7"/>
      <c r="V68" s="7"/>
      <c r="W68" s="7"/>
      <c r="X68" s="7"/>
      <c r="Y68" s="7"/>
      <c r="Z68" s="7"/>
    </row>
    <row r="69" spans="1:26" ht="15.75" customHeight="1">
      <c r="A69" s="431" t="s">
        <v>511</v>
      </c>
      <c r="B69" s="432" t="s">
        <v>370</v>
      </c>
      <c r="C69" s="433" t="s">
        <v>512</v>
      </c>
      <c r="D69" s="434">
        <v>1.7500000000000002E-2</v>
      </c>
      <c r="E69" s="434">
        <v>6.8900000000000003E-2</v>
      </c>
      <c r="F69" s="434">
        <v>2.7199999999999998E-2</v>
      </c>
      <c r="G69" s="434">
        <v>1.0699999999999999E-2</v>
      </c>
      <c r="H69" s="434">
        <v>5.8299999999999998E-2</v>
      </c>
      <c r="I69" s="435">
        <v>1.66E-2</v>
      </c>
      <c r="J69" s="7"/>
      <c r="K69" s="7"/>
      <c r="L69" s="7"/>
      <c r="M69" s="7"/>
      <c r="N69" s="7"/>
      <c r="O69" s="7"/>
      <c r="P69" s="7"/>
      <c r="Q69" s="7"/>
      <c r="R69" s="7"/>
      <c r="S69" s="7"/>
      <c r="T69" s="7"/>
      <c r="U69" s="7"/>
      <c r="V69" s="7"/>
      <c r="W69" s="7"/>
      <c r="X69" s="7"/>
      <c r="Y69" s="7"/>
      <c r="Z69" s="7"/>
    </row>
    <row r="70" spans="1:26" ht="15.75" customHeight="1">
      <c r="A70" s="436" t="s">
        <v>513</v>
      </c>
      <c r="B70" s="437" t="s">
        <v>376</v>
      </c>
      <c r="C70" s="438" t="s">
        <v>424</v>
      </c>
      <c r="D70" s="439">
        <v>6.4999999999999997E-3</v>
      </c>
      <c r="E70" s="439">
        <v>5.1799999999999999E-2</v>
      </c>
      <c r="F70" s="439">
        <v>1.01E-2</v>
      </c>
      <c r="G70" s="439">
        <v>4.5999999999999999E-3</v>
      </c>
      <c r="H70" s="439">
        <v>4.8899999999999999E-2</v>
      </c>
      <c r="I70" s="443">
        <v>7.1999999999999998E-3</v>
      </c>
      <c r="J70" s="7"/>
      <c r="K70" s="7"/>
      <c r="L70" s="7"/>
      <c r="M70" s="7"/>
      <c r="N70" s="7"/>
      <c r="O70" s="7"/>
      <c r="P70" s="7"/>
      <c r="Q70" s="7"/>
      <c r="R70" s="7"/>
      <c r="S70" s="7"/>
      <c r="T70" s="7"/>
      <c r="U70" s="7"/>
      <c r="V70" s="7"/>
      <c r="W70" s="7"/>
      <c r="X70" s="7"/>
      <c r="Y70" s="7"/>
      <c r="Z70" s="7"/>
    </row>
    <row r="71" spans="1:26" ht="15.75" customHeight="1">
      <c r="A71" s="431" t="s">
        <v>514</v>
      </c>
      <c r="B71" s="432" t="s">
        <v>411</v>
      </c>
      <c r="C71" s="433" t="s">
        <v>391</v>
      </c>
      <c r="D71" s="434">
        <v>2.0199999999999999E-2</v>
      </c>
      <c r="E71" s="434">
        <v>7.3099999999999998E-2</v>
      </c>
      <c r="F71" s="434">
        <v>3.1399999999999997E-2</v>
      </c>
      <c r="G71" s="434">
        <v>7.1999999999999998E-3</v>
      </c>
      <c r="H71" s="434">
        <v>5.2900000000000003E-2</v>
      </c>
      <c r="I71" s="435">
        <v>1.12E-2</v>
      </c>
      <c r="J71" s="7"/>
      <c r="K71" s="7"/>
      <c r="L71" s="7"/>
      <c r="M71" s="7"/>
      <c r="N71" s="7"/>
      <c r="O71" s="7"/>
      <c r="P71" s="7"/>
      <c r="Q71" s="7"/>
      <c r="R71" s="7"/>
      <c r="S71" s="7"/>
      <c r="T71" s="7"/>
      <c r="U71" s="7"/>
      <c r="V71" s="7"/>
      <c r="W71" s="7"/>
      <c r="X71" s="7"/>
      <c r="Y71" s="7"/>
      <c r="Z71" s="7"/>
    </row>
    <row r="72" spans="1:26" ht="15.75" customHeight="1">
      <c r="A72" s="436" t="s">
        <v>515</v>
      </c>
      <c r="B72" s="437" t="s">
        <v>411</v>
      </c>
      <c r="C72" s="438" t="s">
        <v>512</v>
      </c>
      <c r="D72" s="439">
        <v>1.7500000000000002E-2</v>
      </c>
      <c r="E72" s="439">
        <v>6.8900000000000003E-2</v>
      </c>
      <c r="F72" s="439">
        <v>2.7199999999999998E-2</v>
      </c>
      <c r="G72" s="439">
        <v>1.2999999999999999E-2</v>
      </c>
      <c r="H72" s="439">
        <v>6.1899999999999997E-2</v>
      </c>
      <c r="I72" s="443">
        <v>2.0199999999999999E-2</v>
      </c>
      <c r="J72" s="7"/>
      <c r="K72" s="7"/>
      <c r="L72" s="7"/>
      <c r="M72" s="7"/>
      <c r="N72" s="7"/>
      <c r="O72" s="7"/>
      <c r="P72" s="7"/>
      <c r="Q72" s="7"/>
      <c r="R72" s="7"/>
      <c r="S72" s="7"/>
      <c r="T72" s="7"/>
      <c r="U72" s="7"/>
      <c r="V72" s="7"/>
      <c r="W72" s="7"/>
      <c r="X72" s="7"/>
      <c r="Y72" s="7"/>
      <c r="Z72" s="7"/>
    </row>
    <row r="73" spans="1:26" ht="15.75" customHeight="1">
      <c r="A73" s="431" t="s">
        <v>516</v>
      </c>
      <c r="B73" s="432" t="s">
        <v>365</v>
      </c>
      <c r="C73" s="433" t="s">
        <v>384</v>
      </c>
      <c r="D73" s="434">
        <v>6.88E-2</v>
      </c>
      <c r="E73" s="434">
        <v>0.1487</v>
      </c>
      <c r="F73" s="434">
        <v>0.107</v>
      </c>
      <c r="G73" s="434">
        <v>3.73E-2</v>
      </c>
      <c r="H73" s="434">
        <v>9.9699999999999997E-2</v>
      </c>
      <c r="I73" s="435">
        <v>5.8000000000000003E-2</v>
      </c>
      <c r="J73" s="7"/>
      <c r="K73" s="7"/>
      <c r="L73" s="7"/>
      <c r="M73" s="7"/>
      <c r="N73" s="7"/>
      <c r="O73" s="7"/>
      <c r="P73" s="7"/>
      <c r="Q73" s="7"/>
      <c r="R73" s="7"/>
      <c r="S73" s="7"/>
      <c r="T73" s="7"/>
      <c r="U73" s="7"/>
      <c r="V73" s="7"/>
      <c r="W73" s="7"/>
      <c r="X73" s="7"/>
      <c r="Y73" s="7"/>
      <c r="Z73" s="7"/>
    </row>
    <row r="74" spans="1:26" ht="15.75" customHeight="1">
      <c r="A74" s="436" t="s">
        <v>517</v>
      </c>
      <c r="B74" s="437" t="s">
        <v>376</v>
      </c>
      <c r="C74" s="438" t="s">
        <v>473</v>
      </c>
      <c r="D74" s="439">
        <v>5.4999999999999997E-3</v>
      </c>
      <c r="E74" s="439">
        <v>5.0299999999999997E-2</v>
      </c>
      <c r="F74" s="439">
        <v>8.6E-3</v>
      </c>
      <c r="G74" s="439">
        <v>1.8E-3</v>
      </c>
      <c r="H74" s="439">
        <v>4.4499999999999998E-2</v>
      </c>
      <c r="I74" s="443">
        <v>2.8E-3</v>
      </c>
      <c r="J74" s="7"/>
      <c r="K74" s="7"/>
      <c r="L74" s="7"/>
      <c r="M74" s="7"/>
      <c r="N74" s="7"/>
      <c r="O74" s="7"/>
      <c r="P74" s="7"/>
      <c r="Q74" s="7"/>
      <c r="R74" s="7"/>
      <c r="S74" s="7"/>
      <c r="T74" s="7"/>
      <c r="U74" s="7"/>
      <c r="V74" s="7"/>
      <c r="W74" s="7"/>
      <c r="X74" s="7"/>
      <c r="Y74" s="7"/>
      <c r="Z74" s="7"/>
    </row>
    <row r="75" spans="1:26" ht="15.75" customHeight="1">
      <c r="A75" s="431" t="s">
        <v>518</v>
      </c>
      <c r="B75" s="432" t="s">
        <v>376</v>
      </c>
      <c r="C75" s="433" t="s">
        <v>473</v>
      </c>
      <c r="D75" s="434">
        <v>5.4999999999999997E-3</v>
      </c>
      <c r="E75" s="434">
        <v>5.0299999999999997E-2</v>
      </c>
      <c r="F75" s="434">
        <v>8.6E-3</v>
      </c>
      <c r="G75" s="433" t="s">
        <v>373</v>
      </c>
      <c r="H75" s="433" t="s">
        <v>373</v>
      </c>
      <c r="I75" s="442" t="s">
        <v>373</v>
      </c>
      <c r="J75" s="7"/>
      <c r="K75" s="7"/>
      <c r="L75" s="7"/>
      <c r="M75" s="7"/>
      <c r="N75" s="7"/>
      <c r="O75" s="7"/>
      <c r="P75" s="7"/>
      <c r="Q75" s="7"/>
      <c r="R75" s="7"/>
      <c r="S75" s="7"/>
      <c r="T75" s="7"/>
      <c r="U75" s="7"/>
      <c r="V75" s="7"/>
      <c r="W75" s="7"/>
      <c r="X75" s="7"/>
      <c r="Y75" s="7"/>
      <c r="Z75" s="7"/>
    </row>
    <row r="76" spans="1:26" ht="15.75" customHeight="1">
      <c r="A76" s="436" t="s">
        <v>519</v>
      </c>
      <c r="B76" s="437" t="s">
        <v>365</v>
      </c>
      <c r="C76" s="438" t="s">
        <v>377</v>
      </c>
      <c r="D76" s="439">
        <v>1.47E-2</v>
      </c>
      <c r="E76" s="439">
        <v>6.4500000000000002E-2</v>
      </c>
      <c r="F76" s="439">
        <v>2.2800000000000001E-2</v>
      </c>
      <c r="G76" s="439">
        <v>8.6E-3</v>
      </c>
      <c r="H76" s="439">
        <v>5.5100000000000003E-2</v>
      </c>
      <c r="I76" s="443">
        <v>1.34E-2</v>
      </c>
      <c r="J76" s="7"/>
      <c r="K76" s="7"/>
      <c r="L76" s="7"/>
      <c r="M76" s="7"/>
      <c r="N76" s="7"/>
      <c r="O76" s="7"/>
      <c r="P76" s="7"/>
      <c r="Q76" s="7"/>
      <c r="R76" s="7"/>
      <c r="S76" s="7"/>
      <c r="T76" s="7"/>
      <c r="U76" s="7"/>
      <c r="V76" s="7"/>
      <c r="W76" s="7"/>
      <c r="X76" s="7"/>
      <c r="Y76" s="7"/>
      <c r="Z76" s="7"/>
    </row>
    <row r="77" spans="1:26" ht="15.75" customHeight="1">
      <c r="A77" s="431" t="s">
        <v>520</v>
      </c>
      <c r="B77" s="432" t="s">
        <v>376</v>
      </c>
      <c r="C77" s="433" t="s">
        <v>512</v>
      </c>
      <c r="D77" s="434">
        <v>1.7500000000000002E-2</v>
      </c>
      <c r="E77" s="434">
        <v>6.8900000000000003E-2</v>
      </c>
      <c r="F77" s="434">
        <v>2.7199999999999998E-2</v>
      </c>
      <c r="G77" s="434">
        <v>4.7999999999999996E-3</v>
      </c>
      <c r="H77" s="434">
        <v>4.9200000000000001E-2</v>
      </c>
      <c r="I77" s="435">
        <v>7.4999999999999997E-3</v>
      </c>
      <c r="J77" s="7"/>
      <c r="K77" s="7"/>
      <c r="L77" s="7"/>
      <c r="M77" s="7"/>
      <c r="N77" s="7"/>
      <c r="O77" s="7"/>
      <c r="P77" s="7"/>
      <c r="Q77" s="7"/>
      <c r="R77" s="7"/>
      <c r="S77" s="7"/>
      <c r="T77" s="7"/>
      <c r="U77" s="7"/>
      <c r="V77" s="7"/>
      <c r="W77" s="7"/>
      <c r="X77" s="7"/>
      <c r="Y77" s="7"/>
      <c r="Z77" s="7"/>
    </row>
    <row r="78" spans="1:26" ht="15.75" customHeight="1">
      <c r="A78" s="436" t="s">
        <v>521</v>
      </c>
      <c r="B78" s="437" t="s">
        <v>390</v>
      </c>
      <c r="C78" s="438" t="s">
        <v>371</v>
      </c>
      <c r="D78" s="439">
        <v>3.3000000000000002E-2</v>
      </c>
      <c r="E78" s="439">
        <v>9.2999999999999999E-2</v>
      </c>
      <c r="F78" s="439">
        <v>5.1299999999999998E-2</v>
      </c>
      <c r="G78" s="438" t="s">
        <v>373</v>
      </c>
      <c r="H78" s="438" t="s">
        <v>373</v>
      </c>
      <c r="I78" s="441" t="s">
        <v>373</v>
      </c>
      <c r="J78" s="7"/>
      <c r="K78" s="7"/>
      <c r="L78" s="7"/>
      <c r="M78" s="7"/>
      <c r="N78" s="7"/>
      <c r="O78" s="7"/>
      <c r="P78" s="7"/>
      <c r="Q78" s="7"/>
      <c r="R78" s="7"/>
      <c r="S78" s="7"/>
      <c r="T78" s="7"/>
      <c r="U78" s="7"/>
      <c r="V78" s="7"/>
      <c r="W78" s="7"/>
      <c r="X78" s="7"/>
      <c r="Y78" s="7"/>
      <c r="Z78" s="7"/>
    </row>
    <row r="79" spans="1:26" ht="15.75" customHeight="1">
      <c r="A79" s="431" t="s">
        <v>522</v>
      </c>
      <c r="B79" s="432" t="s">
        <v>411</v>
      </c>
      <c r="C79" s="433" t="s">
        <v>424</v>
      </c>
      <c r="D79" s="434">
        <v>6.4999999999999997E-3</v>
      </c>
      <c r="E79" s="434">
        <v>5.1799999999999999E-2</v>
      </c>
      <c r="F79" s="434">
        <v>1.01E-2</v>
      </c>
      <c r="G79" s="434">
        <v>3.5999999999999999E-3</v>
      </c>
      <c r="H79" s="434">
        <v>4.7300000000000002E-2</v>
      </c>
      <c r="I79" s="435">
        <v>5.5999999999999999E-3</v>
      </c>
      <c r="J79" s="7"/>
      <c r="K79" s="7"/>
      <c r="L79" s="7"/>
      <c r="M79" s="7"/>
      <c r="N79" s="7"/>
      <c r="O79" s="7"/>
      <c r="P79" s="7"/>
      <c r="Q79" s="7"/>
      <c r="R79" s="7"/>
      <c r="S79" s="7"/>
      <c r="T79" s="7"/>
      <c r="U79" s="7"/>
      <c r="V79" s="7"/>
      <c r="W79" s="7"/>
      <c r="X79" s="7"/>
      <c r="Y79" s="7"/>
      <c r="Z79" s="7"/>
    </row>
    <row r="80" spans="1:26" ht="15.75" customHeight="1">
      <c r="A80" s="436" t="s">
        <v>523</v>
      </c>
      <c r="B80" s="437" t="s">
        <v>376</v>
      </c>
      <c r="C80" s="438" t="s">
        <v>473</v>
      </c>
      <c r="D80" s="439">
        <v>5.4999999999999997E-3</v>
      </c>
      <c r="E80" s="439">
        <v>5.0299999999999997E-2</v>
      </c>
      <c r="F80" s="439">
        <v>8.6E-3</v>
      </c>
      <c r="G80" s="438" t="s">
        <v>373</v>
      </c>
      <c r="H80" s="438" t="s">
        <v>373</v>
      </c>
      <c r="I80" s="441" t="s">
        <v>373</v>
      </c>
      <c r="J80" s="7"/>
      <c r="K80" s="7"/>
      <c r="L80" s="7"/>
      <c r="M80" s="7"/>
      <c r="N80" s="7"/>
      <c r="O80" s="7"/>
      <c r="P80" s="7"/>
      <c r="Q80" s="7"/>
      <c r="R80" s="7"/>
      <c r="S80" s="7"/>
      <c r="T80" s="7"/>
      <c r="U80" s="7"/>
      <c r="V80" s="7"/>
      <c r="W80" s="7"/>
      <c r="X80" s="7"/>
      <c r="Y80" s="7"/>
      <c r="Z80" s="7"/>
    </row>
    <row r="81" spans="1:26" ht="15.75" customHeight="1">
      <c r="A81" s="431" t="s">
        <v>524</v>
      </c>
      <c r="B81" s="432" t="s">
        <v>365</v>
      </c>
      <c r="C81" s="433" t="s">
        <v>371</v>
      </c>
      <c r="D81" s="434">
        <v>3.3000000000000002E-2</v>
      </c>
      <c r="E81" s="434">
        <v>9.2999999999999999E-2</v>
      </c>
      <c r="F81" s="434">
        <v>5.1299999999999998E-2</v>
      </c>
      <c r="G81" s="433" t="s">
        <v>373</v>
      </c>
      <c r="H81" s="433" t="s">
        <v>373</v>
      </c>
      <c r="I81" s="442" t="s">
        <v>373</v>
      </c>
      <c r="J81" s="7"/>
      <c r="K81" s="7"/>
      <c r="L81" s="7"/>
      <c r="M81" s="7"/>
      <c r="N81" s="7"/>
      <c r="O81" s="7"/>
      <c r="P81" s="7"/>
      <c r="Q81" s="7"/>
      <c r="R81" s="7"/>
      <c r="S81" s="7"/>
      <c r="T81" s="7"/>
      <c r="U81" s="7"/>
      <c r="V81" s="7"/>
      <c r="W81" s="7"/>
      <c r="X81" s="7"/>
      <c r="Y81" s="7"/>
      <c r="Z81" s="7"/>
    </row>
    <row r="82" spans="1:26" ht="15.75" customHeight="1">
      <c r="A82" s="436" t="s">
        <v>525</v>
      </c>
      <c r="B82" s="437" t="s">
        <v>370</v>
      </c>
      <c r="C82" s="438" t="s">
        <v>377</v>
      </c>
      <c r="D82" s="439">
        <v>1.47E-2</v>
      </c>
      <c r="E82" s="439">
        <v>6.4500000000000002E-2</v>
      </c>
      <c r="F82" s="439">
        <v>2.2800000000000001E-2</v>
      </c>
      <c r="G82" s="439">
        <v>1.09E-2</v>
      </c>
      <c r="H82" s="439">
        <v>5.8599999999999999E-2</v>
      </c>
      <c r="I82" s="443">
        <v>1.6899999999999998E-2</v>
      </c>
      <c r="J82" s="7"/>
      <c r="K82" s="7"/>
      <c r="L82" s="7"/>
      <c r="M82" s="7"/>
      <c r="N82" s="7"/>
      <c r="O82" s="7"/>
      <c r="P82" s="7"/>
      <c r="Q82" s="7"/>
      <c r="R82" s="7"/>
      <c r="S82" s="7"/>
      <c r="T82" s="7"/>
      <c r="U82" s="7"/>
      <c r="V82" s="7"/>
      <c r="W82" s="7"/>
      <c r="X82" s="7"/>
      <c r="Y82" s="7"/>
      <c r="Z82" s="7"/>
    </row>
    <row r="83" spans="1:26" ht="15.75" customHeight="1">
      <c r="A83" s="431" t="s">
        <v>526</v>
      </c>
      <c r="B83" s="432" t="s">
        <v>355</v>
      </c>
      <c r="C83" s="433" t="s">
        <v>380</v>
      </c>
      <c r="D83" s="434">
        <v>5.96E-2</v>
      </c>
      <c r="E83" s="434">
        <v>0.13439999999999999</v>
      </c>
      <c r="F83" s="434">
        <v>9.2700000000000005E-2</v>
      </c>
      <c r="G83" s="434">
        <v>4.0800000000000003E-2</v>
      </c>
      <c r="H83" s="434">
        <v>0.1051</v>
      </c>
      <c r="I83" s="435">
        <v>6.3399999999999998E-2</v>
      </c>
      <c r="J83" s="7"/>
      <c r="K83" s="7"/>
      <c r="L83" s="7"/>
      <c r="M83" s="7"/>
      <c r="N83" s="7"/>
      <c r="O83" s="7"/>
      <c r="P83" s="7"/>
      <c r="Q83" s="7"/>
      <c r="R83" s="7"/>
      <c r="S83" s="7"/>
      <c r="T83" s="7"/>
      <c r="U83" s="7"/>
      <c r="V83" s="7"/>
      <c r="W83" s="7"/>
      <c r="X83" s="7"/>
      <c r="Y83" s="7"/>
      <c r="Z83" s="7"/>
    </row>
    <row r="84" spans="1:26" ht="15.75" customHeight="1">
      <c r="A84" s="436" t="s">
        <v>527</v>
      </c>
      <c r="B84" s="437" t="s">
        <v>411</v>
      </c>
      <c r="C84" s="438" t="s">
        <v>366</v>
      </c>
      <c r="D84" s="439">
        <v>4.4999999999999997E-3</v>
      </c>
      <c r="E84" s="439">
        <v>4.87E-2</v>
      </c>
      <c r="F84" s="439">
        <v>7.0000000000000001E-3</v>
      </c>
      <c r="G84" s="439">
        <v>2.8999999999999998E-3</v>
      </c>
      <c r="H84" s="439">
        <v>4.6199999999999998E-2</v>
      </c>
      <c r="I84" s="443">
        <v>4.4999999999999997E-3</v>
      </c>
      <c r="J84" s="7"/>
      <c r="K84" s="7"/>
      <c r="L84" s="7"/>
      <c r="M84" s="7"/>
      <c r="N84" s="7"/>
      <c r="O84" s="7"/>
      <c r="P84" s="7"/>
      <c r="Q84" s="7"/>
      <c r="R84" s="7"/>
      <c r="S84" s="7"/>
      <c r="T84" s="7"/>
      <c r="U84" s="7"/>
      <c r="V84" s="7"/>
      <c r="W84" s="7"/>
      <c r="X84" s="7"/>
      <c r="Y84" s="7"/>
      <c r="Z84" s="7"/>
    </row>
    <row r="85" spans="1:26" ht="15.75" customHeight="1">
      <c r="A85" s="431" t="s">
        <v>528</v>
      </c>
      <c r="B85" s="432" t="s">
        <v>365</v>
      </c>
      <c r="C85" s="433" t="s">
        <v>424</v>
      </c>
      <c r="D85" s="434">
        <v>6.4999999999999997E-3</v>
      </c>
      <c r="E85" s="434">
        <v>5.1799999999999999E-2</v>
      </c>
      <c r="F85" s="434">
        <v>1.01E-2</v>
      </c>
      <c r="G85" s="434">
        <v>7.7000000000000002E-3</v>
      </c>
      <c r="H85" s="434">
        <v>5.3699999999999998E-2</v>
      </c>
      <c r="I85" s="435">
        <v>1.2E-2</v>
      </c>
      <c r="J85" s="7"/>
      <c r="K85" s="7"/>
      <c r="L85" s="7"/>
      <c r="M85" s="7"/>
      <c r="N85" s="7"/>
      <c r="O85" s="7"/>
      <c r="P85" s="7"/>
      <c r="Q85" s="7"/>
      <c r="R85" s="7"/>
      <c r="S85" s="7"/>
      <c r="T85" s="7"/>
      <c r="U85" s="7"/>
      <c r="V85" s="7"/>
      <c r="W85" s="7"/>
      <c r="X85" s="7"/>
      <c r="Y85" s="7"/>
      <c r="Z85" s="7"/>
    </row>
    <row r="86" spans="1:26" ht="15.75" customHeight="1">
      <c r="A86" s="436" t="s">
        <v>529</v>
      </c>
      <c r="B86" s="437" t="s">
        <v>370</v>
      </c>
      <c r="C86" s="438" t="s">
        <v>380</v>
      </c>
      <c r="D86" s="439">
        <v>5.96E-2</v>
      </c>
      <c r="E86" s="439">
        <v>0.13439999999999999</v>
      </c>
      <c r="F86" s="439">
        <v>9.2700000000000005E-2</v>
      </c>
      <c r="G86" s="438" t="s">
        <v>373</v>
      </c>
      <c r="H86" s="438" t="s">
        <v>373</v>
      </c>
      <c r="I86" s="441" t="s">
        <v>373</v>
      </c>
      <c r="J86" s="7"/>
      <c r="K86" s="7"/>
      <c r="L86" s="7"/>
      <c r="M86" s="7"/>
      <c r="N86" s="7"/>
      <c r="O86" s="7"/>
      <c r="P86" s="7"/>
      <c r="Q86" s="7"/>
      <c r="R86" s="7"/>
      <c r="S86" s="7"/>
      <c r="T86" s="7"/>
      <c r="U86" s="7"/>
      <c r="V86" s="7"/>
      <c r="W86" s="7"/>
      <c r="X86" s="7"/>
      <c r="Y86" s="7"/>
      <c r="Z86" s="7"/>
    </row>
    <row r="87" spans="1:26" ht="15.75" customHeight="1">
      <c r="A87" s="431" t="s">
        <v>530</v>
      </c>
      <c r="B87" s="432" t="s">
        <v>411</v>
      </c>
      <c r="C87" s="433" t="s">
        <v>480</v>
      </c>
      <c r="D87" s="434">
        <v>8.2600000000000007E-2</v>
      </c>
      <c r="E87" s="434">
        <v>0.1701</v>
      </c>
      <c r="F87" s="434">
        <v>0.12839999999999999</v>
      </c>
      <c r="G87" s="433" t="s">
        <v>373</v>
      </c>
      <c r="H87" s="433" t="s">
        <v>373</v>
      </c>
      <c r="I87" s="442" t="s">
        <v>373</v>
      </c>
      <c r="J87" s="7"/>
      <c r="K87" s="7"/>
      <c r="L87" s="7"/>
      <c r="M87" s="7"/>
      <c r="N87" s="7"/>
      <c r="O87" s="7"/>
      <c r="P87" s="7"/>
      <c r="Q87" s="7"/>
      <c r="R87" s="7"/>
      <c r="S87" s="7"/>
      <c r="T87" s="7"/>
      <c r="U87" s="7"/>
      <c r="V87" s="7"/>
      <c r="W87" s="7"/>
      <c r="X87" s="7"/>
      <c r="Y87" s="7"/>
      <c r="Z87" s="7"/>
    </row>
    <row r="88" spans="1:26" ht="15.75" customHeight="1">
      <c r="A88" s="436" t="s">
        <v>531</v>
      </c>
      <c r="B88" s="437" t="s">
        <v>370</v>
      </c>
      <c r="C88" s="438" t="s">
        <v>486</v>
      </c>
      <c r="D88" s="439">
        <v>1.0999999999999999E-2</v>
      </c>
      <c r="E88" s="439">
        <v>5.8799999999999998E-2</v>
      </c>
      <c r="F88" s="439">
        <v>1.7100000000000001E-2</v>
      </c>
      <c r="G88" s="439">
        <v>7.1000000000000004E-3</v>
      </c>
      <c r="H88" s="439">
        <v>5.2699999999999997E-2</v>
      </c>
      <c r="I88" s="443">
        <v>1.0999999999999999E-2</v>
      </c>
      <c r="J88" s="7"/>
      <c r="K88" s="7"/>
      <c r="L88" s="7"/>
      <c r="M88" s="7"/>
      <c r="N88" s="7"/>
      <c r="O88" s="7"/>
      <c r="P88" s="7"/>
      <c r="Q88" s="7"/>
      <c r="R88" s="7"/>
      <c r="S88" s="7"/>
      <c r="T88" s="7"/>
      <c r="U88" s="7"/>
      <c r="V88" s="7"/>
      <c r="W88" s="7"/>
      <c r="X88" s="7"/>
      <c r="Y88" s="7"/>
      <c r="Z88" s="7"/>
    </row>
    <row r="89" spans="1:26" ht="15.75" customHeight="1">
      <c r="A89" s="431" t="s">
        <v>532</v>
      </c>
      <c r="B89" s="432" t="s">
        <v>365</v>
      </c>
      <c r="C89" s="433" t="s">
        <v>417</v>
      </c>
      <c r="D89" s="434">
        <v>0.17499999999999999</v>
      </c>
      <c r="E89" s="434">
        <v>0.31369999999999998</v>
      </c>
      <c r="F89" s="434">
        <v>0.27200000000000002</v>
      </c>
      <c r="G89" s="433" t="s">
        <v>373</v>
      </c>
      <c r="H89" s="433" t="s">
        <v>373</v>
      </c>
      <c r="I89" s="442" t="s">
        <v>373</v>
      </c>
      <c r="J89" s="7"/>
      <c r="K89" s="7"/>
      <c r="L89" s="7"/>
      <c r="M89" s="7"/>
      <c r="N89" s="7"/>
      <c r="O89" s="7"/>
      <c r="P89" s="7"/>
      <c r="Q89" s="7"/>
      <c r="R89" s="7"/>
      <c r="S89" s="7"/>
      <c r="T89" s="7"/>
      <c r="U89" s="7"/>
      <c r="V89" s="7"/>
      <c r="W89" s="7"/>
      <c r="X89" s="7"/>
      <c r="Y89" s="7"/>
      <c r="Z89" s="7"/>
    </row>
    <row r="90" spans="1:26" ht="15.75" customHeight="1">
      <c r="A90" s="436" t="s">
        <v>533</v>
      </c>
      <c r="B90" s="437" t="s">
        <v>376</v>
      </c>
      <c r="C90" s="438" t="s">
        <v>394</v>
      </c>
      <c r="D90" s="439">
        <v>0</v>
      </c>
      <c r="E90" s="439">
        <v>4.1700000000000001E-2</v>
      </c>
      <c r="F90" s="439">
        <v>0</v>
      </c>
      <c r="G90" s="438" t="s">
        <v>373</v>
      </c>
      <c r="H90" s="438" t="s">
        <v>373</v>
      </c>
      <c r="I90" s="441" t="s">
        <v>373</v>
      </c>
      <c r="J90" s="7"/>
      <c r="K90" s="7"/>
      <c r="L90" s="7"/>
      <c r="M90" s="7"/>
      <c r="N90" s="7"/>
      <c r="O90" s="7"/>
      <c r="P90" s="7"/>
      <c r="Q90" s="7"/>
      <c r="R90" s="7"/>
      <c r="S90" s="7"/>
      <c r="T90" s="7"/>
      <c r="U90" s="7"/>
      <c r="V90" s="7"/>
      <c r="W90" s="7"/>
      <c r="X90" s="7"/>
      <c r="Y90" s="7"/>
      <c r="Z90" s="7"/>
    </row>
    <row r="91" spans="1:26" ht="15.75" customHeight="1">
      <c r="A91" s="431" t="s">
        <v>534</v>
      </c>
      <c r="B91" s="432" t="s">
        <v>370</v>
      </c>
      <c r="C91" s="433" t="s">
        <v>475</v>
      </c>
      <c r="D91" s="434">
        <v>7.7999999999999996E-3</v>
      </c>
      <c r="E91" s="434">
        <v>5.3800000000000001E-2</v>
      </c>
      <c r="F91" s="434">
        <v>1.21E-2</v>
      </c>
      <c r="G91" s="434">
        <v>7.0000000000000001E-3</v>
      </c>
      <c r="H91" s="434">
        <v>5.2600000000000001E-2</v>
      </c>
      <c r="I91" s="435">
        <v>1.09E-2</v>
      </c>
      <c r="J91" s="7"/>
      <c r="K91" s="7"/>
      <c r="L91" s="7"/>
      <c r="M91" s="7"/>
      <c r="N91" s="7"/>
      <c r="O91" s="7"/>
      <c r="P91" s="7"/>
      <c r="Q91" s="7"/>
      <c r="R91" s="7"/>
      <c r="S91" s="7"/>
      <c r="T91" s="7"/>
      <c r="U91" s="7"/>
      <c r="V91" s="7"/>
      <c r="W91" s="7"/>
      <c r="X91" s="7"/>
      <c r="Y91" s="7"/>
      <c r="Z91" s="7"/>
    </row>
    <row r="92" spans="1:26" ht="15.75" customHeight="1">
      <c r="A92" s="436" t="s">
        <v>535</v>
      </c>
      <c r="B92" s="437" t="s">
        <v>376</v>
      </c>
      <c r="C92" s="438" t="s">
        <v>394</v>
      </c>
      <c r="D92" s="439">
        <v>0</v>
      </c>
      <c r="E92" s="439">
        <v>4.1700000000000001E-2</v>
      </c>
      <c r="F92" s="439">
        <v>0</v>
      </c>
      <c r="G92" s="438" t="s">
        <v>373</v>
      </c>
      <c r="H92" s="438" t="s">
        <v>373</v>
      </c>
      <c r="I92" s="441" t="s">
        <v>373</v>
      </c>
      <c r="J92" s="7"/>
      <c r="K92" s="7"/>
      <c r="L92" s="7"/>
      <c r="M92" s="7"/>
      <c r="N92" s="7"/>
      <c r="O92" s="7"/>
      <c r="P92" s="7"/>
      <c r="Q92" s="7"/>
      <c r="R92" s="7"/>
      <c r="S92" s="7"/>
      <c r="T92" s="7"/>
      <c r="U92" s="7"/>
      <c r="V92" s="7"/>
      <c r="W92" s="7"/>
      <c r="X92" s="7"/>
      <c r="Y92" s="7"/>
      <c r="Z92" s="7"/>
    </row>
    <row r="93" spans="1:26" ht="15.75" customHeight="1">
      <c r="A93" s="431" t="s">
        <v>536</v>
      </c>
      <c r="B93" s="432" t="s">
        <v>411</v>
      </c>
      <c r="C93" s="433" t="s">
        <v>473</v>
      </c>
      <c r="D93" s="434">
        <v>5.4999999999999997E-3</v>
      </c>
      <c r="E93" s="434">
        <v>5.0299999999999997E-2</v>
      </c>
      <c r="F93" s="434">
        <v>8.6E-3</v>
      </c>
      <c r="G93" s="433" t="s">
        <v>373</v>
      </c>
      <c r="H93" s="433" t="s">
        <v>373</v>
      </c>
      <c r="I93" s="442" t="s">
        <v>373</v>
      </c>
      <c r="J93" s="7"/>
      <c r="K93" s="7"/>
      <c r="L93" s="7"/>
      <c r="M93" s="7"/>
      <c r="N93" s="7"/>
      <c r="O93" s="7"/>
      <c r="P93" s="7"/>
      <c r="Q93" s="7"/>
      <c r="R93" s="7"/>
      <c r="S93" s="7"/>
      <c r="T93" s="7"/>
      <c r="U93" s="7"/>
      <c r="V93" s="7"/>
      <c r="W93" s="7"/>
      <c r="X93" s="7"/>
      <c r="Y93" s="7"/>
      <c r="Z93" s="7"/>
    </row>
    <row r="94" spans="1:26" ht="15.75" customHeight="1">
      <c r="A94" s="436" t="s">
        <v>537</v>
      </c>
      <c r="B94" s="437" t="s">
        <v>370</v>
      </c>
      <c r="C94" s="438" t="s">
        <v>371</v>
      </c>
      <c r="D94" s="439">
        <v>3.3000000000000002E-2</v>
      </c>
      <c r="E94" s="439">
        <v>9.2999999999999999E-2</v>
      </c>
      <c r="F94" s="439">
        <v>5.1299999999999998E-2</v>
      </c>
      <c r="G94" s="438" t="s">
        <v>373</v>
      </c>
      <c r="H94" s="438" t="s">
        <v>373</v>
      </c>
      <c r="I94" s="441" t="s">
        <v>373</v>
      </c>
      <c r="J94" s="7"/>
      <c r="K94" s="7"/>
      <c r="L94" s="7"/>
      <c r="M94" s="7"/>
      <c r="N94" s="7"/>
      <c r="O94" s="7"/>
      <c r="P94" s="7"/>
      <c r="Q94" s="7"/>
      <c r="R94" s="7"/>
      <c r="S94" s="7"/>
      <c r="T94" s="7"/>
      <c r="U94" s="7"/>
      <c r="V94" s="7"/>
      <c r="W94" s="7"/>
      <c r="X94" s="7"/>
      <c r="Y94" s="7"/>
      <c r="Z94" s="7"/>
    </row>
    <row r="95" spans="1:26" ht="15.75" customHeight="1">
      <c r="A95" s="431" t="s">
        <v>538</v>
      </c>
      <c r="B95" s="432" t="s">
        <v>411</v>
      </c>
      <c r="C95" s="433" t="s">
        <v>486</v>
      </c>
      <c r="D95" s="434">
        <v>1.0999999999999999E-2</v>
      </c>
      <c r="E95" s="434">
        <v>5.8799999999999998E-2</v>
      </c>
      <c r="F95" s="434">
        <v>1.7100000000000001E-2</v>
      </c>
      <c r="G95" s="434">
        <v>5.4999999999999997E-3</v>
      </c>
      <c r="H95" s="434">
        <v>5.0200000000000002E-2</v>
      </c>
      <c r="I95" s="435">
        <v>8.5000000000000006E-3</v>
      </c>
      <c r="J95" s="7"/>
      <c r="K95" s="7"/>
      <c r="L95" s="7"/>
      <c r="M95" s="7"/>
      <c r="N95" s="7"/>
      <c r="O95" s="7"/>
      <c r="P95" s="7"/>
      <c r="Q95" s="7"/>
      <c r="R95" s="7"/>
      <c r="S95" s="7"/>
      <c r="T95" s="7"/>
      <c r="U95" s="7"/>
      <c r="V95" s="7"/>
      <c r="W95" s="7"/>
      <c r="X95" s="7"/>
      <c r="Y95" s="7"/>
      <c r="Z95" s="7"/>
    </row>
    <row r="96" spans="1:26" ht="15.75" customHeight="1">
      <c r="A96" s="436" t="s">
        <v>539</v>
      </c>
      <c r="B96" s="437" t="s">
        <v>411</v>
      </c>
      <c r="C96" s="438" t="s">
        <v>480</v>
      </c>
      <c r="D96" s="439">
        <v>8.2600000000000007E-2</v>
      </c>
      <c r="E96" s="439">
        <v>0.1701</v>
      </c>
      <c r="F96" s="439">
        <v>0.12839999999999999</v>
      </c>
      <c r="G96" s="438" t="s">
        <v>373</v>
      </c>
      <c r="H96" s="438" t="s">
        <v>373</v>
      </c>
      <c r="I96" s="441" t="s">
        <v>373</v>
      </c>
      <c r="J96" s="7"/>
      <c r="K96" s="7"/>
      <c r="L96" s="7"/>
      <c r="M96" s="7"/>
      <c r="N96" s="7"/>
      <c r="O96" s="7"/>
      <c r="P96" s="7"/>
      <c r="Q96" s="7"/>
      <c r="R96" s="7"/>
      <c r="S96" s="7"/>
      <c r="T96" s="7"/>
      <c r="U96" s="7"/>
      <c r="V96" s="7"/>
      <c r="W96" s="7"/>
      <c r="X96" s="7"/>
      <c r="Y96" s="7"/>
      <c r="Z96" s="7"/>
    </row>
    <row r="97" spans="1:26" ht="15.75" customHeight="1">
      <c r="A97" s="431" t="s">
        <v>540</v>
      </c>
      <c r="B97" s="432" t="s">
        <v>355</v>
      </c>
      <c r="C97" s="433" t="s">
        <v>480</v>
      </c>
      <c r="D97" s="434">
        <v>8.2600000000000007E-2</v>
      </c>
      <c r="E97" s="434">
        <v>0.1701</v>
      </c>
      <c r="F97" s="434">
        <v>0.12839999999999999</v>
      </c>
      <c r="G97" s="433" t="s">
        <v>373</v>
      </c>
      <c r="H97" s="433" t="s">
        <v>373</v>
      </c>
      <c r="I97" s="442" t="s">
        <v>373</v>
      </c>
      <c r="J97" s="7"/>
      <c r="K97" s="7"/>
      <c r="L97" s="7"/>
      <c r="M97" s="7"/>
      <c r="N97" s="7"/>
      <c r="O97" s="7"/>
      <c r="P97" s="7"/>
      <c r="Q97" s="7"/>
      <c r="R97" s="7"/>
      <c r="S97" s="7"/>
      <c r="T97" s="7"/>
      <c r="U97" s="7"/>
      <c r="V97" s="7"/>
      <c r="W97" s="7"/>
      <c r="X97" s="7"/>
      <c r="Y97" s="7"/>
      <c r="Z97" s="7"/>
    </row>
    <row r="98" spans="1:26" ht="15.75" customHeight="1">
      <c r="A98" s="436" t="s">
        <v>541</v>
      </c>
      <c r="B98" s="437" t="s">
        <v>376</v>
      </c>
      <c r="C98" s="438" t="s">
        <v>475</v>
      </c>
      <c r="D98" s="439">
        <v>7.7999999999999996E-3</v>
      </c>
      <c r="E98" s="439">
        <v>5.3800000000000001E-2</v>
      </c>
      <c r="F98" s="439">
        <v>1.21E-2</v>
      </c>
      <c r="G98" s="438" t="s">
        <v>373</v>
      </c>
      <c r="H98" s="438" t="s">
        <v>373</v>
      </c>
      <c r="I98" s="441" t="s">
        <v>373</v>
      </c>
      <c r="J98" s="7"/>
      <c r="K98" s="7"/>
      <c r="L98" s="7"/>
      <c r="M98" s="7"/>
      <c r="N98" s="7"/>
      <c r="O98" s="7"/>
      <c r="P98" s="7"/>
      <c r="Q98" s="7"/>
      <c r="R98" s="7"/>
      <c r="S98" s="7"/>
      <c r="T98" s="7"/>
      <c r="U98" s="7"/>
      <c r="V98" s="7"/>
      <c r="W98" s="7"/>
      <c r="X98" s="7"/>
      <c r="Y98" s="7"/>
      <c r="Z98" s="7"/>
    </row>
    <row r="99" spans="1:26" ht="15.75" customHeight="1">
      <c r="A99" s="431" t="s">
        <v>542</v>
      </c>
      <c r="B99" s="432" t="s">
        <v>355</v>
      </c>
      <c r="C99" s="433" t="s">
        <v>391</v>
      </c>
      <c r="D99" s="434">
        <v>2.0199999999999999E-2</v>
      </c>
      <c r="E99" s="434">
        <v>7.3099999999999998E-2</v>
      </c>
      <c r="F99" s="434">
        <v>3.1399999999999997E-2</v>
      </c>
      <c r="G99" s="433" t="s">
        <v>373</v>
      </c>
      <c r="H99" s="433" t="s">
        <v>373</v>
      </c>
      <c r="I99" s="442" t="s">
        <v>373</v>
      </c>
      <c r="J99" s="7"/>
      <c r="K99" s="7"/>
      <c r="L99" s="7"/>
      <c r="M99" s="7"/>
      <c r="N99" s="7"/>
      <c r="O99" s="7"/>
      <c r="P99" s="7"/>
      <c r="Q99" s="7"/>
      <c r="R99" s="7"/>
      <c r="S99" s="7"/>
      <c r="T99" s="7"/>
      <c r="U99" s="7"/>
      <c r="V99" s="7"/>
      <c r="W99" s="7"/>
      <c r="X99" s="7"/>
      <c r="Y99" s="7"/>
      <c r="Z99" s="7"/>
    </row>
    <row r="100" spans="1:26" ht="15.75" customHeight="1">
      <c r="A100" s="436" t="s">
        <v>543</v>
      </c>
      <c r="B100" s="437" t="s">
        <v>383</v>
      </c>
      <c r="C100" s="438" t="s">
        <v>391</v>
      </c>
      <c r="D100" s="439">
        <v>2.0199999999999999E-2</v>
      </c>
      <c r="E100" s="439">
        <v>7.3099999999999998E-2</v>
      </c>
      <c r="F100" s="439">
        <v>3.1399999999999997E-2</v>
      </c>
      <c r="G100" s="439">
        <v>1.46E-2</v>
      </c>
      <c r="H100" s="439">
        <v>6.4399999999999999E-2</v>
      </c>
      <c r="I100" s="443">
        <v>2.2700000000000001E-2</v>
      </c>
      <c r="J100" s="7"/>
      <c r="K100" s="7"/>
      <c r="L100" s="7"/>
      <c r="M100" s="7"/>
      <c r="N100" s="7"/>
      <c r="O100" s="7"/>
      <c r="P100" s="7"/>
      <c r="Q100" s="7"/>
      <c r="R100" s="7"/>
      <c r="S100" s="7"/>
      <c r="T100" s="7"/>
      <c r="U100" s="7"/>
      <c r="V100" s="7"/>
      <c r="W100" s="7"/>
      <c r="X100" s="7"/>
      <c r="Y100" s="7"/>
      <c r="Z100" s="7"/>
    </row>
    <row r="101" spans="1:26" ht="15.75" customHeight="1">
      <c r="A101" s="431" t="s">
        <v>544</v>
      </c>
      <c r="B101" s="432" t="s">
        <v>370</v>
      </c>
      <c r="C101" s="433" t="s">
        <v>408</v>
      </c>
      <c r="D101" s="434">
        <v>5.0500000000000003E-2</v>
      </c>
      <c r="E101" s="434">
        <v>0.1202</v>
      </c>
      <c r="F101" s="434">
        <v>7.85E-2</v>
      </c>
      <c r="G101" s="433" t="s">
        <v>373</v>
      </c>
      <c r="H101" s="433" t="s">
        <v>373</v>
      </c>
      <c r="I101" s="442" t="s">
        <v>373</v>
      </c>
      <c r="J101" s="7"/>
      <c r="K101" s="7"/>
      <c r="L101" s="7"/>
      <c r="M101" s="7"/>
      <c r="N101" s="7"/>
      <c r="O101" s="7"/>
      <c r="P101" s="7"/>
      <c r="Q101" s="7"/>
      <c r="R101" s="7"/>
      <c r="S101" s="7"/>
      <c r="T101" s="7"/>
      <c r="U101" s="7"/>
      <c r="V101" s="7"/>
      <c r="W101" s="7"/>
      <c r="X101" s="7"/>
      <c r="Y101" s="7"/>
      <c r="Z101" s="7"/>
    </row>
    <row r="102" spans="1:26" ht="15.75" customHeight="1">
      <c r="A102" s="436" t="s">
        <v>545</v>
      </c>
      <c r="B102" s="437" t="s">
        <v>411</v>
      </c>
      <c r="C102" s="438" t="s">
        <v>431</v>
      </c>
      <c r="D102" s="439">
        <v>4.1300000000000003E-2</v>
      </c>
      <c r="E102" s="439">
        <v>0.10589999999999999</v>
      </c>
      <c r="F102" s="439">
        <v>6.4199999999999993E-2</v>
      </c>
      <c r="G102" s="438" t="s">
        <v>373</v>
      </c>
      <c r="H102" s="438" t="s">
        <v>373</v>
      </c>
      <c r="I102" s="441" t="s">
        <v>373</v>
      </c>
      <c r="J102" s="7"/>
      <c r="K102" s="7"/>
      <c r="L102" s="7"/>
      <c r="M102" s="7"/>
      <c r="N102" s="7"/>
      <c r="O102" s="7"/>
      <c r="P102" s="7"/>
      <c r="Q102" s="7"/>
      <c r="R102" s="7"/>
      <c r="S102" s="7"/>
      <c r="T102" s="7"/>
      <c r="U102" s="7"/>
      <c r="V102" s="7"/>
      <c r="W102" s="7"/>
      <c r="X102" s="7"/>
      <c r="Y102" s="7"/>
      <c r="Z102" s="7"/>
    </row>
    <row r="103" spans="1:26" ht="15.75" customHeight="1">
      <c r="A103" s="431" t="s">
        <v>546</v>
      </c>
      <c r="B103" s="432" t="s">
        <v>370</v>
      </c>
      <c r="C103" s="433" t="s">
        <v>371</v>
      </c>
      <c r="D103" s="434">
        <v>3.3000000000000002E-2</v>
      </c>
      <c r="E103" s="434">
        <v>9.2999999999999999E-2</v>
      </c>
      <c r="F103" s="434">
        <v>5.1299999999999998E-2</v>
      </c>
      <c r="G103" s="433" t="s">
        <v>373</v>
      </c>
      <c r="H103" s="433" t="s">
        <v>373</v>
      </c>
      <c r="I103" s="442" t="s">
        <v>373</v>
      </c>
      <c r="J103" s="7"/>
      <c r="K103" s="7"/>
      <c r="L103" s="7"/>
      <c r="M103" s="7"/>
      <c r="N103" s="7"/>
      <c r="O103" s="7"/>
      <c r="P103" s="7"/>
      <c r="Q103" s="7"/>
      <c r="R103" s="7"/>
      <c r="S103" s="7"/>
      <c r="T103" s="7"/>
      <c r="U103" s="7"/>
      <c r="V103" s="7"/>
      <c r="W103" s="7"/>
      <c r="X103" s="7"/>
      <c r="Y103" s="7"/>
      <c r="Z103" s="7"/>
    </row>
    <row r="104" spans="1:26" ht="15.75" customHeight="1">
      <c r="A104" s="436" t="s">
        <v>547</v>
      </c>
      <c r="B104" s="437" t="s">
        <v>390</v>
      </c>
      <c r="C104" s="438" t="s">
        <v>391</v>
      </c>
      <c r="D104" s="439">
        <v>2.0199999999999999E-2</v>
      </c>
      <c r="E104" s="439">
        <v>7.3099999999999998E-2</v>
      </c>
      <c r="F104" s="439">
        <v>3.1399999999999997E-2</v>
      </c>
      <c r="G104" s="438" t="s">
        <v>373</v>
      </c>
      <c r="H104" s="438" t="s">
        <v>373</v>
      </c>
      <c r="I104" s="441" t="s">
        <v>373</v>
      </c>
      <c r="J104" s="7"/>
      <c r="K104" s="7"/>
      <c r="L104" s="7"/>
      <c r="M104" s="7"/>
      <c r="N104" s="7"/>
      <c r="O104" s="7"/>
      <c r="P104" s="7"/>
      <c r="Q104" s="7"/>
      <c r="R104" s="7"/>
      <c r="S104" s="7"/>
      <c r="T104" s="7"/>
      <c r="U104" s="7"/>
      <c r="V104" s="7"/>
      <c r="W104" s="7"/>
      <c r="X104" s="7"/>
      <c r="Y104" s="7"/>
      <c r="Z104" s="7"/>
    </row>
    <row r="105" spans="1:26" ht="15.75" customHeight="1">
      <c r="A105" s="431" t="s">
        <v>548</v>
      </c>
      <c r="B105" s="432" t="s">
        <v>355</v>
      </c>
      <c r="C105" s="433" t="s">
        <v>455</v>
      </c>
      <c r="D105" s="434">
        <v>2.3E-2</v>
      </c>
      <c r="E105" s="434">
        <v>7.7399999999999997E-2</v>
      </c>
      <c r="F105" s="434">
        <v>3.5700000000000003E-2</v>
      </c>
      <c r="G105" s="434">
        <v>1.1599999999999999E-2</v>
      </c>
      <c r="H105" s="434">
        <v>5.9700000000000003E-2</v>
      </c>
      <c r="I105" s="435">
        <v>1.7999999999999999E-2</v>
      </c>
      <c r="J105" s="7"/>
      <c r="K105" s="7"/>
      <c r="L105" s="7"/>
      <c r="M105" s="7"/>
      <c r="N105" s="7"/>
      <c r="O105" s="7"/>
      <c r="P105" s="7"/>
      <c r="Q105" s="7"/>
      <c r="R105" s="7"/>
      <c r="S105" s="7"/>
      <c r="T105" s="7"/>
      <c r="U105" s="7"/>
      <c r="V105" s="7"/>
      <c r="W105" s="7"/>
      <c r="X105" s="7"/>
      <c r="Y105" s="7"/>
      <c r="Z105" s="7"/>
    </row>
    <row r="106" spans="1:26" ht="15.75" customHeight="1">
      <c r="A106" s="436" t="s">
        <v>549</v>
      </c>
      <c r="B106" s="437" t="s">
        <v>355</v>
      </c>
      <c r="C106" s="438" t="s">
        <v>480</v>
      </c>
      <c r="D106" s="439">
        <v>8.2600000000000007E-2</v>
      </c>
      <c r="E106" s="439">
        <v>0.1701</v>
      </c>
      <c r="F106" s="439">
        <v>0.12839999999999999</v>
      </c>
      <c r="G106" s="438" t="s">
        <v>373</v>
      </c>
      <c r="H106" s="438" t="s">
        <v>373</v>
      </c>
      <c r="I106" s="441" t="s">
        <v>373</v>
      </c>
      <c r="J106" s="7"/>
      <c r="K106" s="7"/>
      <c r="L106" s="7"/>
      <c r="M106" s="7"/>
      <c r="N106" s="7"/>
      <c r="O106" s="7"/>
      <c r="P106" s="7"/>
      <c r="Q106" s="7"/>
      <c r="R106" s="7"/>
      <c r="S106" s="7"/>
      <c r="T106" s="7"/>
      <c r="U106" s="7"/>
      <c r="V106" s="7"/>
      <c r="W106" s="7"/>
      <c r="X106" s="7"/>
      <c r="Y106" s="7"/>
      <c r="Z106" s="7"/>
    </row>
    <row r="107" spans="1:26" ht="15.75" customHeight="1">
      <c r="A107" s="431" t="s">
        <v>550</v>
      </c>
      <c r="B107" s="432" t="s">
        <v>355</v>
      </c>
      <c r="C107" s="433" t="s">
        <v>431</v>
      </c>
      <c r="D107" s="434">
        <v>4.1300000000000003E-2</v>
      </c>
      <c r="E107" s="434">
        <v>0.10589999999999999</v>
      </c>
      <c r="F107" s="434">
        <v>6.4199999999999993E-2</v>
      </c>
      <c r="G107" s="433" t="s">
        <v>373</v>
      </c>
      <c r="H107" s="433" t="s">
        <v>373</v>
      </c>
      <c r="I107" s="442" t="s">
        <v>373</v>
      </c>
      <c r="J107" s="7"/>
      <c r="K107" s="7"/>
      <c r="L107" s="7"/>
      <c r="M107" s="7"/>
      <c r="N107" s="7"/>
      <c r="O107" s="7"/>
      <c r="P107" s="7"/>
      <c r="Q107" s="7"/>
      <c r="R107" s="7"/>
      <c r="S107" s="7"/>
      <c r="T107" s="7"/>
      <c r="U107" s="7"/>
      <c r="V107" s="7"/>
      <c r="W107" s="7"/>
      <c r="X107" s="7"/>
      <c r="Y107" s="7"/>
      <c r="Z107" s="7"/>
    </row>
    <row r="108" spans="1:26" ht="15.75" customHeight="1">
      <c r="A108" s="436" t="s">
        <v>551</v>
      </c>
      <c r="B108" s="437" t="s">
        <v>411</v>
      </c>
      <c r="C108" s="438" t="s">
        <v>371</v>
      </c>
      <c r="D108" s="439">
        <v>3.3000000000000002E-2</v>
      </c>
      <c r="E108" s="439">
        <v>9.2999999999999999E-2</v>
      </c>
      <c r="F108" s="439">
        <v>5.1299999999999998E-2</v>
      </c>
      <c r="G108" s="438" t="s">
        <v>373</v>
      </c>
      <c r="H108" s="438" t="s">
        <v>373</v>
      </c>
      <c r="I108" s="441" t="s">
        <v>373</v>
      </c>
      <c r="J108" s="7"/>
      <c r="K108" s="7"/>
      <c r="L108" s="7"/>
      <c r="M108" s="7"/>
      <c r="N108" s="7"/>
      <c r="O108" s="7"/>
      <c r="P108" s="7"/>
      <c r="Q108" s="7"/>
      <c r="R108" s="7"/>
      <c r="S108" s="7"/>
      <c r="T108" s="7"/>
      <c r="U108" s="7"/>
      <c r="V108" s="7"/>
      <c r="W108" s="7"/>
      <c r="X108" s="7"/>
      <c r="Y108" s="7"/>
      <c r="Z108" s="7"/>
    </row>
    <row r="109" spans="1:26" ht="15.75" customHeight="1">
      <c r="A109" s="431" t="s">
        <v>552</v>
      </c>
      <c r="B109" s="432" t="s">
        <v>376</v>
      </c>
      <c r="C109" s="433" t="s">
        <v>394</v>
      </c>
      <c r="D109" s="434">
        <v>0</v>
      </c>
      <c r="E109" s="434">
        <v>4.1700000000000001E-2</v>
      </c>
      <c r="F109" s="434">
        <v>0</v>
      </c>
      <c r="G109" s="434">
        <v>6.9999999999999999E-4</v>
      </c>
      <c r="H109" s="434">
        <v>4.2799999999999998E-2</v>
      </c>
      <c r="I109" s="435">
        <v>1.1000000000000001E-3</v>
      </c>
      <c r="J109" s="7"/>
      <c r="K109" s="7"/>
      <c r="L109" s="7"/>
      <c r="M109" s="7"/>
      <c r="N109" s="7"/>
      <c r="O109" s="7"/>
      <c r="P109" s="7"/>
      <c r="Q109" s="7"/>
      <c r="R109" s="7"/>
      <c r="S109" s="7"/>
      <c r="T109" s="7"/>
      <c r="U109" s="7"/>
      <c r="V109" s="7"/>
      <c r="W109" s="7"/>
      <c r="X109" s="7"/>
      <c r="Y109" s="7"/>
      <c r="Z109" s="7"/>
    </row>
    <row r="110" spans="1:26" ht="15.75" customHeight="1">
      <c r="A110" s="436" t="s">
        <v>553</v>
      </c>
      <c r="B110" s="437" t="s">
        <v>393</v>
      </c>
      <c r="C110" s="438" t="s">
        <v>394</v>
      </c>
      <c r="D110" s="439">
        <v>0</v>
      </c>
      <c r="E110" s="439">
        <v>4.1700000000000001E-2</v>
      </c>
      <c r="F110" s="439">
        <v>0</v>
      </c>
      <c r="G110" s="439">
        <v>1.2999999999999999E-3</v>
      </c>
      <c r="H110" s="439">
        <v>4.3700000000000003E-2</v>
      </c>
      <c r="I110" s="443">
        <v>2E-3</v>
      </c>
      <c r="J110" s="7"/>
      <c r="K110" s="7"/>
      <c r="L110" s="7"/>
      <c r="M110" s="7"/>
      <c r="N110" s="7"/>
      <c r="O110" s="7"/>
      <c r="P110" s="7"/>
      <c r="Q110" s="7"/>
      <c r="R110" s="7"/>
      <c r="S110" s="7"/>
      <c r="T110" s="7"/>
      <c r="U110" s="7"/>
      <c r="V110" s="7"/>
      <c r="W110" s="7"/>
      <c r="X110" s="7"/>
      <c r="Y110" s="7"/>
      <c r="Z110" s="7"/>
    </row>
    <row r="111" spans="1:26" ht="15.75" customHeight="1">
      <c r="A111" s="431" t="s">
        <v>554</v>
      </c>
      <c r="B111" s="432" t="s">
        <v>383</v>
      </c>
      <c r="C111" s="433" t="s">
        <v>408</v>
      </c>
      <c r="D111" s="434">
        <v>5.0500000000000003E-2</v>
      </c>
      <c r="E111" s="434">
        <v>0.1202</v>
      </c>
      <c r="F111" s="434">
        <v>7.85E-2</v>
      </c>
      <c r="G111" s="434">
        <v>5.1700000000000003E-2</v>
      </c>
      <c r="H111" s="434">
        <v>0.1221</v>
      </c>
      <c r="I111" s="435">
        <v>8.0399999999999999E-2</v>
      </c>
      <c r="J111" s="7"/>
      <c r="K111" s="7"/>
      <c r="L111" s="7"/>
      <c r="M111" s="7"/>
      <c r="N111" s="7"/>
      <c r="O111" s="7"/>
      <c r="P111" s="7"/>
      <c r="Q111" s="7"/>
      <c r="R111" s="7"/>
      <c r="S111" s="7"/>
      <c r="T111" s="7"/>
      <c r="U111" s="7"/>
      <c r="V111" s="7"/>
      <c r="W111" s="7"/>
      <c r="X111" s="7"/>
      <c r="Y111" s="7"/>
      <c r="Z111" s="7"/>
    </row>
    <row r="112" spans="1:26" ht="15.75" customHeight="1">
      <c r="A112" s="436" t="s">
        <v>555</v>
      </c>
      <c r="B112" s="437" t="s">
        <v>355</v>
      </c>
      <c r="C112" s="438" t="s">
        <v>441</v>
      </c>
      <c r="D112" s="439">
        <v>9.1800000000000007E-2</v>
      </c>
      <c r="E112" s="439">
        <v>0.18440000000000001</v>
      </c>
      <c r="F112" s="439">
        <v>0.14269999999999999</v>
      </c>
      <c r="G112" s="438" t="s">
        <v>373</v>
      </c>
      <c r="H112" s="438" t="s">
        <v>373</v>
      </c>
      <c r="I112" s="441" t="s">
        <v>373</v>
      </c>
      <c r="J112" s="7"/>
      <c r="K112" s="7"/>
      <c r="L112" s="7"/>
      <c r="M112" s="7"/>
      <c r="N112" s="7"/>
      <c r="O112" s="7"/>
      <c r="P112" s="7"/>
      <c r="Q112" s="7"/>
      <c r="R112" s="7"/>
      <c r="S112" s="7"/>
      <c r="T112" s="7"/>
      <c r="U112" s="7"/>
      <c r="V112" s="7"/>
      <c r="W112" s="7"/>
      <c r="X112" s="7"/>
      <c r="Y112" s="7"/>
      <c r="Z112" s="7"/>
    </row>
    <row r="113" spans="1:26" ht="15.75" customHeight="1">
      <c r="A113" s="431" t="s">
        <v>556</v>
      </c>
      <c r="B113" s="432" t="s">
        <v>355</v>
      </c>
      <c r="C113" s="433" t="s">
        <v>380</v>
      </c>
      <c r="D113" s="434">
        <v>5.96E-2</v>
      </c>
      <c r="E113" s="434">
        <v>0.13439999999999999</v>
      </c>
      <c r="F113" s="434">
        <v>9.2700000000000005E-2</v>
      </c>
      <c r="G113" s="434">
        <v>3.2599999999999997E-2</v>
      </c>
      <c r="H113" s="434">
        <v>9.2399999999999996E-2</v>
      </c>
      <c r="I113" s="435">
        <v>5.0700000000000002E-2</v>
      </c>
      <c r="J113" s="7"/>
      <c r="K113" s="7"/>
      <c r="L113" s="7"/>
      <c r="M113" s="7"/>
      <c r="N113" s="7"/>
      <c r="O113" s="7"/>
      <c r="P113" s="7"/>
      <c r="Q113" s="7"/>
      <c r="R113" s="7"/>
      <c r="S113" s="7"/>
      <c r="T113" s="7"/>
      <c r="U113" s="7"/>
      <c r="V113" s="7"/>
      <c r="W113" s="7"/>
      <c r="X113" s="7"/>
      <c r="Y113" s="7"/>
      <c r="Z113" s="7"/>
    </row>
    <row r="114" spans="1:26" ht="15.75" customHeight="1">
      <c r="A114" s="436" t="s">
        <v>557</v>
      </c>
      <c r="B114" s="437" t="s">
        <v>376</v>
      </c>
      <c r="C114" s="438" t="s">
        <v>394</v>
      </c>
      <c r="D114" s="439">
        <v>0</v>
      </c>
      <c r="E114" s="439">
        <v>4.1700000000000001E-2</v>
      </c>
      <c r="F114" s="439">
        <v>0</v>
      </c>
      <c r="G114" s="439">
        <v>2.0000000000000001E-4</v>
      </c>
      <c r="H114" s="439">
        <v>4.2000000000000003E-2</v>
      </c>
      <c r="I114" s="443">
        <v>2.9999999999999997E-4</v>
      </c>
      <c r="J114" s="7"/>
      <c r="K114" s="7"/>
      <c r="L114" s="7"/>
      <c r="M114" s="7"/>
      <c r="N114" s="7"/>
      <c r="O114" s="7"/>
      <c r="P114" s="7"/>
      <c r="Q114" s="7"/>
      <c r="R114" s="7"/>
      <c r="S114" s="7"/>
      <c r="T114" s="7"/>
      <c r="U114" s="7"/>
      <c r="V114" s="7"/>
      <c r="W114" s="7"/>
      <c r="X114" s="7"/>
      <c r="Y114" s="7"/>
      <c r="Z114" s="7"/>
    </row>
    <row r="115" spans="1:26" ht="15.75" customHeight="1">
      <c r="A115" s="431" t="s">
        <v>558</v>
      </c>
      <c r="B115" s="432" t="s">
        <v>365</v>
      </c>
      <c r="C115" s="433" t="s">
        <v>391</v>
      </c>
      <c r="D115" s="434">
        <v>2.0199999999999999E-2</v>
      </c>
      <c r="E115" s="434">
        <v>7.3099999999999998E-2</v>
      </c>
      <c r="F115" s="434">
        <v>3.1399999999999997E-2</v>
      </c>
      <c r="G115" s="434">
        <v>1.09E-2</v>
      </c>
      <c r="H115" s="434">
        <v>5.8599999999999999E-2</v>
      </c>
      <c r="I115" s="435">
        <v>1.6899999999999998E-2</v>
      </c>
      <c r="J115" s="7"/>
      <c r="K115" s="7"/>
      <c r="L115" s="7"/>
      <c r="M115" s="7"/>
      <c r="N115" s="7"/>
      <c r="O115" s="7"/>
      <c r="P115" s="7"/>
      <c r="Q115" s="7"/>
      <c r="R115" s="7"/>
      <c r="S115" s="7"/>
      <c r="T115" s="7"/>
      <c r="U115" s="7"/>
      <c r="V115" s="7"/>
      <c r="W115" s="7"/>
      <c r="X115" s="7"/>
      <c r="Y115" s="7"/>
      <c r="Z115" s="7"/>
    </row>
    <row r="116" spans="1:26" ht="15.75" customHeight="1">
      <c r="A116" s="436" t="s">
        <v>559</v>
      </c>
      <c r="B116" s="437" t="s">
        <v>411</v>
      </c>
      <c r="C116" s="438" t="s">
        <v>384</v>
      </c>
      <c r="D116" s="439">
        <v>6.88E-2</v>
      </c>
      <c r="E116" s="439">
        <v>0.1487</v>
      </c>
      <c r="F116" s="439">
        <v>0.107</v>
      </c>
      <c r="G116" s="439">
        <v>4.7399999999999998E-2</v>
      </c>
      <c r="H116" s="439">
        <v>0.1154</v>
      </c>
      <c r="I116" s="443">
        <v>7.3700000000000002E-2</v>
      </c>
      <c r="J116" s="7"/>
      <c r="K116" s="7"/>
      <c r="L116" s="7"/>
      <c r="M116" s="7"/>
      <c r="N116" s="7"/>
      <c r="O116" s="7"/>
      <c r="P116" s="7"/>
      <c r="Q116" s="7"/>
      <c r="R116" s="7"/>
      <c r="S116" s="7"/>
      <c r="T116" s="7"/>
      <c r="U116" s="7"/>
      <c r="V116" s="7"/>
      <c r="W116" s="7"/>
      <c r="X116" s="7"/>
      <c r="Y116" s="7"/>
      <c r="Z116" s="7"/>
    </row>
    <row r="117" spans="1:26" ht="15.75" customHeight="1">
      <c r="A117" s="431" t="s">
        <v>560</v>
      </c>
      <c r="B117" s="432" t="s">
        <v>383</v>
      </c>
      <c r="C117" s="433" t="s">
        <v>391</v>
      </c>
      <c r="D117" s="434">
        <v>2.0199999999999999E-2</v>
      </c>
      <c r="E117" s="434">
        <v>7.3099999999999998E-2</v>
      </c>
      <c r="F117" s="434">
        <v>3.1399999999999997E-2</v>
      </c>
      <c r="G117" s="434">
        <v>1.52E-2</v>
      </c>
      <c r="H117" s="434">
        <v>6.5299999999999997E-2</v>
      </c>
      <c r="I117" s="435">
        <v>2.3599999999999999E-2</v>
      </c>
      <c r="J117" s="7"/>
      <c r="K117" s="7"/>
      <c r="L117" s="7"/>
      <c r="M117" s="7"/>
      <c r="N117" s="7"/>
      <c r="O117" s="7"/>
      <c r="P117" s="7"/>
      <c r="Q117" s="7"/>
      <c r="R117" s="7"/>
      <c r="S117" s="7"/>
      <c r="T117" s="7"/>
      <c r="U117" s="7"/>
      <c r="V117" s="7"/>
      <c r="W117" s="7"/>
      <c r="X117" s="7"/>
      <c r="Y117" s="7"/>
      <c r="Z117" s="7"/>
    </row>
    <row r="118" spans="1:26" ht="15.75" customHeight="1">
      <c r="A118" s="436" t="s">
        <v>561</v>
      </c>
      <c r="B118" s="437" t="s">
        <v>411</v>
      </c>
      <c r="C118" s="438" t="s">
        <v>408</v>
      </c>
      <c r="D118" s="439">
        <v>5.0500000000000003E-2</v>
      </c>
      <c r="E118" s="439">
        <v>0.1202</v>
      </c>
      <c r="F118" s="439">
        <v>7.85E-2</v>
      </c>
      <c r="G118" s="438" t="s">
        <v>373</v>
      </c>
      <c r="H118" s="438" t="s">
        <v>373</v>
      </c>
      <c r="I118" s="441" t="s">
        <v>373</v>
      </c>
      <c r="J118" s="7"/>
      <c r="K118" s="7"/>
      <c r="L118" s="7"/>
      <c r="M118" s="7"/>
      <c r="N118" s="7"/>
      <c r="O118" s="7"/>
      <c r="P118" s="7"/>
      <c r="Q118" s="7"/>
      <c r="R118" s="7"/>
      <c r="S118" s="7"/>
      <c r="T118" s="7"/>
      <c r="U118" s="7"/>
      <c r="V118" s="7"/>
      <c r="W118" s="7"/>
      <c r="X118" s="7"/>
      <c r="Y118" s="7"/>
      <c r="Z118" s="7"/>
    </row>
    <row r="119" spans="1:26" ht="15.75" customHeight="1">
      <c r="A119" s="431" t="s">
        <v>562</v>
      </c>
      <c r="B119" s="432" t="s">
        <v>383</v>
      </c>
      <c r="C119" s="433" t="s">
        <v>455</v>
      </c>
      <c r="D119" s="434">
        <v>2.3E-2</v>
      </c>
      <c r="E119" s="434">
        <v>7.7399999999999997E-2</v>
      </c>
      <c r="F119" s="434">
        <v>3.5700000000000003E-2</v>
      </c>
      <c r="G119" s="433" t="s">
        <v>373</v>
      </c>
      <c r="H119" s="433" t="s">
        <v>373</v>
      </c>
      <c r="I119" s="442" t="s">
        <v>373</v>
      </c>
      <c r="J119" s="7"/>
      <c r="K119" s="7"/>
      <c r="L119" s="7"/>
      <c r="M119" s="7"/>
      <c r="N119" s="7"/>
      <c r="O119" s="7"/>
      <c r="P119" s="7"/>
      <c r="Q119" s="7"/>
      <c r="R119" s="7"/>
      <c r="S119" s="7"/>
      <c r="T119" s="7"/>
      <c r="U119" s="7"/>
      <c r="V119" s="7"/>
      <c r="W119" s="7"/>
      <c r="X119" s="7"/>
      <c r="Y119" s="7"/>
      <c r="Z119" s="7"/>
    </row>
    <row r="120" spans="1:26" ht="15.75" customHeight="1">
      <c r="A120" s="436" t="s">
        <v>563</v>
      </c>
      <c r="B120" s="437" t="s">
        <v>383</v>
      </c>
      <c r="C120" s="438" t="s">
        <v>377</v>
      </c>
      <c r="D120" s="439">
        <v>1.47E-2</v>
      </c>
      <c r="E120" s="439">
        <v>6.4500000000000002E-2</v>
      </c>
      <c r="F120" s="439">
        <v>2.2800000000000001E-2</v>
      </c>
      <c r="G120" s="439">
        <v>0.01</v>
      </c>
      <c r="H120" s="439">
        <v>5.7200000000000001E-2</v>
      </c>
      <c r="I120" s="443">
        <v>1.55E-2</v>
      </c>
      <c r="J120" s="7"/>
      <c r="K120" s="7"/>
      <c r="L120" s="7"/>
      <c r="M120" s="7"/>
      <c r="N120" s="7"/>
      <c r="O120" s="7"/>
      <c r="P120" s="7"/>
      <c r="Q120" s="7"/>
      <c r="R120" s="7"/>
      <c r="S120" s="7"/>
      <c r="T120" s="7"/>
      <c r="U120" s="7"/>
      <c r="V120" s="7"/>
      <c r="W120" s="7"/>
      <c r="X120" s="7"/>
      <c r="Y120" s="7"/>
      <c r="Z120" s="7"/>
    </row>
    <row r="121" spans="1:26" ht="15.75" customHeight="1">
      <c r="A121" s="431" t="s">
        <v>564</v>
      </c>
      <c r="B121" s="432" t="s">
        <v>411</v>
      </c>
      <c r="C121" s="433" t="s">
        <v>512</v>
      </c>
      <c r="D121" s="434">
        <v>1.7500000000000002E-2</v>
      </c>
      <c r="E121" s="434">
        <v>6.8900000000000003E-2</v>
      </c>
      <c r="F121" s="434">
        <v>2.7199999999999998E-2</v>
      </c>
      <c r="G121" s="434">
        <v>8.8999999999999999E-3</v>
      </c>
      <c r="H121" s="434">
        <v>5.5500000000000001E-2</v>
      </c>
      <c r="I121" s="435">
        <v>1.38E-2</v>
      </c>
      <c r="J121" s="7"/>
      <c r="K121" s="7"/>
      <c r="L121" s="7"/>
      <c r="M121" s="7"/>
      <c r="N121" s="7"/>
      <c r="O121" s="7"/>
      <c r="P121" s="7"/>
      <c r="Q121" s="7"/>
      <c r="R121" s="7"/>
      <c r="S121" s="7"/>
      <c r="T121" s="7"/>
      <c r="U121" s="7"/>
      <c r="V121" s="7"/>
      <c r="W121" s="7"/>
      <c r="X121" s="7"/>
      <c r="Y121" s="7"/>
      <c r="Z121" s="7"/>
    </row>
    <row r="122" spans="1:26" ht="15.75" customHeight="1">
      <c r="A122" s="436" t="s">
        <v>565</v>
      </c>
      <c r="B122" s="437" t="s">
        <v>370</v>
      </c>
      <c r="C122" s="438" t="s">
        <v>475</v>
      </c>
      <c r="D122" s="439">
        <v>7.7999999999999996E-3</v>
      </c>
      <c r="E122" s="439">
        <v>5.3800000000000001E-2</v>
      </c>
      <c r="F122" s="439">
        <v>1.21E-2</v>
      </c>
      <c r="G122" s="439">
        <v>8.0999999999999996E-3</v>
      </c>
      <c r="H122" s="439">
        <v>5.4300000000000001E-2</v>
      </c>
      <c r="I122" s="443">
        <v>1.26E-2</v>
      </c>
      <c r="J122" s="7"/>
      <c r="K122" s="7"/>
      <c r="L122" s="7"/>
      <c r="M122" s="7"/>
      <c r="N122" s="7"/>
      <c r="O122" s="7"/>
      <c r="P122" s="7"/>
      <c r="Q122" s="7"/>
      <c r="R122" s="7"/>
      <c r="S122" s="7"/>
      <c r="T122" s="7"/>
      <c r="U122" s="7"/>
      <c r="V122" s="7"/>
      <c r="W122" s="7"/>
      <c r="X122" s="7"/>
      <c r="Y122" s="7"/>
      <c r="Z122" s="7"/>
    </row>
    <row r="123" spans="1:26" ht="15.75" customHeight="1">
      <c r="A123" s="431" t="s">
        <v>566</v>
      </c>
      <c r="B123" s="432" t="s">
        <v>376</v>
      </c>
      <c r="C123" s="433" t="s">
        <v>486</v>
      </c>
      <c r="D123" s="434">
        <v>1.0999999999999999E-2</v>
      </c>
      <c r="E123" s="434">
        <v>5.8799999999999998E-2</v>
      </c>
      <c r="F123" s="434">
        <v>1.7100000000000001E-2</v>
      </c>
      <c r="G123" s="434">
        <v>2.3999999999999998E-3</v>
      </c>
      <c r="H123" s="434">
        <v>4.5400000000000003E-2</v>
      </c>
      <c r="I123" s="435">
        <v>3.7000000000000002E-3</v>
      </c>
      <c r="J123" s="7"/>
      <c r="K123" s="7"/>
      <c r="L123" s="7"/>
      <c r="M123" s="7"/>
      <c r="N123" s="7"/>
      <c r="O123" s="7"/>
      <c r="P123" s="7"/>
      <c r="Q123" s="7"/>
      <c r="R123" s="7"/>
      <c r="S123" s="7"/>
      <c r="T123" s="7"/>
      <c r="U123" s="7"/>
      <c r="V123" s="7"/>
      <c r="W123" s="7"/>
      <c r="X123" s="7"/>
      <c r="Y123" s="7"/>
      <c r="Z123" s="7"/>
    </row>
    <row r="124" spans="1:26" ht="15.75" customHeight="1">
      <c r="A124" s="436" t="s">
        <v>567</v>
      </c>
      <c r="B124" s="437" t="s">
        <v>365</v>
      </c>
      <c r="C124" s="438" t="s">
        <v>366</v>
      </c>
      <c r="D124" s="439">
        <v>4.4999999999999997E-3</v>
      </c>
      <c r="E124" s="439">
        <v>4.87E-2</v>
      </c>
      <c r="F124" s="439">
        <v>7.0000000000000001E-3</v>
      </c>
      <c r="G124" s="439">
        <v>4.4999999999999997E-3</v>
      </c>
      <c r="H124" s="439">
        <v>4.87E-2</v>
      </c>
      <c r="I124" s="443">
        <v>7.0000000000000001E-3</v>
      </c>
      <c r="J124" s="7"/>
      <c r="K124" s="7"/>
      <c r="L124" s="7"/>
      <c r="M124" s="7"/>
      <c r="N124" s="7"/>
      <c r="O124" s="7"/>
      <c r="P124" s="7"/>
      <c r="Q124" s="7"/>
      <c r="R124" s="7"/>
      <c r="S124" s="7"/>
      <c r="T124" s="7"/>
      <c r="U124" s="7"/>
      <c r="V124" s="7"/>
      <c r="W124" s="7"/>
      <c r="X124" s="7"/>
      <c r="Y124" s="7"/>
      <c r="Z124" s="7"/>
    </row>
    <row r="125" spans="1:26" ht="15.75" customHeight="1">
      <c r="A125" s="431" t="s">
        <v>568</v>
      </c>
      <c r="B125" s="432" t="s">
        <v>365</v>
      </c>
      <c r="C125" s="433" t="s">
        <v>486</v>
      </c>
      <c r="D125" s="434">
        <v>1.0999999999999999E-2</v>
      </c>
      <c r="E125" s="434">
        <v>5.8799999999999998E-2</v>
      </c>
      <c r="F125" s="434">
        <v>1.7100000000000001E-2</v>
      </c>
      <c r="G125" s="433" t="s">
        <v>373</v>
      </c>
      <c r="H125" s="433" t="s">
        <v>373</v>
      </c>
      <c r="I125" s="442" t="s">
        <v>373</v>
      </c>
      <c r="J125" s="7"/>
      <c r="K125" s="7"/>
      <c r="L125" s="7"/>
      <c r="M125" s="7"/>
      <c r="N125" s="7"/>
      <c r="O125" s="7"/>
      <c r="P125" s="7"/>
      <c r="Q125" s="7"/>
      <c r="R125" s="7"/>
      <c r="S125" s="7"/>
      <c r="T125" s="7"/>
      <c r="U125" s="7"/>
      <c r="V125" s="7"/>
      <c r="W125" s="7"/>
      <c r="X125" s="7"/>
      <c r="Y125" s="7"/>
      <c r="Z125" s="7"/>
    </row>
    <row r="126" spans="1:26" ht="15.75" customHeight="1">
      <c r="A126" s="436" t="s">
        <v>569</v>
      </c>
      <c r="B126" s="437" t="s">
        <v>370</v>
      </c>
      <c r="C126" s="438" t="s">
        <v>391</v>
      </c>
      <c r="D126" s="439">
        <v>2.0199999999999999E-2</v>
      </c>
      <c r="E126" s="439">
        <v>7.3099999999999998E-2</v>
      </c>
      <c r="F126" s="439">
        <v>3.1399999999999997E-2</v>
      </c>
      <c r="G126" s="439">
        <v>2.12E-2</v>
      </c>
      <c r="H126" s="439">
        <v>7.4700000000000003E-2</v>
      </c>
      <c r="I126" s="443">
        <v>3.3000000000000002E-2</v>
      </c>
      <c r="J126" s="7"/>
      <c r="K126" s="7"/>
      <c r="L126" s="7"/>
      <c r="M126" s="7"/>
      <c r="N126" s="7"/>
      <c r="O126" s="7"/>
      <c r="P126" s="7"/>
      <c r="Q126" s="7"/>
      <c r="R126" s="7"/>
      <c r="S126" s="7"/>
      <c r="T126" s="7"/>
      <c r="U126" s="7"/>
      <c r="V126" s="7"/>
      <c r="W126" s="7"/>
      <c r="X126" s="7"/>
      <c r="Y126" s="7"/>
      <c r="Z126" s="7"/>
    </row>
    <row r="127" spans="1:26" ht="15.75" customHeight="1">
      <c r="A127" s="431" t="s">
        <v>570</v>
      </c>
      <c r="B127" s="432" t="s">
        <v>355</v>
      </c>
      <c r="C127" s="433" t="s">
        <v>408</v>
      </c>
      <c r="D127" s="434">
        <v>5.0500000000000003E-2</v>
      </c>
      <c r="E127" s="434">
        <v>0.1202</v>
      </c>
      <c r="F127" s="434">
        <v>7.85E-2</v>
      </c>
      <c r="G127" s="434">
        <v>2.8299999999999999E-2</v>
      </c>
      <c r="H127" s="434">
        <v>8.5699999999999998E-2</v>
      </c>
      <c r="I127" s="435">
        <v>4.3999999999999997E-2</v>
      </c>
      <c r="J127" s="7"/>
      <c r="K127" s="7"/>
      <c r="L127" s="7"/>
      <c r="M127" s="7"/>
      <c r="N127" s="7"/>
      <c r="O127" s="7"/>
      <c r="P127" s="7"/>
      <c r="Q127" s="7"/>
      <c r="R127" s="7"/>
      <c r="S127" s="7"/>
      <c r="T127" s="7"/>
      <c r="U127" s="7"/>
      <c r="V127" s="7"/>
      <c r="W127" s="7"/>
      <c r="X127" s="7"/>
      <c r="Y127" s="7"/>
      <c r="Z127" s="7"/>
    </row>
    <row r="128" spans="1:26" ht="15.75" customHeight="1">
      <c r="A128" s="436" t="s">
        <v>571</v>
      </c>
      <c r="B128" s="437" t="s">
        <v>365</v>
      </c>
      <c r="C128" s="438" t="s">
        <v>473</v>
      </c>
      <c r="D128" s="439">
        <v>5.4999999999999997E-3</v>
      </c>
      <c r="E128" s="439">
        <v>5.0299999999999997E-2</v>
      </c>
      <c r="F128" s="439">
        <v>8.6E-3</v>
      </c>
      <c r="G128" s="439">
        <v>8.3999999999999995E-3</v>
      </c>
      <c r="H128" s="439">
        <v>5.4800000000000001E-2</v>
      </c>
      <c r="I128" s="443">
        <v>1.3100000000000001E-2</v>
      </c>
      <c r="J128" s="7"/>
      <c r="K128" s="7"/>
      <c r="L128" s="7"/>
      <c r="M128" s="7"/>
      <c r="N128" s="7"/>
      <c r="O128" s="7"/>
      <c r="P128" s="7"/>
      <c r="Q128" s="7"/>
      <c r="R128" s="7"/>
      <c r="S128" s="7"/>
      <c r="T128" s="7"/>
      <c r="U128" s="7"/>
      <c r="V128" s="7"/>
      <c r="W128" s="7"/>
      <c r="X128" s="7"/>
      <c r="Y128" s="7"/>
      <c r="Z128" s="7"/>
    </row>
    <row r="129" spans="1:26" ht="15.75" customHeight="1">
      <c r="A129" s="431" t="s">
        <v>572</v>
      </c>
      <c r="B129" s="432" t="s">
        <v>355</v>
      </c>
      <c r="C129" s="433" t="s">
        <v>384</v>
      </c>
      <c r="D129" s="434">
        <v>6.88E-2</v>
      </c>
      <c r="E129" s="434">
        <v>0.1487</v>
      </c>
      <c r="F129" s="434">
        <v>0.107</v>
      </c>
      <c r="G129" s="434">
        <v>9.9199999999999997E-2</v>
      </c>
      <c r="H129" s="434">
        <v>0.19589999999999999</v>
      </c>
      <c r="I129" s="435">
        <v>0.1542</v>
      </c>
      <c r="J129" s="7"/>
      <c r="K129" s="7"/>
      <c r="L129" s="7"/>
      <c r="M129" s="7"/>
      <c r="N129" s="7"/>
      <c r="O129" s="7"/>
      <c r="P129" s="7"/>
      <c r="Q129" s="7"/>
      <c r="R129" s="7"/>
      <c r="S129" s="7"/>
      <c r="T129" s="7"/>
      <c r="U129" s="7"/>
      <c r="V129" s="7"/>
      <c r="W129" s="7"/>
      <c r="X129" s="7"/>
      <c r="Y129" s="7"/>
      <c r="Z129" s="7"/>
    </row>
    <row r="130" spans="1:26" ht="15.75" customHeight="1">
      <c r="A130" s="436" t="s">
        <v>573</v>
      </c>
      <c r="B130" s="437" t="s">
        <v>370</v>
      </c>
      <c r="C130" s="438" t="s">
        <v>484</v>
      </c>
      <c r="D130" s="439">
        <v>2.76E-2</v>
      </c>
      <c r="E130" s="439">
        <v>8.4599999999999995E-2</v>
      </c>
      <c r="F130" s="439">
        <v>4.2900000000000001E-2</v>
      </c>
      <c r="G130" s="439">
        <v>1.8599999999999998E-2</v>
      </c>
      <c r="H130" s="439">
        <v>7.0599999999999996E-2</v>
      </c>
      <c r="I130" s="443">
        <v>2.8899999999999999E-2</v>
      </c>
      <c r="J130" s="7"/>
      <c r="K130" s="7"/>
      <c r="L130" s="7"/>
      <c r="M130" s="7"/>
      <c r="N130" s="7"/>
      <c r="O130" s="7"/>
      <c r="P130" s="7"/>
      <c r="Q130" s="7"/>
      <c r="R130" s="7"/>
      <c r="S130" s="7"/>
      <c r="T130" s="7"/>
      <c r="U130" s="7"/>
      <c r="V130" s="7"/>
      <c r="W130" s="7"/>
      <c r="X130" s="7"/>
      <c r="Y130" s="7"/>
      <c r="Z130" s="7"/>
    </row>
    <row r="131" spans="1:26" ht="15.75" customHeight="1">
      <c r="A131" s="431" t="s">
        <v>574</v>
      </c>
      <c r="B131" s="432" t="s">
        <v>365</v>
      </c>
      <c r="C131" s="433" t="s">
        <v>455</v>
      </c>
      <c r="D131" s="434">
        <v>2.3E-2</v>
      </c>
      <c r="E131" s="434">
        <v>7.7399999999999997E-2</v>
      </c>
      <c r="F131" s="434">
        <v>3.5700000000000003E-2</v>
      </c>
      <c r="G131" s="433" t="e">
        <v>#N/A</v>
      </c>
      <c r="H131" s="433" t="e">
        <v>#N/A</v>
      </c>
      <c r="I131" s="442" t="e">
        <v>#N/A</v>
      </c>
      <c r="J131" s="7"/>
      <c r="K131" s="7"/>
      <c r="L131" s="7"/>
      <c r="M131" s="7"/>
      <c r="N131" s="7"/>
      <c r="O131" s="7"/>
      <c r="P131" s="7"/>
      <c r="Q131" s="7"/>
      <c r="R131" s="7"/>
      <c r="S131" s="7"/>
      <c r="T131" s="7"/>
      <c r="U131" s="7"/>
      <c r="V131" s="7"/>
      <c r="W131" s="7"/>
      <c r="X131" s="7"/>
      <c r="Y131" s="7"/>
      <c r="Z131" s="7"/>
    </row>
    <row r="132" spans="1:26" ht="15.75" customHeight="1">
      <c r="A132" s="436" t="s">
        <v>575</v>
      </c>
      <c r="B132" s="437" t="s">
        <v>411</v>
      </c>
      <c r="C132" s="438" t="s">
        <v>394</v>
      </c>
      <c r="D132" s="439">
        <v>0</v>
      </c>
      <c r="E132" s="439">
        <v>4.1700000000000001E-2</v>
      </c>
      <c r="F132" s="439">
        <v>0</v>
      </c>
      <c r="G132" s="438" t="e">
        <v>#N/A</v>
      </c>
      <c r="H132" s="438" t="e">
        <v>#N/A</v>
      </c>
      <c r="I132" s="441" t="e">
        <v>#N/A</v>
      </c>
      <c r="J132" s="7"/>
      <c r="K132" s="7"/>
      <c r="L132" s="7"/>
      <c r="M132" s="7"/>
      <c r="N132" s="7"/>
      <c r="O132" s="7"/>
      <c r="P132" s="7"/>
      <c r="Q132" s="7"/>
      <c r="R132" s="7"/>
      <c r="S132" s="7"/>
      <c r="T132" s="7"/>
      <c r="U132" s="7"/>
      <c r="V132" s="7"/>
      <c r="W132" s="7"/>
      <c r="X132" s="7"/>
      <c r="Y132" s="7"/>
      <c r="Z132" s="7"/>
    </row>
    <row r="133" spans="1:26" ht="15.75" customHeight="1">
      <c r="A133" s="431" t="s">
        <v>576</v>
      </c>
      <c r="B133" s="432" t="s">
        <v>370</v>
      </c>
      <c r="C133" s="433" t="s">
        <v>486</v>
      </c>
      <c r="D133" s="434">
        <v>1.0999999999999999E-2</v>
      </c>
      <c r="E133" s="434">
        <v>5.8799999999999998E-2</v>
      </c>
      <c r="F133" s="434">
        <v>1.7100000000000001E-2</v>
      </c>
      <c r="G133" s="434">
        <v>5.1000000000000004E-3</v>
      </c>
      <c r="H133" s="434">
        <v>4.9599999999999998E-2</v>
      </c>
      <c r="I133" s="435">
        <v>7.9000000000000008E-3</v>
      </c>
      <c r="J133" s="7"/>
      <c r="K133" s="7"/>
      <c r="L133" s="7"/>
      <c r="M133" s="7"/>
      <c r="N133" s="7"/>
      <c r="O133" s="7"/>
      <c r="P133" s="7"/>
      <c r="Q133" s="7"/>
      <c r="R133" s="7"/>
      <c r="S133" s="7"/>
      <c r="T133" s="7"/>
      <c r="U133" s="7"/>
      <c r="V133" s="7"/>
      <c r="W133" s="7"/>
      <c r="X133" s="7"/>
      <c r="Y133" s="7"/>
      <c r="Z133" s="7"/>
    </row>
    <row r="134" spans="1:26" ht="15.75" customHeight="1">
      <c r="A134" s="436" t="s">
        <v>577</v>
      </c>
      <c r="B134" s="437" t="s">
        <v>370</v>
      </c>
      <c r="C134" s="438" t="s">
        <v>475</v>
      </c>
      <c r="D134" s="439">
        <v>7.7999999999999996E-3</v>
      </c>
      <c r="E134" s="439">
        <v>5.3800000000000001E-2</v>
      </c>
      <c r="F134" s="439">
        <v>1.21E-2</v>
      </c>
      <c r="G134" s="439">
        <v>6.6E-3</v>
      </c>
      <c r="H134" s="439">
        <v>5.1999999999999998E-2</v>
      </c>
      <c r="I134" s="443">
        <v>1.03E-2</v>
      </c>
      <c r="J134" s="7"/>
      <c r="K134" s="7"/>
      <c r="L134" s="7"/>
      <c r="M134" s="7"/>
      <c r="N134" s="7"/>
      <c r="O134" s="7"/>
      <c r="P134" s="7"/>
      <c r="Q134" s="7"/>
      <c r="R134" s="7"/>
      <c r="S134" s="7"/>
      <c r="T134" s="7"/>
      <c r="U134" s="7"/>
      <c r="V134" s="7"/>
      <c r="W134" s="7"/>
      <c r="X134" s="7"/>
      <c r="Y134" s="7"/>
      <c r="Z134" s="7"/>
    </row>
    <row r="135" spans="1:26" ht="15.75" customHeight="1">
      <c r="A135" s="431" t="s">
        <v>578</v>
      </c>
      <c r="B135" s="432" t="s">
        <v>411</v>
      </c>
      <c r="C135" s="433" t="s">
        <v>384</v>
      </c>
      <c r="D135" s="434">
        <v>6.88E-2</v>
      </c>
      <c r="E135" s="434">
        <v>0.1487</v>
      </c>
      <c r="F135" s="434">
        <v>0.107</v>
      </c>
      <c r="G135" s="433" t="e">
        <v>#N/A</v>
      </c>
      <c r="H135" s="433" t="e">
        <v>#N/A</v>
      </c>
      <c r="I135" s="442" t="e">
        <v>#N/A</v>
      </c>
      <c r="J135" s="7"/>
      <c r="K135" s="7"/>
      <c r="L135" s="7"/>
      <c r="M135" s="7"/>
      <c r="N135" s="7"/>
      <c r="O135" s="7"/>
      <c r="P135" s="7"/>
      <c r="Q135" s="7"/>
      <c r="R135" s="7"/>
      <c r="S135" s="7"/>
      <c r="T135" s="7"/>
      <c r="U135" s="7"/>
      <c r="V135" s="7"/>
      <c r="W135" s="7"/>
      <c r="X135" s="7"/>
      <c r="Y135" s="7"/>
      <c r="Z135" s="7"/>
    </row>
    <row r="136" spans="1:26" ht="15.75" customHeight="1">
      <c r="A136" s="436" t="s">
        <v>579</v>
      </c>
      <c r="B136" s="437" t="s">
        <v>355</v>
      </c>
      <c r="C136" s="438" t="s">
        <v>484</v>
      </c>
      <c r="D136" s="439">
        <v>2.76E-2</v>
      </c>
      <c r="E136" s="439">
        <v>8.4599999999999995E-2</v>
      </c>
      <c r="F136" s="439">
        <v>4.2900000000000001E-2</v>
      </c>
      <c r="G136" s="439">
        <v>2.07E-2</v>
      </c>
      <c r="H136" s="439">
        <v>7.3899999999999993E-2</v>
      </c>
      <c r="I136" s="443">
        <v>3.2199999999999999E-2</v>
      </c>
      <c r="J136" s="7"/>
      <c r="K136" s="7"/>
      <c r="L136" s="7"/>
      <c r="M136" s="7"/>
      <c r="N136" s="7"/>
      <c r="O136" s="7"/>
      <c r="P136" s="7"/>
      <c r="Q136" s="7"/>
      <c r="R136" s="7"/>
      <c r="S136" s="7"/>
      <c r="T136" s="7"/>
      <c r="U136" s="7"/>
      <c r="V136" s="7"/>
      <c r="W136" s="7"/>
      <c r="X136" s="7"/>
      <c r="Y136" s="7"/>
      <c r="Z136" s="7"/>
    </row>
    <row r="137" spans="1:26" ht="15.75" customHeight="1">
      <c r="A137" s="431" t="s">
        <v>580</v>
      </c>
      <c r="B137" s="432" t="s">
        <v>376</v>
      </c>
      <c r="C137" s="433" t="s">
        <v>486</v>
      </c>
      <c r="D137" s="434">
        <v>1.0999999999999999E-2</v>
      </c>
      <c r="E137" s="434">
        <v>5.8799999999999998E-2</v>
      </c>
      <c r="F137" s="434">
        <v>1.7100000000000001E-2</v>
      </c>
      <c r="G137" s="434">
        <v>2.3E-3</v>
      </c>
      <c r="H137" s="434">
        <v>4.53E-2</v>
      </c>
      <c r="I137" s="435">
        <v>3.5999999999999999E-3</v>
      </c>
      <c r="J137" s="7"/>
      <c r="K137" s="7"/>
      <c r="L137" s="7"/>
      <c r="M137" s="7"/>
      <c r="N137" s="7"/>
      <c r="O137" s="7"/>
      <c r="P137" s="7"/>
      <c r="Q137" s="7"/>
      <c r="R137" s="7"/>
      <c r="S137" s="7"/>
      <c r="T137" s="7"/>
      <c r="U137" s="7"/>
      <c r="V137" s="7"/>
      <c r="W137" s="7"/>
      <c r="X137" s="7"/>
      <c r="Y137" s="7"/>
      <c r="Z137" s="7"/>
    </row>
    <row r="138" spans="1:26" ht="15.75" customHeight="1">
      <c r="A138" s="436" t="s">
        <v>581</v>
      </c>
      <c r="B138" s="437" t="s">
        <v>411</v>
      </c>
      <c r="C138" s="438" t="s">
        <v>384</v>
      </c>
      <c r="D138" s="439">
        <v>6.88E-2</v>
      </c>
      <c r="E138" s="439">
        <v>0.1487</v>
      </c>
      <c r="F138" s="439">
        <v>0.107</v>
      </c>
      <c r="G138" s="438" t="s">
        <v>373</v>
      </c>
      <c r="H138" s="438" t="s">
        <v>373</v>
      </c>
      <c r="I138" s="441" t="s">
        <v>373</v>
      </c>
      <c r="J138" s="7"/>
      <c r="K138" s="7"/>
      <c r="L138" s="7"/>
      <c r="M138" s="7"/>
      <c r="N138" s="7"/>
      <c r="O138" s="7"/>
      <c r="P138" s="7"/>
      <c r="Q138" s="7"/>
      <c r="R138" s="7"/>
      <c r="S138" s="7"/>
      <c r="T138" s="7"/>
      <c r="U138" s="7"/>
      <c r="V138" s="7"/>
      <c r="W138" s="7"/>
      <c r="X138" s="7"/>
      <c r="Y138" s="7"/>
      <c r="Z138" s="7"/>
    </row>
    <row r="139" spans="1:26" ht="15.75" customHeight="1">
      <c r="A139" s="431" t="s">
        <v>582</v>
      </c>
      <c r="B139" s="432" t="s">
        <v>390</v>
      </c>
      <c r="C139" s="433" t="s">
        <v>484</v>
      </c>
      <c r="D139" s="434">
        <v>2.76E-2</v>
      </c>
      <c r="E139" s="434">
        <v>8.4599999999999995E-2</v>
      </c>
      <c r="F139" s="434">
        <v>4.2900000000000001E-2</v>
      </c>
      <c r="G139" s="433" t="e">
        <v>#N/A</v>
      </c>
      <c r="H139" s="433" t="e">
        <v>#N/A</v>
      </c>
      <c r="I139" s="442" t="e">
        <v>#N/A</v>
      </c>
      <c r="J139" s="7"/>
      <c r="K139" s="7"/>
      <c r="L139" s="7"/>
      <c r="M139" s="7"/>
      <c r="N139" s="7"/>
      <c r="O139" s="7"/>
      <c r="P139" s="7"/>
      <c r="Q139" s="7"/>
      <c r="R139" s="7"/>
      <c r="S139" s="7"/>
      <c r="T139" s="7"/>
      <c r="U139" s="7"/>
      <c r="V139" s="7"/>
      <c r="W139" s="7"/>
      <c r="X139" s="7"/>
      <c r="Y139" s="7"/>
      <c r="Z139" s="7"/>
    </row>
    <row r="140" spans="1:26" ht="15.75" customHeight="1">
      <c r="A140" s="436" t="s">
        <v>583</v>
      </c>
      <c r="B140" s="437" t="s">
        <v>390</v>
      </c>
      <c r="C140" s="438" t="s">
        <v>380</v>
      </c>
      <c r="D140" s="439">
        <v>5.96E-2</v>
      </c>
      <c r="E140" s="439">
        <v>0.13439999999999999</v>
      </c>
      <c r="F140" s="439">
        <v>9.2700000000000005E-2</v>
      </c>
      <c r="G140" s="438" t="e">
        <v>#N/A</v>
      </c>
      <c r="H140" s="438" t="e">
        <v>#N/A</v>
      </c>
      <c r="I140" s="441" t="e">
        <v>#N/A</v>
      </c>
      <c r="J140" s="7"/>
      <c r="K140" s="7"/>
      <c r="L140" s="7"/>
      <c r="M140" s="7"/>
      <c r="N140" s="7"/>
      <c r="O140" s="7"/>
      <c r="P140" s="7"/>
      <c r="Q140" s="7"/>
      <c r="R140" s="7"/>
      <c r="S140" s="7"/>
      <c r="T140" s="7"/>
      <c r="U140" s="7"/>
      <c r="V140" s="7"/>
      <c r="W140" s="7"/>
      <c r="X140" s="7"/>
      <c r="Y140" s="7"/>
      <c r="Z140" s="7"/>
    </row>
    <row r="141" spans="1:26" ht="15.75" customHeight="1">
      <c r="A141" s="431" t="s">
        <v>584</v>
      </c>
      <c r="B141" s="432" t="s">
        <v>383</v>
      </c>
      <c r="C141" s="433" t="s">
        <v>384</v>
      </c>
      <c r="D141" s="434">
        <v>6.88E-2</v>
      </c>
      <c r="E141" s="434">
        <v>0.1487</v>
      </c>
      <c r="F141" s="434">
        <v>0.107</v>
      </c>
      <c r="G141" s="433" t="e">
        <v>#N/A</v>
      </c>
      <c r="H141" s="433" t="e">
        <v>#N/A</v>
      </c>
      <c r="I141" s="442" t="e">
        <v>#N/A</v>
      </c>
      <c r="J141" s="7"/>
      <c r="K141" s="7"/>
      <c r="L141" s="7"/>
      <c r="M141" s="7"/>
      <c r="N141" s="7"/>
      <c r="O141" s="7"/>
      <c r="P141" s="7"/>
      <c r="Q141" s="7"/>
      <c r="R141" s="7"/>
      <c r="S141" s="7"/>
      <c r="T141" s="7"/>
      <c r="U141" s="7"/>
      <c r="V141" s="7"/>
      <c r="W141" s="7"/>
      <c r="X141" s="7"/>
      <c r="Y141" s="7"/>
      <c r="Z141" s="7"/>
    </row>
    <row r="142" spans="1:26" ht="15.75" customHeight="1">
      <c r="A142" s="436" t="s">
        <v>585</v>
      </c>
      <c r="B142" s="437" t="s">
        <v>355</v>
      </c>
      <c r="C142" s="438" t="s">
        <v>408</v>
      </c>
      <c r="D142" s="439">
        <v>5.0500000000000003E-2</v>
      </c>
      <c r="E142" s="439">
        <v>0.1202</v>
      </c>
      <c r="F142" s="439">
        <v>7.85E-2</v>
      </c>
      <c r="G142" s="438" t="e">
        <v>#N/A</v>
      </c>
      <c r="H142" s="438" t="e">
        <v>#N/A</v>
      </c>
      <c r="I142" s="441" t="e">
        <v>#N/A</v>
      </c>
      <c r="J142" s="7"/>
      <c r="K142" s="7"/>
      <c r="L142" s="7"/>
      <c r="M142" s="7"/>
      <c r="N142" s="7"/>
      <c r="O142" s="7"/>
      <c r="P142" s="7"/>
      <c r="Q142" s="7"/>
      <c r="R142" s="7"/>
      <c r="S142" s="7"/>
      <c r="T142" s="7"/>
      <c r="U142" s="7"/>
      <c r="V142" s="7"/>
      <c r="W142" s="7"/>
      <c r="X142" s="7"/>
      <c r="Y142" s="7"/>
      <c r="Z142" s="7"/>
    </row>
    <row r="143" spans="1:26" ht="15.75" customHeight="1">
      <c r="A143" s="431" t="s">
        <v>586</v>
      </c>
      <c r="B143" s="432" t="s">
        <v>376</v>
      </c>
      <c r="C143" s="433" t="s">
        <v>394</v>
      </c>
      <c r="D143" s="434">
        <v>0</v>
      </c>
      <c r="E143" s="434">
        <v>4.1700000000000001E-2</v>
      </c>
      <c r="F143" s="434">
        <v>0</v>
      </c>
      <c r="G143" s="434">
        <v>5.0000000000000001E-4</v>
      </c>
      <c r="H143" s="434">
        <v>4.2500000000000003E-2</v>
      </c>
      <c r="I143" s="435">
        <v>8.0000000000000004E-4</v>
      </c>
      <c r="J143" s="7"/>
      <c r="K143" s="7"/>
      <c r="L143" s="7"/>
      <c r="M143" s="7"/>
      <c r="N143" s="7"/>
      <c r="O143" s="7"/>
      <c r="P143" s="7"/>
      <c r="Q143" s="7"/>
      <c r="R143" s="7"/>
      <c r="S143" s="7"/>
      <c r="T143" s="7"/>
      <c r="U143" s="7"/>
      <c r="V143" s="7"/>
      <c r="W143" s="7"/>
      <c r="X143" s="7"/>
      <c r="Y143" s="7"/>
      <c r="Z143" s="7"/>
    </row>
    <row r="144" spans="1:26" ht="15.75" customHeight="1">
      <c r="A144" s="436" t="s">
        <v>587</v>
      </c>
      <c r="B144" s="437" t="s">
        <v>376</v>
      </c>
      <c r="C144" s="438" t="s">
        <v>394</v>
      </c>
      <c r="D144" s="439">
        <v>0</v>
      </c>
      <c r="E144" s="439">
        <v>4.1700000000000001E-2</v>
      </c>
      <c r="F144" s="439">
        <v>0</v>
      </c>
      <c r="G144" s="439">
        <v>0</v>
      </c>
      <c r="H144" s="439">
        <v>4.1700000000000001E-2</v>
      </c>
      <c r="I144" s="443">
        <v>0</v>
      </c>
      <c r="J144" s="7"/>
      <c r="K144" s="7"/>
      <c r="L144" s="7"/>
      <c r="M144" s="7"/>
      <c r="N144" s="7"/>
      <c r="O144" s="7"/>
      <c r="P144" s="7"/>
      <c r="Q144" s="7"/>
      <c r="R144" s="7"/>
      <c r="S144" s="7"/>
      <c r="T144" s="7"/>
      <c r="U144" s="7"/>
      <c r="V144" s="7"/>
      <c r="W144" s="7"/>
      <c r="X144" s="7"/>
      <c r="Y144" s="7"/>
      <c r="Z144" s="7"/>
    </row>
    <row r="145" spans="1:26" ht="15.75" customHeight="1">
      <c r="A145" s="431" t="s">
        <v>588</v>
      </c>
      <c r="B145" s="432" t="s">
        <v>411</v>
      </c>
      <c r="C145" s="433" t="s">
        <v>473</v>
      </c>
      <c r="D145" s="434">
        <v>5.4999999999999997E-3</v>
      </c>
      <c r="E145" s="434">
        <v>5.0299999999999997E-2</v>
      </c>
      <c r="F145" s="434">
        <v>8.6E-3</v>
      </c>
      <c r="G145" s="433" t="e">
        <v>#N/A</v>
      </c>
      <c r="H145" s="433" t="e">
        <v>#N/A</v>
      </c>
      <c r="I145" s="442" t="e">
        <v>#N/A</v>
      </c>
      <c r="J145" s="7"/>
      <c r="K145" s="7"/>
      <c r="L145" s="7"/>
      <c r="M145" s="7"/>
      <c r="N145" s="7"/>
      <c r="O145" s="7"/>
      <c r="P145" s="7"/>
      <c r="Q145" s="7"/>
      <c r="R145" s="7"/>
      <c r="S145" s="7"/>
      <c r="T145" s="7"/>
      <c r="U145" s="7"/>
      <c r="V145" s="7"/>
      <c r="W145" s="7"/>
      <c r="X145" s="7"/>
      <c r="Y145" s="7"/>
      <c r="Z145" s="7"/>
    </row>
    <row r="146" spans="1:26" ht="15.75" customHeight="1">
      <c r="A146" s="436" t="s">
        <v>589</v>
      </c>
      <c r="B146" s="437" t="s">
        <v>370</v>
      </c>
      <c r="C146" s="438" t="s">
        <v>408</v>
      </c>
      <c r="D146" s="439">
        <v>5.0500000000000003E-2</v>
      </c>
      <c r="E146" s="439">
        <v>0.1202</v>
      </c>
      <c r="F146" s="439">
        <v>7.85E-2</v>
      </c>
      <c r="G146" s="438" t="e">
        <v>#N/A</v>
      </c>
      <c r="H146" s="438" t="e">
        <v>#N/A</v>
      </c>
      <c r="I146" s="441" t="e">
        <v>#N/A</v>
      </c>
      <c r="J146" s="7"/>
      <c r="K146" s="7"/>
      <c r="L146" s="7"/>
      <c r="M146" s="7"/>
      <c r="N146" s="7"/>
      <c r="O146" s="7"/>
      <c r="P146" s="7"/>
      <c r="Q146" s="7"/>
      <c r="R146" s="7"/>
      <c r="S146" s="7"/>
      <c r="T146" s="7"/>
      <c r="U146" s="7"/>
      <c r="V146" s="7"/>
      <c r="W146" s="7"/>
      <c r="X146" s="7"/>
      <c r="Y146" s="7"/>
      <c r="Z146" s="7"/>
    </row>
    <row r="147" spans="1:26" ht="15.75" customHeight="1">
      <c r="A147" s="431" t="s">
        <v>590</v>
      </c>
      <c r="B147" s="432" t="s">
        <v>355</v>
      </c>
      <c r="C147" s="433" t="s">
        <v>431</v>
      </c>
      <c r="D147" s="434">
        <v>4.1300000000000003E-2</v>
      </c>
      <c r="E147" s="434">
        <v>0.10589999999999999</v>
      </c>
      <c r="F147" s="434">
        <v>6.4199999999999993E-2</v>
      </c>
      <c r="G147" s="433" t="e">
        <v>#N/A</v>
      </c>
      <c r="H147" s="433" t="e">
        <v>#N/A</v>
      </c>
      <c r="I147" s="442" t="e">
        <v>#N/A</v>
      </c>
      <c r="J147" s="7"/>
      <c r="K147" s="7"/>
      <c r="L147" s="7"/>
      <c r="M147" s="7"/>
      <c r="N147" s="7"/>
      <c r="O147" s="7"/>
      <c r="P147" s="7"/>
      <c r="Q147" s="7"/>
      <c r="R147" s="7"/>
      <c r="S147" s="7"/>
      <c r="T147" s="7"/>
      <c r="U147" s="7"/>
      <c r="V147" s="7"/>
      <c r="W147" s="7"/>
      <c r="X147" s="7"/>
      <c r="Y147" s="7"/>
      <c r="Z147" s="7"/>
    </row>
    <row r="148" spans="1:26" ht="15.75" customHeight="1">
      <c r="A148" s="436" t="s">
        <v>591</v>
      </c>
      <c r="B148" s="437" t="s">
        <v>411</v>
      </c>
      <c r="C148" s="438" t="s">
        <v>377</v>
      </c>
      <c r="D148" s="439">
        <v>1.47E-2</v>
      </c>
      <c r="E148" s="439">
        <v>6.4500000000000002E-2</v>
      </c>
      <c r="F148" s="439">
        <v>2.2800000000000001E-2</v>
      </c>
      <c r="G148" s="439">
        <v>5.4000000000000003E-3</v>
      </c>
      <c r="H148" s="439">
        <v>5.0099999999999999E-2</v>
      </c>
      <c r="I148" s="443">
        <v>8.3999999999999995E-3</v>
      </c>
      <c r="J148" s="7"/>
      <c r="K148" s="7"/>
      <c r="L148" s="7"/>
      <c r="M148" s="7"/>
      <c r="N148" s="7"/>
      <c r="O148" s="7"/>
      <c r="P148" s="7"/>
      <c r="Q148" s="7"/>
      <c r="R148" s="7"/>
      <c r="S148" s="7"/>
      <c r="T148" s="7"/>
      <c r="U148" s="7"/>
      <c r="V148" s="7"/>
      <c r="W148" s="7"/>
      <c r="X148" s="7"/>
      <c r="Y148" s="7"/>
      <c r="Z148" s="7"/>
    </row>
    <row r="149" spans="1:26" ht="15.75" customHeight="1">
      <c r="A149" s="431" t="s">
        <v>592</v>
      </c>
      <c r="B149" s="432" t="s">
        <v>355</v>
      </c>
      <c r="C149" s="433" t="s">
        <v>380</v>
      </c>
      <c r="D149" s="434">
        <v>5.96E-2</v>
      </c>
      <c r="E149" s="434">
        <v>0.13439999999999999</v>
      </c>
      <c r="F149" s="434">
        <v>9.2700000000000005E-2</v>
      </c>
      <c r="G149" s="433" t="e">
        <v>#N/A</v>
      </c>
      <c r="H149" s="433" t="e">
        <v>#N/A</v>
      </c>
      <c r="I149" s="442" t="e">
        <v>#N/A</v>
      </c>
      <c r="J149" s="7"/>
      <c r="K149" s="7"/>
      <c r="L149" s="7"/>
      <c r="M149" s="7"/>
      <c r="N149" s="7"/>
      <c r="O149" s="7"/>
      <c r="P149" s="7"/>
      <c r="Q149" s="7"/>
      <c r="R149" s="7"/>
      <c r="S149" s="7"/>
      <c r="T149" s="7"/>
      <c r="U149" s="7"/>
      <c r="V149" s="7"/>
      <c r="W149" s="7"/>
      <c r="X149" s="7"/>
      <c r="Y149" s="7"/>
      <c r="Z149" s="7"/>
    </row>
    <row r="150" spans="1:26" ht="15.75" customHeight="1">
      <c r="A150" s="436" t="s">
        <v>593</v>
      </c>
      <c r="B150" s="437" t="s">
        <v>390</v>
      </c>
      <c r="C150" s="438" t="s">
        <v>484</v>
      </c>
      <c r="D150" s="439">
        <v>2.76E-2</v>
      </c>
      <c r="E150" s="439">
        <v>8.4599999999999995E-2</v>
      </c>
      <c r="F150" s="439">
        <v>4.2900000000000001E-2</v>
      </c>
      <c r="G150" s="438" t="e">
        <v>#N/A</v>
      </c>
      <c r="H150" s="438" t="e">
        <v>#N/A</v>
      </c>
      <c r="I150" s="441" t="e">
        <v>#N/A</v>
      </c>
      <c r="J150" s="7"/>
      <c r="K150" s="7"/>
      <c r="L150" s="7"/>
      <c r="M150" s="7"/>
      <c r="N150" s="7"/>
      <c r="O150" s="7"/>
      <c r="P150" s="7"/>
      <c r="Q150" s="7"/>
      <c r="R150" s="7"/>
      <c r="S150" s="7"/>
      <c r="T150" s="7"/>
      <c r="U150" s="7"/>
      <c r="V150" s="7"/>
      <c r="W150" s="7"/>
      <c r="X150" s="7"/>
      <c r="Y150" s="7"/>
      <c r="Z150" s="7"/>
    </row>
    <row r="151" spans="1:26" ht="15.75" customHeight="1">
      <c r="A151" s="431" t="s">
        <v>594</v>
      </c>
      <c r="B151" s="432" t="s">
        <v>355</v>
      </c>
      <c r="C151" s="433" t="s">
        <v>384</v>
      </c>
      <c r="D151" s="434">
        <v>6.88E-2</v>
      </c>
      <c r="E151" s="434">
        <v>0.1487</v>
      </c>
      <c r="F151" s="434">
        <v>0.107</v>
      </c>
      <c r="G151" s="434">
        <v>6.9400000000000003E-2</v>
      </c>
      <c r="H151" s="434">
        <v>0.14960000000000001</v>
      </c>
      <c r="I151" s="435">
        <v>0.1079</v>
      </c>
      <c r="J151" s="7"/>
      <c r="K151" s="7"/>
      <c r="L151" s="7"/>
      <c r="M151" s="7"/>
      <c r="N151" s="7"/>
      <c r="O151" s="7"/>
      <c r="P151" s="7"/>
      <c r="Q151" s="7"/>
      <c r="R151" s="7"/>
      <c r="S151" s="7"/>
      <c r="T151" s="7"/>
      <c r="U151" s="7"/>
      <c r="V151" s="7"/>
      <c r="W151" s="7"/>
      <c r="X151" s="7"/>
      <c r="Y151" s="7"/>
      <c r="Z151" s="7"/>
    </row>
    <row r="152" spans="1:26" ht="15.75" customHeight="1">
      <c r="A152" s="436" t="s">
        <v>595</v>
      </c>
      <c r="B152" s="437" t="s">
        <v>376</v>
      </c>
      <c r="C152" s="438" t="s">
        <v>371</v>
      </c>
      <c r="D152" s="439">
        <v>3.3000000000000002E-2</v>
      </c>
      <c r="E152" s="439">
        <v>9.2999999999999999E-2</v>
      </c>
      <c r="F152" s="439">
        <v>5.1299999999999998E-2</v>
      </c>
      <c r="G152" s="439">
        <v>2.7E-2</v>
      </c>
      <c r="H152" s="439">
        <v>8.3699999999999997E-2</v>
      </c>
      <c r="I152" s="443">
        <v>4.2000000000000003E-2</v>
      </c>
      <c r="J152" s="7"/>
      <c r="K152" s="7"/>
      <c r="L152" s="7"/>
      <c r="M152" s="7"/>
      <c r="N152" s="7"/>
      <c r="O152" s="7"/>
      <c r="P152" s="7"/>
      <c r="Q152" s="7"/>
      <c r="R152" s="7"/>
      <c r="S152" s="7"/>
      <c r="T152" s="7"/>
      <c r="U152" s="7"/>
      <c r="V152" s="7"/>
      <c r="W152" s="7"/>
      <c r="X152" s="7"/>
      <c r="Y152" s="7"/>
      <c r="Z152" s="7"/>
    </row>
    <row r="153" spans="1:26" ht="15.75" customHeight="1">
      <c r="A153" s="431" t="s">
        <v>596</v>
      </c>
      <c r="B153" s="432" t="s">
        <v>390</v>
      </c>
      <c r="C153" s="433" t="s">
        <v>377</v>
      </c>
      <c r="D153" s="434">
        <v>1.47E-2</v>
      </c>
      <c r="E153" s="434">
        <v>6.4500000000000002E-2</v>
      </c>
      <c r="F153" s="434">
        <v>2.2800000000000001E-2</v>
      </c>
      <c r="G153" s="433" t="e">
        <v>#N/A</v>
      </c>
      <c r="H153" s="433" t="e">
        <v>#N/A</v>
      </c>
      <c r="I153" s="442" t="e">
        <v>#N/A</v>
      </c>
      <c r="J153" s="7"/>
      <c r="K153" s="7"/>
      <c r="L153" s="7"/>
      <c r="M153" s="7"/>
      <c r="N153" s="7"/>
      <c r="O153" s="7"/>
      <c r="P153" s="7"/>
      <c r="Q153" s="7"/>
      <c r="R153" s="7"/>
      <c r="S153" s="7"/>
      <c r="T153" s="7"/>
      <c r="U153" s="7"/>
      <c r="V153" s="7"/>
      <c r="W153" s="7"/>
      <c r="X153" s="7"/>
      <c r="Y153" s="7"/>
      <c r="Z153" s="7"/>
    </row>
    <row r="154" spans="1:26" ht="15.75" customHeight="1">
      <c r="A154" s="436" t="s">
        <v>597</v>
      </c>
      <c r="B154" s="437" t="s">
        <v>355</v>
      </c>
      <c r="C154" s="438" t="s">
        <v>380</v>
      </c>
      <c r="D154" s="439">
        <v>5.96E-2</v>
      </c>
      <c r="E154" s="439">
        <v>0.13439999999999999</v>
      </c>
      <c r="F154" s="439">
        <v>9.2700000000000005E-2</v>
      </c>
      <c r="G154" s="438" t="e">
        <v>#N/A</v>
      </c>
      <c r="H154" s="438" t="e">
        <v>#N/A</v>
      </c>
      <c r="I154" s="441" t="e">
        <v>#N/A</v>
      </c>
      <c r="J154" s="7"/>
      <c r="K154" s="7"/>
      <c r="L154" s="7"/>
      <c r="M154" s="7"/>
      <c r="N154" s="7"/>
      <c r="O154" s="7"/>
      <c r="P154" s="7"/>
      <c r="Q154" s="7"/>
      <c r="R154" s="7"/>
      <c r="S154" s="7"/>
      <c r="T154" s="7"/>
      <c r="U154" s="7"/>
      <c r="V154" s="7"/>
      <c r="W154" s="7"/>
      <c r="X154" s="7"/>
      <c r="Y154" s="7"/>
      <c r="Z154" s="7"/>
    </row>
    <row r="155" spans="1:26" ht="15.75" customHeight="1">
      <c r="A155" s="431" t="s">
        <v>598</v>
      </c>
      <c r="B155" s="432" t="s">
        <v>370</v>
      </c>
      <c r="C155" s="433" t="s">
        <v>488</v>
      </c>
      <c r="D155" s="434">
        <v>0.1101</v>
      </c>
      <c r="E155" s="434">
        <v>0.21290000000000001</v>
      </c>
      <c r="F155" s="434">
        <v>0.17119999999999999</v>
      </c>
      <c r="G155" s="433" t="s">
        <v>373</v>
      </c>
      <c r="H155" s="433" t="s">
        <v>373</v>
      </c>
      <c r="I155" s="442" t="s">
        <v>373</v>
      </c>
      <c r="J155" s="7"/>
      <c r="K155" s="7"/>
      <c r="L155" s="7"/>
      <c r="M155" s="7"/>
      <c r="N155" s="7"/>
      <c r="O155" s="7"/>
      <c r="P155" s="7"/>
      <c r="Q155" s="7"/>
      <c r="R155" s="7"/>
      <c r="S155" s="7"/>
      <c r="T155" s="7"/>
      <c r="U155" s="7"/>
      <c r="V155" s="7"/>
      <c r="W155" s="7"/>
      <c r="X155" s="7"/>
      <c r="Y155" s="7"/>
      <c r="Z155" s="7"/>
    </row>
    <row r="156" spans="1:26" ht="15.75" customHeight="1">
      <c r="A156" s="436" t="s">
        <v>599</v>
      </c>
      <c r="B156" s="437" t="s">
        <v>365</v>
      </c>
      <c r="C156" s="438" t="s">
        <v>366</v>
      </c>
      <c r="D156" s="439">
        <v>4.4999999999999997E-3</v>
      </c>
      <c r="E156" s="439">
        <v>4.87E-2</v>
      </c>
      <c r="F156" s="439">
        <v>7.0000000000000001E-3</v>
      </c>
      <c r="G156" s="438" t="e">
        <v>#N/A</v>
      </c>
      <c r="H156" s="438" t="e">
        <v>#N/A</v>
      </c>
      <c r="I156" s="441" t="e">
        <v>#N/A</v>
      </c>
      <c r="J156" s="7"/>
      <c r="K156" s="7"/>
      <c r="L156" s="7"/>
      <c r="M156" s="7"/>
      <c r="N156" s="7"/>
      <c r="O156" s="7"/>
      <c r="P156" s="7"/>
      <c r="Q156" s="7"/>
      <c r="R156" s="7"/>
      <c r="S156" s="7"/>
      <c r="T156" s="7"/>
      <c r="U156" s="7"/>
      <c r="V156" s="7"/>
      <c r="W156" s="7"/>
      <c r="X156" s="7"/>
      <c r="Y156" s="7"/>
      <c r="Z156" s="7"/>
    </row>
    <row r="157" spans="1:26" ht="15.75" customHeight="1">
      <c r="A157" s="431" t="s">
        <v>600</v>
      </c>
      <c r="B157" s="432" t="s">
        <v>376</v>
      </c>
      <c r="C157" s="433" t="s">
        <v>473</v>
      </c>
      <c r="D157" s="434">
        <v>5.4999999999999997E-3</v>
      </c>
      <c r="E157" s="434">
        <v>5.0299999999999997E-2</v>
      </c>
      <c r="F157" s="434">
        <v>8.6E-3</v>
      </c>
      <c r="G157" s="434">
        <v>2.5000000000000001E-3</v>
      </c>
      <c r="H157" s="434">
        <v>4.5600000000000002E-2</v>
      </c>
      <c r="I157" s="435">
        <v>3.8999999999999998E-3</v>
      </c>
      <c r="J157" s="7"/>
      <c r="K157" s="7"/>
      <c r="L157" s="7"/>
      <c r="M157" s="7"/>
      <c r="N157" s="7"/>
      <c r="O157" s="7"/>
      <c r="P157" s="7"/>
      <c r="Q157" s="7"/>
      <c r="R157" s="7"/>
      <c r="S157" s="7"/>
      <c r="T157" s="7"/>
      <c r="U157" s="7"/>
      <c r="V157" s="7"/>
      <c r="W157" s="7"/>
      <c r="X157" s="7"/>
      <c r="Y157" s="7"/>
      <c r="Z157" s="7"/>
    </row>
    <row r="158" spans="1:26" ht="15.75" customHeight="1">
      <c r="A158" s="436" t="s">
        <v>601</v>
      </c>
      <c r="B158" s="437" t="s">
        <v>470</v>
      </c>
      <c r="C158" s="438" t="s">
        <v>399</v>
      </c>
      <c r="D158" s="439">
        <v>2.5000000000000001E-3</v>
      </c>
      <c r="E158" s="439">
        <v>4.4499999999999998E-2</v>
      </c>
      <c r="F158" s="439">
        <v>2.5000000000000001E-3</v>
      </c>
      <c r="G158" s="439">
        <v>4.3E-3</v>
      </c>
      <c r="H158" s="439">
        <v>4.8399999999999999E-2</v>
      </c>
      <c r="I158" s="443">
        <v>6.7000000000000002E-3</v>
      </c>
      <c r="J158" s="7"/>
      <c r="K158" s="7"/>
      <c r="L158" s="7"/>
      <c r="M158" s="7"/>
      <c r="N158" s="7"/>
      <c r="O158" s="7"/>
      <c r="P158" s="7"/>
      <c r="Q158" s="7"/>
      <c r="R158" s="7"/>
      <c r="S158" s="7"/>
      <c r="T158" s="7"/>
      <c r="U158" s="7"/>
      <c r="V158" s="7"/>
      <c r="W158" s="7"/>
      <c r="X158" s="7"/>
      <c r="Y158" s="7"/>
      <c r="Z158" s="7"/>
    </row>
    <row r="159" spans="1:26" ht="15.75" customHeight="1">
      <c r="A159" s="431" t="s">
        <v>602</v>
      </c>
      <c r="B159" s="432" t="s">
        <v>383</v>
      </c>
      <c r="C159" s="433" t="s">
        <v>377</v>
      </c>
      <c r="D159" s="434">
        <v>1.47E-2</v>
      </c>
      <c r="E159" s="434">
        <v>6.4500000000000002E-2</v>
      </c>
      <c r="F159" s="434">
        <v>2.2800000000000001E-2</v>
      </c>
      <c r="G159" s="434">
        <v>6.6E-3</v>
      </c>
      <c r="H159" s="506">
        <v>5.1999999999999998E-2</v>
      </c>
      <c r="I159" s="507">
        <v>1.03E-2</v>
      </c>
      <c r="J159" s="7"/>
      <c r="K159" s="7"/>
      <c r="L159" s="7"/>
      <c r="M159" s="7"/>
      <c r="N159" s="7"/>
      <c r="O159" s="7"/>
      <c r="P159" s="7"/>
      <c r="Q159" s="7"/>
      <c r="R159" s="7"/>
      <c r="S159" s="7"/>
      <c r="T159" s="7"/>
      <c r="U159" s="7"/>
      <c r="V159" s="7"/>
      <c r="W159" s="7"/>
      <c r="X159" s="7"/>
      <c r="Y159" s="7"/>
      <c r="Z159" s="7"/>
    </row>
    <row r="160" spans="1:26" ht="15.75" customHeight="1">
      <c r="A160" s="436" t="s">
        <v>603</v>
      </c>
      <c r="B160" s="437" t="s">
        <v>370</v>
      </c>
      <c r="C160" s="438" t="s">
        <v>371</v>
      </c>
      <c r="D160" s="439">
        <v>3.3000000000000002E-2</v>
      </c>
      <c r="E160" s="439">
        <v>9.2999999999999999E-2</v>
      </c>
      <c r="F160" s="439">
        <v>5.1299999999999998E-2</v>
      </c>
      <c r="G160" s="438" t="e">
        <v>#N/A</v>
      </c>
      <c r="H160" s="508" t="e">
        <v>#N/A</v>
      </c>
      <c r="I160" s="509" t="e">
        <v>#N/A</v>
      </c>
      <c r="J160" s="7"/>
      <c r="K160" s="7"/>
      <c r="L160" s="7"/>
      <c r="M160" s="7"/>
      <c r="N160" s="7"/>
      <c r="O160" s="7"/>
      <c r="P160" s="7"/>
      <c r="Q160" s="7"/>
      <c r="R160" s="7"/>
      <c r="S160" s="7"/>
      <c r="T160" s="7"/>
      <c r="U160" s="7"/>
      <c r="V160" s="7"/>
      <c r="W160" s="7"/>
      <c r="X160" s="7"/>
      <c r="Y160" s="7"/>
      <c r="Z160" s="7"/>
    </row>
    <row r="161" spans="1:26" ht="15.75" customHeight="1">
      <c r="A161" s="431" t="s">
        <v>604</v>
      </c>
      <c r="B161" s="432" t="s">
        <v>383</v>
      </c>
      <c r="C161" s="433" t="s">
        <v>441</v>
      </c>
      <c r="D161" s="434">
        <v>9.1800000000000007E-2</v>
      </c>
      <c r="E161" s="434">
        <v>0.18440000000000001</v>
      </c>
      <c r="F161" s="434">
        <v>0.14269999999999999</v>
      </c>
      <c r="G161" s="433" t="s">
        <v>373</v>
      </c>
      <c r="H161" s="510" t="s">
        <v>373</v>
      </c>
      <c r="I161" s="511" t="s">
        <v>373</v>
      </c>
      <c r="J161" s="7"/>
      <c r="K161" s="7"/>
      <c r="L161" s="7"/>
      <c r="M161" s="7"/>
      <c r="N161" s="7"/>
      <c r="O161" s="7"/>
      <c r="P161" s="7"/>
      <c r="Q161" s="7"/>
      <c r="R161" s="7"/>
      <c r="S161" s="7"/>
      <c r="T161" s="7"/>
      <c r="U161" s="7"/>
      <c r="V161" s="7"/>
      <c r="W161" s="7"/>
      <c r="X161" s="7"/>
      <c r="Y161" s="7"/>
      <c r="Z161" s="7"/>
    </row>
    <row r="162" spans="1:26" ht="15.75" customHeight="1">
      <c r="A162" s="436" t="s">
        <v>605</v>
      </c>
      <c r="B162" s="437" t="s">
        <v>411</v>
      </c>
      <c r="C162" s="438" t="s">
        <v>484</v>
      </c>
      <c r="D162" s="439">
        <v>2.76E-2</v>
      </c>
      <c r="E162" s="439">
        <v>8.4599999999999995E-2</v>
      </c>
      <c r="F162" s="439">
        <v>4.2900000000000001E-2</v>
      </c>
      <c r="G162" s="439">
        <v>1.26E-2</v>
      </c>
      <c r="H162" s="512">
        <v>6.13E-2</v>
      </c>
      <c r="I162" s="513">
        <v>1.9599999999999999E-2</v>
      </c>
      <c r="J162" s="7"/>
      <c r="K162" s="7"/>
      <c r="L162" s="7"/>
      <c r="M162" s="7"/>
      <c r="N162" s="7"/>
      <c r="O162" s="7"/>
      <c r="P162" s="7"/>
      <c r="Q162" s="7"/>
      <c r="R162" s="7"/>
      <c r="S162" s="7"/>
      <c r="T162" s="7"/>
      <c r="U162" s="7"/>
      <c r="V162" s="7"/>
      <c r="W162" s="7"/>
      <c r="X162" s="7"/>
      <c r="Y162" s="7"/>
      <c r="Z162" s="7"/>
    </row>
    <row r="163" spans="1:26" ht="15.75" customHeight="1">
      <c r="A163" s="431" t="s">
        <v>606</v>
      </c>
      <c r="B163" s="432" t="s">
        <v>355</v>
      </c>
      <c r="C163" s="433" t="s">
        <v>480</v>
      </c>
      <c r="D163" s="434">
        <v>8.2600000000000007E-2</v>
      </c>
      <c r="E163" s="434">
        <v>0.1701</v>
      </c>
      <c r="F163" s="434">
        <v>0.12839999999999999</v>
      </c>
      <c r="G163" s="434">
        <v>2.9000000000000001E-2</v>
      </c>
      <c r="H163" s="506">
        <v>8.6800000000000002E-2</v>
      </c>
      <c r="I163" s="507">
        <v>4.5100000000000001E-2</v>
      </c>
      <c r="J163" s="7"/>
      <c r="K163" s="7"/>
      <c r="L163" s="7"/>
      <c r="M163" s="7"/>
      <c r="N163" s="7"/>
      <c r="O163" s="7"/>
      <c r="P163" s="7"/>
      <c r="Q163" s="7"/>
      <c r="R163" s="7"/>
      <c r="S163" s="7"/>
      <c r="T163" s="7"/>
      <c r="U163" s="7"/>
      <c r="V163" s="7"/>
      <c r="W163" s="7"/>
      <c r="X163" s="7"/>
      <c r="Y163" s="7"/>
      <c r="Z163" s="7"/>
    </row>
    <row r="164" spans="1:26"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row r="365" spans="1:26" ht="15.75" customHeight="1"/>
    <row r="366" spans="1:26" ht="15.75" customHeight="1"/>
    <row r="367" spans="1:26" ht="15.75" customHeight="1"/>
    <row r="368" spans="1:26"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B1" r:id="rId1" xr:uid="{00000000-0004-0000-0800-000000000000}"/>
  </hyperlinks>
  <pageMargins left="0.7" right="0.7" top="0.75" bottom="0.75" header="0" footer="0"/>
  <pageSetup orientation="landscape"/>
  <tableParts count="1">
    <tablePart r:id="rId2"/>
  </tableParts>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Income Assumptions</vt:lpstr>
      <vt:lpstr>Balance Assumptions</vt:lpstr>
      <vt:lpstr>Income Statement</vt:lpstr>
      <vt:lpstr>Balance Sheet</vt:lpstr>
      <vt:lpstr>Cash Flow</vt:lpstr>
      <vt:lpstr>Debt Schedule</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Johnson</dc:creator>
  <cp:lastModifiedBy>Mario Johnson</cp:lastModifiedBy>
  <dcterms:created xsi:type="dcterms:W3CDTF">2026-08-04T18:02:35Z</dcterms:created>
  <dcterms:modified xsi:type="dcterms:W3CDTF">2026-08-10T15:37:55Z</dcterms:modified>
</cp:coreProperties>
</file>